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0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pronta\"/>
    </mc:Choice>
  </mc:AlternateContent>
  <xr:revisionPtr revIDLastSave="0" documentId="13_ncr:1_{7527F133-B4BE-4A7F-9A31-0F0D7F8A94A5}" xr6:coauthVersionLast="43" xr6:coauthVersionMax="43" xr10:uidLastSave="{00000000-0000-0000-0000-000000000000}"/>
  <bookViews>
    <workbookView xWindow="-120" yWindow="-120" windowWidth="19440" windowHeight="15000" tabRatio="745" firstSheet="4" activeTab="11" xr2:uid="{00000000-000D-0000-FFFF-FFFF00000000}"/>
  </bookViews>
  <sheets>
    <sheet name="CADA_PROD" sheetId="6" r:id="rId1"/>
    <sheet name="Fornecedor" sheetId="18" r:id="rId2"/>
    <sheet name="Loc_Arma" sheetId="8" r:id="rId3"/>
    <sheet name="profisionais" sheetId="9" r:id="rId4"/>
    <sheet name="Gera_inve" sheetId="10" r:id="rId5"/>
    <sheet name="Cent_inve" sheetId="11" r:id="rId6"/>
    <sheet name="Gera_rela" sheetId="14" r:id="rId7"/>
    <sheet name="Ana_rela" sheetId="13" r:id="rId8"/>
    <sheet name="DASH_boar" sheetId="16" r:id="rId9"/>
    <sheet name="DASH_indi" sheetId="17" r:id="rId10"/>
    <sheet name="DASH_repr" sheetId="15" r:id="rId11"/>
    <sheet name="entrada" sheetId="1" r:id="rId12"/>
    <sheet name="SAIDA" sheetId="5" r:id="rId13"/>
  </sheets>
  <externalReferences>
    <externalReference r:id="rId14"/>
    <externalReference r:id="rId15"/>
  </externalReferences>
  <definedNames>
    <definedName name="_xlnm._FilterDatabase" localSheetId="0" hidden="1">CADA_PROD!$B$4:$G$4</definedName>
    <definedName name="_xlnm._FilterDatabase" localSheetId="11" hidden="1">entrada!$B$3:$N$3</definedName>
    <definedName name="_xlnm._FilterDatabase" localSheetId="1" hidden="1">Fornecedor!$B$4:$E$4</definedName>
    <definedName name="_xlnm._FilterDatabase" localSheetId="2" hidden="1">Loc_Arma!$B$4:$C$4</definedName>
    <definedName name="_xlnm._FilterDatabase" localSheetId="3" hidden="1">profisionais!$B$4:$D$4</definedName>
    <definedName name="_xlnm._FilterDatabase" localSheetId="12" hidden="1">SAIDA!$B$3:$K$3</definedName>
    <definedName name="CADA_PROD">CADA_PROD!$1:$1048576</definedName>
    <definedName name="COD_ENTRADA">entrada!$A:$A</definedName>
    <definedName name="COD_ESTOQUE">#REF!</definedName>
    <definedName name="COD_QUA">entrada!$B$3</definedName>
    <definedName name="COD_QUANTIADE_SAIDA">SAIDA!$E:$E</definedName>
    <definedName name="COD_QUANTIDADE">entrada!$E:$E</definedName>
    <definedName name="COD_QUANTIDADE_ENTRADA">entrada!$B$3</definedName>
    <definedName name="COD_QUANTIDADE_SAIDA">#REF!</definedName>
    <definedName name="COD_SAIDA">SAIDA!$A:$A</definedName>
    <definedName name="cod_TOTAL">#REF!</definedName>
    <definedName name="COD_VALOR">#REF!</definedName>
    <definedName name="dash_indi">DASH_indi!$1:$1048576</definedName>
    <definedName name="DESCRIÇAO">entrada!$B$3</definedName>
    <definedName name="ESTOQUE">#REF!</definedName>
    <definedName name="ESTOQUE2">#REF!</definedName>
    <definedName name="geral">#REF!</definedName>
    <definedName name="SEILA">#REF!</definedName>
    <definedName name="VALO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9" i="1" l="1"/>
  <c r="A629" i="1" s="1"/>
  <c r="D629" i="1"/>
  <c r="K629" i="1"/>
  <c r="L629" i="1"/>
  <c r="B630" i="1"/>
  <c r="A630" i="1" s="1"/>
  <c r="D630" i="1"/>
  <c r="K630" i="1"/>
  <c r="L630" i="1"/>
  <c r="B631" i="1"/>
  <c r="A631" i="1" s="1"/>
  <c r="D631" i="1"/>
  <c r="K631" i="1"/>
  <c r="L631" i="1"/>
  <c r="B632" i="1"/>
  <c r="A632" i="1" s="1"/>
  <c r="D632" i="1"/>
  <c r="K632" i="1"/>
  <c r="L632" i="1"/>
  <c r="A633" i="1"/>
  <c r="B633" i="1"/>
  <c r="D633" i="1"/>
  <c r="K633" i="1"/>
  <c r="L633" i="1"/>
  <c r="A634" i="1"/>
  <c r="B634" i="1"/>
  <c r="D634" i="1"/>
  <c r="K634" i="1"/>
  <c r="L634" i="1"/>
  <c r="A635" i="1"/>
  <c r="B635" i="1"/>
  <c r="D635" i="1"/>
  <c r="K635" i="1"/>
  <c r="L635" i="1"/>
  <c r="A636" i="1"/>
  <c r="B636" i="1"/>
  <c r="D636" i="1"/>
  <c r="K636" i="1"/>
  <c r="L636" i="1"/>
  <c r="A637" i="1"/>
  <c r="B637" i="1"/>
  <c r="D637" i="1"/>
  <c r="K637" i="1"/>
  <c r="L637" i="1"/>
  <c r="A638" i="1"/>
  <c r="B638" i="1"/>
  <c r="D638" i="1"/>
  <c r="K638" i="1"/>
  <c r="L638" i="1"/>
  <c r="A639" i="1"/>
  <c r="B639" i="1"/>
  <c r="D639" i="1"/>
  <c r="K639" i="1"/>
  <c r="L639" i="1"/>
  <c r="A640" i="1"/>
  <c r="B640" i="1"/>
  <c r="D640" i="1"/>
  <c r="K640" i="1"/>
  <c r="L640" i="1"/>
  <c r="H442" i="5"/>
  <c r="H435" i="5"/>
  <c r="A438" i="5"/>
  <c r="D438" i="5"/>
  <c r="H438" i="5"/>
  <c r="I438" i="5"/>
  <c r="A439" i="5"/>
  <c r="D439" i="5"/>
  <c r="H439" i="5"/>
  <c r="I439" i="5"/>
  <c r="A440" i="5"/>
  <c r="D440" i="5"/>
  <c r="H440" i="5"/>
  <c r="I440" i="5"/>
  <c r="A441" i="5"/>
  <c r="D441" i="5"/>
  <c r="H441" i="5"/>
  <c r="I441" i="5"/>
  <c r="A442" i="5"/>
  <c r="D442" i="5"/>
  <c r="I442" i="5"/>
  <c r="A443" i="5"/>
  <c r="D443" i="5"/>
  <c r="H443" i="5"/>
  <c r="I443" i="5"/>
  <c r="A444" i="5"/>
  <c r="D444" i="5"/>
  <c r="H444" i="5"/>
  <c r="I444" i="5"/>
  <c r="A445" i="5"/>
  <c r="D445" i="5"/>
  <c r="H445" i="5"/>
  <c r="I445" i="5"/>
  <c r="A446" i="5"/>
  <c r="D446" i="5"/>
  <c r="H446" i="5"/>
  <c r="I446" i="5"/>
  <c r="A447" i="5"/>
  <c r="D447" i="5"/>
  <c r="H447" i="5"/>
  <c r="I447" i="5"/>
  <c r="A448" i="5"/>
  <c r="D448" i="5"/>
  <c r="H448" i="5"/>
  <c r="I448" i="5"/>
  <c r="A449" i="5"/>
  <c r="D449" i="5"/>
  <c r="H449" i="5"/>
  <c r="I449" i="5"/>
  <c r="A450" i="5"/>
  <c r="D450" i="5"/>
  <c r="H450" i="5"/>
  <c r="I450" i="5"/>
  <c r="A451" i="5"/>
  <c r="D451" i="5"/>
  <c r="H451" i="5"/>
  <c r="I451" i="5"/>
  <c r="A452" i="5"/>
  <c r="D452" i="5"/>
  <c r="H452" i="5"/>
  <c r="I452" i="5"/>
  <c r="A453" i="5"/>
  <c r="D453" i="5"/>
  <c r="H453" i="5"/>
  <c r="I453" i="5"/>
  <c r="A454" i="5"/>
  <c r="D454" i="5"/>
  <c r="H454" i="5"/>
  <c r="I454" i="5"/>
  <c r="A455" i="5"/>
  <c r="D455" i="5"/>
  <c r="H455" i="5"/>
  <c r="I455" i="5"/>
  <c r="A456" i="5"/>
  <c r="D456" i="5"/>
  <c r="H456" i="5"/>
  <c r="I456" i="5"/>
  <c r="A457" i="5"/>
  <c r="D457" i="5"/>
  <c r="H457" i="5"/>
  <c r="I457" i="5"/>
  <c r="A458" i="5"/>
  <c r="D458" i="5"/>
  <c r="H458" i="5"/>
  <c r="I458" i="5"/>
  <c r="A459" i="5"/>
  <c r="D459" i="5"/>
  <c r="H459" i="5"/>
  <c r="I459" i="5"/>
  <c r="A460" i="5"/>
  <c r="D460" i="5"/>
  <c r="H460" i="5"/>
  <c r="I460" i="5"/>
  <c r="A432" i="5" l="1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I432" i="5"/>
  <c r="A431" i="5"/>
  <c r="D431" i="5"/>
  <c r="I431" i="5"/>
  <c r="D432" i="5"/>
  <c r="A433" i="5"/>
  <c r="D433" i="5"/>
  <c r="H433" i="5"/>
  <c r="I433" i="5"/>
  <c r="A434" i="5"/>
  <c r="D434" i="5"/>
  <c r="H434" i="5"/>
  <c r="I434" i="5"/>
  <c r="A435" i="5"/>
  <c r="D435" i="5"/>
  <c r="I435" i="5"/>
  <c r="A436" i="5"/>
  <c r="D436" i="5"/>
  <c r="H436" i="5"/>
  <c r="I436" i="5"/>
  <c r="A437" i="5"/>
  <c r="D437" i="5"/>
  <c r="H437" i="5"/>
  <c r="I437" i="5"/>
  <c r="L145" i="5"/>
  <c r="A400" i="5"/>
  <c r="D400" i="5"/>
  <c r="I400" i="5"/>
  <c r="A401" i="5"/>
  <c r="D401" i="5"/>
  <c r="I401" i="5"/>
  <c r="A402" i="5"/>
  <c r="D402" i="5"/>
  <c r="I402" i="5"/>
  <c r="A403" i="5"/>
  <c r="D403" i="5"/>
  <c r="I403" i="5"/>
  <c r="A404" i="5"/>
  <c r="D404" i="5"/>
  <c r="I404" i="5"/>
  <c r="A405" i="5"/>
  <c r="D405" i="5"/>
  <c r="I405" i="5"/>
  <c r="A406" i="5"/>
  <c r="D406" i="5"/>
  <c r="I406" i="5"/>
  <c r="A407" i="5"/>
  <c r="D407" i="5"/>
  <c r="I407" i="5"/>
  <c r="A408" i="5"/>
  <c r="D408" i="5"/>
  <c r="I408" i="5"/>
  <c r="A409" i="5"/>
  <c r="D409" i="5"/>
  <c r="I409" i="5"/>
  <c r="A410" i="5"/>
  <c r="D410" i="5"/>
  <c r="I410" i="5"/>
  <c r="A411" i="5"/>
  <c r="D411" i="5"/>
  <c r="I411" i="5"/>
  <c r="A412" i="5"/>
  <c r="D412" i="5"/>
  <c r="I412" i="5"/>
  <c r="A413" i="5"/>
  <c r="D413" i="5"/>
  <c r="I413" i="5"/>
  <c r="A414" i="5"/>
  <c r="D414" i="5"/>
  <c r="I414" i="5"/>
  <c r="A415" i="5"/>
  <c r="D415" i="5"/>
  <c r="I415" i="5"/>
  <c r="A416" i="5"/>
  <c r="D416" i="5"/>
  <c r="I416" i="5"/>
  <c r="A417" i="5"/>
  <c r="D417" i="5"/>
  <c r="I417" i="5"/>
  <c r="A418" i="5"/>
  <c r="D418" i="5"/>
  <c r="I418" i="5"/>
  <c r="A419" i="5"/>
  <c r="D419" i="5"/>
  <c r="I419" i="5"/>
  <c r="A420" i="5"/>
  <c r="D420" i="5"/>
  <c r="I420" i="5"/>
  <c r="A421" i="5"/>
  <c r="D421" i="5"/>
  <c r="I421" i="5"/>
  <c r="A422" i="5"/>
  <c r="D422" i="5"/>
  <c r="I422" i="5"/>
  <c r="A423" i="5"/>
  <c r="D423" i="5"/>
  <c r="I423" i="5"/>
  <c r="A424" i="5"/>
  <c r="D424" i="5"/>
  <c r="I424" i="5"/>
  <c r="A425" i="5"/>
  <c r="D425" i="5"/>
  <c r="I425" i="5"/>
  <c r="A426" i="5"/>
  <c r="D426" i="5"/>
  <c r="I426" i="5"/>
  <c r="A427" i="5"/>
  <c r="D427" i="5"/>
  <c r="I427" i="5"/>
  <c r="A428" i="5"/>
  <c r="D428" i="5"/>
  <c r="I428" i="5"/>
  <c r="A429" i="5"/>
  <c r="D429" i="5"/>
  <c r="I429" i="5"/>
  <c r="A430" i="5"/>
  <c r="D430" i="5"/>
  <c r="I430" i="5"/>
  <c r="A351" i="5"/>
  <c r="D351" i="5"/>
  <c r="H351" i="5"/>
  <c r="I351" i="5"/>
  <c r="A352" i="5"/>
  <c r="D352" i="5"/>
  <c r="H352" i="5"/>
  <c r="I352" i="5"/>
  <c r="A353" i="5"/>
  <c r="D353" i="5"/>
  <c r="H353" i="5"/>
  <c r="I353" i="5"/>
  <c r="A354" i="5"/>
  <c r="D354" i="5"/>
  <c r="H354" i="5"/>
  <c r="I354" i="5"/>
  <c r="A355" i="5"/>
  <c r="D355" i="5"/>
  <c r="I355" i="5"/>
  <c r="A356" i="5"/>
  <c r="D356" i="5"/>
  <c r="I356" i="5"/>
  <c r="A357" i="5"/>
  <c r="D357" i="5"/>
  <c r="I357" i="5"/>
  <c r="A358" i="5"/>
  <c r="D358" i="5"/>
  <c r="I358" i="5"/>
  <c r="A359" i="5"/>
  <c r="D359" i="5"/>
  <c r="I359" i="5"/>
  <c r="A360" i="5"/>
  <c r="D360" i="5"/>
  <c r="I360" i="5"/>
  <c r="A361" i="5"/>
  <c r="D361" i="5"/>
  <c r="I361" i="5"/>
  <c r="A362" i="5"/>
  <c r="D362" i="5"/>
  <c r="I362" i="5"/>
  <c r="A363" i="5"/>
  <c r="D363" i="5"/>
  <c r="I363" i="5"/>
  <c r="A364" i="5"/>
  <c r="D364" i="5"/>
  <c r="I364" i="5"/>
  <c r="A365" i="5"/>
  <c r="D365" i="5"/>
  <c r="I365" i="5"/>
  <c r="A366" i="5"/>
  <c r="D366" i="5"/>
  <c r="I366" i="5"/>
  <c r="A367" i="5"/>
  <c r="D367" i="5"/>
  <c r="I367" i="5"/>
  <c r="A368" i="5"/>
  <c r="D368" i="5"/>
  <c r="I368" i="5"/>
  <c r="A369" i="5"/>
  <c r="D369" i="5"/>
  <c r="I369" i="5"/>
  <c r="A370" i="5"/>
  <c r="D370" i="5"/>
  <c r="I370" i="5"/>
  <c r="A371" i="5"/>
  <c r="D371" i="5"/>
  <c r="I371" i="5"/>
  <c r="A372" i="5"/>
  <c r="D372" i="5"/>
  <c r="I372" i="5"/>
  <c r="A373" i="5"/>
  <c r="D373" i="5"/>
  <c r="I373" i="5"/>
  <c r="A374" i="5"/>
  <c r="D374" i="5"/>
  <c r="I374" i="5"/>
  <c r="A375" i="5"/>
  <c r="D375" i="5"/>
  <c r="I375" i="5"/>
  <c r="A376" i="5"/>
  <c r="D376" i="5"/>
  <c r="I376" i="5"/>
  <c r="A377" i="5"/>
  <c r="D377" i="5"/>
  <c r="I377" i="5"/>
  <c r="A378" i="5"/>
  <c r="D378" i="5"/>
  <c r="I378" i="5"/>
  <c r="A379" i="5"/>
  <c r="D379" i="5"/>
  <c r="I379" i="5"/>
  <c r="A380" i="5"/>
  <c r="D380" i="5"/>
  <c r="I380" i="5"/>
  <c r="A381" i="5"/>
  <c r="D381" i="5"/>
  <c r="I381" i="5"/>
  <c r="A382" i="5"/>
  <c r="D382" i="5"/>
  <c r="I382" i="5"/>
  <c r="A383" i="5"/>
  <c r="D383" i="5"/>
  <c r="I383" i="5"/>
  <c r="A384" i="5"/>
  <c r="D384" i="5"/>
  <c r="I384" i="5"/>
  <c r="A385" i="5"/>
  <c r="D385" i="5"/>
  <c r="I385" i="5"/>
  <c r="A386" i="5"/>
  <c r="D386" i="5"/>
  <c r="I386" i="5"/>
  <c r="A387" i="5"/>
  <c r="D387" i="5"/>
  <c r="I387" i="5"/>
  <c r="A388" i="5"/>
  <c r="D388" i="5"/>
  <c r="I388" i="5"/>
  <c r="A389" i="5"/>
  <c r="D389" i="5"/>
  <c r="I389" i="5"/>
  <c r="A390" i="5"/>
  <c r="D390" i="5"/>
  <c r="I390" i="5"/>
  <c r="A391" i="5"/>
  <c r="D391" i="5"/>
  <c r="I391" i="5"/>
  <c r="A392" i="5"/>
  <c r="D392" i="5"/>
  <c r="I392" i="5"/>
  <c r="A393" i="5"/>
  <c r="D393" i="5"/>
  <c r="I393" i="5"/>
  <c r="A394" i="5"/>
  <c r="D394" i="5"/>
  <c r="I394" i="5"/>
  <c r="A395" i="5"/>
  <c r="D395" i="5"/>
  <c r="I395" i="5"/>
  <c r="A396" i="5"/>
  <c r="D396" i="5"/>
  <c r="I396" i="5"/>
  <c r="A397" i="5"/>
  <c r="D397" i="5"/>
  <c r="I397" i="5"/>
  <c r="A398" i="5"/>
  <c r="D398" i="5"/>
  <c r="I398" i="5"/>
  <c r="A399" i="5"/>
  <c r="D399" i="5"/>
  <c r="I399" i="5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K533" i="1" l="1"/>
  <c r="A614" i="1" l="1"/>
  <c r="D614" i="1"/>
  <c r="K614" i="1"/>
  <c r="L614" i="1"/>
  <c r="A615" i="1"/>
  <c r="D615" i="1"/>
  <c r="K615" i="1"/>
  <c r="L615" i="1"/>
  <c r="A616" i="1"/>
  <c r="D616" i="1"/>
  <c r="K616" i="1"/>
  <c r="L616" i="1"/>
  <c r="A617" i="1"/>
  <c r="D617" i="1"/>
  <c r="K617" i="1"/>
  <c r="L617" i="1"/>
  <c r="B618" i="1"/>
  <c r="A618" i="1" s="1"/>
  <c r="D618" i="1"/>
  <c r="K618" i="1"/>
  <c r="L618" i="1"/>
  <c r="B619" i="1"/>
  <c r="A619" i="1" s="1"/>
  <c r="D619" i="1"/>
  <c r="K619" i="1"/>
  <c r="L619" i="1"/>
  <c r="B620" i="1"/>
  <c r="A620" i="1" s="1"/>
  <c r="D620" i="1"/>
  <c r="K620" i="1"/>
  <c r="L620" i="1"/>
  <c r="B621" i="1"/>
  <c r="A621" i="1" s="1"/>
  <c r="D621" i="1"/>
  <c r="K621" i="1"/>
  <c r="L621" i="1"/>
  <c r="B622" i="1"/>
  <c r="A622" i="1" s="1"/>
  <c r="D622" i="1"/>
  <c r="K622" i="1"/>
  <c r="L622" i="1"/>
  <c r="B623" i="1"/>
  <c r="A623" i="1" s="1"/>
  <c r="D623" i="1"/>
  <c r="K623" i="1"/>
  <c r="L623" i="1"/>
  <c r="B624" i="1"/>
  <c r="A624" i="1" s="1"/>
  <c r="D624" i="1"/>
  <c r="K624" i="1"/>
  <c r="L624" i="1"/>
  <c r="B625" i="1"/>
  <c r="A625" i="1" s="1"/>
  <c r="D625" i="1"/>
  <c r="K625" i="1"/>
  <c r="L625" i="1"/>
  <c r="B626" i="1"/>
  <c r="A626" i="1" s="1"/>
  <c r="D626" i="1"/>
  <c r="K626" i="1"/>
  <c r="L626" i="1"/>
  <c r="B627" i="1"/>
  <c r="A627" i="1" s="1"/>
  <c r="D627" i="1"/>
  <c r="K627" i="1"/>
  <c r="L627" i="1"/>
  <c r="B628" i="1"/>
  <c r="A628" i="1" s="1"/>
  <c r="D628" i="1"/>
  <c r="K628" i="1"/>
  <c r="L628" i="1"/>
  <c r="A301" i="5" l="1"/>
  <c r="D301" i="5"/>
  <c r="H301" i="5"/>
  <c r="I301" i="5"/>
  <c r="A302" i="5"/>
  <c r="D302" i="5"/>
  <c r="H302" i="5"/>
  <c r="I302" i="5"/>
  <c r="A303" i="5"/>
  <c r="D303" i="5"/>
  <c r="H303" i="5"/>
  <c r="I303" i="5"/>
  <c r="A304" i="5"/>
  <c r="D304" i="5"/>
  <c r="H304" i="5"/>
  <c r="I304" i="5"/>
  <c r="A305" i="5"/>
  <c r="D305" i="5"/>
  <c r="H305" i="5"/>
  <c r="I305" i="5"/>
  <c r="A306" i="5"/>
  <c r="D306" i="5"/>
  <c r="H306" i="5"/>
  <c r="I306" i="5"/>
  <c r="A307" i="5"/>
  <c r="D307" i="5"/>
  <c r="H307" i="5"/>
  <c r="I307" i="5"/>
  <c r="A308" i="5"/>
  <c r="D308" i="5"/>
  <c r="H308" i="5"/>
  <c r="I308" i="5"/>
  <c r="A309" i="5"/>
  <c r="D309" i="5"/>
  <c r="H309" i="5"/>
  <c r="I309" i="5"/>
  <c r="A310" i="5"/>
  <c r="D310" i="5"/>
  <c r="H310" i="5"/>
  <c r="I310" i="5"/>
  <c r="A311" i="5"/>
  <c r="D311" i="5"/>
  <c r="H311" i="5"/>
  <c r="I311" i="5"/>
  <c r="A312" i="5"/>
  <c r="D312" i="5"/>
  <c r="H312" i="5"/>
  <c r="I312" i="5"/>
  <c r="A313" i="5"/>
  <c r="D313" i="5"/>
  <c r="H313" i="5"/>
  <c r="I313" i="5"/>
  <c r="A314" i="5"/>
  <c r="D314" i="5"/>
  <c r="H314" i="5"/>
  <c r="I314" i="5"/>
  <c r="A315" i="5"/>
  <c r="D315" i="5"/>
  <c r="H315" i="5"/>
  <c r="I315" i="5"/>
  <c r="A316" i="5"/>
  <c r="D316" i="5"/>
  <c r="H316" i="5"/>
  <c r="I316" i="5"/>
  <c r="A317" i="5"/>
  <c r="D317" i="5"/>
  <c r="H317" i="5"/>
  <c r="I317" i="5"/>
  <c r="A318" i="5"/>
  <c r="D318" i="5"/>
  <c r="H318" i="5"/>
  <c r="I318" i="5"/>
  <c r="A319" i="5"/>
  <c r="D319" i="5"/>
  <c r="H319" i="5"/>
  <c r="I319" i="5"/>
  <c r="A320" i="5"/>
  <c r="D320" i="5"/>
  <c r="H320" i="5"/>
  <c r="I320" i="5"/>
  <c r="A321" i="5"/>
  <c r="D321" i="5"/>
  <c r="H321" i="5"/>
  <c r="I321" i="5"/>
  <c r="A322" i="5"/>
  <c r="D322" i="5"/>
  <c r="H322" i="5"/>
  <c r="I322" i="5"/>
  <c r="A323" i="5"/>
  <c r="D323" i="5"/>
  <c r="H323" i="5"/>
  <c r="I323" i="5"/>
  <c r="A324" i="5"/>
  <c r="D324" i="5"/>
  <c r="H324" i="5"/>
  <c r="I324" i="5"/>
  <c r="A325" i="5"/>
  <c r="D325" i="5"/>
  <c r="H325" i="5"/>
  <c r="I325" i="5"/>
  <c r="A326" i="5"/>
  <c r="D326" i="5"/>
  <c r="H326" i="5"/>
  <c r="I326" i="5"/>
  <c r="A327" i="5"/>
  <c r="D327" i="5"/>
  <c r="H327" i="5"/>
  <c r="I327" i="5"/>
  <c r="A328" i="5"/>
  <c r="D328" i="5"/>
  <c r="H328" i="5"/>
  <c r="I328" i="5"/>
  <c r="A329" i="5"/>
  <c r="D329" i="5"/>
  <c r="H329" i="5"/>
  <c r="I329" i="5"/>
  <c r="A330" i="5"/>
  <c r="D330" i="5"/>
  <c r="H330" i="5"/>
  <c r="I330" i="5"/>
  <c r="A331" i="5"/>
  <c r="D331" i="5"/>
  <c r="H331" i="5"/>
  <c r="I331" i="5"/>
  <c r="A332" i="5"/>
  <c r="D332" i="5"/>
  <c r="H332" i="5"/>
  <c r="I332" i="5"/>
  <c r="A333" i="5"/>
  <c r="D333" i="5"/>
  <c r="H333" i="5"/>
  <c r="I333" i="5"/>
  <c r="A334" i="5"/>
  <c r="D334" i="5"/>
  <c r="H334" i="5"/>
  <c r="I334" i="5"/>
  <c r="A335" i="5"/>
  <c r="D335" i="5"/>
  <c r="H335" i="5"/>
  <c r="I335" i="5"/>
  <c r="A336" i="5"/>
  <c r="D336" i="5"/>
  <c r="H336" i="5"/>
  <c r="I336" i="5"/>
  <c r="A337" i="5"/>
  <c r="D337" i="5"/>
  <c r="H337" i="5"/>
  <c r="I337" i="5"/>
  <c r="A338" i="5"/>
  <c r="D338" i="5"/>
  <c r="H338" i="5"/>
  <c r="I338" i="5"/>
  <c r="A339" i="5"/>
  <c r="D339" i="5"/>
  <c r="H339" i="5"/>
  <c r="I339" i="5"/>
  <c r="A340" i="5"/>
  <c r="D340" i="5"/>
  <c r="H340" i="5"/>
  <c r="I340" i="5"/>
  <c r="A341" i="5"/>
  <c r="D341" i="5"/>
  <c r="H341" i="5"/>
  <c r="I341" i="5"/>
  <c r="A342" i="5"/>
  <c r="D342" i="5"/>
  <c r="H342" i="5"/>
  <c r="I342" i="5"/>
  <c r="A343" i="5"/>
  <c r="D343" i="5"/>
  <c r="H343" i="5"/>
  <c r="I343" i="5"/>
  <c r="A344" i="5"/>
  <c r="D344" i="5"/>
  <c r="H344" i="5"/>
  <c r="I344" i="5"/>
  <c r="A345" i="5"/>
  <c r="D345" i="5"/>
  <c r="H345" i="5"/>
  <c r="I345" i="5"/>
  <c r="A346" i="5"/>
  <c r="D346" i="5"/>
  <c r="H346" i="5"/>
  <c r="I346" i="5"/>
  <c r="A347" i="5"/>
  <c r="D347" i="5"/>
  <c r="H347" i="5"/>
  <c r="I347" i="5"/>
  <c r="A348" i="5"/>
  <c r="D348" i="5"/>
  <c r="H348" i="5"/>
  <c r="I348" i="5"/>
  <c r="A349" i="5"/>
  <c r="D349" i="5"/>
  <c r="H349" i="5"/>
  <c r="I349" i="5"/>
  <c r="A350" i="5"/>
  <c r="D350" i="5"/>
  <c r="H350" i="5"/>
  <c r="I350" i="5"/>
  <c r="D287" i="5"/>
  <c r="A281" i="5"/>
  <c r="D281" i="5"/>
  <c r="H281" i="5"/>
  <c r="I281" i="5"/>
  <c r="A282" i="5"/>
  <c r="D282" i="5"/>
  <c r="H282" i="5"/>
  <c r="I282" i="5"/>
  <c r="A283" i="5"/>
  <c r="D283" i="5"/>
  <c r="H283" i="5"/>
  <c r="I283" i="5"/>
  <c r="A284" i="5"/>
  <c r="D284" i="5"/>
  <c r="H284" i="5"/>
  <c r="I284" i="5"/>
  <c r="A285" i="5"/>
  <c r="D285" i="5"/>
  <c r="H285" i="5"/>
  <c r="I285" i="5"/>
  <c r="A286" i="5"/>
  <c r="D286" i="5"/>
  <c r="H286" i="5"/>
  <c r="I286" i="5"/>
  <c r="A287" i="5"/>
  <c r="H287" i="5"/>
  <c r="I287" i="5"/>
  <c r="A288" i="5"/>
  <c r="D288" i="5"/>
  <c r="H288" i="5"/>
  <c r="I288" i="5"/>
  <c r="A289" i="5"/>
  <c r="D289" i="5"/>
  <c r="H289" i="5"/>
  <c r="I289" i="5"/>
  <c r="A290" i="5"/>
  <c r="D290" i="5"/>
  <c r="H290" i="5"/>
  <c r="I290" i="5"/>
  <c r="A291" i="5"/>
  <c r="D291" i="5"/>
  <c r="H291" i="5"/>
  <c r="I291" i="5"/>
  <c r="A292" i="5"/>
  <c r="D292" i="5"/>
  <c r="H292" i="5"/>
  <c r="I292" i="5"/>
  <c r="A293" i="5"/>
  <c r="D293" i="5"/>
  <c r="H293" i="5"/>
  <c r="I293" i="5"/>
  <c r="A294" i="5"/>
  <c r="D294" i="5"/>
  <c r="H294" i="5"/>
  <c r="I294" i="5"/>
  <c r="A295" i="5"/>
  <c r="D295" i="5"/>
  <c r="H295" i="5"/>
  <c r="I295" i="5"/>
  <c r="A296" i="5"/>
  <c r="D296" i="5"/>
  <c r="H296" i="5"/>
  <c r="I296" i="5"/>
  <c r="A297" i="5"/>
  <c r="D297" i="5"/>
  <c r="H297" i="5"/>
  <c r="I297" i="5"/>
  <c r="A298" i="5"/>
  <c r="D298" i="5"/>
  <c r="H298" i="5"/>
  <c r="I298" i="5"/>
  <c r="A299" i="5"/>
  <c r="D299" i="5"/>
  <c r="H299" i="5"/>
  <c r="I299" i="5"/>
  <c r="A300" i="5"/>
  <c r="D300" i="5"/>
  <c r="H300" i="5"/>
  <c r="I300" i="5"/>
  <c r="A258" i="5"/>
  <c r="D258" i="5"/>
  <c r="H258" i="5"/>
  <c r="I258" i="5"/>
  <c r="A259" i="5"/>
  <c r="D259" i="5"/>
  <c r="H259" i="5"/>
  <c r="I259" i="5"/>
  <c r="A260" i="5"/>
  <c r="D260" i="5"/>
  <c r="H260" i="5"/>
  <c r="I260" i="5"/>
  <c r="A261" i="5"/>
  <c r="D261" i="5"/>
  <c r="H261" i="5"/>
  <c r="I261" i="5"/>
  <c r="A262" i="5"/>
  <c r="D262" i="5"/>
  <c r="H262" i="5"/>
  <c r="I262" i="5"/>
  <c r="A263" i="5"/>
  <c r="D263" i="5"/>
  <c r="H263" i="5"/>
  <c r="I263" i="5"/>
  <c r="A264" i="5"/>
  <c r="D264" i="5"/>
  <c r="H264" i="5"/>
  <c r="I264" i="5"/>
  <c r="A265" i="5"/>
  <c r="D265" i="5"/>
  <c r="H265" i="5"/>
  <c r="I265" i="5"/>
  <c r="A266" i="5"/>
  <c r="D266" i="5"/>
  <c r="H266" i="5"/>
  <c r="I266" i="5"/>
  <c r="A267" i="5"/>
  <c r="D267" i="5"/>
  <c r="H267" i="5"/>
  <c r="I267" i="5"/>
  <c r="A268" i="5"/>
  <c r="D268" i="5"/>
  <c r="H268" i="5"/>
  <c r="I268" i="5"/>
  <c r="A269" i="5"/>
  <c r="D269" i="5"/>
  <c r="H269" i="5"/>
  <c r="I269" i="5"/>
  <c r="A270" i="5"/>
  <c r="D270" i="5"/>
  <c r="H270" i="5"/>
  <c r="I270" i="5"/>
  <c r="A271" i="5"/>
  <c r="D271" i="5"/>
  <c r="H271" i="5"/>
  <c r="I271" i="5"/>
  <c r="A272" i="5"/>
  <c r="D272" i="5"/>
  <c r="H272" i="5"/>
  <c r="I272" i="5"/>
  <c r="A273" i="5"/>
  <c r="D273" i="5"/>
  <c r="H273" i="5"/>
  <c r="I273" i="5"/>
  <c r="A274" i="5"/>
  <c r="D274" i="5"/>
  <c r="H274" i="5"/>
  <c r="I274" i="5"/>
  <c r="A275" i="5"/>
  <c r="D275" i="5"/>
  <c r="H275" i="5"/>
  <c r="I275" i="5"/>
  <c r="A276" i="5"/>
  <c r="D276" i="5"/>
  <c r="H276" i="5"/>
  <c r="I276" i="5"/>
  <c r="A277" i="5"/>
  <c r="D277" i="5"/>
  <c r="H277" i="5"/>
  <c r="I277" i="5"/>
  <c r="A278" i="5"/>
  <c r="D278" i="5"/>
  <c r="H278" i="5"/>
  <c r="I278" i="5"/>
  <c r="A279" i="5"/>
  <c r="D279" i="5"/>
  <c r="H279" i="5"/>
  <c r="I279" i="5"/>
  <c r="A280" i="5"/>
  <c r="D280" i="5"/>
  <c r="H280" i="5"/>
  <c r="I280" i="5"/>
  <c r="A250" i="5" l="1"/>
  <c r="D250" i="5"/>
  <c r="H250" i="5"/>
  <c r="I250" i="5"/>
  <c r="A251" i="5"/>
  <c r="D251" i="5"/>
  <c r="H251" i="5"/>
  <c r="I251" i="5"/>
  <c r="A252" i="5"/>
  <c r="D252" i="5"/>
  <c r="H252" i="5"/>
  <c r="I252" i="5"/>
  <c r="A253" i="5"/>
  <c r="D253" i="5"/>
  <c r="H253" i="5"/>
  <c r="I253" i="5"/>
  <c r="A254" i="5"/>
  <c r="D254" i="5"/>
  <c r="H254" i="5"/>
  <c r="I254" i="5"/>
  <c r="A255" i="5"/>
  <c r="D255" i="5"/>
  <c r="H255" i="5"/>
  <c r="I255" i="5"/>
  <c r="A256" i="5"/>
  <c r="D256" i="5"/>
  <c r="H256" i="5"/>
  <c r="I256" i="5"/>
  <c r="A257" i="5"/>
  <c r="D257" i="5"/>
  <c r="H257" i="5"/>
  <c r="I257" i="5"/>
  <c r="A220" i="5"/>
  <c r="D220" i="5"/>
  <c r="H220" i="5"/>
  <c r="I220" i="5"/>
  <c r="A221" i="5"/>
  <c r="D221" i="5"/>
  <c r="H221" i="5"/>
  <c r="I221" i="5"/>
  <c r="A222" i="5"/>
  <c r="D222" i="5"/>
  <c r="H222" i="5"/>
  <c r="I222" i="5"/>
  <c r="A223" i="5"/>
  <c r="D223" i="5"/>
  <c r="H223" i="5"/>
  <c r="I223" i="5"/>
  <c r="A224" i="5"/>
  <c r="D224" i="5"/>
  <c r="H224" i="5"/>
  <c r="I224" i="5"/>
  <c r="A225" i="5"/>
  <c r="D225" i="5"/>
  <c r="H225" i="5"/>
  <c r="I225" i="5"/>
  <c r="A226" i="5"/>
  <c r="D226" i="5"/>
  <c r="H226" i="5"/>
  <c r="I226" i="5"/>
  <c r="A227" i="5"/>
  <c r="D227" i="5"/>
  <c r="H227" i="5"/>
  <c r="I227" i="5"/>
  <c r="A228" i="5"/>
  <c r="D228" i="5"/>
  <c r="H228" i="5"/>
  <c r="I228" i="5"/>
  <c r="A229" i="5"/>
  <c r="D229" i="5"/>
  <c r="H229" i="5"/>
  <c r="I229" i="5"/>
  <c r="A230" i="5"/>
  <c r="D230" i="5"/>
  <c r="H230" i="5"/>
  <c r="I230" i="5"/>
  <c r="A231" i="5"/>
  <c r="D231" i="5"/>
  <c r="H231" i="5"/>
  <c r="I231" i="5"/>
  <c r="A232" i="5"/>
  <c r="D232" i="5"/>
  <c r="H232" i="5"/>
  <c r="I232" i="5"/>
  <c r="A233" i="5"/>
  <c r="D233" i="5"/>
  <c r="H233" i="5"/>
  <c r="I233" i="5"/>
  <c r="A234" i="5"/>
  <c r="D234" i="5"/>
  <c r="H234" i="5"/>
  <c r="I234" i="5"/>
  <c r="A235" i="5"/>
  <c r="D235" i="5"/>
  <c r="H235" i="5"/>
  <c r="I235" i="5"/>
  <c r="A236" i="5"/>
  <c r="D236" i="5"/>
  <c r="H236" i="5"/>
  <c r="I236" i="5"/>
  <c r="A237" i="5"/>
  <c r="D237" i="5"/>
  <c r="H237" i="5"/>
  <c r="I237" i="5"/>
  <c r="A238" i="5"/>
  <c r="D238" i="5"/>
  <c r="H238" i="5"/>
  <c r="I238" i="5"/>
  <c r="A239" i="5"/>
  <c r="D239" i="5"/>
  <c r="H239" i="5"/>
  <c r="I239" i="5"/>
  <c r="A240" i="5"/>
  <c r="D240" i="5"/>
  <c r="H240" i="5"/>
  <c r="I240" i="5"/>
  <c r="A241" i="5"/>
  <c r="D241" i="5"/>
  <c r="H241" i="5"/>
  <c r="I241" i="5"/>
  <c r="A242" i="5"/>
  <c r="D242" i="5"/>
  <c r="H242" i="5"/>
  <c r="I242" i="5"/>
  <c r="A243" i="5"/>
  <c r="D243" i="5"/>
  <c r="H243" i="5"/>
  <c r="I243" i="5"/>
  <c r="A244" i="5"/>
  <c r="D244" i="5"/>
  <c r="H244" i="5"/>
  <c r="I244" i="5"/>
  <c r="A245" i="5"/>
  <c r="D245" i="5"/>
  <c r="H245" i="5"/>
  <c r="I245" i="5"/>
  <c r="A246" i="5"/>
  <c r="D246" i="5"/>
  <c r="H246" i="5"/>
  <c r="I246" i="5"/>
  <c r="A247" i="5"/>
  <c r="D247" i="5"/>
  <c r="H247" i="5"/>
  <c r="I247" i="5"/>
  <c r="A248" i="5"/>
  <c r="D248" i="5"/>
  <c r="H248" i="5"/>
  <c r="I248" i="5"/>
  <c r="A249" i="5"/>
  <c r="D249" i="5"/>
  <c r="H249" i="5"/>
  <c r="I249" i="5"/>
  <c r="D215" i="5"/>
  <c r="D211" i="5"/>
  <c r="D598" i="1" l="1"/>
  <c r="A200" i="5" l="1"/>
  <c r="D200" i="5"/>
  <c r="H200" i="5"/>
  <c r="I200" i="5"/>
  <c r="A201" i="5"/>
  <c r="D201" i="5"/>
  <c r="H201" i="5"/>
  <c r="I201" i="5"/>
  <c r="A202" i="5"/>
  <c r="D202" i="5"/>
  <c r="H202" i="5"/>
  <c r="I202" i="5"/>
  <c r="A203" i="5"/>
  <c r="D203" i="5"/>
  <c r="H203" i="5"/>
  <c r="I203" i="5"/>
  <c r="A204" i="5"/>
  <c r="D204" i="5"/>
  <c r="H204" i="5"/>
  <c r="I204" i="5"/>
  <c r="A205" i="5"/>
  <c r="D205" i="5"/>
  <c r="H205" i="5"/>
  <c r="I205" i="5"/>
  <c r="A206" i="5"/>
  <c r="D206" i="5"/>
  <c r="H206" i="5"/>
  <c r="I206" i="5"/>
  <c r="A207" i="5"/>
  <c r="D207" i="5"/>
  <c r="H207" i="5"/>
  <c r="I207" i="5"/>
  <c r="A208" i="5"/>
  <c r="D208" i="5"/>
  <c r="H208" i="5"/>
  <c r="I208" i="5"/>
  <c r="A209" i="5"/>
  <c r="D209" i="5"/>
  <c r="H209" i="5"/>
  <c r="I209" i="5"/>
  <c r="A210" i="5"/>
  <c r="D210" i="5"/>
  <c r="H210" i="5"/>
  <c r="I210" i="5"/>
  <c r="A211" i="5"/>
  <c r="H211" i="5"/>
  <c r="I211" i="5"/>
  <c r="A212" i="5"/>
  <c r="D212" i="5"/>
  <c r="H212" i="5"/>
  <c r="I212" i="5"/>
  <c r="A213" i="5"/>
  <c r="D213" i="5"/>
  <c r="H213" i="5"/>
  <c r="I213" i="5"/>
  <c r="A214" i="5"/>
  <c r="D214" i="5"/>
  <c r="H214" i="5"/>
  <c r="I214" i="5"/>
  <c r="A215" i="5"/>
  <c r="H215" i="5"/>
  <c r="I215" i="5"/>
  <c r="A216" i="5"/>
  <c r="D216" i="5"/>
  <c r="H216" i="5"/>
  <c r="I216" i="5"/>
  <c r="A217" i="5"/>
  <c r="D217" i="5"/>
  <c r="H217" i="5"/>
  <c r="I217" i="5"/>
  <c r="A218" i="5"/>
  <c r="D218" i="5"/>
  <c r="H218" i="5"/>
  <c r="I218" i="5"/>
  <c r="A219" i="5"/>
  <c r="D219" i="5"/>
  <c r="H219" i="5"/>
  <c r="I219" i="5"/>
  <c r="A171" i="5" l="1"/>
  <c r="D171" i="5"/>
  <c r="H171" i="5"/>
  <c r="I171" i="5"/>
  <c r="A172" i="5"/>
  <c r="D172" i="5"/>
  <c r="H172" i="5"/>
  <c r="I172" i="5"/>
  <c r="A173" i="5"/>
  <c r="D173" i="5"/>
  <c r="H173" i="5"/>
  <c r="I173" i="5"/>
  <c r="A174" i="5"/>
  <c r="D174" i="5"/>
  <c r="H174" i="5"/>
  <c r="I174" i="5"/>
  <c r="A175" i="5"/>
  <c r="D175" i="5"/>
  <c r="H175" i="5"/>
  <c r="I175" i="5"/>
  <c r="A176" i="5"/>
  <c r="D176" i="5"/>
  <c r="H176" i="5"/>
  <c r="I176" i="5"/>
  <c r="A177" i="5"/>
  <c r="D177" i="5"/>
  <c r="H177" i="5"/>
  <c r="I177" i="5"/>
  <c r="A178" i="5"/>
  <c r="D178" i="5"/>
  <c r="H178" i="5"/>
  <c r="I178" i="5"/>
  <c r="A179" i="5"/>
  <c r="D179" i="5"/>
  <c r="H179" i="5"/>
  <c r="I179" i="5"/>
  <c r="A180" i="5"/>
  <c r="D180" i="5"/>
  <c r="H180" i="5"/>
  <c r="I180" i="5"/>
  <c r="A181" i="5"/>
  <c r="D181" i="5"/>
  <c r="H181" i="5"/>
  <c r="I181" i="5"/>
  <c r="A182" i="5"/>
  <c r="D182" i="5"/>
  <c r="H182" i="5"/>
  <c r="I182" i="5"/>
  <c r="A183" i="5"/>
  <c r="D183" i="5"/>
  <c r="H183" i="5"/>
  <c r="I183" i="5"/>
  <c r="A184" i="5"/>
  <c r="D184" i="5"/>
  <c r="H184" i="5"/>
  <c r="I184" i="5"/>
  <c r="A185" i="5"/>
  <c r="D185" i="5"/>
  <c r="H185" i="5"/>
  <c r="I185" i="5"/>
  <c r="A186" i="5"/>
  <c r="D186" i="5"/>
  <c r="H186" i="5"/>
  <c r="I186" i="5"/>
  <c r="A187" i="5"/>
  <c r="D187" i="5"/>
  <c r="H187" i="5"/>
  <c r="I187" i="5"/>
  <c r="A188" i="5"/>
  <c r="D188" i="5"/>
  <c r="H188" i="5"/>
  <c r="I188" i="5"/>
  <c r="A189" i="5"/>
  <c r="D189" i="5"/>
  <c r="H189" i="5"/>
  <c r="I189" i="5"/>
  <c r="A190" i="5"/>
  <c r="D190" i="5"/>
  <c r="H190" i="5"/>
  <c r="I190" i="5"/>
  <c r="A191" i="5"/>
  <c r="D191" i="5"/>
  <c r="H191" i="5"/>
  <c r="I191" i="5"/>
  <c r="A192" i="5"/>
  <c r="D192" i="5"/>
  <c r="H192" i="5"/>
  <c r="I192" i="5"/>
  <c r="A193" i="5"/>
  <c r="D193" i="5"/>
  <c r="H193" i="5"/>
  <c r="I193" i="5"/>
  <c r="A194" i="5"/>
  <c r="D194" i="5"/>
  <c r="H194" i="5"/>
  <c r="I194" i="5"/>
  <c r="A195" i="5"/>
  <c r="D195" i="5"/>
  <c r="H195" i="5"/>
  <c r="I195" i="5"/>
  <c r="A196" i="5"/>
  <c r="D196" i="5"/>
  <c r="H196" i="5"/>
  <c r="I196" i="5"/>
  <c r="A197" i="5"/>
  <c r="D197" i="5"/>
  <c r="H197" i="5"/>
  <c r="I197" i="5"/>
  <c r="A198" i="5"/>
  <c r="D198" i="5"/>
  <c r="H198" i="5"/>
  <c r="I198" i="5"/>
  <c r="A199" i="5"/>
  <c r="D199" i="5"/>
  <c r="H199" i="5"/>
  <c r="I199" i="5"/>
  <c r="A151" i="5"/>
  <c r="D151" i="5"/>
  <c r="H151" i="5"/>
  <c r="I151" i="5"/>
  <c r="A152" i="5"/>
  <c r="D152" i="5"/>
  <c r="H152" i="5"/>
  <c r="I152" i="5"/>
  <c r="A153" i="5"/>
  <c r="D153" i="5"/>
  <c r="H153" i="5"/>
  <c r="I153" i="5"/>
  <c r="A154" i="5"/>
  <c r="D154" i="5"/>
  <c r="H154" i="5"/>
  <c r="I154" i="5"/>
  <c r="A155" i="5"/>
  <c r="D155" i="5"/>
  <c r="H155" i="5"/>
  <c r="I155" i="5"/>
  <c r="A156" i="5"/>
  <c r="D156" i="5"/>
  <c r="H156" i="5"/>
  <c r="I156" i="5"/>
  <c r="A157" i="5"/>
  <c r="D157" i="5"/>
  <c r="H157" i="5"/>
  <c r="I157" i="5"/>
  <c r="A158" i="5"/>
  <c r="D158" i="5"/>
  <c r="H158" i="5"/>
  <c r="I158" i="5"/>
  <c r="A159" i="5"/>
  <c r="D159" i="5"/>
  <c r="H159" i="5"/>
  <c r="I159" i="5"/>
  <c r="A160" i="5"/>
  <c r="D160" i="5"/>
  <c r="H160" i="5"/>
  <c r="I160" i="5"/>
  <c r="A161" i="5"/>
  <c r="D161" i="5"/>
  <c r="H161" i="5"/>
  <c r="I161" i="5"/>
  <c r="A162" i="5"/>
  <c r="D162" i="5"/>
  <c r="H162" i="5"/>
  <c r="I162" i="5"/>
  <c r="A163" i="5"/>
  <c r="D163" i="5"/>
  <c r="H163" i="5"/>
  <c r="I163" i="5"/>
  <c r="A164" i="5"/>
  <c r="D164" i="5"/>
  <c r="H164" i="5"/>
  <c r="I164" i="5"/>
  <c r="A165" i="5"/>
  <c r="D165" i="5"/>
  <c r="H165" i="5"/>
  <c r="I165" i="5"/>
  <c r="A166" i="5"/>
  <c r="D166" i="5"/>
  <c r="H166" i="5"/>
  <c r="I166" i="5"/>
  <c r="A167" i="5"/>
  <c r="D167" i="5"/>
  <c r="H167" i="5"/>
  <c r="I167" i="5"/>
  <c r="A168" i="5"/>
  <c r="D168" i="5"/>
  <c r="H168" i="5"/>
  <c r="I168" i="5"/>
  <c r="A169" i="5"/>
  <c r="D169" i="5"/>
  <c r="H169" i="5"/>
  <c r="I169" i="5"/>
  <c r="A170" i="5"/>
  <c r="D170" i="5"/>
  <c r="H170" i="5"/>
  <c r="I170" i="5"/>
  <c r="A131" i="5" l="1"/>
  <c r="D131" i="5"/>
  <c r="H131" i="5"/>
  <c r="I131" i="5"/>
  <c r="A132" i="5"/>
  <c r="D132" i="5"/>
  <c r="H132" i="5"/>
  <c r="I132" i="5"/>
  <c r="A133" i="5"/>
  <c r="D133" i="5"/>
  <c r="H133" i="5"/>
  <c r="I133" i="5"/>
  <c r="A134" i="5"/>
  <c r="D134" i="5"/>
  <c r="H134" i="5"/>
  <c r="I134" i="5"/>
  <c r="A135" i="5"/>
  <c r="D135" i="5"/>
  <c r="H135" i="5"/>
  <c r="I135" i="5"/>
  <c r="A136" i="5"/>
  <c r="D136" i="5"/>
  <c r="H136" i="5"/>
  <c r="I136" i="5"/>
  <c r="A137" i="5"/>
  <c r="D137" i="5"/>
  <c r="H137" i="5"/>
  <c r="I137" i="5"/>
  <c r="A138" i="5"/>
  <c r="D138" i="5"/>
  <c r="H138" i="5"/>
  <c r="I138" i="5"/>
  <c r="A139" i="5"/>
  <c r="D139" i="5"/>
  <c r="H139" i="5"/>
  <c r="I139" i="5"/>
  <c r="A140" i="5"/>
  <c r="D140" i="5"/>
  <c r="H140" i="5"/>
  <c r="I140" i="5"/>
  <c r="A141" i="5"/>
  <c r="D141" i="5"/>
  <c r="H141" i="5"/>
  <c r="I141" i="5"/>
  <c r="A142" i="5"/>
  <c r="D142" i="5"/>
  <c r="H142" i="5"/>
  <c r="I142" i="5"/>
  <c r="A143" i="5"/>
  <c r="D143" i="5"/>
  <c r="H143" i="5"/>
  <c r="I143" i="5"/>
  <c r="A144" i="5"/>
  <c r="D144" i="5"/>
  <c r="H144" i="5"/>
  <c r="I144" i="5"/>
  <c r="A145" i="5"/>
  <c r="D145" i="5"/>
  <c r="H145" i="5"/>
  <c r="I145" i="5"/>
  <c r="A146" i="5"/>
  <c r="D146" i="5"/>
  <c r="H146" i="5"/>
  <c r="I146" i="5"/>
  <c r="A147" i="5"/>
  <c r="D147" i="5"/>
  <c r="H147" i="5"/>
  <c r="I147" i="5"/>
  <c r="A148" i="5"/>
  <c r="D148" i="5"/>
  <c r="H148" i="5"/>
  <c r="I148" i="5"/>
  <c r="A149" i="5"/>
  <c r="D149" i="5"/>
  <c r="H149" i="5"/>
  <c r="I149" i="5"/>
  <c r="A150" i="5"/>
  <c r="D150" i="5"/>
  <c r="H150" i="5"/>
  <c r="I150" i="5"/>
  <c r="A593" i="1" l="1"/>
  <c r="D593" i="1"/>
  <c r="K593" i="1"/>
  <c r="L593" i="1"/>
  <c r="A594" i="1"/>
  <c r="D594" i="1"/>
  <c r="K594" i="1"/>
  <c r="L594" i="1"/>
  <c r="A595" i="1"/>
  <c r="D595" i="1"/>
  <c r="K595" i="1"/>
  <c r="L595" i="1"/>
  <c r="A596" i="1"/>
  <c r="D596" i="1"/>
  <c r="K596" i="1"/>
  <c r="L596" i="1"/>
  <c r="A597" i="1"/>
  <c r="D597" i="1"/>
  <c r="K597" i="1"/>
  <c r="L597" i="1"/>
  <c r="A598" i="1"/>
  <c r="K598" i="1"/>
  <c r="L598" i="1"/>
  <c r="A599" i="1"/>
  <c r="D599" i="1"/>
  <c r="K599" i="1"/>
  <c r="L599" i="1"/>
  <c r="A600" i="1"/>
  <c r="D600" i="1"/>
  <c r="K600" i="1"/>
  <c r="L600" i="1"/>
  <c r="A601" i="1"/>
  <c r="D601" i="1"/>
  <c r="K601" i="1"/>
  <c r="L601" i="1"/>
  <c r="A602" i="1"/>
  <c r="D602" i="1"/>
  <c r="K602" i="1"/>
  <c r="L602" i="1"/>
  <c r="A603" i="1"/>
  <c r="D603" i="1"/>
  <c r="K603" i="1"/>
  <c r="L603" i="1"/>
  <c r="A604" i="1"/>
  <c r="D604" i="1"/>
  <c r="K604" i="1"/>
  <c r="L604" i="1"/>
  <c r="A605" i="1"/>
  <c r="D605" i="1"/>
  <c r="K605" i="1"/>
  <c r="L605" i="1"/>
  <c r="A606" i="1"/>
  <c r="D606" i="1"/>
  <c r="K606" i="1"/>
  <c r="L606" i="1"/>
  <c r="A607" i="1"/>
  <c r="D607" i="1"/>
  <c r="K607" i="1"/>
  <c r="L607" i="1"/>
  <c r="A608" i="1"/>
  <c r="D608" i="1"/>
  <c r="K608" i="1"/>
  <c r="L608" i="1"/>
  <c r="A609" i="1"/>
  <c r="D609" i="1"/>
  <c r="K609" i="1"/>
  <c r="L609" i="1"/>
  <c r="A610" i="1"/>
  <c r="D610" i="1"/>
  <c r="K610" i="1"/>
  <c r="L610" i="1"/>
  <c r="A611" i="1"/>
  <c r="D611" i="1"/>
  <c r="K611" i="1"/>
  <c r="L611" i="1"/>
  <c r="A612" i="1"/>
  <c r="D612" i="1"/>
  <c r="K612" i="1"/>
  <c r="L612" i="1"/>
  <c r="A613" i="1"/>
  <c r="D613" i="1"/>
  <c r="K613" i="1"/>
  <c r="L613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102" i="1"/>
  <c r="D103" i="1"/>
  <c r="D104" i="1"/>
  <c r="D105" i="1"/>
  <c r="D106" i="1"/>
  <c r="D107" i="1"/>
  <c r="D587" i="1"/>
  <c r="D588" i="1"/>
  <c r="D589" i="1"/>
  <c r="D590" i="1"/>
  <c r="D591" i="1"/>
  <c r="D592" i="1"/>
  <c r="A565" i="6"/>
  <c r="A566" i="6"/>
  <c r="A567" i="6"/>
  <c r="A568" i="6"/>
  <c r="A569" i="6"/>
  <c r="A570" i="6"/>
  <c r="A571" i="6"/>
  <c r="A572" i="6"/>
  <c r="A573" i="6"/>
  <c r="A574" i="6"/>
  <c r="A6" i="5" l="1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I90" i="5"/>
  <c r="E554" i="10"/>
  <c r="E555" i="10"/>
  <c r="E556" i="10"/>
  <c r="E557" i="10"/>
  <c r="E558" i="10"/>
  <c r="E559" i="10"/>
  <c r="E560" i="10"/>
  <c r="E561" i="10"/>
  <c r="E562" i="10"/>
  <c r="E563" i="10"/>
  <c r="E553" i="10"/>
  <c r="F554" i="10"/>
  <c r="F555" i="10"/>
  <c r="F556" i="10"/>
  <c r="F557" i="10"/>
  <c r="F558" i="10"/>
  <c r="F559" i="10"/>
  <c r="F560" i="10"/>
  <c r="F561" i="10"/>
  <c r="F562" i="10"/>
  <c r="F563" i="10"/>
  <c r="F553" i="10"/>
  <c r="D87" i="5"/>
  <c r="D90" i="5"/>
  <c r="H90" i="5"/>
  <c r="D91" i="5"/>
  <c r="H91" i="5"/>
  <c r="I91" i="5"/>
  <c r="D92" i="5"/>
  <c r="H92" i="5"/>
  <c r="I92" i="5"/>
  <c r="D93" i="5"/>
  <c r="H93" i="5"/>
  <c r="I93" i="5"/>
  <c r="D94" i="5"/>
  <c r="H94" i="5"/>
  <c r="I94" i="5"/>
  <c r="D95" i="5"/>
  <c r="H95" i="5"/>
  <c r="I95" i="5"/>
  <c r="D96" i="5"/>
  <c r="H96" i="5"/>
  <c r="I96" i="5"/>
  <c r="D97" i="5"/>
  <c r="H97" i="5"/>
  <c r="I97" i="5"/>
  <c r="D98" i="5"/>
  <c r="H98" i="5"/>
  <c r="I98" i="5"/>
  <c r="D99" i="5"/>
  <c r="H99" i="5"/>
  <c r="I99" i="5"/>
  <c r="D100" i="5"/>
  <c r="H100" i="5"/>
  <c r="I100" i="5"/>
  <c r="D101" i="5"/>
  <c r="H101" i="5"/>
  <c r="I101" i="5"/>
  <c r="D102" i="5"/>
  <c r="H102" i="5"/>
  <c r="I102" i="5"/>
  <c r="D103" i="5"/>
  <c r="H103" i="5"/>
  <c r="I103" i="5"/>
  <c r="D104" i="5"/>
  <c r="H104" i="5"/>
  <c r="I104" i="5"/>
  <c r="D105" i="5"/>
  <c r="H105" i="5"/>
  <c r="I105" i="5"/>
  <c r="D106" i="5"/>
  <c r="H106" i="5"/>
  <c r="I106" i="5"/>
  <c r="D107" i="5"/>
  <c r="H107" i="5"/>
  <c r="I107" i="5"/>
  <c r="D108" i="5"/>
  <c r="H108" i="5"/>
  <c r="I108" i="5"/>
  <c r="D109" i="5"/>
  <c r="H109" i="5"/>
  <c r="I109" i="5"/>
  <c r="D110" i="5"/>
  <c r="H110" i="5"/>
  <c r="I110" i="5"/>
  <c r="D111" i="5"/>
  <c r="H111" i="5"/>
  <c r="I111" i="5"/>
  <c r="D112" i="5"/>
  <c r="H112" i="5"/>
  <c r="I112" i="5"/>
  <c r="D113" i="5"/>
  <c r="H113" i="5"/>
  <c r="I113" i="5"/>
  <c r="D114" i="5"/>
  <c r="H114" i="5"/>
  <c r="I114" i="5"/>
  <c r="D115" i="5"/>
  <c r="H115" i="5"/>
  <c r="I115" i="5"/>
  <c r="D116" i="5"/>
  <c r="H116" i="5"/>
  <c r="I116" i="5"/>
  <c r="D117" i="5"/>
  <c r="H117" i="5"/>
  <c r="I117" i="5"/>
  <c r="D118" i="5"/>
  <c r="H118" i="5"/>
  <c r="I118" i="5"/>
  <c r="D119" i="5"/>
  <c r="H119" i="5"/>
  <c r="I119" i="5"/>
  <c r="D120" i="5"/>
  <c r="H120" i="5"/>
  <c r="I120" i="5"/>
  <c r="D121" i="5"/>
  <c r="H121" i="5"/>
  <c r="I121" i="5"/>
  <c r="D122" i="5"/>
  <c r="H122" i="5"/>
  <c r="I122" i="5"/>
  <c r="D123" i="5"/>
  <c r="H123" i="5"/>
  <c r="I123" i="5"/>
  <c r="D124" i="5"/>
  <c r="H124" i="5"/>
  <c r="I124" i="5"/>
  <c r="D125" i="5"/>
  <c r="H125" i="5"/>
  <c r="I125" i="5"/>
  <c r="D126" i="5"/>
  <c r="H126" i="5"/>
  <c r="I126" i="5"/>
  <c r="D127" i="5"/>
  <c r="H127" i="5"/>
  <c r="I127" i="5"/>
  <c r="D128" i="5"/>
  <c r="H128" i="5"/>
  <c r="I128" i="5"/>
  <c r="D129" i="5"/>
  <c r="H129" i="5"/>
  <c r="I129" i="5"/>
  <c r="D130" i="5"/>
  <c r="H130" i="5"/>
  <c r="I130" i="5"/>
  <c r="D89" i="5"/>
  <c r="H89" i="5"/>
  <c r="I89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D46" i="5"/>
  <c r="G560" i="10" l="1"/>
  <c r="D40" i="5" l="1"/>
  <c r="D41" i="5"/>
  <c r="D42" i="5"/>
  <c r="D43" i="5"/>
  <c r="D44" i="5"/>
  <c r="D45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8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H37" i="5"/>
  <c r="I37" i="5"/>
  <c r="H38" i="5"/>
  <c r="I38" i="5"/>
  <c r="H39" i="5"/>
  <c r="I39" i="5"/>
  <c r="H40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H27" i="5"/>
  <c r="H28" i="5"/>
  <c r="H29" i="5"/>
  <c r="H30" i="5"/>
  <c r="H31" i="5"/>
  <c r="H32" i="5"/>
  <c r="H33" i="5"/>
  <c r="H34" i="5"/>
  <c r="H35" i="5"/>
  <c r="H36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D20" i="5"/>
  <c r="D21" i="5"/>
  <c r="D22" i="5"/>
  <c r="D23" i="5"/>
  <c r="D24" i="5"/>
  <c r="D25" i="5"/>
  <c r="D26" i="5"/>
  <c r="D19" i="5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H26" i="5" l="1"/>
  <c r="H16" i="5"/>
  <c r="H17" i="5"/>
  <c r="H18" i="5"/>
  <c r="H19" i="5"/>
  <c r="H20" i="5"/>
  <c r="H21" i="5"/>
  <c r="H22" i="5"/>
  <c r="H23" i="5"/>
  <c r="H24" i="5"/>
  <c r="H25" i="5"/>
  <c r="D17" i="5"/>
  <c r="D18" i="5"/>
  <c r="I8" i="5"/>
  <c r="I9" i="5"/>
  <c r="I10" i="5"/>
  <c r="I11" i="5"/>
  <c r="I12" i="5"/>
  <c r="I13" i="5"/>
  <c r="I14" i="5"/>
  <c r="I15" i="5"/>
  <c r="I16" i="5"/>
  <c r="I17" i="5"/>
  <c r="I18" i="5"/>
  <c r="H8" i="5"/>
  <c r="H9" i="5"/>
  <c r="H10" i="5"/>
  <c r="H11" i="5"/>
  <c r="H12" i="5"/>
  <c r="H13" i="5"/>
  <c r="H14" i="5"/>
  <c r="H15" i="5"/>
  <c r="A553" i="6" l="1"/>
  <c r="A554" i="6"/>
  <c r="A555" i="6"/>
  <c r="A556" i="6"/>
  <c r="A557" i="6"/>
  <c r="A558" i="6"/>
  <c r="A559" i="6"/>
  <c r="A560" i="6"/>
  <c r="A561" i="6"/>
  <c r="A562" i="6"/>
  <c r="A563" i="6"/>
  <c r="A56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L382" i="10" l="1"/>
  <c r="L383" i="10"/>
  <c r="L384" i="10"/>
  <c r="R8" i="16" l="1"/>
  <c r="R6" i="16"/>
  <c r="R7" i="16"/>
  <c r="S6" i="16"/>
  <c r="T6" i="16"/>
  <c r="U6" i="16"/>
  <c r="V6" i="16"/>
  <c r="W6" i="16"/>
  <c r="X6" i="16"/>
  <c r="Y6" i="16"/>
  <c r="Z6" i="16"/>
  <c r="AA6" i="16"/>
  <c r="AB6" i="16"/>
  <c r="AC6" i="16"/>
  <c r="AD6" i="16"/>
  <c r="S5" i="16"/>
  <c r="T5" i="16"/>
  <c r="U5" i="16"/>
  <c r="V5" i="16"/>
  <c r="W5" i="16"/>
  <c r="X5" i="16"/>
  <c r="Y5" i="16"/>
  <c r="Z5" i="16"/>
  <c r="AA5" i="16"/>
  <c r="AB5" i="16"/>
  <c r="AC5" i="16"/>
  <c r="AD5" i="16"/>
  <c r="R5" i="16"/>
  <c r="H6" i="5" l="1"/>
  <c r="H5" i="5"/>
  <c r="H4" i="5"/>
  <c r="L17" i="10"/>
  <c r="E15" i="10"/>
  <c r="E16" i="10"/>
  <c r="E17" i="10"/>
  <c r="D273" i="10"/>
  <c r="E273" i="10"/>
  <c r="F273" i="10"/>
  <c r="M273" i="10" s="1"/>
  <c r="I273" i="10"/>
  <c r="L273" i="10"/>
  <c r="D274" i="10"/>
  <c r="E274" i="10"/>
  <c r="F274" i="10"/>
  <c r="M274" i="10" s="1"/>
  <c r="I274" i="10"/>
  <c r="L274" i="10"/>
  <c r="D275" i="10"/>
  <c r="E275" i="10"/>
  <c r="F275" i="10"/>
  <c r="M275" i="10" s="1"/>
  <c r="I275" i="10"/>
  <c r="L275" i="10"/>
  <c r="D276" i="10"/>
  <c r="E276" i="10"/>
  <c r="F276" i="10"/>
  <c r="M276" i="10" s="1"/>
  <c r="I276" i="10"/>
  <c r="L276" i="10"/>
  <c r="D277" i="10"/>
  <c r="E277" i="10"/>
  <c r="F277" i="10"/>
  <c r="M277" i="10" s="1"/>
  <c r="I277" i="10"/>
  <c r="L277" i="10"/>
  <c r="D278" i="10"/>
  <c r="E278" i="10"/>
  <c r="F278" i="10"/>
  <c r="M278" i="10" s="1"/>
  <c r="I278" i="10"/>
  <c r="L278" i="10"/>
  <c r="D279" i="10"/>
  <c r="E279" i="10"/>
  <c r="F279" i="10"/>
  <c r="M279" i="10" s="1"/>
  <c r="I279" i="10"/>
  <c r="L279" i="10"/>
  <c r="D280" i="10"/>
  <c r="E280" i="10"/>
  <c r="F280" i="10"/>
  <c r="M280" i="10" s="1"/>
  <c r="I280" i="10"/>
  <c r="L280" i="10"/>
  <c r="D281" i="10"/>
  <c r="E281" i="10"/>
  <c r="F281" i="10"/>
  <c r="M281" i="10" s="1"/>
  <c r="I281" i="10"/>
  <c r="L281" i="10"/>
  <c r="D282" i="10"/>
  <c r="E282" i="10"/>
  <c r="F282" i="10"/>
  <c r="M282" i="10" s="1"/>
  <c r="I282" i="10"/>
  <c r="L282" i="10"/>
  <c r="D283" i="10"/>
  <c r="E283" i="10"/>
  <c r="F283" i="10"/>
  <c r="M283" i="10" s="1"/>
  <c r="I283" i="10"/>
  <c r="L283" i="10"/>
  <c r="D284" i="10"/>
  <c r="E284" i="10"/>
  <c r="F284" i="10"/>
  <c r="M284" i="10" s="1"/>
  <c r="I284" i="10"/>
  <c r="L284" i="10"/>
  <c r="D285" i="10"/>
  <c r="E285" i="10"/>
  <c r="F285" i="10"/>
  <c r="M285" i="10" s="1"/>
  <c r="I285" i="10"/>
  <c r="L285" i="10"/>
  <c r="D286" i="10"/>
  <c r="E286" i="10"/>
  <c r="F286" i="10"/>
  <c r="M286" i="10" s="1"/>
  <c r="I286" i="10"/>
  <c r="L286" i="10"/>
  <c r="D287" i="10"/>
  <c r="E287" i="10"/>
  <c r="F287" i="10"/>
  <c r="M287" i="10" s="1"/>
  <c r="I287" i="10"/>
  <c r="L287" i="10"/>
  <c r="D288" i="10"/>
  <c r="E288" i="10"/>
  <c r="F288" i="10"/>
  <c r="M288" i="10" s="1"/>
  <c r="I288" i="10"/>
  <c r="L288" i="10"/>
  <c r="D289" i="10"/>
  <c r="E289" i="10"/>
  <c r="F289" i="10"/>
  <c r="M289" i="10" s="1"/>
  <c r="I289" i="10"/>
  <c r="L289" i="10"/>
  <c r="D290" i="10"/>
  <c r="E290" i="10"/>
  <c r="F290" i="10"/>
  <c r="M290" i="10" s="1"/>
  <c r="I290" i="10"/>
  <c r="L290" i="10"/>
  <c r="D291" i="10"/>
  <c r="E291" i="10"/>
  <c r="F291" i="10"/>
  <c r="M291" i="10" s="1"/>
  <c r="I291" i="10"/>
  <c r="L291" i="10"/>
  <c r="D292" i="10"/>
  <c r="E292" i="10"/>
  <c r="F292" i="10"/>
  <c r="M292" i="10" s="1"/>
  <c r="I292" i="10"/>
  <c r="L292" i="10"/>
  <c r="D293" i="10"/>
  <c r="E293" i="10"/>
  <c r="F293" i="10"/>
  <c r="M293" i="10" s="1"/>
  <c r="I293" i="10"/>
  <c r="L293" i="10"/>
  <c r="D294" i="10"/>
  <c r="E294" i="10"/>
  <c r="F294" i="10"/>
  <c r="M294" i="10" s="1"/>
  <c r="I294" i="10"/>
  <c r="L294" i="10"/>
  <c r="D295" i="10"/>
  <c r="E295" i="10"/>
  <c r="F295" i="10"/>
  <c r="M295" i="10" s="1"/>
  <c r="I295" i="10"/>
  <c r="L295" i="10"/>
  <c r="D296" i="10"/>
  <c r="E296" i="10"/>
  <c r="F296" i="10"/>
  <c r="M296" i="10" s="1"/>
  <c r="I296" i="10"/>
  <c r="L296" i="10"/>
  <c r="D297" i="10"/>
  <c r="E297" i="10"/>
  <c r="F297" i="10"/>
  <c r="M297" i="10" s="1"/>
  <c r="I297" i="10"/>
  <c r="L297" i="10"/>
  <c r="D298" i="10"/>
  <c r="E298" i="10"/>
  <c r="F298" i="10"/>
  <c r="M298" i="10" s="1"/>
  <c r="I298" i="10"/>
  <c r="L298" i="10"/>
  <c r="D299" i="10"/>
  <c r="E299" i="10"/>
  <c r="F299" i="10"/>
  <c r="M299" i="10" s="1"/>
  <c r="I299" i="10"/>
  <c r="L299" i="10"/>
  <c r="D300" i="10"/>
  <c r="E300" i="10"/>
  <c r="F300" i="10"/>
  <c r="M300" i="10" s="1"/>
  <c r="I300" i="10"/>
  <c r="L300" i="10"/>
  <c r="D301" i="10"/>
  <c r="E301" i="10"/>
  <c r="F301" i="10"/>
  <c r="M301" i="10" s="1"/>
  <c r="I301" i="10"/>
  <c r="L301" i="10"/>
  <c r="D302" i="10"/>
  <c r="E302" i="10"/>
  <c r="F302" i="10"/>
  <c r="M302" i="10" s="1"/>
  <c r="I302" i="10"/>
  <c r="L302" i="10"/>
  <c r="D303" i="10"/>
  <c r="E303" i="10"/>
  <c r="F303" i="10"/>
  <c r="M303" i="10" s="1"/>
  <c r="I303" i="10"/>
  <c r="L303" i="10"/>
  <c r="D304" i="10"/>
  <c r="E304" i="10"/>
  <c r="F304" i="10"/>
  <c r="M304" i="10" s="1"/>
  <c r="I304" i="10"/>
  <c r="L304" i="10"/>
  <c r="D305" i="10"/>
  <c r="E305" i="10"/>
  <c r="F305" i="10"/>
  <c r="M305" i="10" s="1"/>
  <c r="I305" i="10"/>
  <c r="L305" i="10"/>
  <c r="D306" i="10"/>
  <c r="E306" i="10"/>
  <c r="F306" i="10"/>
  <c r="M306" i="10" s="1"/>
  <c r="I306" i="10"/>
  <c r="L306" i="10"/>
  <c r="D307" i="10"/>
  <c r="E307" i="10"/>
  <c r="F307" i="10"/>
  <c r="M307" i="10" s="1"/>
  <c r="I307" i="10"/>
  <c r="L307" i="10"/>
  <c r="D308" i="10"/>
  <c r="E308" i="10"/>
  <c r="F308" i="10"/>
  <c r="M308" i="10" s="1"/>
  <c r="I308" i="10"/>
  <c r="L308" i="10"/>
  <c r="D309" i="10"/>
  <c r="E309" i="10"/>
  <c r="F309" i="10"/>
  <c r="M309" i="10" s="1"/>
  <c r="I309" i="10"/>
  <c r="L309" i="10"/>
  <c r="D310" i="10"/>
  <c r="E310" i="10"/>
  <c r="F310" i="10"/>
  <c r="M310" i="10" s="1"/>
  <c r="I310" i="10"/>
  <c r="L310" i="10"/>
  <c r="D311" i="10"/>
  <c r="E311" i="10"/>
  <c r="F311" i="10"/>
  <c r="M311" i="10" s="1"/>
  <c r="I311" i="10"/>
  <c r="L311" i="10"/>
  <c r="D312" i="10"/>
  <c r="E312" i="10"/>
  <c r="F312" i="10"/>
  <c r="M312" i="10" s="1"/>
  <c r="D313" i="10"/>
  <c r="E313" i="10"/>
  <c r="F313" i="10"/>
  <c r="M313" i="10" s="1"/>
  <c r="D314" i="10"/>
  <c r="E314" i="10"/>
  <c r="F314" i="10"/>
  <c r="M314" i="10" s="1"/>
  <c r="I314" i="10"/>
  <c r="L314" i="10"/>
  <c r="D315" i="10"/>
  <c r="E315" i="10"/>
  <c r="F315" i="10"/>
  <c r="M315" i="10" s="1"/>
  <c r="I315" i="10"/>
  <c r="L315" i="10"/>
  <c r="D316" i="10"/>
  <c r="E316" i="10"/>
  <c r="F316" i="10"/>
  <c r="M316" i="10" s="1"/>
  <c r="I316" i="10"/>
  <c r="L316" i="10"/>
  <c r="D317" i="10"/>
  <c r="E317" i="10"/>
  <c r="F317" i="10"/>
  <c r="M317" i="10" s="1"/>
  <c r="I317" i="10"/>
  <c r="L317" i="10"/>
  <c r="D318" i="10"/>
  <c r="E318" i="10"/>
  <c r="F318" i="10"/>
  <c r="M318" i="10" s="1"/>
  <c r="I318" i="10"/>
  <c r="L318" i="10"/>
  <c r="D319" i="10"/>
  <c r="E319" i="10"/>
  <c r="F319" i="10"/>
  <c r="M319" i="10" s="1"/>
  <c r="I319" i="10"/>
  <c r="L319" i="10"/>
  <c r="D320" i="10"/>
  <c r="E320" i="10"/>
  <c r="F320" i="10"/>
  <c r="M320" i="10" s="1"/>
  <c r="I320" i="10"/>
  <c r="L320" i="10"/>
  <c r="D321" i="10"/>
  <c r="E321" i="10"/>
  <c r="F321" i="10"/>
  <c r="M321" i="10" s="1"/>
  <c r="I321" i="10"/>
  <c r="L321" i="10"/>
  <c r="D322" i="10"/>
  <c r="E322" i="10"/>
  <c r="F322" i="10"/>
  <c r="M322" i="10" s="1"/>
  <c r="I322" i="10"/>
  <c r="L322" i="10"/>
  <c r="D323" i="10"/>
  <c r="E323" i="10"/>
  <c r="F323" i="10"/>
  <c r="M323" i="10" s="1"/>
  <c r="I323" i="10"/>
  <c r="L323" i="10"/>
  <c r="D324" i="10"/>
  <c r="E324" i="10"/>
  <c r="F324" i="10"/>
  <c r="M324" i="10" s="1"/>
  <c r="I324" i="10"/>
  <c r="L324" i="10"/>
  <c r="D325" i="10"/>
  <c r="E325" i="10"/>
  <c r="F325" i="10"/>
  <c r="M325" i="10" s="1"/>
  <c r="I325" i="10"/>
  <c r="L325" i="10"/>
  <c r="D326" i="10"/>
  <c r="E326" i="10"/>
  <c r="F326" i="10"/>
  <c r="M326" i="10" s="1"/>
  <c r="I326" i="10"/>
  <c r="L326" i="10"/>
  <c r="D327" i="10"/>
  <c r="E327" i="10"/>
  <c r="F327" i="10"/>
  <c r="M327" i="10" s="1"/>
  <c r="I327" i="10"/>
  <c r="L327" i="10"/>
  <c r="D328" i="10"/>
  <c r="E328" i="10"/>
  <c r="F328" i="10"/>
  <c r="M328" i="10" s="1"/>
  <c r="I328" i="10"/>
  <c r="L328" i="10"/>
  <c r="D329" i="10"/>
  <c r="E329" i="10"/>
  <c r="F329" i="10"/>
  <c r="M329" i="10" s="1"/>
  <c r="I329" i="10"/>
  <c r="L329" i="10"/>
  <c r="D330" i="10"/>
  <c r="E330" i="10"/>
  <c r="F330" i="10"/>
  <c r="M330" i="10" s="1"/>
  <c r="I330" i="10"/>
  <c r="L330" i="10"/>
  <c r="D331" i="10"/>
  <c r="E331" i="10"/>
  <c r="F331" i="10"/>
  <c r="M331" i="10" s="1"/>
  <c r="I331" i="10"/>
  <c r="L331" i="10"/>
  <c r="D332" i="10"/>
  <c r="E332" i="10"/>
  <c r="F332" i="10"/>
  <c r="M332" i="10" s="1"/>
  <c r="I332" i="10"/>
  <c r="L332" i="10"/>
  <c r="D333" i="10"/>
  <c r="E333" i="10"/>
  <c r="F333" i="10"/>
  <c r="M333" i="10" s="1"/>
  <c r="I333" i="10"/>
  <c r="L333" i="10"/>
  <c r="D334" i="10"/>
  <c r="E334" i="10"/>
  <c r="F334" i="10"/>
  <c r="M334" i="10" s="1"/>
  <c r="I334" i="10"/>
  <c r="L334" i="10"/>
  <c r="D335" i="10"/>
  <c r="E335" i="10"/>
  <c r="F335" i="10"/>
  <c r="M335" i="10" s="1"/>
  <c r="I335" i="10"/>
  <c r="L335" i="10"/>
  <c r="D336" i="10"/>
  <c r="E336" i="10"/>
  <c r="F336" i="10"/>
  <c r="M336" i="10" s="1"/>
  <c r="I336" i="10"/>
  <c r="L336" i="10"/>
  <c r="D337" i="10"/>
  <c r="E337" i="10"/>
  <c r="F337" i="10"/>
  <c r="M337" i="10" s="1"/>
  <c r="I337" i="10"/>
  <c r="L337" i="10"/>
  <c r="D338" i="10"/>
  <c r="E338" i="10"/>
  <c r="F338" i="10"/>
  <c r="M338" i="10" s="1"/>
  <c r="D339" i="10"/>
  <c r="E339" i="10"/>
  <c r="F339" i="10"/>
  <c r="I339" i="10"/>
  <c r="L339" i="10"/>
  <c r="D340" i="10"/>
  <c r="E340" i="10"/>
  <c r="F340" i="10"/>
  <c r="M340" i="10" s="1"/>
  <c r="I340" i="10"/>
  <c r="L340" i="10"/>
  <c r="D341" i="10"/>
  <c r="E341" i="10"/>
  <c r="F341" i="10"/>
  <c r="M341" i="10" s="1"/>
  <c r="I341" i="10"/>
  <c r="L341" i="10"/>
  <c r="D342" i="10"/>
  <c r="E342" i="10"/>
  <c r="F342" i="10"/>
  <c r="M342" i="10" s="1"/>
  <c r="I342" i="10"/>
  <c r="L342" i="10"/>
  <c r="D343" i="10"/>
  <c r="E343" i="10"/>
  <c r="F343" i="10"/>
  <c r="M343" i="10" s="1"/>
  <c r="I343" i="10"/>
  <c r="L343" i="10"/>
  <c r="D344" i="10"/>
  <c r="E344" i="10"/>
  <c r="F344" i="10"/>
  <c r="M344" i="10" s="1"/>
  <c r="I344" i="10"/>
  <c r="L344" i="10"/>
  <c r="D345" i="10"/>
  <c r="E345" i="10"/>
  <c r="F345" i="10"/>
  <c r="M345" i="10" s="1"/>
  <c r="I345" i="10"/>
  <c r="L345" i="10"/>
  <c r="D346" i="10"/>
  <c r="E346" i="10"/>
  <c r="F346" i="10"/>
  <c r="M346" i="10" s="1"/>
  <c r="I346" i="10"/>
  <c r="L346" i="10"/>
  <c r="D347" i="10"/>
  <c r="E347" i="10"/>
  <c r="F347" i="10"/>
  <c r="M347" i="10" s="1"/>
  <c r="I347" i="10"/>
  <c r="L347" i="10"/>
  <c r="D348" i="10"/>
  <c r="E348" i="10"/>
  <c r="F348" i="10"/>
  <c r="M348" i="10" s="1"/>
  <c r="I348" i="10"/>
  <c r="L348" i="10"/>
  <c r="D349" i="10"/>
  <c r="E349" i="10"/>
  <c r="F349" i="10"/>
  <c r="M349" i="10" s="1"/>
  <c r="I349" i="10"/>
  <c r="L349" i="10"/>
  <c r="D350" i="10"/>
  <c r="E350" i="10"/>
  <c r="F350" i="10"/>
  <c r="M350" i="10" s="1"/>
  <c r="I350" i="10"/>
  <c r="L350" i="10"/>
  <c r="D351" i="10"/>
  <c r="E351" i="10"/>
  <c r="F351" i="10"/>
  <c r="M351" i="10" s="1"/>
  <c r="I351" i="10"/>
  <c r="L351" i="10"/>
  <c r="D352" i="10"/>
  <c r="E352" i="10"/>
  <c r="F352" i="10"/>
  <c r="M352" i="10" s="1"/>
  <c r="I352" i="10"/>
  <c r="L352" i="10"/>
  <c r="D353" i="10"/>
  <c r="E353" i="10"/>
  <c r="F353" i="10"/>
  <c r="M353" i="10" s="1"/>
  <c r="I353" i="10"/>
  <c r="L353" i="10"/>
  <c r="D354" i="10"/>
  <c r="E354" i="10"/>
  <c r="F354" i="10"/>
  <c r="M354" i="10" s="1"/>
  <c r="I354" i="10"/>
  <c r="L354" i="10"/>
  <c r="D355" i="10"/>
  <c r="E355" i="10"/>
  <c r="F355" i="10"/>
  <c r="M355" i="10" s="1"/>
  <c r="I355" i="10"/>
  <c r="L355" i="10"/>
  <c r="D356" i="10"/>
  <c r="E356" i="10"/>
  <c r="F356" i="10"/>
  <c r="M356" i="10" s="1"/>
  <c r="I356" i="10"/>
  <c r="L356" i="10"/>
  <c r="D357" i="10"/>
  <c r="E357" i="10"/>
  <c r="F357" i="10"/>
  <c r="M357" i="10" s="1"/>
  <c r="I357" i="10"/>
  <c r="L357" i="10"/>
  <c r="D358" i="10"/>
  <c r="E358" i="10"/>
  <c r="F358" i="10"/>
  <c r="M358" i="10" s="1"/>
  <c r="I358" i="10"/>
  <c r="L358" i="10"/>
  <c r="D359" i="10"/>
  <c r="E359" i="10"/>
  <c r="F359" i="10"/>
  <c r="M359" i="10" s="1"/>
  <c r="I359" i="10"/>
  <c r="L359" i="10"/>
  <c r="D360" i="10"/>
  <c r="E360" i="10"/>
  <c r="F360" i="10"/>
  <c r="M360" i="10" s="1"/>
  <c r="I360" i="10"/>
  <c r="L360" i="10"/>
  <c r="D361" i="10"/>
  <c r="E361" i="10"/>
  <c r="F361" i="10"/>
  <c r="M361" i="10" s="1"/>
  <c r="I361" i="10"/>
  <c r="L361" i="10"/>
  <c r="D362" i="10"/>
  <c r="E362" i="10"/>
  <c r="F362" i="10"/>
  <c r="M362" i="10" s="1"/>
  <c r="I362" i="10"/>
  <c r="L362" i="10"/>
  <c r="D363" i="10"/>
  <c r="E363" i="10"/>
  <c r="F363" i="10"/>
  <c r="M363" i="10" s="1"/>
  <c r="I363" i="10"/>
  <c r="L363" i="10"/>
  <c r="D364" i="10"/>
  <c r="E364" i="10"/>
  <c r="F364" i="10"/>
  <c r="M364" i="10" s="1"/>
  <c r="I364" i="10"/>
  <c r="L364" i="10"/>
  <c r="D365" i="10"/>
  <c r="E365" i="10"/>
  <c r="F365" i="10"/>
  <c r="M365" i="10" s="1"/>
  <c r="I365" i="10"/>
  <c r="L365" i="10"/>
  <c r="D366" i="10"/>
  <c r="E366" i="10"/>
  <c r="F366" i="10"/>
  <c r="M366" i="10" s="1"/>
  <c r="I366" i="10"/>
  <c r="L366" i="10"/>
  <c r="D367" i="10"/>
  <c r="E367" i="10"/>
  <c r="F367" i="10"/>
  <c r="M367" i="10" s="1"/>
  <c r="I367" i="10"/>
  <c r="L367" i="10"/>
  <c r="D368" i="10"/>
  <c r="E368" i="10"/>
  <c r="F368" i="10"/>
  <c r="M368" i="10" s="1"/>
  <c r="I368" i="10"/>
  <c r="L368" i="10"/>
  <c r="D369" i="10"/>
  <c r="E369" i="10"/>
  <c r="F369" i="10"/>
  <c r="M369" i="10" s="1"/>
  <c r="D370" i="10"/>
  <c r="E370" i="10"/>
  <c r="F370" i="10"/>
  <c r="M370" i="10" s="1"/>
  <c r="I370" i="10"/>
  <c r="L370" i="10"/>
  <c r="D371" i="10"/>
  <c r="E371" i="10"/>
  <c r="F371" i="10"/>
  <c r="M371" i="10" s="1"/>
  <c r="I371" i="10"/>
  <c r="L371" i="10"/>
  <c r="D372" i="10"/>
  <c r="E372" i="10"/>
  <c r="F372" i="10"/>
  <c r="M372" i="10" s="1"/>
  <c r="I372" i="10"/>
  <c r="L372" i="10"/>
  <c r="D373" i="10"/>
  <c r="E373" i="10"/>
  <c r="F373" i="10"/>
  <c r="M373" i="10" s="1"/>
  <c r="I373" i="10"/>
  <c r="L373" i="10"/>
  <c r="D374" i="10"/>
  <c r="E374" i="10"/>
  <c r="F374" i="10"/>
  <c r="M374" i="10" s="1"/>
  <c r="I374" i="10"/>
  <c r="L374" i="10"/>
  <c r="D375" i="10"/>
  <c r="E375" i="10"/>
  <c r="F375" i="10"/>
  <c r="M375" i="10" s="1"/>
  <c r="I375" i="10"/>
  <c r="L375" i="10"/>
  <c r="D376" i="10"/>
  <c r="E376" i="10"/>
  <c r="F376" i="10"/>
  <c r="M376" i="10" s="1"/>
  <c r="I376" i="10"/>
  <c r="L376" i="10"/>
  <c r="D377" i="10"/>
  <c r="E377" i="10"/>
  <c r="F377" i="10"/>
  <c r="M377" i="10" s="1"/>
  <c r="I377" i="10"/>
  <c r="L377" i="10"/>
  <c r="D378" i="10"/>
  <c r="E378" i="10"/>
  <c r="F378" i="10"/>
  <c r="I378" i="10"/>
  <c r="L378" i="10"/>
  <c r="D379" i="10"/>
  <c r="E379" i="10"/>
  <c r="F379" i="10"/>
  <c r="I379" i="10"/>
  <c r="L379" i="10"/>
  <c r="D380" i="10"/>
  <c r="E380" i="10"/>
  <c r="F380" i="10"/>
  <c r="I380" i="10"/>
  <c r="L380" i="10"/>
  <c r="D381" i="10"/>
  <c r="E381" i="10"/>
  <c r="F381" i="10"/>
  <c r="I381" i="10"/>
  <c r="L381" i="10"/>
  <c r="D382" i="10"/>
  <c r="E382" i="10"/>
  <c r="F382" i="10"/>
  <c r="M382" i="10" s="1"/>
  <c r="D383" i="10"/>
  <c r="E383" i="10"/>
  <c r="F383" i="10"/>
  <c r="M383" i="10" s="1"/>
  <c r="D384" i="10"/>
  <c r="E384" i="10"/>
  <c r="F384" i="10"/>
  <c r="M384" i="10" s="1"/>
  <c r="D385" i="10"/>
  <c r="E385" i="10"/>
  <c r="F385" i="10"/>
  <c r="M385" i="10" s="1"/>
  <c r="I385" i="10"/>
  <c r="L385" i="10"/>
  <c r="D386" i="10"/>
  <c r="E386" i="10"/>
  <c r="F386" i="10"/>
  <c r="M386" i="10" s="1"/>
  <c r="I386" i="10"/>
  <c r="L386" i="10"/>
  <c r="D387" i="10"/>
  <c r="E387" i="10"/>
  <c r="F387" i="10"/>
  <c r="M387" i="10" s="1"/>
  <c r="D388" i="10"/>
  <c r="E388" i="10"/>
  <c r="F388" i="10"/>
  <c r="M388" i="10" s="1"/>
  <c r="I388" i="10"/>
  <c r="L388" i="10"/>
  <c r="D389" i="10"/>
  <c r="E389" i="10"/>
  <c r="F389" i="10"/>
  <c r="M389" i="10" s="1"/>
  <c r="I389" i="10"/>
  <c r="L389" i="10"/>
  <c r="D390" i="10"/>
  <c r="I390" i="10"/>
  <c r="D391" i="10"/>
  <c r="E391" i="10"/>
  <c r="F391" i="10"/>
  <c r="M391" i="10" s="1"/>
  <c r="I391" i="10"/>
  <c r="L391" i="10"/>
  <c r="D392" i="10"/>
  <c r="E392" i="10"/>
  <c r="F392" i="10"/>
  <c r="M392" i="10" s="1"/>
  <c r="I392" i="10"/>
  <c r="L392" i="10"/>
  <c r="D393" i="10"/>
  <c r="E393" i="10"/>
  <c r="F393" i="10"/>
  <c r="M393" i="10" s="1"/>
  <c r="I393" i="10"/>
  <c r="L393" i="10"/>
  <c r="D394" i="10"/>
  <c r="E394" i="10"/>
  <c r="F394" i="10"/>
  <c r="M394" i="10" s="1"/>
  <c r="I394" i="10"/>
  <c r="L394" i="10"/>
  <c r="D395" i="10"/>
  <c r="E395" i="10"/>
  <c r="F395" i="10"/>
  <c r="M395" i="10" s="1"/>
  <c r="I395" i="10"/>
  <c r="L395" i="10"/>
  <c r="D396" i="10"/>
  <c r="E396" i="10"/>
  <c r="F396" i="10"/>
  <c r="M396" i="10" s="1"/>
  <c r="I396" i="10"/>
  <c r="L396" i="10"/>
  <c r="D397" i="10"/>
  <c r="E397" i="10"/>
  <c r="F397" i="10"/>
  <c r="M397" i="10" s="1"/>
  <c r="I397" i="10"/>
  <c r="L397" i="10"/>
  <c r="D398" i="10"/>
  <c r="E398" i="10"/>
  <c r="F398" i="10"/>
  <c r="M398" i="10" s="1"/>
  <c r="I398" i="10"/>
  <c r="L398" i="10"/>
  <c r="D399" i="10"/>
  <c r="E399" i="10"/>
  <c r="F399" i="10"/>
  <c r="M399" i="10" s="1"/>
  <c r="I399" i="10"/>
  <c r="L399" i="10"/>
  <c r="D400" i="10"/>
  <c r="E400" i="10"/>
  <c r="F400" i="10"/>
  <c r="M400" i="10" s="1"/>
  <c r="I400" i="10"/>
  <c r="L400" i="10"/>
  <c r="D401" i="10"/>
  <c r="E401" i="10"/>
  <c r="F401" i="10"/>
  <c r="M401" i="10" s="1"/>
  <c r="I401" i="10"/>
  <c r="L401" i="10"/>
  <c r="D402" i="10"/>
  <c r="E402" i="10"/>
  <c r="F402" i="10"/>
  <c r="M402" i="10" s="1"/>
  <c r="I402" i="10"/>
  <c r="L402" i="10"/>
  <c r="D403" i="10"/>
  <c r="E403" i="10"/>
  <c r="F403" i="10"/>
  <c r="M403" i="10" s="1"/>
  <c r="I403" i="10"/>
  <c r="L403" i="10"/>
  <c r="D404" i="10"/>
  <c r="E404" i="10"/>
  <c r="F404" i="10"/>
  <c r="M404" i="10" s="1"/>
  <c r="I404" i="10"/>
  <c r="L404" i="10"/>
  <c r="D405" i="10"/>
  <c r="E405" i="10"/>
  <c r="F405" i="10"/>
  <c r="M405" i="10" s="1"/>
  <c r="I405" i="10"/>
  <c r="L405" i="10"/>
  <c r="D406" i="10"/>
  <c r="E406" i="10"/>
  <c r="F406" i="10"/>
  <c r="M406" i="10" s="1"/>
  <c r="I406" i="10"/>
  <c r="L406" i="10"/>
  <c r="D407" i="10"/>
  <c r="E407" i="10"/>
  <c r="F407" i="10"/>
  <c r="M407" i="10" s="1"/>
  <c r="I407" i="10"/>
  <c r="L407" i="10"/>
  <c r="D408" i="10"/>
  <c r="E408" i="10"/>
  <c r="F408" i="10"/>
  <c r="M408" i="10" s="1"/>
  <c r="I408" i="10"/>
  <c r="L408" i="10"/>
  <c r="D409" i="10"/>
  <c r="E409" i="10"/>
  <c r="F409" i="10"/>
  <c r="M409" i="10" s="1"/>
  <c r="I409" i="10"/>
  <c r="L409" i="10"/>
  <c r="D410" i="10"/>
  <c r="E410" i="10"/>
  <c r="F410" i="10"/>
  <c r="M410" i="10" s="1"/>
  <c r="I410" i="10"/>
  <c r="L410" i="10"/>
  <c r="D411" i="10"/>
  <c r="E411" i="10"/>
  <c r="F411" i="10"/>
  <c r="M411" i="10" s="1"/>
  <c r="I411" i="10"/>
  <c r="L411" i="10"/>
  <c r="D412" i="10"/>
  <c r="E412" i="10"/>
  <c r="F412" i="10"/>
  <c r="M412" i="10" s="1"/>
  <c r="I412" i="10"/>
  <c r="L412" i="10"/>
  <c r="D413" i="10"/>
  <c r="E413" i="10"/>
  <c r="F413" i="10"/>
  <c r="M413" i="10" s="1"/>
  <c r="I413" i="10"/>
  <c r="L413" i="10"/>
  <c r="D414" i="10"/>
  <c r="E414" i="10"/>
  <c r="F414" i="10"/>
  <c r="I414" i="10"/>
  <c r="L414" i="10"/>
  <c r="D415" i="10"/>
  <c r="E415" i="10"/>
  <c r="F415" i="10"/>
  <c r="M415" i="10" s="1"/>
  <c r="I415" i="10"/>
  <c r="L415" i="10"/>
  <c r="D416" i="10"/>
  <c r="E416" i="10"/>
  <c r="F416" i="10"/>
  <c r="M416" i="10" s="1"/>
  <c r="I416" i="10"/>
  <c r="L416" i="10"/>
  <c r="D417" i="10"/>
  <c r="E417" i="10"/>
  <c r="F417" i="10"/>
  <c r="M417" i="10" s="1"/>
  <c r="I417" i="10"/>
  <c r="L417" i="10"/>
  <c r="D418" i="10"/>
  <c r="E418" i="10"/>
  <c r="F418" i="10"/>
  <c r="M418" i="10" s="1"/>
  <c r="I418" i="10"/>
  <c r="L418" i="10"/>
  <c r="D419" i="10"/>
  <c r="E419" i="10"/>
  <c r="F419" i="10"/>
  <c r="M419" i="10" s="1"/>
  <c r="I419" i="10"/>
  <c r="L419" i="10"/>
  <c r="D420" i="10"/>
  <c r="E420" i="10"/>
  <c r="F420" i="10"/>
  <c r="M420" i="10" s="1"/>
  <c r="I420" i="10"/>
  <c r="L420" i="10"/>
  <c r="D421" i="10"/>
  <c r="E421" i="10"/>
  <c r="F421" i="10"/>
  <c r="M421" i="10" s="1"/>
  <c r="I421" i="10"/>
  <c r="L421" i="10"/>
  <c r="D422" i="10"/>
  <c r="E422" i="10"/>
  <c r="F422" i="10"/>
  <c r="M422" i="10" s="1"/>
  <c r="I422" i="10"/>
  <c r="L422" i="10"/>
  <c r="D423" i="10"/>
  <c r="E423" i="10"/>
  <c r="F423" i="10"/>
  <c r="M423" i="10" s="1"/>
  <c r="I423" i="10"/>
  <c r="L423" i="10"/>
  <c r="D424" i="10"/>
  <c r="E424" i="10"/>
  <c r="F424" i="10"/>
  <c r="M424" i="10" s="1"/>
  <c r="I424" i="10"/>
  <c r="L424" i="10"/>
  <c r="D425" i="10"/>
  <c r="E425" i="10"/>
  <c r="F425" i="10"/>
  <c r="M425" i="10" s="1"/>
  <c r="D426" i="10"/>
  <c r="E426" i="10"/>
  <c r="F426" i="10"/>
  <c r="M426" i="10" s="1"/>
  <c r="I426" i="10"/>
  <c r="L426" i="10"/>
  <c r="D427" i="10"/>
  <c r="E427" i="10"/>
  <c r="F427" i="10"/>
  <c r="M427" i="10" s="1"/>
  <c r="I427" i="10"/>
  <c r="L427" i="10"/>
  <c r="D428" i="10"/>
  <c r="E428" i="10"/>
  <c r="F428" i="10"/>
  <c r="M428" i="10" s="1"/>
  <c r="D429" i="10"/>
  <c r="E429" i="10"/>
  <c r="F429" i="10"/>
  <c r="M429" i="10" s="1"/>
  <c r="I429" i="10"/>
  <c r="L429" i="10"/>
  <c r="D430" i="10"/>
  <c r="E430" i="10"/>
  <c r="F430" i="10"/>
  <c r="M430" i="10" s="1"/>
  <c r="I430" i="10"/>
  <c r="L430" i="10"/>
  <c r="D431" i="10"/>
  <c r="E431" i="10"/>
  <c r="F431" i="10"/>
  <c r="M431" i="10" s="1"/>
  <c r="I431" i="10"/>
  <c r="L431" i="10"/>
  <c r="D432" i="10"/>
  <c r="E432" i="10"/>
  <c r="F432" i="10"/>
  <c r="M432" i="10" s="1"/>
  <c r="I432" i="10"/>
  <c r="L432" i="10"/>
  <c r="D433" i="10"/>
  <c r="E433" i="10"/>
  <c r="F433" i="10"/>
  <c r="M433" i="10" s="1"/>
  <c r="I433" i="10"/>
  <c r="L433" i="10"/>
  <c r="D434" i="10"/>
  <c r="E434" i="10"/>
  <c r="F434" i="10"/>
  <c r="M434" i="10" s="1"/>
  <c r="I434" i="10"/>
  <c r="L434" i="10"/>
  <c r="D435" i="10"/>
  <c r="E435" i="10"/>
  <c r="F435" i="10"/>
  <c r="M435" i="10" s="1"/>
  <c r="I435" i="10"/>
  <c r="L435" i="10"/>
  <c r="D436" i="10"/>
  <c r="E436" i="10"/>
  <c r="F436" i="10"/>
  <c r="M436" i="10" s="1"/>
  <c r="I436" i="10"/>
  <c r="L436" i="10"/>
  <c r="D437" i="10"/>
  <c r="E437" i="10"/>
  <c r="F437" i="10"/>
  <c r="M437" i="10" s="1"/>
  <c r="I437" i="10"/>
  <c r="L437" i="10"/>
  <c r="D438" i="10"/>
  <c r="E438" i="10"/>
  <c r="F438" i="10"/>
  <c r="M438" i="10" s="1"/>
  <c r="I438" i="10"/>
  <c r="L438" i="10"/>
  <c r="D439" i="10"/>
  <c r="E439" i="10"/>
  <c r="F439" i="10"/>
  <c r="M439" i="10" s="1"/>
  <c r="I439" i="10"/>
  <c r="L439" i="10"/>
  <c r="D440" i="10"/>
  <c r="E440" i="10"/>
  <c r="F440" i="10"/>
  <c r="M440" i="10" s="1"/>
  <c r="I440" i="10"/>
  <c r="L440" i="10"/>
  <c r="D441" i="10"/>
  <c r="E441" i="10"/>
  <c r="F441" i="10"/>
  <c r="M441" i="10" s="1"/>
  <c r="I441" i="10"/>
  <c r="L441" i="10"/>
  <c r="D442" i="10"/>
  <c r="E442" i="10"/>
  <c r="F442" i="10"/>
  <c r="M442" i="10" s="1"/>
  <c r="I442" i="10"/>
  <c r="L442" i="10"/>
  <c r="D443" i="10"/>
  <c r="E443" i="10"/>
  <c r="F443" i="10"/>
  <c r="M443" i="10" s="1"/>
  <c r="I443" i="10"/>
  <c r="L443" i="10"/>
  <c r="D444" i="10"/>
  <c r="E444" i="10"/>
  <c r="F444" i="10"/>
  <c r="M444" i="10" s="1"/>
  <c r="I444" i="10"/>
  <c r="L444" i="10"/>
  <c r="D445" i="10"/>
  <c r="E445" i="10"/>
  <c r="F445" i="10"/>
  <c r="M445" i="10" s="1"/>
  <c r="I445" i="10"/>
  <c r="L445" i="10"/>
  <c r="D446" i="10"/>
  <c r="E446" i="10"/>
  <c r="F446" i="10"/>
  <c r="M446" i="10" s="1"/>
  <c r="I446" i="10"/>
  <c r="L446" i="10"/>
  <c r="D447" i="10"/>
  <c r="E447" i="10"/>
  <c r="F447" i="10"/>
  <c r="M447" i="10" s="1"/>
  <c r="I447" i="10"/>
  <c r="L447" i="10"/>
  <c r="D448" i="10"/>
  <c r="E448" i="10"/>
  <c r="F448" i="10"/>
  <c r="M448" i="10" s="1"/>
  <c r="I448" i="10"/>
  <c r="L448" i="10"/>
  <c r="D449" i="10"/>
  <c r="E449" i="10"/>
  <c r="F449" i="10"/>
  <c r="M449" i="10" s="1"/>
  <c r="I449" i="10"/>
  <c r="L449" i="10"/>
  <c r="D450" i="10"/>
  <c r="E450" i="10"/>
  <c r="F450" i="10"/>
  <c r="M450" i="10" s="1"/>
  <c r="I450" i="10"/>
  <c r="L450" i="10"/>
  <c r="D451" i="10"/>
  <c r="E451" i="10"/>
  <c r="F451" i="10"/>
  <c r="M451" i="10" s="1"/>
  <c r="I451" i="10"/>
  <c r="L451" i="10"/>
  <c r="D452" i="10"/>
  <c r="E452" i="10"/>
  <c r="F452" i="10"/>
  <c r="M452" i="10" s="1"/>
  <c r="I452" i="10"/>
  <c r="L452" i="10"/>
  <c r="D453" i="10"/>
  <c r="E453" i="10"/>
  <c r="F453" i="10"/>
  <c r="M453" i="10" s="1"/>
  <c r="I453" i="10"/>
  <c r="L453" i="10"/>
  <c r="D454" i="10"/>
  <c r="E454" i="10"/>
  <c r="F454" i="10"/>
  <c r="M454" i="10" s="1"/>
  <c r="I454" i="10"/>
  <c r="L454" i="10"/>
  <c r="D455" i="10"/>
  <c r="E455" i="10"/>
  <c r="F455" i="10"/>
  <c r="M455" i="10" s="1"/>
  <c r="I455" i="10"/>
  <c r="L455" i="10"/>
  <c r="D456" i="10"/>
  <c r="E456" i="10"/>
  <c r="F456" i="10"/>
  <c r="M456" i="10" s="1"/>
  <c r="I456" i="10"/>
  <c r="L456" i="10"/>
  <c r="D457" i="10"/>
  <c r="E457" i="10"/>
  <c r="F457" i="10"/>
  <c r="M457" i="10" s="1"/>
  <c r="I457" i="10"/>
  <c r="L457" i="10"/>
  <c r="D458" i="10"/>
  <c r="E458" i="10"/>
  <c r="F458" i="10"/>
  <c r="M458" i="10" s="1"/>
  <c r="I458" i="10"/>
  <c r="L458" i="10"/>
  <c r="D459" i="10"/>
  <c r="E459" i="10"/>
  <c r="F459" i="10"/>
  <c r="M459" i="10" s="1"/>
  <c r="I459" i="10"/>
  <c r="L459" i="10"/>
  <c r="D460" i="10"/>
  <c r="E460" i="10"/>
  <c r="F460" i="10"/>
  <c r="M460" i="10" s="1"/>
  <c r="I460" i="10"/>
  <c r="L460" i="10"/>
  <c r="D461" i="10"/>
  <c r="E461" i="10"/>
  <c r="F461" i="10"/>
  <c r="M461" i="10" s="1"/>
  <c r="I461" i="10"/>
  <c r="L461" i="10"/>
  <c r="D462" i="10"/>
  <c r="E462" i="10"/>
  <c r="F462" i="10"/>
  <c r="M462" i="10" s="1"/>
  <c r="I462" i="10"/>
  <c r="L462" i="10"/>
  <c r="D463" i="10"/>
  <c r="E463" i="10"/>
  <c r="F463" i="10"/>
  <c r="M463" i="10" s="1"/>
  <c r="I463" i="10"/>
  <c r="L463" i="10"/>
  <c r="D464" i="10"/>
  <c r="E464" i="10"/>
  <c r="F464" i="10"/>
  <c r="M464" i="10" s="1"/>
  <c r="I464" i="10"/>
  <c r="L464" i="10"/>
  <c r="D465" i="10"/>
  <c r="E465" i="10"/>
  <c r="F465" i="10"/>
  <c r="M465" i="10" s="1"/>
  <c r="I465" i="10"/>
  <c r="L465" i="10"/>
  <c r="D466" i="10"/>
  <c r="E466" i="10"/>
  <c r="F466" i="10"/>
  <c r="M466" i="10" s="1"/>
  <c r="I466" i="10"/>
  <c r="L466" i="10"/>
  <c r="D467" i="10"/>
  <c r="E467" i="10"/>
  <c r="F467" i="10"/>
  <c r="M467" i="10" s="1"/>
  <c r="I467" i="10"/>
  <c r="L467" i="10"/>
  <c r="D468" i="10"/>
  <c r="E468" i="10"/>
  <c r="F468" i="10"/>
  <c r="M468" i="10" s="1"/>
  <c r="I468" i="10"/>
  <c r="L468" i="10"/>
  <c r="D469" i="10"/>
  <c r="E469" i="10"/>
  <c r="F469" i="10"/>
  <c r="M469" i="10" s="1"/>
  <c r="I469" i="10"/>
  <c r="L469" i="10"/>
  <c r="D470" i="10"/>
  <c r="E470" i="10"/>
  <c r="F470" i="10"/>
  <c r="M470" i="10" s="1"/>
  <c r="I470" i="10"/>
  <c r="L470" i="10"/>
  <c r="D471" i="10"/>
  <c r="E471" i="10"/>
  <c r="F471" i="10"/>
  <c r="M471" i="10" s="1"/>
  <c r="I471" i="10"/>
  <c r="L471" i="10"/>
  <c r="D472" i="10"/>
  <c r="E472" i="10"/>
  <c r="F472" i="10"/>
  <c r="M472" i="10" s="1"/>
  <c r="I472" i="10"/>
  <c r="L472" i="10"/>
  <c r="D473" i="10"/>
  <c r="E473" i="10"/>
  <c r="F473" i="10"/>
  <c r="M473" i="10" s="1"/>
  <c r="I473" i="10"/>
  <c r="L473" i="10"/>
  <c r="D474" i="10"/>
  <c r="E474" i="10"/>
  <c r="F474" i="10"/>
  <c r="M474" i="10" s="1"/>
  <c r="I474" i="10"/>
  <c r="L474" i="10"/>
  <c r="D475" i="10"/>
  <c r="E475" i="10"/>
  <c r="F475" i="10"/>
  <c r="M475" i="10" s="1"/>
  <c r="I475" i="10"/>
  <c r="L475" i="10"/>
  <c r="D476" i="10"/>
  <c r="E476" i="10"/>
  <c r="F476" i="10"/>
  <c r="M476" i="10" s="1"/>
  <c r="I476" i="10"/>
  <c r="L476" i="10"/>
  <c r="D477" i="10"/>
  <c r="E477" i="10"/>
  <c r="F477" i="10"/>
  <c r="M477" i="10" s="1"/>
  <c r="I477" i="10"/>
  <c r="L477" i="10"/>
  <c r="D478" i="10"/>
  <c r="E478" i="10"/>
  <c r="F478" i="10"/>
  <c r="M478" i="10" s="1"/>
  <c r="I478" i="10"/>
  <c r="L478" i="10"/>
  <c r="D479" i="10"/>
  <c r="E479" i="10"/>
  <c r="F479" i="10"/>
  <c r="M479" i="10" s="1"/>
  <c r="I479" i="10"/>
  <c r="L479" i="10"/>
  <c r="D480" i="10"/>
  <c r="E480" i="10"/>
  <c r="F480" i="10"/>
  <c r="M480" i="10" s="1"/>
  <c r="I480" i="10"/>
  <c r="L480" i="10"/>
  <c r="D481" i="10"/>
  <c r="E481" i="10"/>
  <c r="F481" i="10"/>
  <c r="M481" i="10" s="1"/>
  <c r="I481" i="10"/>
  <c r="L481" i="10"/>
  <c r="D482" i="10"/>
  <c r="E482" i="10"/>
  <c r="F482" i="10"/>
  <c r="M482" i="10" s="1"/>
  <c r="I482" i="10"/>
  <c r="L482" i="10"/>
  <c r="D483" i="10"/>
  <c r="E483" i="10"/>
  <c r="F483" i="10"/>
  <c r="M483" i="10" s="1"/>
  <c r="I483" i="10"/>
  <c r="L483" i="10"/>
  <c r="D484" i="10"/>
  <c r="E484" i="10"/>
  <c r="F484" i="10"/>
  <c r="M484" i="10" s="1"/>
  <c r="I484" i="10"/>
  <c r="L484" i="10"/>
  <c r="D485" i="10"/>
  <c r="E485" i="10"/>
  <c r="F485" i="10"/>
  <c r="M485" i="10" s="1"/>
  <c r="I485" i="10"/>
  <c r="L485" i="10"/>
  <c r="D486" i="10"/>
  <c r="E486" i="10"/>
  <c r="F486" i="10"/>
  <c r="M486" i="10" s="1"/>
  <c r="I486" i="10"/>
  <c r="L486" i="10"/>
  <c r="D487" i="10"/>
  <c r="E487" i="10"/>
  <c r="F487" i="10"/>
  <c r="M487" i="10" s="1"/>
  <c r="I487" i="10"/>
  <c r="L487" i="10"/>
  <c r="D488" i="10"/>
  <c r="E488" i="10"/>
  <c r="F488" i="10"/>
  <c r="M488" i="10" s="1"/>
  <c r="I488" i="10"/>
  <c r="L488" i="10"/>
  <c r="D489" i="10"/>
  <c r="E489" i="10"/>
  <c r="F489" i="10"/>
  <c r="M489" i="10" s="1"/>
  <c r="I489" i="10"/>
  <c r="L489" i="10"/>
  <c r="D490" i="10"/>
  <c r="E490" i="10"/>
  <c r="F490" i="10"/>
  <c r="M490" i="10" s="1"/>
  <c r="I490" i="10"/>
  <c r="L490" i="10"/>
  <c r="D491" i="10"/>
  <c r="E491" i="10"/>
  <c r="F491" i="10"/>
  <c r="M491" i="10" s="1"/>
  <c r="I491" i="10"/>
  <c r="L491" i="10"/>
  <c r="D492" i="10"/>
  <c r="E492" i="10"/>
  <c r="F492" i="10"/>
  <c r="M492" i="10" s="1"/>
  <c r="I492" i="10"/>
  <c r="L492" i="10"/>
  <c r="D493" i="10"/>
  <c r="E493" i="10"/>
  <c r="F493" i="10"/>
  <c r="M493" i="10" s="1"/>
  <c r="I493" i="10"/>
  <c r="L493" i="10"/>
  <c r="D494" i="10"/>
  <c r="E494" i="10"/>
  <c r="F494" i="10"/>
  <c r="M494" i="10" s="1"/>
  <c r="I494" i="10"/>
  <c r="L494" i="10"/>
  <c r="D495" i="10"/>
  <c r="E495" i="10"/>
  <c r="F495" i="10"/>
  <c r="M495" i="10" s="1"/>
  <c r="I495" i="10"/>
  <c r="L495" i="10"/>
  <c r="D496" i="10"/>
  <c r="E496" i="10"/>
  <c r="F496" i="10"/>
  <c r="M496" i="10" s="1"/>
  <c r="I496" i="10"/>
  <c r="L496" i="10"/>
  <c r="D497" i="10"/>
  <c r="E497" i="10"/>
  <c r="F497" i="10"/>
  <c r="M497" i="10" s="1"/>
  <c r="I497" i="10"/>
  <c r="L497" i="10"/>
  <c r="D498" i="10"/>
  <c r="E498" i="10"/>
  <c r="F498" i="10"/>
  <c r="M498" i="10" s="1"/>
  <c r="I498" i="10"/>
  <c r="L498" i="10"/>
  <c r="D499" i="10"/>
  <c r="E499" i="10"/>
  <c r="F499" i="10"/>
  <c r="M499" i="10" s="1"/>
  <c r="I499" i="10"/>
  <c r="L499" i="10"/>
  <c r="D500" i="10"/>
  <c r="E500" i="10"/>
  <c r="F500" i="10"/>
  <c r="M500" i="10" s="1"/>
  <c r="I500" i="10"/>
  <c r="L500" i="10"/>
  <c r="D501" i="10"/>
  <c r="E501" i="10"/>
  <c r="F501" i="10"/>
  <c r="M501" i="10" s="1"/>
  <c r="I501" i="10"/>
  <c r="L501" i="10"/>
  <c r="D502" i="10"/>
  <c r="E502" i="10"/>
  <c r="F502" i="10"/>
  <c r="M502" i="10" s="1"/>
  <c r="I502" i="10"/>
  <c r="L502" i="10"/>
  <c r="D503" i="10"/>
  <c r="E503" i="10"/>
  <c r="F503" i="10"/>
  <c r="M503" i="10" s="1"/>
  <c r="I503" i="10"/>
  <c r="L503" i="10"/>
  <c r="D504" i="10"/>
  <c r="E504" i="10"/>
  <c r="F504" i="10"/>
  <c r="M504" i="10" s="1"/>
  <c r="I504" i="10"/>
  <c r="L504" i="10"/>
  <c r="D505" i="10"/>
  <c r="E505" i="10"/>
  <c r="F505" i="10"/>
  <c r="M505" i="10" s="1"/>
  <c r="I505" i="10"/>
  <c r="L505" i="10"/>
  <c r="D506" i="10"/>
  <c r="E506" i="10"/>
  <c r="F506" i="10"/>
  <c r="M506" i="10" s="1"/>
  <c r="I506" i="10"/>
  <c r="L506" i="10"/>
  <c r="D507" i="10"/>
  <c r="E507" i="10"/>
  <c r="F507" i="10"/>
  <c r="M507" i="10" s="1"/>
  <c r="I507" i="10"/>
  <c r="L507" i="10"/>
  <c r="D508" i="10"/>
  <c r="E508" i="10"/>
  <c r="F508" i="10"/>
  <c r="M508" i="10" s="1"/>
  <c r="I508" i="10"/>
  <c r="L508" i="10"/>
  <c r="D509" i="10"/>
  <c r="E509" i="10"/>
  <c r="F509" i="10"/>
  <c r="M509" i="10" s="1"/>
  <c r="I509" i="10"/>
  <c r="L509" i="10"/>
  <c r="D510" i="10"/>
  <c r="E510" i="10"/>
  <c r="F510" i="10"/>
  <c r="M510" i="10" s="1"/>
  <c r="I510" i="10"/>
  <c r="L510" i="10"/>
  <c r="D511" i="10"/>
  <c r="E511" i="10"/>
  <c r="F511" i="10"/>
  <c r="M511" i="10" s="1"/>
  <c r="I511" i="10"/>
  <c r="L511" i="10"/>
  <c r="D512" i="10"/>
  <c r="E512" i="10"/>
  <c r="F512" i="10"/>
  <c r="M512" i="10" s="1"/>
  <c r="I512" i="10"/>
  <c r="L512" i="10"/>
  <c r="D513" i="10"/>
  <c r="E513" i="10"/>
  <c r="F513" i="10"/>
  <c r="M513" i="10" s="1"/>
  <c r="I513" i="10"/>
  <c r="L513" i="10"/>
  <c r="D514" i="10"/>
  <c r="E514" i="10"/>
  <c r="F514" i="10"/>
  <c r="M514" i="10" s="1"/>
  <c r="I514" i="10"/>
  <c r="L514" i="10"/>
  <c r="D515" i="10"/>
  <c r="E515" i="10"/>
  <c r="F515" i="10"/>
  <c r="M515" i="10" s="1"/>
  <c r="I515" i="10"/>
  <c r="L515" i="10"/>
  <c r="D516" i="10"/>
  <c r="E516" i="10"/>
  <c r="F516" i="10"/>
  <c r="M516" i="10" s="1"/>
  <c r="I516" i="10"/>
  <c r="L516" i="10"/>
  <c r="D517" i="10"/>
  <c r="E517" i="10"/>
  <c r="F517" i="10"/>
  <c r="M517" i="10" s="1"/>
  <c r="I517" i="10"/>
  <c r="L517" i="10"/>
  <c r="D518" i="10"/>
  <c r="E518" i="10"/>
  <c r="F518" i="10"/>
  <c r="M518" i="10" s="1"/>
  <c r="I518" i="10"/>
  <c r="L518" i="10"/>
  <c r="D519" i="10"/>
  <c r="E519" i="10"/>
  <c r="F519" i="10"/>
  <c r="M519" i="10" s="1"/>
  <c r="I519" i="10"/>
  <c r="L519" i="10"/>
  <c r="D520" i="10"/>
  <c r="E520" i="10"/>
  <c r="F520" i="10"/>
  <c r="M520" i="10" s="1"/>
  <c r="I520" i="10"/>
  <c r="L520" i="10"/>
  <c r="D521" i="10"/>
  <c r="E521" i="10"/>
  <c r="F521" i="10"/>
  <c r="M521" i="10" s="1"/>
  <c r="I521" i="10"/>
  <c r="L521" i="10"/>
  <c r="D522" i="10"/>
  <c r="E522" i="10"/>
  <c r="F522" i="10"/>
  <c r="M522" i="10" s="1"/>
  <c r="I522" i="10"/>
  <c r="L522" i="10"/>
  <c r="D523" i="10"/>
  <c r="E523" i="10"/>
  <c r="F523" i="10"/>
  <c r="M523" i="10" s="1"/>
  <c r="I523" i="10"/>
  <c r="L523" i="10"/>
  <c r="D524" i="10"/>
  <c r="E524" i="10"/>
  <c r="F524" i="10"/>
  <c r="M524" i="10" s="1"/>
  <c r="I524" i="10"/>
  <c r="L524" i="10"/>
  <c r="D525" i="10"/>
  <c r="E525" i="10"/>
  <c r="F525" i="10"/>
  <c r="M525" i="10" s="1"/>
  <c r="I525" i="10"/>
  <c r="L525" i="10"/>
  <c r="D526" i="10"/>
  <c r="E526" i="10"/>
  <c r="F526" i="10"/>
  <c r="M526" i="10" s="1"/>
  <c r="I526" i="10"/>
  <c r="L526" i="10"/>
  <c r="D527" i="10"/>
  <c r="E527" i="10"/>
  <c r="F527" i="10"/>
  <c r="M527" i="10" s="1"/>
  <c r="I527" i="10"/>
  <c r="L527" i="10"/>
  <c r="D528" i="10"/>
  <c r="E528" i="10"/>
  <c r="F528" i="10"/>
  <c r="M528" i="10" s="1"/>
  <c r="I528" i="10"/>
  <c r="L528" i="10"/>
  <c r="D529" i="10"/>
  <c r="E529" i="10"/>
  <c r="F529" i="10"/>
  <c r="M529" i="10" s="1"/>
  <c r="I529" i="10"/>
  <c r="L529" i="10"/>
  <c r="D530" i="10"/>
  <c r="E530" i="10"/>
  <c r="F530" i="10"/>
  <c r="M530" i="10" s="1"/>
  <c r="I530" i="10"/>
  <c r="L530" i="10"/>
  <c r="D531" i="10"/>
  <c r="E531" i="10"/>
  <c r="F531" i="10"/>
  <c r="M531" i="10" s="1"/>
  <c r="I531" i="10"/>
  <c r="L531" i="10"/>
  <c r="D532" i="10"/>
  <c r="E532" i="10"/>
  <c r="F532" i="10"/>
  <c r="M532" i="10" s="1"/>
  <c r="I532" i="10"/>
  <c r="L532" i="10"/>
  <c r="D533" i="10"/>
  <c r="E533" i="10"/>
  <c r="F533" i="10"/>
  <c r="M533" i="10" s="1"/>
  <c r="I533" i="10"/>
  <c r="L533" i="10"/>
  <c r="D534" i="10"/>
  <c r="E534" i="10"/>
  <c r="F534" i="10"/>
  <c r="M534" i="10" s="1"/>
  <c r="I534" i="10"/>
  <c r="L534" i="10"/>
  <c r="D535" i="10"/>
  <c r="E535" i="10"/>
  <c r="F535" i="10"/>
  <c r="M535" i="10" s="1"/>
  <c r="I535" i="10"/>
  <c r="L535" i="10"/>
  <c r="D536" i="10"/>
  <c r="E536" i="10"/>
  <c r="F536" i="10"/>
  <c r="M536" i="10" s="1"/>
  <c r="I536" i="10"/>
  <c r="L536" i="10"/>
  <c r="D537" i="10"/>
  <c r="E537" i="10"/>
  <c r="F537" i="10"/>
  <c r="M537" i="10" s="1"/>
  <c r="I537" i="10"/>
  <c r="L537" i="10"/>
  <c r="D538" i="10"/>
  <c r="E538" i="10"/>
  <c r="F538" i="10"/>
  <c r="M538" i="10" s="1"/>
  <c r="I538" i="10"/>
  <c r="L538" i="10"/>
  <c r="D539" i="10"/>
  <c r="E539" i="10"/>
  <c r="F539" i="10"/>
  <c r="M539" i="10" s="1"/>
  <c r="I539" i="10"/>
  <c r="L539" i="10"/>
  <c r="D540" i="10"/>
  <c r="E540" i="10"/>
  <c r="F540" i="10"/>
  <c r="M540" i="10" s="1"/>
  <c r="I540" i="10"/>
  <c r="L540" i="10"/>
  <c r="D541" i="10"/>
  <c r="E541" i="10"/>
  <c r="F541" i="10"/>
  <c r="M541" i="10" s="1"/>
  <c r="I541" i="10"/>
  <c r="L541" i="10"/>
  <c r="D542" i="10"/>
  <c r="E542" i="10"/>
  <c r="F542" i="10"/>
  <c r="M542" i="10" s="1"/>
  <c r="I542" i="10"/>
  <c r="L542" i="10"/>
  <c r="D543" i="10"/>
  <c r="E543" i="10"/>
  <c r="F543" i="10"/>
  <c r="M543" i="10" s="1"/>
  <c r="I543" i="10"/>
  <c r="L543" i="10"/>
  <c r="D544" i="10"/>
  <c r="E544" i="10"/>
  <c r="F544" i="10"/>
  <c r="M544" i="10" s="1"/>
  <c r="I544" i="10"/>
  <c r="L544" i="10"/>
  <c r="D545" i="10"/>
  <c r="E545" i="10"/>
  <c r="F545" i="10"/>
  <c r="M545" i="10" s="1"/>
  <c r="I545" i="10"/>
  <c r="L545" i="10"/>
  <c r="D546" i="10"/>
  <c r="E546" i="10"/>
  <c r="F546" i="10"/>
  <c r="M546" i="10" s="1"/>
  <c r="I546" i="10"/>
  <c r="L546" i="10"/>
  <c r="D547" i="10"/>
  <c r="E547" i="10"/>
  <c r="F547" i="10"/>
  <c r="M547" i="10" s="1"/>
  <c r="I547" i="10"/>
  <c r="L547" i="10"/>
  <c r="D548" i="10"/>
  <c r="E548" i="10"/>
  <c r="F548" i="10"/>
  <c r="M548" i="10" s="1"/>
  <c r="I548" i="10"/>
  <c r="L548" i="10"/>
  <c r="D549" i="10"/>
  <c r="E549" i="10"/>
  <c r="F549" i="10"/>
  <c r="M549" i="10" s="1"/>
  <c r="I549" i="10"/>
  <c r="L549" i="10"/>
  <c r="D550" i="10"/>
  <c r="E550" i="10"/>
  <c r="F550" i="10"/>
  <c r="M550" i="10" s="1"/>
  <c r="I550" i="10"/>
  <c r="L550" i="10"/>
  <c r="D551" i="10"/>
  <c r="E551" i="10"/>
  <c r="F551" i="10"/>
  <c r="I551" i="10"/>
  <c r="L551" i="10"/>
  <c r="D552" i="10"/>
  <c r="E552" i="10"/>
  <c r="F552" i="10"/>
  <c r="M552" i="10" s="1"/>
  <c r="I552" i="10"/>
  <c r="L552" i="10"/>
  <c r="D553" i="10"/>
  <c r="D554" i="10"/>
  <c r="D555" i="10"/>
  <c r="D556" i="10"/>
  <c r="D557" i="10"/>
  <c r="L557" i="10"/>
  <c r="D558" i="10"/>
  <c r="D559" i="10"/>
  <c r="D560" i="10"/>
  <c r="D561" i="10"/>
  <c r="D562" i="10"/>
  <c r="D563" i="10"/>
  <c r="D564" i="10"/>
  <c r="D565" i="10"/>
  <c r="F565" i="10"/>
  <c r="I565" i="10"/>
  <c r="D566" i="10"/>
  <c r="E566" i="10"/>
  <c r="F566" i="10"/>
  <c r="I566" i="10"/>
  <c r="J566" i="10" s="1"/>
  <c r="L566" i="10"/>
  <c r="D567" i="10"/>
  <c r="E567" i="10"/>
  <c r="L567" i="10"/>
  <c r="D568" i="10"/>
  <c r="E568" i="10"/>
  <c r="F568" i="10"/>
  <c r="I568" i="10"/>
  <c r="L568" i="10"/>
  <c r="D569" i="10"/>
  <c r="E569" i="10"/>
  <c r="F569" i="10"/>
  <c r="I569" i="10"/>
  <c r="L569" i="10"/>
  <c r="D570" i="10"/>
  <c r="E570" i="10"/>
  <c r="F570" i="10"/>
  <c r="I570" i="10"/>
  <c r="L570" i="10"/>
  <c r="D571" i="10"/>
  <c r="E571" i="10"/>
  <c r="F571" i="10"/>
  <c r="I571" i="10"/>
  <c r="L571" i="10"/>
  <c r="D572" i="10"/>
  <c r="E572" i="10"/>
  <c r="F572" i="10"/>
  <c r="I572" i="10"/>
  <c r="L572" i="10"/>
  <c r="D573" i="10"/>
  <c r="E573" i="10"/>
  <c r="F573" i="10"/>
  <c r="I573" i="10"/>
  <c r="L573" i="10"/>
  <c r="D574" i="10"/>
  <c r="E574" i="10"/>
  <c r="F574" i="10"/>
  <c r="I574" i="10"/>
  <c r="L574" i="10"/>
  <c r="D575" i="10"/>
  <c r="E575" i="10"/>
  <c r="F575" i="10"/>
  <c r="H575" i="10"/>
  <c r="I575" i="10"/>
  <c r="J575" i="10"/>
  <c r="K575" i="10"/>
  <c r="L575" i="10"/>
  <c r="D576" i="10"/>
  <c r="E576" i="10"/>
  <c r="F576" i="10"/>
  <c r="H576" i="10"/>
  <c r="I576" i="10"/>
  <c r="J576" i="10"/>
  <c r="K576" i="10"/>
  <c r="L576" i="10"/>
  <c r="D577" i="10"/>
  <c r="E577" i="10"/>
  <c r="F577" i="10"/>
  <c r="H577" i="10"/>
  <c r="I577" i="10"/>
  <c r="J577" i="10"/>
  <c r="K577" i="10"/>
  <c r="L577" i="10"/>
  <c r="D578" i="10"/>
  <c r="E578" i="10"/>
  <c r="F578" i="10"/>
  <c r="H578" i="10"/>
  <c r="I578" i="10"/>
  <c r="J578" i="10"/>
  <c r="K578" i="10"/>
  <c r="L578" i="10"/>
  <c r="D579" i="10"/>
  <c r="E579" i="10"/>
  <c r="F579" i="10"/>
  <c r="H579" i="10"/>
  <c r="I579" i="10"/>
  <c r="J579" i="10"/>
  <c r="K579" i="10"/>
  <c r="L579" i="10"/>
  <c r="D580" i="10"/>
  <c r="E580" i="10"/>
  <c r="F580" i="10"/>
  <c r="H580" i="10"/>
  <c r="I580" i="10"/>
  <c r="J580" i="10"/>
  <c r="K580" i="10"/>
  <c r="L580" i="10"/>
  <c r="N568" i="10"/>
  <c r="N569" i="10"/>
  <c r="N571" i="10"/>
  <c r="N572" i="10"/>
  <c r="N573" i="10"/>
  <c r="N575" i="10"/>
  <c r="N576" i="10"/>
  <c r="N577" i="10"/>
  <c r="N579" i="10"/>
  <c r="N580" i="10"/>
  <c r="N581" i="10"/>
  <c r="C582" i="10"/>
  <c r="B582" i="10"/>
  <c r="C581" i="10"/>
  <c r="B581" i="10"/>
  <c r="C580" i="10"/>
  <c r="B580" i="10"/>
  <c r="C579" i="10"/>
  <c r="B579" i="10"/>
  <c r="C578" i="10"/>
  <c r="N578" i="10" s="1"/>
  <c r="B578" i="10"/>
  <c r="C577" i="10"/>
  <c r="B577" i="10"/>
  <c r="C576" i="10"/>
  <c r="B576" i="10"/>
  <c r="C575" i="10"/>
  <c r="B575" i="10"/>
  <c r="C574" i="10"/>
  <c r="N574" i="10" s="1"/>
  <c r="B574" i="10"/>
  <c r="C573" i="10"/>
  <c r="B573" i="10"/>
  <c r="C572" i="10"/>
  <c r="B572" i="10"/>
  <c r="C571" i="10"/>
  <c r="B571" i="10"/>
  <c r="C570" i="10"/>
  <c r="N570" i="10" s="1"/>
  <c r="B570" i="10"/>
  <c r="C569" i="10"/>
  <c r="B569" i="10"/>
  <c r="C568" i="10"/>
  <c r="B568" i="10"/>
  <c r="C567" i="10"/>
  <c r="F567" i="10" s="1"/>
  <c r="B567" i="10"/>
  <c r="C566" i="10"/>
  <c r="N566" i="10" s="1"/>
  <c r="B566" i="10"/>
  <c r="C565" i="10"/>
  <c r="B565" i="10"/>
  <c r="C564" i="10"/>
  <c r="I564" i="10" s="1"/>
  <c r="B564" i="10"/>
  <c r="C563" i="10"/>
  <c r="L563" i="10" s="1"/>
  <c r="B563" i="10"/>
  <c r="C562" i="10"/>
  <c r="L562" i="10" s="1"/>
  <c r="B562" i="10"/>
  <c r="C561" i="10"/>
  <c r="B561" i="10"/>
  <c r="C560" i="10"/>
  <c r="B560" i="10"/>
  <c r="C559" i="10"/>
  <c r="B559" i="10"/>
  <c r="C558" i="10"/>
  <c r="B558" i="10"/>
  <c r="C557" i="10"/>
  <c r="B557" i="10"/>
  <c r="C556" i="10"/>
  <c r="B556" i="10"/>
  <c r="C555" i="10"/>
  <c r="I555" i="10" s="1"/>
  <c r="B555" i="10"/>
  <c r="C554" i="10"/>
  <c r="B554" i="10"/>
  <c r="C553" i="10"/>
  <c r="B553" i="10"/>
  <c r="C552" i="10"/>
  <c r="B552" i="10"/>
  <c r="C551" i="10"/>
  <c r="B551" i="10"/>
  <c r="C550" i="10"/>
  <c r="B550" i="10"/>
  <c r="C549" i="10"/>
  <c r="B549" i="10"/>
  <c r="C548" i="10"/>
  <c r="B548" i="10"/>
  <c r="C547" i="10"/>
  <c r="B547" i="10"/>
  <c r="C546" i="10"/>
  <c r="B546" i="10"/>
  <c r="C545" i="10"/>
  <c r="B545" i="10"/>
  <c r="C544" i="10"/>
  <c r="B544" i="10"/>
  <c r="C543" i="10"/>
  <c r="B543" i="10"/>
  <c r="C542" i="10"/>
  <c r="B542" i="10"/>
  <c r="C541" i="10"/>
  <c r="B541" i="10"/>
  <c r="C540" i="10"/>
  <c r="B540" i="10"/>
  <c r="C539" i="10"/>
  <c r="B539" i="10"/>
  <c r="C538" i="10"/>
  <c r="B538" i="10"/>
  <c r="C537" i="10"/>
  <c r="B537" i="10"/>
  <c r="C536" i="10"/>
  <c r="B536" i="10"/>
  <c r="C535" i="10"/>
  <c r="B535" i="10"/>
  <c r="C534" i="10"/>
  <c r="B534" i="10"/>
  <c r="C533" i="10"/>
  <c r="B533" i="10"/>
  <c r="C532" i="10"/>
  <c r="B532" i="10"/>
  <c r="C531" i="10"/>
  <c r="B531" i="10"/>
  <c r="C530" i="10"/>
  <c r="B530" i="10"/>
  <c r="C529" i="10"/>
  <c r="B529" i="10"/>
  <c r="C528" i="10"/>
  <c r="B528" i="10"/>
  <c r="C527" i="10"/>
  <c r="B527" i="10"/>
  <c r="C526" i="10"/>
  <c r="B526" i="10"/>
  <c r="C525" i="10"/>
  <c r="B525" i="10"/>
  <c r="C524" i="10"/>
  <c r="B524" i="10"/>
  <c r="C523" i="10"/>
  <c r="B523" i="10"/>
  <c r="C522" i="10"/>
  <c r="B522" i="10"/>
  <c r="C521" i="10"/>
  <c r="B521" i="10"/>
  <c r="C520" i="10"/>
  <c r="B520" i="10"/>
  <c r="C519" i="10"/>
  <c r="B519" i="10"/>
  <c r="C518" i="10"/>
  <c r="B518" i="10"/>
  <c r="C517" i="10"/>
  <c r="B517" i="10"/>
  <c r="C516" i="10"/>
  <c r="B516" i="10"/>
  <c r="C515" i="10"/>
  <c r="B515" i="10"/>
  <c r="C514" i="10"/>
  <c r="B514" i="10"/>
  <c r="C513" i="10"/>
  <c r="B513" i="10"/>
  <c r="C512" i="10"/>
  <c r="B512" i="10"/>
  <c r="C511" i="10"/>
  <c r="B511" i="10"/>
  <c r="C510" i="10"/>
  <c r="B510" i="10"/>
  <c r="C509" i="10"/>
  <c r="B509" i="10"/>
  <c r="C508" i="10"/>
  <c r="B508" i="10"/>
  <c r="C507" i="10"/>
  <c r="B507" i="10"/>
  <c r="C506" i="10"/>
  <c r="B506" i="10"/>
  <c r="C505" i="10"/>
  <c r="B505" i="10"/>
  <c r="C504" i="10"/>
  <c r="B504" i="10"/>
  <c r="C503" i="10"/>
  <c r="B503" i="10"/>
  <c r="C502" i="10"/>
  <c r="B502" i="10"/>
  <c r="C501" i="10"/>
  <c r="B501" i="10"/>
  <c r="C500" i="10"/>
  <c r="B500" i="10"/>
  <c r="C499" i="10"/>
  <c r="B499" i="10"/>
  <c r="C498" i="10"/>
  <c r="B498" i="10"/>
  <c r="C497" i="10"/>
  <c r="B497" i="10"/>
  <c r="C496" i="10"/>
  <c r="B496" i="10"/>
  <c r="C495" i="10"/>
  <c r="B495" i="10"/>
  <c r="C494" i="10"/>
  <c r="B494" i="10"/>
  <c r="C493" i="10"/>
  <c r="B493" i="10"/>
  <c r="C492" i="10"/>
  <c r="B492" i="10"/>
  <c r="C491" i="10"/>
  <c r="B491" i="10"/>
  <c r="C490" i="10"/>
  <c r="B490" i="10"/>
  <c r="C489" i="10"/>
  <c r="B489" i="10"/>
  <c r="C488" i="10"/>
  <c r="B488" i="10"/>
  <c r="C487" i="10"/>
  <c r="B487" i="10"/>
  <c r="C486" i="10"/>
  <c r="B486" i="10"/>
  <c r="C485" i="10"/>
  <c r="B485" i="10"/>
  <c r="C484" i="10"/>
  <c r="B484" i="10"/>
  <c r="C483" i="10"/>
  <c r="B483" i="10"/>
  <c r="C482" i="10"/>
  <c r="B482" i="10"/>
  <c r="C481" i="10"/>
  <c r="B481" i="10"/>
  <c r="C480" i="10"/>
  <c r="B480" i="10"/>
  <c r="C479" i="10"/>
  <c r="B479" i="10"/>
  <c r="C478" i="10"/>
  <c r="B478" i="10"/>
  <c r="C477" i="10"/>
  <c r="B477" i="10"/>
  <c r="C476" i="10"/>
  <c r="B476" i="10"/>
  <c r="C475" i="10"/>
  <c r="B475" i="10"/>
  <c r="C474" i="10"/>
  <c r="B474" i="10"/>
  <c r="C473" i="10"/>
  <c r="B473" i="10"/>
  <c r="C472" i="10"/>
  <c r="B472" i="10"/>
  <c r="C471" i="10"/>
  <c r="B471" i="10"/>
  <c r="C470" i="10"/>
  <c r="B470" i="10"/>
  <c r="C469" i="10"/>
  <c r="B469" i="10"/>
  <c r="C468" i="10"/>
  <c r="B468" i="10"/>
  <c r="C467" i="10"/>
  <c r="B467" i="10"/>
  <c r="C466" i="10"/>
  <c r="B466" i="10"/>
  <c r="C465" i="10"/>
  <c r="B465" i="10"/>
  <c r="C464" i="10"/>
  <c r="B464" i="10"/>
  <c r="C463" i="10"/>
  <c r="B463" i="10"/>
  <c r="C462" i="10"/>
  <c r="B462" i="10"/>
  <c r="C461" i="10"/>
  <c r="B461" i="10"/>
  <c r="C460" i="10"/>
  <c r="B460" i="10"/>
  <c r="C459" i="10"/>
  <c r="B459" i="10"/>
  <c r="C458" i="10"/>
  <c r="B458" i="10"/>
  <c r="C457" i="10"/>
  <c r="B457" i="10"/>
  <c r="C456" i="10"/>
  <c r="B456" i="10"/>
  <c r="C455" i="10"/>
  <c r="B455" i="10"/>
  <c r="C454" i="10"/>
  <c r="B454" i="10"/>
  <c r="C453" i="10"/>
  <c r="B453" i="10"/>
  <c r="C452" i="10"/>
  <c r="B452" i="10"/>
  <c r="C451" i="10"/>
  <c r="B451" i="10"/>
  <c r="C450" i="10"/>
  <c r="B450" i="10"/>
  <c r="C449" i="10"/>
  <c r="B449" i="10"/>
  <c r="C448" i="10"/>
  <c r="B448" i="10"/>
  <c r="C447" i="10"/>
  <c r="B447" i="10"/>
  <c r="C446" i="10"/>
  <c r="B446" i="10"/>
  <c r="C445" i="10"/>
  <c r="B445" i="10"/>
  <c r="C444" i="10"/>
  <c r="B444" i="10"/>
  <c r="C443" i="10"/>
  <c r="B443" i="10"/>
  <c r="C442" i="10"/>
  <c r="B442" i="10"/>
  <c r="C441" i="10"/>
  <c r="B441" i="10"/>
  <c r="C440" i="10"/>
  <c r="B440" i="10"/>
  <c r="C439" i="10"/>
  <c r="B439" i="10"/>
  <c r="C438" i="10"/>
  <c r="B438" i="10"/>
  <c r="C437" i="10"/>
  <c r="B437" i="10"/>
  <c r="C436" i="10"/>
  <c r="B436" i="10"/>
  <c r="C435" i="10"/>
  <c r="B435" i="10"/>
  <c r="C434" i="10"/>
  <c r="B434" i="10"/>
  <c r="C433" i="10"/>
  <c r="B433" i="10"/>
  <c r="C432" i="10"/>
  <c r="B432" i="10"/>
  <c r="C431" i="10"/>
  <c r="B431" i="10"/>
  <c r="C430" i="10"/>
  <c r="B430" i="10"/>
  <c r="C429" i="10"/>
  <c r="B429" i="10"/>
  <c r="C428" i="10"/>
  <c r="B428" i="10"/>
  <c r="C427" i="10"/>
  <c r="B427" i="10"/>
  <c r="C426" i="10"/>
  <c r="B426" i="10"/>
  <c r="C425" i="10"/>
  <c r="B425" i="10"/>
  <c r="C424" i="10"/>
  <c r="B424" i="10"/>
  <c r="C423" i="10"/>
  <c r="B423" i="10"/>
  <c r="C422" i="10"/>
  <c r="B422" i="10"/>
  <c r="C421" i="10"/>
  <c r="B421" i="10"/>
  <c r="C420" i="10"/>
  <c r="B420" i="10"/>
  <c r="C419" i="10"/>
  <c r="B419" i="10"/>
  <c r="C418" i="10"/>
  <c r="B418" i="10"/>
  <c r="C417" i="10"/>
  <c r="B417" i="10"/>
  <c r="C416" i="10"/>
  <c r="B416" i="10"/>
  <c r="C415" i="10"/>
  <c r="B415" i="10"/>
  <c r="C414" i="10"/>
  <c r="B414" i="10"/>
  <c r="C413" i="10"/>
  <c r="B413" i="10"/>
  <c r="C412" i="10"/>
  <c r="B412" i="10"/>
  <c r="C411" i="10"/>
  <c r="B411" i="10"/>
  <c r="C410" i="10"/>
  <c r="B410" i="10"/>
  <c r="C409" i="10"/>
  <c r="B409" i="10"/>
  <c r="C408" i="10"/>
  <c r="B408" i="10"/>
  <c r="C407" i="10"/>
  <c r="B407" i="10"/>
  <c r="C406" i="10"/>
  <c r="B406" i="10"/>
  <c r="C405" i="10"/>
  <c r="B405" i="10"/>
  <c r="C404" i="10"/>
  <c r="B404" i="10"/>
  <c r="C403" i="10"/>
  <c r="B403" i="10"/>
  <c r="C402" i="10"/>
  <c r="B402" i="10"/>
  <c r="C401" i="10"/>
  <c r="B401" i="10"/>
  <c r="C400" i="10"/>
  <c r="B400" i="10"/>
  <c r="C399" i="10"/>
  <c r="B399" i="10"/>
  <c r="C398" i="10"/>
  <c r="B398" i="10"/>
  <c r="C397" i="10"/>
  <c r="B397" i="10"/>
  <c r="C396" i="10"/>
  <c r="B396" i="10"/>
  <c r="C395" i="10"/>
  <c r="B395" i="10"/>
  <c r="C394" i="10"/>
  <c r="B394" i="10"/>
  <c r="C393" i="10"/>
  <c r="B393" i="10"/>
  <c r="C392" i="10"/>
  <c r="B392" i="10"/>
  <c r="C391" i="10"/>
  <c r="B391" i="10"/>
  <c r="C390" i="10"/>
  <c r="L390" i="10" s="1"/>
  <c r="B390" i="10"/>
  <c r="C389" i="10"/>
  <c r="B389" i="10"/>
  <c r="C388" i="10"/>
  <c r="B388" i="10"/>
  <c r="C387" i="10"/>
  <c r="B387" i="10"/>
  <c r="C386" i="10"/>
  <c r="B386" i="10"/>
  <c r="C385" i="10"/>
  <c r="B385" i="10"/>
  <c r="C384" i="10"/>
  <c r="B384" i="10"/>
  <c r="C383" i="10"/>
  <c r="B383" i="10"/>
  <c r="C382" i="10"/>
  <c r="B382" i="10"/>
  <c r="C381" i="10"/>
  <c r="B381" i="10"/>
  <c r="C380" i="10"/>
  <c r="B380" i="10"/>
  <c r="C379" i="10"/>
  <c r="B379" i="10"/>
  <c r="C378" i="10"/>
  <c r="B378" i="10"/>
  <c r="C377" i="10"/>
  <c r="B377" i="10"/>
  <c r="C376" i="10"/>
  <c r="B376" i="10"/>
  <c r="C375" i="10"/>
  <c r="B375" i="10"/>
  <c r="C374" i="10"/>
  <c r="B374" i="10"/>
  <c r="C373" i="10"/>
  <c r="B373" i="10"/>
  <c r="C372" i="10"/>
  <c r="B372" i="10"/>
  <c r="C371" i="10"/>
  <c r="B371" i="10"/>
  <c r="C370" i="10"/>
  <c r="B370" i="10"/>
  <c r="C369" i="10"/>
  <c r="B369" i="10"/>
  <c r="C368" i="10"/>
  <c r="B368" i="10"/>
  <c r="C367" i="10"/>
  <c r="B367" i="10"/>
  <c r="C366" i="10"/>
  <c r="B366" i="10"/>
  <c r="C365" i="10"/>
  <c r="B365" i="10"/>
  <c r="C364" i="10"/>
  <c r="B364" i="10"/>
  <c r="C363" i="10"/>
  <c r="B363" i="10"/>
  <c r="C362" i="10"/>
  <c r="B362" i="10"/>
  <c r="C361" i="10"/>
  <c r="B361" i="10"/>
  <c r="C360" i="10"/>
  <c r="B360" i="10"/>
  <c r="C359" i="10"/>
  <c r="B359" i="10"/>
  <c r="C358" i="10"/>
  <c r="B358" i="10"/>
  <c r="C357" i="10"/>
  <c r="B357" i="10"/>
  <c r="C356" i="10"/>
  <c r="B356" i="10"/>
  <c r="C355" i="10"/>
  <c r="B355" i="10"/>
  <c r="C354" i="10"/>
  <c r="B354" i="10"/>
  <c r="C353" i="10"/>
  <c r="B353" i="10"/>
  <c r="C352" i="10"/>
  <c r="B352" i="10"/>
  <c r="C351" i="10"/>
  <c r="B351" i="10"/>
  <c r="C350" i="10"/>
  <c r="B350" i="10"/>
  <c r="C349" i="10"/>
  <c r="B349" i="10"/>
  <c r="C348" i="10"/>
  <c r="B348" i="10"/>
  <c r="C347" i="10"/>
  <c r="B347" i="10"/>
  <c r="C346" i="10"/>
  <c r="B346" i="10"/>
  <c r="C345" i="10"/>
  <c r="B345" i="10"/>
  <c r="C344" i="10"/>
  <c r="B344" i="10"/>
  <c r="C343" i="10"/>
  <c r="B343" i="10"/>
  <c r="C342" i="10"/>
  <c r="B342" i="10"/>
  <c r="C341" i="10"/>
  <c r="B341" i="10"/>
  <c r="C340" i="10"/>
  <c r="B340" i="10"/>
  <c r="C339" i="10"/>
  <c r="B339" i="10"/>
  <c r="C338" i="10"/>
  <c r="B338" i="10"/>
  <c r="C337" i="10"/>
  <c r="B337" i="10"/>
  <c r="C336" i="10"/>
  <c r="B336" i="10"/>
  <c r="C335" i="10"/>
  <c r="B335" i="10"/>
  <c r="C334" i="10"/>
  <c r="B334" i="10"/>
  <c r="C333" i="10"/>
  <c r="B333" i="10"/>
  <c r="C332" i="10"/>
  <c r="B332" i="10"/>
  <c r="C331" i="10"/>
  <c r="B331" i="10"/>
  <c r="C330" i="10"/>
  <c r="B330" i="10"/>
  <c r="C329" i="10"/>
  <c r="B329" i="10"/>
  <c r="C328" i="10"/>
  <c r="B328" i="10"/>
  <c r="C327" i="10"/>
  <c r="B327" i="10"/>
  <c r="C326" i="10"/>
  <c r="B326" i="10"/>
  <c r="C325" i="10"/>
  <c r="B325" i="10"/>
  <c r="C324" i="10"/>
  <c r="B324" i="10"/>
  <c r="C323" i="10"/>
  <c r="B323" i="10"/>
  <c r="C322" i="10"/>
  <c r="B322" i="10"/>
  <c r="C321" i="10"/>
  <c r="B321" i="10"/>
  <c r="C320" i="10"/>
  <c r="B320" i="10"/>
  <c r="C319" i="10"/>
  <c r="B319" i="10"/>
  <c r="C318" i="10"/>
  <c r="B318" i="10"/>
  <c r="C317" i="10"/>
  <c r="B317" i="10"/>
  <c r="C316" i="10"/>
  <c r="B316" i="10"/>
  <c r="C315" i="10"/>
  <c r="B315" i="10"/>
  <c r="C314" i="10"/>
  <c r="B314" i="10"/>
  <c r="C313" i="10"/>
  <c r="B313" i="10"/>
  <c r="C312" i="10"/>
  <c r="B312" i="10"/>
  <c r="C311" i="10"/>
  <c r="B311" i="10"/>
  <c r="C310" i="10"/>
  <c r="B310" i="10"/>
  <c r="C309" i="10"/>
  <c r="B309" i="10"/>
  <c r="C308" i="10"/>
  <c r="B308" i="10"/>
  <c r="C307" i="10"/>
  <c r="B307" i="10"/>
  <c r="C306" i="10"/>
  <c r="B306" i="10"/>
  <c r="C305" i="10"/>
  <c r="B305" i="10"/>
  <c r="C304" i="10"/>
  <c r="B304" i="10"/>
  <c r="C303" i="10"/>
  <c r="B303" i="10"/>
  <c r="C302" i="10"/>
  <c r="B302" i="10"/>
  <c r="C301" i="10"/>
  <c r="B301" i="10"/>
  <c r="C300" i="10"/>
  <c r="B300" i="10"/>
  <c r="C299" i="10"/>
  <c r="B299" i="10"/>
  <c r="C298" i="10"/>
  <c r="B298" i="10"/>
  <c r="C297" i="10"/>
  <c r="B297" i="10"/>
  <c r="C296" i="10"/>
  <c r="B296" i="10"/>
  <c r="C295" i="10"/>
  <c r="B295" i="10"/>
  <c r="C294" i="10"/>
  <c r="B294" i="10"/>
  <c r="C293" i="10"/>
  <c r="B293" i="10"/>
  <c r="C292" i="10"/>
  <c r="B292" i="10"/>
  <c r="C291" i="10"/>
  <c r="B291" i="10"/>
  <c r="C290" i="10"/>
  <c r="B290" i="10"/>
  <c r="C289" i="10"/>
  <c r="B289" i="10"/>
  <c r="C288" i="10"/>
  <c r="B288" i="10"/>
  <c r="C287" i="10"/>
  <c r="B287" i="10"/>
  <c r="C286" i="10"/>
  <c r="B286" i="10"/>
  <c r="C285" i="10"/>
  <c r="B285" i="10"/>
  <c r="C284" i="10"/>
  <c r="B284" i="10"/>
  <c r="C283" i="10"/>
  <c r="B283" i="10"/>
  <c r="C282" i="10"/>
  <c r="B282" i="10"/>
  <c r="C281" i="10"/>
  <c r="B281" i="10"/>
  <c r="C280" i="10"/>
  <c r="B280" i="10"/>
  <c r="C279" i="10"/>
  <c r="B279" i="10"/>
  <c r="C278" i="10"/>
  <c r="B278" i="10"/>
  <c r="C277" i="10"/>
  <c r="B277" i="10"/>
  <c r="C276" i="10"/>
  <c r="B276" i="10"/>
  <c r="C275" i="10"/>
  <c r="B275" i="10"/>
  <c r="C274" i="10"/>
  <c r="B274" i="10"/>
  <c r="C273" i="10"/>
  <c r="B273" i="10"/>
  <c r="C272" i="10"/>
  <c r="B272" i="10"/>
  <c r="C271" i="10"/>
  <c r="B271" i="10"/>
  <c r="C270" i="10"/>
  <c r="B270" i="10"/>
  <c r="C269" i="10"/>
  <c r="B269" i="10"/>
  <c r="C268" i="10"/>
  <c r="B268" i="10"/>
  <c r="C267" i="10"/>
  <c r="B267" i="10"/>
  <c r="C266" i="10"/>
  <c r="B266" i="10"/>
  <c r="C265" i="10"/>
  <c r="B265" i="10"/>
  <c r="C264" i="10"/>
  <c r="B264" i="10"/>
  <c r="C263" i="10"/>
  <c r="B263" i="10"/>
  <c r="C262" i="10"/>
  <c r="B262" i="10"/>
  <c r="C261" i="10"/>
  <c r="B261" i="10"/>
  <c r="C260" i="10"/>
  <c r="B260" i="10"/>
  <c r="C259" i="10"/>
  <c r="B259" i="10"/>
  <c r="C258" i="10"/>
  <c r="B258" i="10"/>
  <c r="C257" i="10"/>
  <c r="B257" i="10"/>
  <c r="C256" i="10"/>
  <c r="B256" i="10"/>
  <c r="C255" i="10"/>
  <c r="B255" i="10"/>
  <c r="C254" i="10"/>
  <c r="B254" i="10"/>
  <c r="C253" i="10"/>
  <c r="B253" i="10"/>
  <c r="C252" i="10"/>
  <c r="B252" i="10"/>
  <c r="C251" i="10"/>
  <c r="B251" i="10"/>
  <c r="C250" i="10"/>
  <c r="B250" i="10"/>
  <c r="C249" i="10"/>
  <c r="B249" i="10"/>
  <c r="C248" i="10"/>
  <c r="B248" i="10"/>
  <c r="C247" i="10"/>
  <c r="B247" i="10"/>
  <c r="C246" i="10"/>
  <c r="B246" i="10"/>
  <c r="C245" i="10"/>
  <c r="B245" i="10"/>
  <c r="C244" i="10"/>
  <c r="B244" i="10"/>
  <c r="C243" i="10"/>
  <c r="B243" i="10"/>
  <c r="C242" i="10"/>
  <c r="B242" i="10"/>
  <c r="C241" i="10"/>
  <c r="B241" i="10"/>
  <c r="C240" i="10"/>
  <c r="B240" i="10"/>
  <c r="C239" i="10"/>
  <c r="B239" i="10"/>
  <c r="C238" i="10"/>
  <c r="B238" i="10"/>
  <c r="C237" i="10"/>
  <c r="B237" i="10"/>
  <c r="C236" i="10"/>
  <c r="B236" i="10"/>
  <c r="C235" i="10"/>
  <c r="B235" i="10"/>
  <c r="C234" i="10"/>
  <c r="B234" i="10"/>
  <c r="C233" i="10"/>
  <c r="B233" i="10"/>
  <c r="C232" i="10"/>
  <c r="B232" i="10"/>
  <c r="C231" i="10"/>
  <c r="B231" i="10"/>
  <c r="C230" i="10"/>
  <c r="B230" i="10"/>
  <c r="C229" i="10"/>
  <c r="B229" i="10"/>
  <c r="C228" i="10"/>
  <c r="B228" i="10"/>
  <c r="C227" i="10"/>
  <c r="B227" i="10"/>
  <c r="C226" i="10"/>
  <c r="B226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C208" i="10"/>
  <c r="B208" i="10"/>
  <c r="C207" i="10"/>
  <c r="B207" i="10"/>
  <c r="C206" i="10"/>
  <c r="B206" i="10"/>
  <c r="C205" i="10"/>
  <c r="B205" i="10"/>
  <c r="C204" i="10"/>
  <c r="B204" i="10"/>
  <c r="C203" i="10"/>
  <c r="B203" i="10"/>
  <c r="C202" i="10"/>
  <c r="B202" i="10"/>
  <c r="C201" i="10"/>
  <c r="B201" i="10"/>
  <c r="C200" i="10"/>
  <c r="B200" i="10"/>
  <c r="C199" i="10"/>
  <c r="B199" i="10"/>
  <c r="C198" i="10"/>
  <c r="B198" i="10"/>
  <c r="C197" i="10"/>
  <c r="B197" i="10"/>
  <c r="C196" i="10"/>
  <c r="B196" i="10"/>
  <c r="C195" i="10"/>
  <c r="B195" i="10"/>
  <c r="C194" i="10"/>
  <c r="B194" i="10"/>
  <c r="C193" i="10"/>
  <c r="B193" i="10"/>
  <c r="C192" i="10"/>
  <c r="B192" i="10"/>
  <c r="C191" i="10"/>
  <c r="B191" i="10"/>
  <c r="C190" i="10"/>
  <c r="B190" i="10"/>
  <c r="C189" i="10"/>
  <c r="B189" i="10"/>
  <c r="C188" i="10"/>
  <c r="B188" i="10"/>
  <c r="C187" i="10"/>
  <c r="B187" i="10"/>
  <c r="C186" i="10"/>
  <c r="B186" i="10"/>
  <c r="C185" i="10"/>
  <c r="B185" i="10"/>
  <c r="C184" i="10"/>
  <c r="B184" i="10"/>
  <c r="C183" i="10"/>
  <c r="B183" i="10"/>
  <c r="C182" i="10"/>
  <c r="B182" i="10"/>
  <c r="C181" i="10"/>
  <c r="B181" i="10"/>
  <c r="C180" i="10"/>
  <c r="B180" i="10"/>
  <c r="C179" i="10"/>
  <c r="B179" i="10"/>
  <c r="C178" i="10"/>
  <c r="B178" i="10"/>
  <c r="C177" i="10"/>
  <c r="B177" i="10"/>
  <c r="C176" i="10"/>
  <c r="B176" i="10"/>
  <c r="C175" i="10"/>
  <c r="B175" i="10"/>
  <c r="C174" i="10"/>
  <c r="B174" i="10"/>
  <c r="C173" i="10"/>
  <c r="B173" i="10"/>
  <c r="C172" i="10"/>
  <c r="B172" i="10"/>
  <c r="C171" i="10"/>
  <c r="B171" i="10"/>
  <c r="C170" i="10"/>
  <c r="B170" i="10"/>
  <c r="C169" i="10"/>
  <c r="B169" i="10"/>
  <c r="C168" i="10"/>
  <c r="B168" i="10"/>
  <c r="C167" i="10"/>
  <c r="B167" i="10"/>
  <c r="C166" i="10"/>
  <c r="B166" i="10"/>
  <c r="C165" i="10"/>
  <c r="B165" i="10"/>
  <c r="C164" i="10"/>
  <c r="B164" i="10"/>
  <c r="C163" i="10"/>
  <c r="B163" i="10"/>
  <c r="C162" i="10"/>
  <c r="B162" i="10"/>
  <c r="C161" i="10"/>
  <c r="B161" i="10"/>
  <c r="C160" i="10"/>
  <c r="B160" i="10"/>
  <c r="C159" i="10"/>
  <c r="B159" i="10"/>
  <c r="C158" i="10"/>
  <c r="B158" i="10"/>
  <c r="C157" i="10"/>
  <c r="B157" i="10"/>
  <c r="C156" i="10"/>
  <c r="B156" i="10"/>
  <c r="C155" i="10"/>
  <c r="B155" i="10"/>
  <c r="C154" i="10"/>
  <c r="B154" i="10"/>
  <c r="C153" i="10"/>
  <c r="B153" i="10"/>
  <c r="C152" i="10"/>
  <c r="B152" i="10"/>
  <c r="C151" i="10"/>
  <c r="B151" i="10"/>
  <c r="C150" i="10"/>
  <c r="B150" i="10"/>
  <c r="C149" i="10"/>
  <c r="B149" i="10"/>
  <c r="C148" i="10"/>
  <c r="B148" i="10"/>
  <c r="C147" i="10"/>
  <c r="B147" i="10"/>
  <c r="C146" i="10"/>
  <c r="B146" i="10"/>
  <c r="C145" i="10"/>
  <c r="B145" i="10"/>
  <c r="C144" i="10"/>
  <c r="B144" i="10"/>
  <c r="C143" i="10"/>
  <c r="B143" i="10"/>
  <c r="C142" i="10"/>
  <c r="B142" i="10"/>
  <c r="C141" i="10"/>
  <c r="B141" i="10"/>
  <c r="C140" i="10"/>
  <c r="B140" i="10"/>
  <c r="C139" i="10"/>
  <c r="B139" i="10"/>
  <c r="C138" i="10"/>
  <c r="B138" i="10"/>
  <c r="C137" i="10"/>
  <c r="B137" i="10"/>
  <c r="C136" i="10"/>
  <c r="B136" i="10"/>
  <c r="C135" i="10"/>
  <c r="B135" i="10"/>
  <c r="C134" i="10"/>
  <c r="B134" i="10"/>
  <c r="C133" i="10"/>
  <c r="B133" i="10"/>
  <c r="C132" i="10"/>
  <c r="B132" i="10"/>
  <c r="C131" i="10"/>
  <c r="B131" i="10"/>
  <c r="C130" i="10"/>
  <c r="B130" i="10"/>
  <c r="C129" i="10"/>
  <c r="B129" i="10"/>
  <c r="C128" i="10"/>
  <c r="B128" i="10"/>
  <c r="C127" i="10"/>
  <c r="B127" i="10"/>
  <c r="C126" i="10"/>
  <c r="B126" i="10"/>
  <c r="C125" i="10"/>
  <c r="B125" i="10"/>
  <c r="C124" i="10"/>
  <c r="B124" i="10"/>
  <c r="C123" i="10"/>
  <c r="B123" i="10"/>
  <c r="C122" i="10"/>
  <c r="B122" i="10"/>
  <c r="C121" i="10"/>
  <c r="B121" i="10"/>
  <c r="C120" i="10"/>
  <c r="B120" i="10"/>
  <c r="C119" i="10"/>
  <c r="B119" i="10"/>
  <c r="C118" i="10"/>
  <c r="B118" i="10"/>
  <c r="C117" i="10"/>
  <c r="B117" i="10"/>
  <c r="C116" i="10"/>
  <c r="B116" i="10"/>
  <c r="C115" i="10"/>
  <c r="B115" i="10"/>
  <c r="C114" i="10"/>
  <c r="B114" i="10"/>
  <c r="C113" i="10"/>
  <c r="B113" i="10"/>
  <c r="C112" i="10"/>
  <c r="B112" i="10"/>
  <c r="C111" i="10"/>
  <c r="B111" i="10"/>
  <c r="C110" i="10"/>
  <c r="B110" i="10"/>
  <c r="C109" i="10"/>
  <c r="B109" i="10"/>
  <c r="C108" i="10"/>
  <c r="B108" i="10"/>
  <c r="C107" i="10"/>
  <c r="B107" i="10"/>
  <c r="C106" i="10"/>
  <c r="B106" i="10"/>
  <c r="C105" i="10"/>
  <c r="B105" i="10"/>
  <c r="C104" i="10"/>
  <c r="B104" i="10"/>
  <c r="C103" i="10"/>
  <c r="B103" i="10"/>
  <c r="C102" i="10"/>
  <c r="B102" i="10"/>
  <c r="C101" i="10"/>
  <c r="B101" i="10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B19" i="10"/>
  <c r="C19" i="10"/>
  <c r="C18" i="10"/>
  <c r="B18" i="10"/>
  <c r="C17" i="10"/>
  <c r="F390" i="10" l="1"/>
  <c r="M390" i="10" s="1"/>
  <c r="E390" i="10"/>
  <c r="M414" i="10"/>
  <c r="M381" i="10"/>
  <c r="M379" i="10"/>
  <c r="M380" i="10"/>
  <c r="M378" i="10"/>
  <c r="M339" i="10"/>
  <c r="N567" i="10"/>
  <c r="J568" i="10"/>
  <c r="I567" i="10"/>
  <c r="J567" i="10" s="1"/>
  <c r="J574" i="10"/>
  <c r="E564" i="10"/>
  <c r="F564" i="10"/>
  <c r="G469" i="10"/>
  <c r="N469" i="10" s="1"/>
  <c r="G465" i="10"/>
  <c r="N465" i="10" s="1"/>
  <c r="G461" i="10"/>
  <c r="N461" i="10" s="1"/>
  <c r="G457" i="10"/>
  <c r="H457" i="10" s="1"/>
  <c r="G453" i="10"/>
  <c r="N453" i="10" s="1"/>
  <c r="G449" i="10"/>
  <c r="N449" i="10" s="1"/>
  <c r="G445" i="10"/>
  <c r="H445" i="10" s="1"/>
  <c r="G441" i="10"/>
  <c r="H441" i="10" s="1"/>
  <c r="G437" i="10"/>
  <c r="N437" i="10" s="1"/>
  <c r="G405" i="10"/>
  <c r="G517" i="10"/>
  <c r="H517" i="10" s="1"/>
  <c r="G513" i="10"/>
  <c r="H513" i="10" s="1"/>
  <c r="G509" i="10"/>
  <c r="H509" i="10" s="1"/>
  <c r="G505" i="10"/>
  <c r="H505" i="10" s="1"/>
  <c r="G501" i="10"/>
  <c r="H501" i="10" s="1"/>
  <c r="G497" i="10"/>
  <c r="H497" i="10" s="1"/>
  <c r="G493" i="10"/>
  <c r="H493" i="10" s="1"/>
  <c r="G489" i="10"/>
  <c r="H489" i="10" s="1"/>
  <c r="G485" i="10"/>
  <c r="N485" i="10" s="1"/>
  <c r="G529" i="10"/>
  <c r="H529" i="10" s="1"/>
  <c r="G521" i="10"/>
  <c r="H521" i="10" s="1"/>
  <c r="G579" i="10"/>
  <c r="G578" i="10"/>
  <c r="G576" i="10"/>
  <c r="G574" i="10"/>
  <c r="G573" i="10"/>
  <c r="G572" i="10"/>
  <c r="G571" i="10"/>
  <c r="G570" i="10"/>
  <c r="G568" i="10"/>
  <c r="G566" i="10"/>
  <c r="G528" i="10"/>
  <c r="N528" i="10" s="1"/>
  <c r="G520" i="10"/>
  <c r="H520" i="10" s="1"/>
  <c r="G512" i="10"/>
  <c r="N512" i="10" s="1"/>
  <c r="G480" i="10"/>
  <c r="N480" i="10" s="1"/>
  <c r="G476" i="10"/>
  <c r="H476" i="10" s="1"/>
  <c r="G472" i="10"/>
  <c r="H472" i="10" s="1"/>
  <c r="G468" i="10"/>
  <c r="N468" i="10" s="1"/>
  <c r="G464" i="10"/>
  <c r="N464" i="10" s="1"/>
  <c r="G460" i="10"/>
  <c r="N460" i="10" s="1"/>
  <c r="G456" i="10"/>
  <c r="N456" i="10" s="1"/>
  <c r="G452" i="10"/>
  <c r="N452" i="10" s="1"/>
  <c r="G448" i="10"/>
  <c r="N448" i="10" s="1"/>
  <c r="G444" i="10"/>
  <c r="N444" i="10" s="1"/>
  <c r="G440" i="10"/>
  <c r="N440" i="10" s="1"/>
  <c r="G436" i="10"/>
  <c r="N436" i="10" s="1"/>
  <c r="G432" i="10"/>
  <c r="N432" i="10" s="1"/>
  <c r="G428" i="10"/>
  <c r="N428" i="10" s="1"/>
  <c r="G416" i="10"/>
  <c r="N416" i="10" s="1"/>
  <c r="G412" i="10"/>
  <c r="H412" i="10" s="1"/>
  <c r="G408" i="10"/>
  <c r="H408" i="10" s="1"/>
  <c r="G404" i="10"/>
  <c r="H404" i="10" s="1"/>
  <c r="G400" i="10"/>
  <c r="H400" i="10" s="1"/>
  <c r="G396" i="10"/>
  <c r="H396" i="10" s="1"/>
  <c r="G392" i="10"/>
  <c r="N392" i="10" s="1"/>
  <c r="G388" i="10"/>
  <c r="N388" i="10" s="1"/>
  <c r="G386" i="10"/>
  <c r="H386" i="10" s="1"/>
  <c r="G384" i="10"/>
  <c r="N384" i="10" s="1"/>
  <c r="G380" i="10"/>
  <c r="N380" i="10" s="1"/>
  <c r="G376" i="10"/>
  <c r="N376" i="10" s="1"/>
  <c r="G372" i="10"/>
  <c r="N372" i="10" s="1"/>
  <c r="G368" i="10"/>
  <c r="N368" i="10" s="1"/>
  <c r="G364" i="10"/>
  <c r="N364" i="10" s="1"/>
  <c r="G360" i="10"/>
  <c r="N360" i="10" s="1"/>
  <c r="G356" i="10"/>
  <c r="H356" i="10" s="1"/>
  <c r="G352" i="10"/>
  <c r="H352" i="10" s="1"/>
  <c r="G348" i="10"/>
  <c r="H348" i="10" s="1"/>
  <c r="G344" i="10"/>
  <c r="H344" i="10" s="1"/>
  <c r="G340" i="10"/>
  <c r="N340" i="10" s="1"/>
  <c r="G336" i="10"/>
  <c r="N336" i="10" s="1"/>
  <c r="G332" i="10"/>
  <c r="H332" i="10" s="1"/>
  <c r="G328" i="10"/>
  <c r="H328" i="10" s="1"/>
  <c r="G324" i="10"/>
  <c r="H324" i="10" s="1"/>
  <c r="G320" i="10"/>
  <c r="N320" i="10" s="1"/>
  <c r="G316" i="10"/>
  <c r="H316" i="10" s="1"/>
  <c r="G312" i="10"/>
  <c r="H312" i="10" s="1"/>
  <c r="G308" i="10"/>
  <c r="H308" i="10" s="1"/>
  <c r="G304" i="10"/>
  <c r="H304" i="10" s="1"/>
  <c r="G300" i="10"/>
  <c r="H300" i="10" s="1"/>
  <c r="G296" i="10"/>
  <c r="H296" i="10" s="1"/>
  <c r="G292" i="10"/>
  <c r="H292" i="10" s="1"/>
  <c r="G288" i="10"/>
  <c r="H288" i="10" s="1"/>
  <c r="G284" i="10"/>
  <c r="H284" i="10" s="1"/>
  <c r="G280" i="10"/>
  <c r="H280" i="10" s="1"/>
  <c r="G276" i="10"/>
  <c r="H276" i="10" s="1"/>
  <c r="G537" i="10"/>
  <c r="H537" i="10" s="1"/>
  <c r="G533" i="10"/>
  <c r="H533" i="10" s="1"/>
  <c r="G525" i="10"/>
  <c r="H525" i="10" s="1"/>
  <c r="G397" i="10"/>
  <c r="N397" i="10" s="1"/>
  <c r="G393" i="10"/>
  <c r="N393" i="10" s="1"/>
  <c r="G389" i="10"/>
  <c r="N389" i="10" s="1"/>
  <c r="G381" i="10"/>
  <c r="N381" i="10" s="1"/>
  <c r="G377" i="10"/>
  <c r="N377" i="10" s="1"/>
  <c r="G373" i="10"/>
  <c r="N373" i="10" s="1"/>
  <c r="G369" i="10"/>
  <c r="N369" i="10" s="1"/>
  <c r="G365" i="10"/>
  <c r="N365" i="10" s="1"/>
  <c r="G361" i="10"/>
  <c r="N361" i="10" s="1"/>
  <c r="G551" i="10"/>
  <c r="H551" i="10" s="1"/>
  <c r="G547" i="10"/>
  <c r="H547" i="10" s="1"/>
  <c r="G543" i="10"/>
  <c r="H543" i="10" s="1"/>
  <c r="G539" i="10"/>
  <c r="H539" i="10" s="1"/>
  <c r="G535" i="10"/>
  <c r="H535" i="10" s="1"/>
  <c r="G531" i="10"/>
  <c r="H531" i="10" s="1"/>
  <c r="G527" i="10"/>
  <c r="H527" i="10" s="1"/>
  <c r="G523" i="10"/>
  <c r="H523" i="10" s="1"/>
  <c r="G519" i="10"/>
  <c r="H519" i="10" s="1"/>
  <c r="G515" i="10"/>
  <c r="H515" i="10" s="1"/>
  <c r="G511" i="10"/>
  <c r="H511" i="10" s="1"/>
  <c r="G507" i="10"/>
  <c r="H507" i="10" s="1"/>
  <c r="G503" i="10"/>
  <c r="H503" i="10" s="1"/>
  <c r="G499" i="10"/>
  <c r="H499" i="10" s="1"/>
  <c r="G495" i="10"/>
  <c r="H495" i="10" s="1"/>
  <c r="G491" i="10"/>
  <c r="H491" i="10" s="1"/>
  <c r="G487" i="10"/>
  <c r="H487" i="10" s="1"/>
  <c r="G483" i="10"/>
  <c r="H483" i="10" s="1"/>
  <c r="G479" i="10"/>
  <c r="H479" i="10" s="1"/>
  <c r="G423" i="10"/>
  <c r="H423" i="10" s="1"/>
  <c r="G419" i="10"/>
  <c r="N419" i="10" s="1"/>
  <c r="G385" i="10"/>
  <c r="N385" i="10" s="1"/>
  <c r="G355" i="10"/>
  <c r="N355" i="10" s="1"/>
  <c r="G351" i="10"/>
  <c r="G347" i="10"/>
  <c r="G343" i="10"/>
  <c r="N343" i="10" s="1"/>
  <c r="G339" i="10"/>
  <c r="N339" i="10" s="1"/>
  <c r="G335" i="10"/>
  <c r="N335" i="10" s="1"/>
  <c r="G331" i="10"/>
  <c r="N331" i="10" s="1"/>
  <c r="G327" i="10"/>
  <c r="N327" i="10" s="1"/>
  <c r="G323" i="10"/>
  <c r="N323" i="10" s="1"/>
  <c r="G319" i="10"/>
  <c r="N319" i="10" s="1"/>
  <c r="G315" i="10"/>
  <c r="N315" i="10" s="1"/>
  <c r="G311" i="10"/>
  <c r="N311" i="10" s="1"/>
  <c r="G307" i="10"/>
  <c r="N307" i="10" s="1"/>
  <c r="G303" i="10"/>
  <c r="N303" i="10" s="1"/>
  <c r="G299" i="10"/>
  <c r="N299" i="10" s="1"/>
  <c r="G295" i="10"/>
  <c r="N295" i="10" s="1"/>
  <c r="G291" i="10"/>
  <c r="N291" i="10" s="1"/>
  <c r="G287" i="10"/>
  <c r="N287" i="10" s="1"/>
  <c r="G283" i="10"/>
  <c r="N283" i="10" s="1"/>
  <c r="G279" i="10"/>
  <c r="N279" i="10" s="1"/>
  <c r="G275" i="10"/>
  <c r="N275" i="10" s="1"/>
  <c r="M551" i="10"/>
  <c r="G550" i="10"/>
  <c r="H550" i="10" s="1"/>
  <c r="G546" i="10"/>
  <c r="H546" i="10" s="1"/>
  <c r="G542" i="10"/>
  <c r="H542" i="10" s="1"/>
  <c r="G538" i="10"/>
  <c r="H538" i="10" s="1"/>
  <c r="G534" i="10"/>
  <c r="H534" i="10" s="1"/>
  <c r="G530" i="10"/>
  <c r="H530" i="10" s="1"/>
  <c r="G526" i="10"/>
  <c r="H526" i="10" s="1"/>
  <c r="G522" i="10"/>
  <c r="H522" i="10" s="1"/>
  <c r="G518" i="10"/>
  <c r="H518" i="10" s="1"/>
  <c r="G514" i="10"/>
  <c r="H514" i="10" s="1"/>
  <c r="G510" i="10"/>
  <c r="H510" i="10" s="1"/>
  <c r="G506" i="10"/>
  <c r="H506" i="10" s="1"/>
  <c r="G502" i="10"/>
  <c r="H502" i="10" s="1"/>
  <c r="G498" i="10"/>
  <c r="H498" i="10" s="1"/>
  <c r="G494" i="10"/>
  <c r="H494" i="10" s="1"/>
  <c r="G490" i="10"/>
  <c r="N490" i="10" s="1"/>
  <c r="G486" i="10"/>
  <c r="N486" i="10" s="1"/>
  <c r="G482" i="10"/>
  <c r="H482" i="10" s="1"/>
  <c r="G478" i="10"/>
  <c r="N478" i="10" s="1"/>
  <c r="G474" i="10"/>
  <c r="N474" i="10" s="1"/>
  <c r="G470" i="10"/>
  <c r="N470" i="10" s="1"/>
  <c r="G466" i="10"/>
  <c r="N466" i="10" s="1"/>
  <c r="G462" i="10"/>
  <c r="N462" i="10" s="1"/>
  <c r="G458" i="10"/>
  <c r="N458" i="10" s="1"/>
  <c r="G454" i="10"/>
  <c r="N454" i="10" s="1"/>
  <c r="G450" i="10"/>
  <c r="N450" i="10" s="1"/>
  <c r="G446" i="10"/>
  <c r="N446" i="10" s="1"/>
  <c r="G442" i="10"/>
  <c r="N442" i="10" s="1"/>
  <c r="G438" i="10"/>
  <c r="N438" i="10" s="1"/>
  <c r="G434" i="10"/>
  <c r="N434" i="10" s="1"/>
  <c r="G430" i="10"/>
  <c r="H430" i="10" s="1"/>
  <c r="G426" i="10"/>
  <c r="H426" i="10" s="1"/>
  <c r="G422" i="10"/>
  <c r="N422" i="10" s="1"/>
  <c r="G418" i="10"/>
  <c r="N418" i="10" s="1"/>
  <c r="G414" i="10"/>
  <c r="N414" i="10" s="1"/>
  <c r="G410" i="10"/>
  <c r="N410" i="10" s="1"/>
  <c r="G406" i="10"/>
  <c r="N406" i="10" s="1"/>
  <c r="G402" i="10"/>
  <c r="N402" i="10" s="1"/>
  <c r="G398" i="10"/>
  <c r="N398" i="10" s="1"/>
  <c r="G394" i="10"/>
  <c r="N394" i="10" s="1"/>
  <c r="G382" i="10"/>
  <c r="N382" i="10" s="1"/>
  <c r="G378" i="10"/>
  <c r="N378" i="10" s="1"/>
  <c r="G374" i="10"/>
  <c r="H374" i="10" s="1"/>
  <c r="G370" i="10"/>
  <c r="G366" i="10"/>
  <c r="G362" i="10"/>
  <c r="H362" i="10" s="1"/>
  <c r="G358" i="10"/>
  <c r="N358" i="10" s="1"/>
  <c r="G354" i="10"/>
  <c r="G350" i="10"/>
  <c r="N350" i="10" s="1"/>
  <c r="G346" i="10"/>
  <c r="N346" i="10" s="1"/>
  <c r="G342" i="10"/>
  <c r="N342" i="10" s="1"/>
  <c r="G334" i="10"/>
  <c r="N334" i="10" s="1"/>
  <c r="G330" i="10"/>
  <c r="N330" i="10" s="1"/>
  <c r="G326" i="10"/>
  <c r="N326" i="10" s="1"/>
  <c r="G322" i="10"/>
  <c r="N322" i="10" s="1"/>
  <c r="G318" i="10"/>
  <c r="N318" i="10" s="1"/>
  <c r="G314" i="10"/>
  <c r="N314" i="10" s="1"/>
  <c r="G310" i="10"/>
  <c r="N310" i="10" s="1"/>
  <c r="G306" i="10"/>
  <c r="N306" i="10" s="1"/>
  <c r="G302" i="10"/>
  <c r="N302" i="10" s="1"/>
  <c r="G298" i="10"/>
  <c r="N298" i="10" s="1"/>
  <c r="G294" i="10"/>
  <c r="N294" i="10" s="1"/>
  <c r="G290" i="10"/>
  <c r="N290" i="10" s="1"/>
  <c r="G286" i="10"/>
  <c r="N286" i="10" s="1"/>
  <c r="G282" i="10"/>
  <c r="N282" i="10" s="1"/>
  <c r="G278" i="10"/>
  <c r="N278" i="10" s="1"/>
  <c r="G274" i="10"/>
  <c r="N274" i="10" s="1"/>
  <c r="G357" i="10"/>
  <c r="G353" i="10"/>
  <c r="G349" i="10"/>
  <c r="H349" i="10" s="1"/>
  <c r="G345" i="10"/>
  <c r="G341" i="10"/>
  <c r="G337" i="10"/>
  <c r="N337" i="10" s="1"/>
  <c r="G333" i="10"/>
  <c r="N333" i="10" s="1"/>
  <c r="G329" i="10"/>
  <c r="G325" i="10"/>
  <c r="G321" i="10"/>
  <c r="H321" i="10" s="1"/>
  <c r="G317" i="10"/>
  <c r="N317" i="10" s="1"/>
  <c r="G313" i="10"/>
  <c r="G309" i="10"/>
  <c r="G305" i="10"/>
  <c r="H305" i="10" s="1"/>
  <c r="G301" i="10"/>
  <c r="N301" i="10" s="1"/>
  <c r="G297" i="10"/>
  <c r="G293" i="10"/>
  <c r="N293" i="10" s="1"/>
  <c r="G289" i="10"/>
  <c r="N289" i="10" s="1"/>
  <c r="G285" i="10"/>
  <c r="H285" i="10" s="1"/>
  <c r="G281" i="10"/>
  <c r="G277" i="10"/>
  <c r="N277" i="10" s="1"/>
  <c r="G273" i="10"/>
  <c r="L560" i="10"/>
  <c r="I560" i="10"/>
  <c r="E565" i="10"/>
  <c r="G565" i="10" s="1"/>
  <c r="L565" i="10"/>
  <c r="L564" i="10"/>
  <c r="I563" i="10"/>
  <c r="G561" i="10"/>
  <c r="N561" i="10" s="1"/>
  <c r="I562" i="10"/>
  <c r="L561" i="10"/>
  <c r="I561" i="10"/>
  <c r="N560" i="10"/>
  <c r="G559" i="10"/>
  <c r="N559" i="10" s="1"/>
  <c r="L559" i="10"/>
  <c r="I559" i="10"/>
  <c r="L558" i="10"/>
  <c r="G558" i="10"/>
  <c r="N558" i="10" s="1"/>
  <c r="I558" i="10"/>
  <c r="I557" i="10"/>
  <c r="G557" i="10"/>
  <c r="N557" i="10" s="1"/>
  <c r="G556" i="10"/>
  <c r="N556" i="10" s="1"/>
  <c r="L556" i="10"/>
  <c r="I556" i="10"/>
  <c r="I554" i="10"/>
  <c r="G554" i="10"/>
  <c r="N554" i="10" s="1"/>
  <c r="L555" i="10"/>
  <c r="L554" i="10"/>
  <c r="G553" i="10"/>
  <c r="N553" i="10" s="1"/>
  <c r="G425" i="10"/>
  <c r="N425" i="10" s="1"/>
  <c r="G431" i="10"/>
  <c r="N431" i="10" s="1"/>
  <c r="G548" i="10"/>
  <c r="N548" i="10" s="1"/>
  <c r="G496" i="10"/>
  <c r="G492" i="10"/>
  <c r="G488" i="10"/>
  <c r="N488" i="10" s="1"/>
  <c r="G536" i="10"/>
  <c r="G387" i="10"/>
  <c r="N387" i="10" s="1"/>
  <c r="G383" i="10"/>
  <c r="N383" i="10" s="1"/>
  <c r="G463" i="10"/>
  <c r="N463" i="10" s="1"/>
  <c r="G459" i="10"/>
  <c r="N459" i="10" s="1"/>
  <c r="G552" i="10"/>
  <c r="H552" i="10" s="1"/>
  <c r="G540" i="10"/>
  <c r="H540" i="10" s="1"/>
  <c r="G508" i="10"/>
  <c r="G467" i="10"/>
  <c r="N467" i="10" s="1"/>
  <c r="G435" i="10"/>
  <c r="N435" i="10" s="1"/>
  <c r="G395" i="10"/>
  <c r="N395" i="10" s="1"/>
  <c r="G391" i="10"/>
  <c r="N391" i="10" s="1"/>
  <c r="G359" i="10"/>
  <c r="N359" i="10" s="1"/>
  <c r="G580" i="10"/>
  <c r="G504" i="10"/>
  <c r="G475" i="10"/>
  <c r="G451" i="10"/>
  <c r="N451" i="10" s="1"/>
  <c r="G411" i="10"/>
  <c r="N411" i="10" s="1"/>
  <c r="G407" i="10"/>
  <c r="N407" i="10" s="1"/>
  <c r="G375" i="10"/>
  <c r="N375" i="10" s="1"/>
  <c r="G447" i="10"/>
  <c r="N447" i="10" s="1"/>
  <c r="G443" i="10"/>
  <c r="N443" i="10" s="1"/>
  <c r="G429" i="10"/>
  <c r="H429" i="10" s="1"/>
  <c r="G420" i="10"/>
  <c r="N420" i="10" s="1"/>
  <c r="G403" i="10"/>
  <c r="G371" i="10"/>
  <c r="N371" i="10" s="1"/>
  <c r="G367" i="10"/>
  <c r="N367" i="10" s="1"/>
  <c r="G544" i="10"/>
  <c r="H544" i="10" s="1"/>
  <c r="G575" i="10"/>
  <c r="G567" i="10"/>
  <c r="G500" i="10"/>
  <c r="G484" i="10"/>
  <c r="N484" i="10" s="1"/>
  <c r="G471" i="10"/>
  <c r="N471" i="10" s="1"/>
  <c r="G455" i="10"/>
  <c r="N455" i="10" s="1"/>
  <c r="G439" i="10"/>
  <c r="N439" i="10" s="1"/>
  <c r="G433" i="10"/>
  <c r="G427" i="10"/>
  <c r="N427" i="10" s="1"/>
  <c r="G424" i="10"/>
  <c r="G415" i="10"/>
  <c r="N415" i="10" s="1"/>
  <c r="G399" i="10"/>
  <c r="N399" i="10" s="1"/>
  <c r="G379" i="10"/>
  <c r="N379" i="10" s="1"/>
  <c r="G363" i="10"/>
  <c r="N363" i="10" s="1"/>
  <c r="G569" i="10"/>
  <c r="G549" i="10"/>
  <c r="G545" i="10"/>
  <c r="G541" i="10"/>
  <c r="H541" i="10" s="1"/>
  <c r="G532" i="10"/>
  <c r="H532" i="10" s="1"/>
  <c r="G516" i="10"/>
  <c r="H516" i="10" s="1"/>
  <c r="G577" i="10"/>
  <c r="G524" i="10"/>
  <c r="H524" i="10" s="1"/>
  <c r="G481" i="10"/>
  <c r="G477" i="10"/>
  <c r="G473" i="10"/>
  <c r="G421" i="10"/>
  <c r="G417" i="10"/>
  <c r="G413" i="10"/>
  <c r="G409" i="10"/>
  <c r="G401" i="10"/>
  <c r="G338" i="10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40" i="1"/>
  <c r="K540" i="1"/>
  <c r="L540" i="1"/>
  <c r="A541" i="1"/>
  <c r="K541" i="1"/>
  <c r="L541" i="1"/>
  <c r="A542" i="1"/>
  <c r="K542" i="1"/>
  <c r="L542" i="1"/>
  <c r="A543" i="1"/>
  <c r="K543" i="1"/>
  <c r="L543" i="1"/>
  <c r="A544" i="1"/>
  <c r="K544" i="1"/>
  <c r="L544" i="1"/>
  <c r="A545" i="1"/>
  <c r="K545" i="1"/>
  <c r="L545" i="1"/>
  <c r="A546" i="1"/>
  <c r="K546" i="1"/>
  <c r="L546" i="1"/>
  <c r="A547" i="1"/>
  <c r="K547" i="1"/>
  <c r="L547" i="1"/>
  <c r="A548" i="1"/>
  <c r="K548" i="1"/>
  <c r="L548" i="1"/>
  <c r="A549" i="1"/>
  <c r="K549" i="1"/>
  <c r="L549" i="1"/>
  <c r="A550" i="1"/>
  <c r="K550" i="1"/>
  <c r="L550" i="1"/>
  <c r="A551" i="1"/>
  <c r="K551" i="1"/>
  <c r="L551" i="1"/>
  <c r="A552" i="1"/>
  <c r="K552" i="1"/>
  <c r="L552" i="1"/>
  <c r="A553" i="1"/>
  <c r="K553" i="1"/>
  <c r="L553" i="1"/>
  <c r="A554" i="1"/>
  <c r="K554" i="1"/>
  <c r="L554" i="1"/>
  <c r="L553" i="10" s="1"/>
  <c r="A555" i="1"/>
  <c r="K555" i="1"/>
  <c r="L555" i="1"/>
  <c r="A556" i="1"/>
  <c r="K556" i="1"/>
  <c r="L556" i="1"/>
  <c r="A557" i="1"/>
  <c r="K557" i="1"/>
  <c r="L557" i="1"/>
  <c r="A558" i="1"/>
  <c r="K558" i="1"/>
  <c r="L558" i="1"/>
  <c r="A559" i="1"/>
  <c r="K559" i="1"/>
  <c r="L559" i="1"/>
  <c r="A560" i="1"/>
  <c r="K560" i="1"/>
  <c r="L560" i="1"/>
  <c r="A561" i="1"/>
  <c r="K561" i="1"/>
  <c r="L561" i="1"/>
  <c r="A562" i="1"/>
  <c r="K562" i="1"/>
  <c r="L562" i="1"/>
  <c r="A563" i="1"/>
  <c r="K563" i="1"/>
  <c r="L563" i="1"/>
  <c r="A564" i="1"/>
  <c r="K564" i="1"/>
  <c r="L564" i="1"/>
  <c r="A565" i="1"/>
  <c r="K565" i="1"/>
  <c r="L565" i="1"/>
  <c r="A566" i="1"/>
  <c r="K566" i="1"/>
  <c r="L566" i="1"/>
  <c r="A567" i="1"/>
  <c r="K567" i="1"/>
  <c r="L567" i="1"/>
  <c r="A568" i="1"/>
  <c r="K568" i="1"/>
  <c r="L568" i="1"/>
  <c r="A569" i="1"/>
  <c r="K569" i="1"/>
  <c r="L569" i="1"/>
  <c r="A570" i="1"/>
  <c r="K570" i="1"/>
  <c r="L570" i="1"/>
  <c r="A571" i="1"/>
  <c r="K571" i="1"/>
  <c r="L571" i="1"/>
  <c r="A572" i="1"/>
  <c r="K572" i="1"/>
  <c r="L572" i="1"/>
  <c r="A573" i="1"/>
  <c r="K573" i="1"/>
  <c r="L573" i="1"/>
  <c r="A574" i="1"/>
  <c r="K574" i="1"/>
  <c r="L574" i="1"/>
  <c r="A575" i="1"/>
  <c r="K575" i="1"/>
  <c r="L575" i="1"/>
  <c r="A576" i="1"/>
  <c r="K576" i="1"/>
  <c r="L576" i="1"/>
  <c r="A577" i="1"/>
  <c r="K577" i="1"/>
  <c r="L577" i="1"/>
  <c r="A578" i="1"/>
  <c r="K578" i="1"/>
  <c r="L578" i="1"/>
  <c r="A579" i="1"/>
  <c r="K579" i="1"/>
  <c r="L579" i="1"/>
  <c r="A580" i="1"/>
  <c r="K580" i="1"/>
  <c r="L580" i="1"/>
  <c r="A581" i="1"/>
  <c r="K581" i="1"/>
  <c r="L581" i="1"/>
  <c r="A582" i="1"/>
  <c r="K582" i="1"/>
  <c r="L582" i="1"/>
  <c r="A583" i="1"/>
  <c r="K583" i="1"/>
  <c r="L583" i="1"/>
  <c r="A584" i="1"/>
  <c r="K584" i="1"/>
  <c r="L584" i="1"/>
  <c r="A585" i="1"/>
  <c r="K585" i="1"/>
  <c r="L585" i="1"/>
  <c r="A586" i="1"/>
  <c r="K586" i="1"/>
  <c r="L586" i="1"/>
  <c r="A587" i="1"/>
  <c r="K587" i="1"/>
  <c r="L587" i="1"/>
  <c r="A588" i="1"/>
  <c r="K588" i="1"/>
  <c r="L588" i="1"/>
  <c r="A589" i="1"/>
  <c r="K589" i="1"/>
  <c r="L589" i="1"/>
  <c r="A590" i="1"/>
  <c r="K590" i="1"/>
  <c r="L590" i="1"/>
  <c r="A591" i="1"/>
  <c r="K591" i="1"/>
  <c r="L591" i="1"/>
  <c r="A592" i="1"/>
  <c r="K592" i="1"/>
  <c r="L592" i="1"/>
  <c r="A421" i="1"/>
  <c r="K421" i="1"/>
  <c r="L421" i="1"/>
  <c r="A422" i="1"/>
  <c r="K422" i="1"/>
  <c r="L422" i="1"/>
  <c r="A423" i="1"/>
  <c r="K423" i="1"/>
  <c r="L423" i="1"/>
  <c r="A424" i="1"/>
  <c r="K424" i="1"/>
  <c r="L424" i="1"/>
  <c r="A425" i="1"/>
  <c r="K425" i="1"/>
  <c r="L425" i="1"/>
  <c r="A426" i="1"/>
  <c r="K426" i="1"/>
  <c r="L426" i="1"/>
  <c r="A427" i="1"/>
  <c r="K427" i="1"/>
  <c r="L427" i="1"/>
  <c r="A428" i="1"/>
  <c r="K428" i="1"/>
  <c r="L428" i="1"/>
  <c r="A429" i="1"/>
  <c r="K429" i="1"/>
  <c r="L429" i="1"/>
  <c r="A430" i="1"/>
  <c r="K430" i="1"/>
  <c r="L430" i="1"/>
  <c r="A431" i="1"/>
  <c r="K431" i="1"/>
  <c r="L431" i="1"/>
  <c r="A432" i="1"/>
  <c r="K432" i="1"/>
  <c r="L432" i="1"/>
  <c r="A433" i="1"/>
  <c r="K433" i="1"/>
  <c r="L433" i="1"/>
  <c r="A434" i="1"/>
  <c r="K434" i="1"/>
  <c r="L434" i="1"/>
  <c r="A435" i="1"/>
  <c r="K435" i="1"/>
  <c r="L435" i="1"/>
  <c r="A436" i="1"/>
  <c r="K436" i="1"/>
  <c r="L436" i="1"/>
  <c r="A437" i="1"/>
  <c r="K437" i="1"/>
  <c r="L437" i="1"/>
  <c r="A438" i="1"/>
  <c r="K438" i="1"/>
  <c r="L438" i="1"/>
  <c r="A439" i="1"/>
  <c r="K439" i="1"/>
  <c r="L439" i="1"/>
  <c r="A440" i="1"/>
  <c r="K440" i="1"/>
  <c r="L440" i="1"/>
  <c r="A441" i="1"/>
  <c r="K441" i="1"/>
  <c r="L441" i="1"/>
  <c r="A442" i="1"/>
  <c r="K442" i="1"/>
  <c r="L442" i="1"/>
  <c r="A443" i="1"/>
  <c r="K443" i="1"/>
  <c r="L443" i="1"/>
  <c r="A444" i="1"/>
  <c r="K444" i="1"/>
  <c r="L444" i="1"/>
  <c r="A445" i="1"/>
  <c r="K445" i="1"/>
  <c r="L445" i="1"/>
  <c r="A446" i="1"/>
  <c r="K446" i="1"/>
  <c r="L446" i="1"/>
  <c r="A447" i="1"/>
  <c r="K447" i="1"/>
  <c r="L447" i="1"/>
  <c r="A448" i="1"/>
  <c r="K448" i="1"/>
  <c r="L448" i="1"/>
  <c r="A449" i="1"/>
  <c r="K449" i="1"/>
  <c r="L449" i="1"/>
  <c r="A450" i="1"/>
  <c r="K450" i="1"/>
  <c r="L450" i="1"/>
  <c r="A451" i="1"/>
  <c r="K451" i="1"/>
  <c r="L451" i="1"/>
  <c r="A452" i="1"/>
  <c r="K452" i="1"/>
  <c r="L452" i="1"/>
  <c r="A453" i="1"/>
  <c r="K453" i="1"/>
  <c r="L453" i="1"/>
  <c r="A454" i="1"/>
  <c r="K454" i="1"/>
  <c r="L454" i="1"/>
  <c r="A455" i="1"/>
  <c r="K455" i="1"/>
  <c r="L455" i="1"/>
  <c r="A456" i="1"/>
  <c r="K456" i="1"/>
  <c r="L456" i="1"/>
  <c r="A457" i="1"/>
  <c r="K457" i="1"/>
  <c r="L457" i="1"/>
  <c r="A458" i="1"/>
  <c r="K458" i="1"/>
  <c r="L458" i="1"/>
  <c r="A459" i="1"/>
  <c r="K459" i="1"/>
  <c r="L459" i="1"/>
  <c r="A460" i="1"/>
  <c r="K460" i="1"/>
  <c r="L460" i="1"/>
  <c r="A461" i="1"/>
  <c r="K461" i="1"/>
  <c r="L461" i="1"/>
  <c r="A462" i="1"/>
  <c r="K462" i="1"/>
  <c r="L462" i="1"/>
  <c r="A463" i="1"/>
  <c r="K463" i="1"/>
  <c r="L463" i="1"/>
  <c r="A464" i="1"/>
  <c r="K464" i="1"/>
  <c r="L464" i="1"/>
  <c r="A465" i="1"/>
  <c r="K465" i="1"/>
  <c r="L465" i="1"/>
  <c r="A466" i="1"/>
  <c r="K466" i="1"/>
  <c r="L466" i="1"/>
  <c r="A467" i="1"/>
  <c r="K467" i="1"/>
  <c r="L467" i="1"/>
  <c r="A468" i="1"/>
  <c r="K468" i="1"/>
  <c r="L468" i="1"/>
  <c r="A469" i="1"/>
  <c r="K469" i="1"/>
  <c r="L469" i="1"/>
  <c r="A470" i="1"/>
  <c r="K470" i="1"/>
  <c r="L470" i="1"/>
  <c r="A471" i="1"/>
  <c r="K471" i="1"/>
  <c r="L471" i="1"/>
  <c r="A472" i="1"/>
  <c r="K472" i="1"/>
  <c r="L472" i="1"/>
  <c r="A473" i="1"/>
  <c r="K473" i="1"/>
  <c r="L473" i="1"/>
  <c r="A474" i="1"/>
  <c r="K474" i="1"/>
  <c r="L474" i="1"/>
  <c r="A475" i="1"/>
  <c r="K475" i="1"/>
  <c r="L475" i="1"/>
  <c r="A476" i="1"/>
  <c r="K476" i="1"/>
  <c r="L476" i="1"/>
  <c r="A477" i="1"/>
  <c r="K477" i="1"/>
  <c r="L477" i="1"/>
  <c r="A478" i="1"/>
  <c r="K478" i="1"/>
  <c r="L478" i="1"/>
  <c r="A479" i="1"/>
  <c r="K479" i="1"/>
  <c r="L479" i="1"/>
  <c r="A480" i="1"/>
  <c r="K480" i="1"/>
  <c r="L480" i="1"/>
  <c r="A481" i="1"/>
  <c r="K481" i="1"/>
  <c r="L481" i="1"/>
  <c r="A482" i="1"/>
  <c r="K482" i="1"/>
  <c r="L482" i="1"/>
  <c r="A483" i="1"/>
  <c r="K483" i="1"/>
  <c r="L483" i="1"/>
  <c r="A484" i="1"/>
  <c r="K484" i="1"/>
  <c r="L484" i="1"/>
  <c r="A485" i="1"/>
  <c r="K485" i="1"/>
  <c r="L485" i="1"/>
  <c r="A486" i="1"/>
  <c r="K486" i="1"/>
  <c r="L486" i="1"/>
  <c r="A487" i="1"/>
  <c r="K487" i="1"/>
  <c r="L487" i="1"/>
  <c r="A488" i="1"/>
  <c r="K488" i="1"/>
  <c r="L488" i="1"/>
  <c r="A489" i="1"/>
  <c r="K489" i="1"/>
  <c r="L489" i="1"/>
  <c r="A490" i="1"/>
  <c r="K490" i="1"/>
  <c r="L490" i="1"/>
  <c r="A491" i="1"/>
  <c r="K491" i="1"/>
  <c r="L491" i="1"/>
  <c r="A492" i="1"/>
  <c r="K492" i="1"/>
  <c r="L492" i="1"/>
  <c r="A493" i="1"/>
  <c r="K493" i="1"/>
  <c r="L493" i="1"/>
  <c r="A494" i="1"/>
  <c r="K494" i="1"/>
  <c r="L494" i="1"/>
  <c r="A495" i="1"/>
  <c r="K495" i="1"/>
  <c r="L495" i="1"/>
  <c r="A496" i="1"/>
  <c r="K496" i="1"/>
  <c r="L496" i="1"/>
  <c r="A497" i="1"/>
  <c r="K497" i="1"/>
  <c r="L497" i="1"/>
  <c r="A498" i="1"/>
  <c r="K498" i="1"/>
  <c r="L498" i="1"/>
  <c r="A499" i="1"/>
  <c r="K499" i="1"/>
  <c r="L499" i="1"/>
  <c r="A500" i="1"/>
  <c r="K500" i="1"/>
  <c r="L500" i="1"/>
  <c r="A501" i="1"/>
  <c r="K501" i="1"/>
  <c r="L501" i="1"/>
  <c r="A502" i="1"/>
  <c r="K502" i="1"/>
  <c r="L502" i="1"/>
  <c r="A503" i="1"/>
  <c r="K503" i="1"/>
  <c r="L503" i="1"/>
  <c r="A504" i="1"/>
  <c r="K504" i="1"/>
  <c r="L504" i="1"/>
  <c r="A505" i="1"/>
  <c r="K505" i="1"/>
  <c r="L505" i="1"/>
  <c r="A506" i="1"/>
  <c r="K506" i="1"/>
  <c r="L506" i="1"/>
  <c r="A507" i="1"/>
  <c r="K507" i="1"/>
  <c r="L507" i="1"/>
  <c r="A508" i="1"/>
  <c r="K508" i="1"/>
  <c r="L508" i="1"/>
  <c r="A509" i="1"/>
  <c r="K509" i="1"/>
  <c r="L509" i="1"/>
  <c r="A510" i="1"/>
  <c r="K510" i="1"/>
  <c r="L510" i="1"/>
  <c r="A511" i="1"/>
  <c r="K511" i="1"/>
  <c r="L511" i="1"/>
  <c r="A512" i="1"/>
  <c r="K512" i="1"/>
  <c r="L512" i="1"/>
  <c r="A513" i="1"/>
  <c r="K513" i="1"/>
  <c r="L513" i="1"/>
  <c r="A514" i="1"/>
  <c r="K514" i="1"/>
  <c r="L514" i="1"/>
  <c r="A515" i="1"/>
  <c r="K515" i="1"/>
  <c r="L515" i="1"/>
  <c r="A516" i="1"/>
  <c r="K516" i="1"/>
  <c r="L516" i="1"/>
  <c r="A517" i="1"/>
  <c r="K517" i="1"/>
  <c r="L517" i="1"/>
  <c r="A518" i="1"/>
  <c r="K518" i="1"/>
  <c r="L518" i="1"/>
  <c r="A519" i="1"/>
  <c r="K519" i="1"/>
  <c r="L519" i="1"/>
  <c r="A520" i="1"/>
  <c r="K520" i="1"/>
  <c r="L520" i="1"/>
  <c r="A521" i="1"/>
  <c r="K521" i="1"/>
  <c r="L521" i="1"/>
  <c r="A522" i="1"/>
  <c r="K522" i="1"/>
  <c r="L522" i="1"/>
  <c r="A523" i="1"/>
  <c r="K523" i="1"/>
  <c r="L523" i="1"/>
  <c r="A524" i="1"/>
  <c r="K524" i="1"/>
  <c r="L524" i="1"/>
  <c r="A525" i="1"/>
  <c r="K525" i="1"/>
  <c r="L525" i="1"/>
  <c r="A526" i="1"/>
  <c r="K526" i="1"/>
  <c r="L526" i="1"/>
  <c r="A527" i="1"/>
  <c r="K527" i="1"/>
  <c r="L527" i="1"/>
  <c r="A528" i="1"/>
  <c r="K528" i="1"/>
  <c r="L528" i="1"/>
  <c r="A529" i="1"/>
  <c r="K529" i="1"/>
  <c r="L529" i="1"/>
  <c r="A530" i="1"/>
  <c r="K530" i="1"/>
  <c r="L530" i="1"/>
  <c r="A531" i="1"/>
  <c r="K531" i="1"/>
  <c r="L531" i="1"/>
  <c r="A532" i="1"/>
  <c r="K532" i="1"/>
  <c r="L532" i="1"/>
  <c r="A533" i="1"/>
  <c r="L533" i="1"/>
  <c r="A534" i="1"/>
  <c r="K534" i="1"/>
  <c r="L534" i="1"/>
  <c r="A535" i="1"/>
  <c r="K535" i="1"/>
  <c r="L535" i="1"/>
  <c r="A536" i="1"/>
  <c r="K536" i="1"/>
  <c r="L536" i="1"/>
  <c r="A537" i="1"/>
  <c r="K537" i="1"/>
  <c r="L537" i="1"/>
  <c r="A538" i="1"/>
  <c r="K538" i="1"/>
  <c r="L538" i="1"/>
  <c r="A539" i="1"/>
  <c r="K539" i="1"/>
  <c r="L539" i="1"/>
  <c r="A413" i="1"/>
  <c r="K413" i="1"/>
  <c r="L413" i="1"/>
  <c r="A414" i="1"/>
  <c r="K414" i="1"/>
  <c r="L414" i="1"/>
  <c r="A415" i="1"/>
  <c r="K415" i="1"/>
  <c r="L415" i="1"/>
  <c r="A416" i="1"/>
  <c r="K416" i="1"/>
  <c r="L416" i="1"/>
  <c r="A417" i="1"/>
  <c r="K417" i="1"/>
  <c r="L417" i="1"/>
  <c r="A418" i="1"/>
  <c r="K418" i="1"/>
  <c r="L418" i="1"/>
  <c r="A419" i="1"/>
  <c r="K419" i="1"/>
  <c r="L419" i="1"/>
  <c r="A420" i="1"/>
  <c r="K420" i="1"/>
  <c r="L420" i="1"/>
  <c r="A330" i="1"/>
  <c r="K330" i="1"/>
  <c r="L330" i="1"/>
  <c r="A331" i="1"/>
  <c r="K331" i="1"/>
  <c r="L331" i="1"/>
  <c r="A332" i="1"/>
  <c r="K332" i="1"/>
  <c r="L332" i="1"/>
  <c r="A333" i="1"/>
  <c r="K333" i="1"/>
  <c r="L333" i="1"/>
  <c r="A334" i="1"/>
  <c r="K334" i="1"/>
  <c r="L334" i="1"/>
  <c r="A335" i="1"/>
  <c r="K335" i="1"/>
  <c r="L335" i="1"/>
  <c r="A336" i="1"/>
  <c r="K336" i="1"/>
  <c r="L336" i="1"/>
  <c r="A337" i="1"/>
  <c r="K337" i="1"/>
  <c r="L337" i="1"/>
  <c r="A338" i="1"/>
  <c r="K338" i="1"/>
  <c r="L338" i="1"/>
  <c r="A339" i="1"/>
  <c r="K339" i="1"/>
  <c r="L339" i="1"/>
  <c r="A340" i="1"/>
  <c r="K340" i="1"/>
  <c r="L340" i="1"/>
  <c r="A341" i="1"/>
  <c r="K341" i="1"/>
  <c r="L341" i="1"/>
  <c r="A342" i="1"/>
  <c r="K342" i="1"/>
  <c r="L342" i="1"/>
  <c r="A343" i="1"/>
  <c r="K343" i="1"/>
  <c r="L343" i="1"/>
  <c r="A344" i="1"/>
  <c r="K344" i="1"/>
  <c r="L344" i="1"/>
  <c r="A345" i="1"/>
  <c r="K345" i="1"/>
  <c r="L345" i="1"/>
  <c r="A346" i="1"/>
  <c r="K346" i="1"/>
  <c r="L346" i="1"/>
  <c r="A347" i="1"/>
  <c r="K347" i="1"/>
  <c r="L347" i="1"/>
  <c r="A348" i="1"/>
  <c r="K348" i="1"/>
  <c r="L348" i="1"/>
  <c r="A349" i="1"/>
  <c r="K349" i="1"/>
  <c r="L349" i="1"/>
  <c r="A350" i="1"/>
  <c r="K350" i="1"/>
  <c r="L350" i="1"/>
  <c r="A351" i="1"/>
  <c r="K351" i="1"/>
  <c r="L351" i="1"/>
  <c r="A352" i="1"/>
  <c r="K352" i="1"/>
  <c r="L352" i="1"/>
  <c r="A353" i="1"/>
  <c r="K353" i="1"/>
  <c r="L353" i="1"/>
  <c r="A354" i="1"/>
  <c r="K354" i="1"/>
  <c r="L354" i="1"/>
  <c r="A355" i="1"/>
  <c r="K355" i="1"/>
  <c r="L355" i="1"/>
  <c r="A356" i="1"/>
  <c r="K356" i="1"/>
  <c r="L356" i="1"/>
  <c r="A357" i="1"/>
  <c r="K357" i="1"/>
  <c r="L357" i="1"/>
  <c r="A358" i="1"/>
  <c r="K358" i="1"/>
  <c r="L358" i="1"/>
  <c r="A359" i="1"/>
  <c r="K359" i="1"/>
  <c r="L359" i="1"/>
  <c r="A360" i="1"/>
  <c r="K360" i="1"/>
  <c r="L360" i="1"/>
  <c r="A361" i="1"/>
  <c r="K361" i="1"/>
  <c r="L361" i="1"/>
  <c r="A362" i="1"/>
  <c r="K362" i="1"/>
  <c r="L362" i="1"/>
  <c r="A363" i="1"/>
  <c r="K363" i="1"/>
  <c r="L363" i="1"/>
  <c r="A364" i="1"/>
  <c r="K364" i="1"/>
  <c r="L364" i="1"/>
  <c r="A365" i="1"/>
  <c r="K365" i="1"/>
  <c r="L365" i="1"/>
  <c r="A366" i="1"/>
  <c r="K366" i="1"/>
  <c r="L366" i="1"/>
  <c r="A367" i="1"/>
  <c r="K367" i="1"/>
  <c r="L367" i="1"/>
  <c r="A368" i="1"/>
  <c r="K368" i="1"/>
  <c r="L368" i="1"/>
  <c r="A369" i="1"/>
  <c r="K369" i="1"/>
  <c r="L369" i="1"/>
  <c r="A370" i="1"/>
  <c r="K370" i="1"/>
  <c r="L370" i="1"/>
  <c r="A371" i="1"/>
  <c r="K371" i="1"/>
  <c r="L371" i="1"/>
  <c r="A372" i="1"/>
  <c r="K372" i="1"/>
  <c r="L372" i="1"/>
  <c r="A373" i="1"/>
  <c r="K373" i="1"/>
  <c r="L373" i="1"/>
  <c r="A374" i="1"/>
  <c r="K374" i="1"/>
  <c r="L374" i="1"/>
  <c r="A375" i="1"/>
  <c r="K375" i="1"/>
  <c r="L375" i="1"/>
  <c r="A376" i="1"/>
  <c r="K376" i="1"/>
  <c r="L376" i="1"/>
  <c r="A377" i="1"/>
  <c r="K377" i="1"/>
  <c r="L377" i="1"/>
  <c r="A378" i="1"/>
  <c r="K378" i="1"/>
  <c r="L378" i="1"/>
  <c r="A379" i="1"/>
  <c r="K379" i="1"/>
  <c r="L379" i="1"/>
  <c r="A380" i="1"/>
  <c r="K380" i="1"/>
  <c r="L380" i="1"/>
  <c r="A381" i="1"/>
  <c r="K381" i="1"/>
  <c r="L381" i="1"/>
  <c r="A382" i="1"/>
  <c r="K382" i="1"/>
  <c r="L382" i="1"/>
  <c r="A383" i="1"/>
  <c r="K383" i="1"/>
  <c r="L383" i="1"/>
  <c r="A384" i="1"/>
  <c r="K384" i="1"/>
  <c r="L384" i="1"/>
  <c r="A385" i="1"/>
  <c r="K385" i="1"/>
  <c r="L385" i="1"/>
  <c r="A386" i="1"/>
  <c r="K386" i="1"/>
  <c r="L386" i="1"/>
  <c r="A387" i="1"/>
  <c r="K387" i="1"/>
  <c r="L387" i="1"/>
  <c r="A388" i="1"/>
  <c r="K388" i="1"/>
  <c r="L388" i="1"/>
  <c r="A389" i="1"/>
  <c r="K389" i="1"/>
  <c r="L389" i="1"/>
  <c r="A390" i="1"/>
  <c r="K390" i="1"/>
  <c r="L390" i="1"/>
  <c r="A391" i="1"/>
  <c r="K391" i="1"/>
  <c r="L391" i="1"/>
  <c r="A392" i="1"/>
  <c r="K392" i="1"/>
  <c r="L392" i="1"/>
  <c r="A393" i="1"/>
  <c r="K393" i="1"/>
  <c r="L393" i="1"/>
  <c r="A394" i="1"/>
  <c r="K394" i="1"/>
  <c r="L394" i="1"/>
  <c r="A395" i="1"/>
  <c r="K395" i="1"/>
  <c r="L395" i="1"/>
  <c r="A396" i="1"/>
  <c r="K396" i="1"/>
  <c r="L396" i="1"/>
  <c r="A397" i="1"/>
  <c r="K397" i="1"/>
  <c r="L397" i="1"/>
  <c r="A398" i="1"/>
  <c r="K398" i="1"/>
  <c r="L398" i="1"/>
  <c r="A399" i="1"/>
  <c r="K399" i="1"/>
  <c r="L399" i="1"/>
  <c r="A400" i="1"/>
  <c r="K400" i="1"/>
  <c r="L400" i="1"/>
  <c r="A401" i="1"/>
  <c r="K401" i="1"/>
  <c r="L401" i="1"/>
  <c r="A402" i="1"/>
  <c r="K402" i="1"/>
  <c r="L402" i="1"/>
  <c r="A403" i="1"/>
  <c r="K403" i="1"/>
  <c r="L403" i="1"/>
  <c r="A404" i="1"/>
  <c r="K404" i="1"/>
  <c r="L404" i="1"/>
  <c r="A405" i="1"/>
  <c r="K405" i="1"/>
  <c r="L405" i="1"/>
  <c r="A406" i="1"/>
  <c r="K406" i="1"/>
  <c r="L406" i="1"/>
  <c r="A407" i="1"/>
  <c r="K407" i="1"/>
  <c r="L407" i="1"/>
  <c r="A408" i="1"/>
  <c r="K408" i="1"/>
  <c r="L408" i="1"/>
  <c r="A409" i="1"/>
  <c r="K409" i="1"/>
  <c r="L409" i="1"/>
  <c r="A410" i="1"/>
  <c r="K410" i="1"/>
  <c r="L410" i="1"/>
  <c r="A411" i="1"/>
  <c r="K411" i="1"/>
  <c r="L411" i="1"/>
  <c r="A412" i="1"/>
  <c r="K412" i="1"/>
  <c r="L412" i="1"/>
  <c r="A329" i="1"/>
  <c r="K329" i="1"/>
  <c r="L329" i="1"/>
  <c r="L328" i="1"/>
  <c r="K328" i="1"/>
  <c r="H416" i="10" l="1"/>
  <c r="G390" i="10"/>
  <c r="H390" i="10" s="1"/>
  <c r="L428" i="10"/>
  <c r="I428" i="10"/>
  <c r="H465" i="10"/>
  <c r="J572" i="10"/>
  <c r="J571" i="10"/>
  <c r="J570" i="10"/>
  <c r="J569" i="10"/>
  <c r="J573" i="10"/>
  <c r="H570" i="10"/>
  <c r="K570" i="10"/>
  <c r="K574" i="10"/>
  <c r="H574" i="10"/>
  <c r="K569" i="10"/>
  <c r="H569" i="10"/>
  <c r="H571" i="10"/>
  <c r="K571" i="10"/>
  <c r="H567" i="10"/>
  <c r="K567" i="10"/>
  <c r="H566" i="10"/>
  <c r="K566" i="10"/>
  <c r="K572" i="10"/>
  <c r="H572" i="10"/>
  <c r="K568" i="10"/>
  <c r="H568" i="10"/>
  <c r="H573" i="10"/>
  <c r="K573" i="10"/>
  <c r="N565" i="10"/>
  <c r="H565" i="10"/>
  <c r="N445" i="10"/>
  <c r="H453" i="10"/>
  <c r="H469" i="10"/>
  <c r="N509" i="10"/>
  <c r="N400" i="10"/>
  <c r="H340" i="10"/>
  <c r="L338" i="10"/>
  <c r="I338" i="10"/>
  <c r="I313" i="10"/>
  <c r="L313" i="10"/>
  <c r="I312" i="10"/>
  <c r="L312" i="10"/>
  <c r="I369" i="10"/>
  <c r="L369" i="10"/>
  <c r="L425" i="10"/>
  <c r="I425" i="10"/>
  <c r="H368" i="10"/>
  <c r="H449" i="10"/>
  <c r="H380" i="10"/>
  <c r="H330" i="10"/>
  <c r="N501" i="10"/>
  <c r="H437" i="10"/>
  <c r="H461" i="10"/>
  <c r="N502" i="10"/>
  <c r="N515" i="10"/>
  <c r="N348" i="10"/>
  <c r="N520" i="10"/>
  <c r="H389" i="10"/>
  <c r="H432" i="10"/>
  <c r="N533" i="10"/>
  <c r="N316" i="10"/>
  <c r="H282" i="10"/>
  <c r="H392" i="10"/>
  <c r="H418" i="10"/>
  <c r="N332" i="10"/>
  <c r="H448" i="10"/>
  <c r="N517" i="10"/>
  <c r="H480" i="10"/>
  <c r="H485" i="10"/>
  <c r="N482" i="10"/>
  <c r="N321" i="10"/>
  <c r="N408" i="10"/>
  <c r="H311" i="10"/>
  <c r="H364" i="10"/>
  <c r="H464" i="10"/>
  <c r="N547" i="10"/>
  <c r="N300" i="10"/>
  <c r="N284" i="10"/>
  <c r="H428" i="10"/>
  <c r="H397" i="10"/>
  <c r="H456" i="10"/>
  <c r="N423" i="10"/>
  <c r="N324" i="10"/>
  <c r="N356" i="10"/>
  <c r="N386" i="10"/>
  <c r="H287" i="10"/>
  <c r="H377" i="10"/>
  <c r="H372" i="10"/>
  <c r="N521" i="10"/>
  <c r="N292" i="10"/>
  <c r="N308" i="10"/>
  <c r="N276" i="10"/>
  <c r="H440" i="10"/>
  <c r="N493" i="10"/>
  <c r="H474" i="10"/>
  <c r="N472" i="10"/>
  <c r="N404" i="10"/>
  <c r="H378" i="10"/>
  <c r="N362" i="10"/>
  <c r="H337" i="10"/>
  <c r="H307" i="10"/>
  <c r="H310" i="10"/>
  <c r="H398" i="10"/>
  <c r="H414" i="10"/>
  <c r="H317" i="10"/>
  <c r="H293" i="10"/>
  <c r="N312" i="10"/>
  <c r="N510" i="10"/>
  <c r="H528" i="10"/>
  <c r="N526" i="10"/>
  <c r="N495" i="10"/>
  <c r="H323" i="10"/>
  <c r="H326" i="10"/>
  <c r="H360" i="10"/>
  <c r="H365" i="10"/>
  <c r="H355" i="10"/>
  <c r="N441" i="10"/>
  <c r="N457" i="10"/>
  <c r="N525" i="10"/>
  <c r="N497" i="10"/>
  <c r="N476" i="10"/>
  <c r="H301" i="10"/>
  <c r="H478" i="10"/>
  <c r="N349" i="10"/>
  <c r="N280" i="10"/>
  <c r="N344" i="10"/>
  <c r="H275" i="10"/>
  <c r="H339" i="10"/>
  <c r="H278" i="10"/>
  <c r="H376" i="10"/>
  <c r="H460" i="10"/>
  <c r="H446" i="10"/>
  <c r="N513" i="10"/>
  <c r="N479" i="10"/>
  <c r="N527" i="10"/>
  <c r="H333" i="10"/>
  <c r="N542" i="10"/>
  <c r="N296" i="10"/>
  <c r="N328" i="10"/>
  <c r="H405" i="10"/>
  <c r="N405" i="10"/>
  <c r="H291" i="10"/>
  <c r="H294" i="10"/>
  <c r="H346" i="10"/>
  <c r="H381" i="10"/>
  <c r="H388" i="10"/>
  <c r="H444" i="10"/>
  <c r="H462" i="10"/>
  <c r="N529" i="10"/>
  <c r="N511" i="10"/>
  <c r="N543" i="10"/>
  <c r="N285" i="10"/>
  <c r="N430" i="10"/>
  <c r="N494" i="10"/>
  <c r="N537" i="10"/>
  <c r="H277" i="10"/>
  <c r="H419" i="10"/>
  <c r="N518" i="10"/>
  <c r="H406" i="10"/>
  <c r="H320" i="10"/>
  <c r="H336" i="10"/>
  <c r="N535" i="10"/>
  <c r="H302" i="10"/>
  <c r="H334" i="10"/>
  <c r="H299" i="10"/>
  <c r="H331" i="10"/>
  <c r="H422" i="10"/>
  <c r="H454" i="10"/>
  <c r="H486" i="10"/>
  <c r="N489" i="10"/>
  <c r="N519" i="10"/>
  <c r="N304" i="10"/>
  <c r="N352" i="10"/>
  <c r="N288" i="10"/>
  <c r="N396" i="10"/>
  <c r="H373" i="10"/>
  <c r="H393" i="10"/>
  <c r="H384" i="10"/>
  <c r="N551" i="10"/>
  <c r="N505" i="10"/>
  <c r="N534" i="10"/>
  <c r="N487" i="10"/>
  <c r="N412" i="10"/>
  <c r="H512" i="10"/>
  <c r="H286" i="10"/>
  <c r="H318" i="10"/>
  <c r="H283" i="10"/>
  <c r="H315" i="10"/>
  <c r="H436" i="10"/>
  <c r="H452" i="10"/>
  <c r="H468" i="10"/>
  <c r="H438" i="10"/>
  <c r="H470" i="10"/>
  <c r="N503" i="10"/>
  <c r="N550" i="10"/>
  <c r="H350" i="10"/>
  <c r="H327" i="10"/>
  <c r="H402" i="10"/>
  <c r="H385" i="10"/>
  <c r="H434" i="10"/>
  <c r="N483" i="10"/>
  <c r="H298" i="10"/>
  <c r="H343" i="10"/>
  <c r="H279" i="10"/>
  <c r="N546" i="10"/>
  <c r="H450" i="10"/>
  <c r="N499" i="10"/>
  <c r="H289" i="10"/>
  <c r="N514" i="10"/>
  <c r="N305" i="10"/>
  <c r="N498" i="10"/>
  <c r="H314" i="10"/>
  <c r="H295" i="10"/>
  <c r="H369" i="10"/>
  <c r="H466" i="10"/>
  <c r="N531" i="10"/>
  <c r="N530" i="10"/>
  <c r="H382" i="10"/>
  <c r="H361" i="10"/>
  <c r="H442" i="10"/>
  <c r="H342" i="10"/>
  <c r="H394" i="10"/>
  <c r="N523" i="10"/>
  <c r="H358" i="10"/>
  <c r="H319" i="10"/>
  <c r="G563" i="10"/>
  <c r="N563" i="10" s="1"/>
  <c r="H281" i="10"/>
  <c r="N281" i="10"/>
  <c r="H297" i="10"/>
  <c r="N297" i="10"/>
  <c r="H329" i="10"/>
  <c r="N329" i="10"/>
  <c r="H345" i="10"/>
  <c r="N345" i="10"/>
  <c r="H290" i="10"/>
  <c r="H322" i="10"/>
  <c r="N374" i="10"/>
  <c r="N426" i="10"/>
  <c r="N507" i="10"/>
  <c r="N491" i="10"/>
  <c r="G562" i="10"/>
  <c r="N562" i="10" s="1"/>
  <c r="G564" i="10"/>
  <c r="N564" i="10" s="1"/>
  <c r="H490" i="10"/>
  <c r="H313" i="10"/>
  <c r="N313" i="10"/>
  <c r="H351" i="10"/>
  <c r="N351" i="10"/>
  <c r="H303" i="10"/>
  <c r="H458" i="10"/>
  <c r="N538" i="10"/>
  <c r="H273" i="10"/>
  <c r="N273" i="10"/>
  <c r="H353" i="10"/>
  <c r="N353" i="10"/>
  <c r="H366" i="10"/>
  <c r="N366" i="10"/>
  <c r="H274" i="10"/>
  <c r="H306" i="10"/>
  <c r="H335" i="10"/>
  <c r="H410" i="10"/>
  <c r="N506" i="10"/>
  <c r="N522" i="10"/>
  <c r="N539" i="10"/>
  <c r="H309" i="10"/>
  <c r="N309" i="10"/>
  <c r="H325" i="10"/>
  <c r="N325" i="10"/>
  <c r="H341" i="10"/>
  <c r="N341" i="10"/>
  <c r="H357" i="10"/>
  <c r="N357" i="10"/>
  <c r="H354" i="10"/>
  <c r="N354" i="10"/>
  <c r="H370" i="10"/>
  <c r="N370" i="10"/>
  <c r="H347" i="10"/>
  <c r="N347" i="10"/>
  <c r="I553" i="10"/>
  <c r="H383" i="10"/>
  <c r="H459" i="10"/>
  <c r="H548" i="10"/>
  <c r="H359" i="10"/>
  <c r="H411" i="10"/>
  <c r="H467" i="10"/>
  <c r="N429" i="10"/>
  <c r="H488" i="10"/>
  <c r="H367" i="10"/>
  <c r="N496" i="10"/>
  <c r="H496" i="10"/>
  <c r="H455" i="10"/>
  <c r="N504" i="10"/>
  <c r="H504" i="10"/>
  <c r="N536" i="10"/>
  <c r="H536" i="10"/>
  <c r="N508" i="10"/>
  <c r="H508" i="10"/>
  <c r="N492" i="10"/>
  <c r="H492" i="10"/>
  <c r="H375" i="10"/>
  <c r="H395" i="10"/>
  <c r="H363" i="10"/>
  <c r="N500" i="10"/>
  <c r="H500" i="10"/>
  <c r="G555" i="10"/>
  <c r="N555" i="10" s="1"/>
  <c r="H559" i="10"/>
  <c r="H557" i="10"/>
  <c r="H561" i="10"/>
  <c r="H558" i="10"/>
  <c r="H560" i="10"/>
  <c r="H554" i="10"/>
  <c r="H556" i="10"/>
  <c r="H553" i="10"/>
  <c r="H447" i="10"/>
  <c r="I383" i="10"/>
  <c r="H451" i="10"/>
  <c r="H463" i="10"/>
  <c r="H391" i="10"/>
  <c r="H387" i="10"/>
  <c r="I387" i="10"/>
  <c r="L387" i="10"/>
  <c r="N544" i="10"/>
  <c r="I384" i="10"/>
  <c r="N552" i="10"/>
  <c r="H407" i="10"/>
  <c r="H415" i="10"/>
  <c r="H435" i="10"/>
  <c r="H431" i="10"/>
  <c r="H420" i="10"/>
  <c r="H439" i="10"/>
  <c r="I382" i="10"/>
  <c r="H371" i="10"/>
  <c r="H427" i="10"/>
  <c r="H471" i="10"/>
  <c r="H443" i="10"/>
  <c r="H379" i="10"/>
  <c r="H425" i="10"/>
  <c r="H399" i="10"/>
  <c r="H484" i="10"/>
  <c r="H403" i="10"/>
  <c r="N403" i="10"/>
  <c r="H475" i="10"/>
  <c r="N475" i="10"/>
  <c r="N540" i="10"/>
  <c r="N424" i="10"/>
  <c r="H424" i="10"/>
  <c r="H433" i="10"/>
  <c r="N433" i="10"/>
  <c r="N481" i="10"/>
  <c r="H481" i="10"/>
  <c r="N524" i="10"/>
  <c r="N516" i="10"/>
  <c r="N541" i="10"/>
  <c r="N549" i="10"/>
  <c r="H549" i="10"/>
  <c r="N473" i="10"/>
  <c r="H473" i="10"/>
  <c r="N545" i="10"/>
  <c r="H545" i="10"/>
  <c r="H421" i="10"/>
  <c r="N421" i="10"/>
  <c r="H338" i="10"/>
  <c r="N338" i="10"/>
  <c r="H401" i="10"/>
  <c r="N401" i="10"/>
  <c r="H409" i="10"/>
  <c r="N409" i="10"/>
  <c r="H413" i="10"/>
  <c r="N413" i="10"/>
  <c r="H417" i="10"/>
  <c r="N417" i="10"/>
  <c r="N477" i="10"/>
  <c r="H477" i="10"/>
  <c r="N532" i="10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N390" i="10" l="1"/>
  <c r="H563" i="10"/>
  <c r="H555" i="10"/>
  <c r="H564" i="10"/>
  <c r="H562" i="10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4" i="1"/>
  <c r="D7" i="5" l="1"/>
  <c r="D8" i="5"/>
  <c r="D9" i="5"/>
  <c r="D10" i="5"/>
  <c r="D11" i="5"/>
  <c r="D6" i="5"/>
  <c r="I7" i="5"/>
  <c r="H7" i="5"/>
  <c r="D12" i="5"/>
  <c r="D13" i="5"/>
  <c r="D14" i="5"/>
  <c r="D15" i="5"/>
  <c r="D16" i="5"/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L13" i="1"/>
  <c r="A300" i="6" l="1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C5" i="14" l="1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04" i="6"/>
  <c r="A105" i="6"/>
  <c r="A102" i="6"/>
  <c r="A103" i="6"/>
  <c r="E96" i="10"/>
  <c r="D96" i="10"/>
  <c r="F108" i="10"/>
  <c r="F117" i="10"/>
  <c r="E129" i="10"/>
  <c r="F133" i="10"/>
  <c r="E98" i="10"/>
  <c r="F99" i="10"/>
  <c r="E100" i="10"/>
  <c r="F100" i="10"/>
  <c r="F101" i="10"/>
  <c r="F103" i="10"/>
  <c r="E104" i="10"/>
  <c r="F104" i="10"/>
  <c r="F107" i="10"/>
  <c r="E108" i="10"/>
  <c r="F109" i="10"/>
  <c r="M109" i="10" s="1"/>
  <c r="F111" i="10"/>
  <c r="E112" i="10"/>
  <c r="F112" i="10"/>
  <c r="F115" i="10"/>
  <c r="E116" i="10"/>
  <c r="F116" i="10"/>
  <c r="F119" i="10"/>
  <c r="E120" i="10"/>
  <c r="F120" i="10"/>
  <c r="E123" i="10"/>
  <c r="E124" i="10"/>
  <c r="F124" i="10"/>
  <c r="E125" i="10"/>
  <c r="F125" i="10"/>
  <c r="E127" i="10"/>
  <c r="F127" i="10"/>
  <c r="E128" i="10"/>
  <c r="F128" i="10"/>
  <c r="F129" i="10"/>
  <c r="E131" i="10"/>
  <c r="F131" i="10"/>
  <c r="E132" i="10"/>
  <c r="F132" i="10"/>
  <c r="E133" i="10"/>
  <c r="E135" i="10"/>
  <c r="F135" i="10"/>
  <c r="E136" i="10"/>
  <c r="F136" i="10"/>
  <c r="E137" i="10"/>
  <c r="F137" i="10"/>
  <c r="E139" i="10"/>
  <c r="F139" i="10"/>
  <c r="E140" i="10"/>
  <c r="F140" i="10"/>
  <c r="E147" i="10"/>
  <c r="E151" i="10"/>
  <c r="E167" i="10"/>
  <c r="E171" i="10"/>
  <c r="E175" i="10"/>
  <c r="E179" i="10"/>
  <c r="E183" i="10"/>
  <c r="E187" i="10"/>
  <c r="E191" i="10"/>
  <c r="E195" i="10"/>
  <c r="E199" i="10"/>
  <c r="E95" i="10"/>
  <c r="L96" i="10"/>
  <c r="D97" i="10"/>
  <c r="L97" i="10"/>
  <c r="D98" i="10"/>
  <c r="D99" i="10"/>
  <c r="L99" i="10"/>
  <c r="D100" i="10"/>
  <c r="L100" i="10"/>
  <c r="D101" i="10"/>
  <c r="L101" i="10"/>
  <c r="D102" i="10"/>
  <c r="D103" i="10"/>
  <c r="L103" i="10"/>
  <c r="D104" i="10"/>
  <c r="L104" i="10"/>
  <c r="D105" i="10"/>
  <c r="L105" i="10"/>
  <c r="D106" i="10"/>
  <c r="D107" i="10"/>
  <c r="L107" i="10"/>
  <c r="D108" i="10"/>
  <c r="L108" i="10"/>
  <c r="D109" i="10"/>
  <c r="L109" i="10"/>
  <c r="D110" i="10"/>
  <c r="D111" i="10"/>
  <c r="L111" i="10"/>
  <c r="D112" i="10"/>
  <c r="L112" i="10"/>
  <c r="D113" i="10"/>
  <c r="L113" i="10"/>
  <c r="D114" i="10"/>
  <c r="D115" i="10"/>
  <c r="L115" i="10"/>
  <c r="D116" i="10"/>
  <c r="L116" i="10"/>
  <c r="D117" i="10"/>
  <c r="L117" i="10"/>
  <c r="D118" i="10"/>
  <c r="D119" i="10"/>
  <c r="L119" i="10"/>
  <c r="D120" i="10"/>
  <c r="L120" i="10"/>
  <c r="D121" i="10"/>
  <c r="L121" i="10"/>
  <c r="D122" i="10"/>
  <c r="D123" i="10"/>
  <c r="L123" i="10"/>
  <c r="D124" i="10"/>
  <c r="L124" i="10"/>
  <c r="D125" i="10"/>
  <c r="L125" i="10"/>
  <c r="D126" i="10"/>
  <c r="D127" i="10"/>
  <c r="L127" i="10"/>
  <c r="D128" i="10"/>
  <c r="L128" i="10"/>
  <c r="D129" i="10"/>
  <c r="L129" i="10"/>
  <c r="D130" i="10"/>
  <c r="D131" i="10"/>
  <c r="L131" i="10"/>
  <c r="D132" i="10"/>
  <c r="L132" i="10"/>
  <c r="D133" i="10"/>
  <c r="L133" i="10"/>
  <c r="D134" i="10"/>
  <c r="D135" i="10"/>
  <c r="L135" i="10"/>
  <c r="D136" i="10"/>
  <c r="L136" i="10"/>
  <c r="D137" i="10"/>
  <c r="L137" i="10"/>
  <c r="D138" i="10"/>
  <c r="D139" i="10"/>
  <c r="L139" i="10"/>
  <c r="D140" i="10"/>
  <c r="L140" i="10"/>
  <c r="D141" i="10"/>
  <c r="D142" i="10"/>
  <c r="E143" i="10"/>
  <c r="D143" i="10"/>
  <c r="D144" i="10"/>
  <c r="D145" i="10"/>
  <c r="D146" i="10"/>
  <c r="L147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L159" i="10"/>
  <c r="D159" i="10"/>
  <c r="D160" i="10"/>
  <c r="D161" i="10"/>
  <c r="D162" i="10"/>
  <c r="E163" i="10"/>
  <c r="D163" i="10"/>
  <c r="D164" i="10"/>
  <c r="D165" i="10"/>
  <c r="D166" i="10"/>
  <c r="L167" i="10"/>
  <c r="D167" i="10"/>
  <c r="D168" i="10"/>
  <c r="D169" i="10"/>
  <c r="D170" i="10"/>
  <c r="D171" i="10"/>
  <c r="L171" i="10"/>
  <c r="D172" i="10"/>
  <c r="L172" i="10"/>
  <c r="E173" i="10"/>
  <c r="D173" i="10"/>
  <c r="L173" i="10"/>
  <c r="E174" i="10"/>
  <c r="D174" i="10"/>
  <c r="L174" i="10"/>
  <c r="D175" i="10"/>
  <c r="L175" i="10"/>
  <c r="E176" i="10"/>
  <c r="D176" i="10"/>
  <c r="L176" i="10"/>
  <c r="E177" i="10"/>
  <c r="D177" i="10"/>
  <c r="L177" i="10"/>
  <c r="E178" i="10"/>
  <c r="D178" i="10"/>
  <c r="L178" i="10"/>
  <c r="D179" i="10"/>
  <c r="L179" i="10"/>
  <c r="D180" i="10"/>
  <c r="L180" i="10"/>
  <c r="E181" i="10"/>
  <c r="D181" i="10"/>
  <c r="L181" i="10"/>
  <c r="E182" i="10"/>
  <c r="D182" i="10"/>
  <c r="L182" i="10"/>
  <c r="D183" i="10"/>
  <c r="L183" i="10"/>
  <c r="E184" i="10"/>
  <c r="D184" i="10"/>
  <c r="L184" i="10"/>
  <c r="E185" i="10"/>
  <c r="D185" i="10"/>
  <c r="L185" i="10"/>
  <c r="E186" i="10"/>
  <c r="D186" i="10"/>
  <c r="L186" i="10"/>
  <c r="D187" i="10"/>
  <c r="L187" i="10"/>
  <c r="E188" i="10"/>
  <c r="D188" i="10"/>
  <c r="L188" i="10"/>
  <c r="D189" i="10"/>
  <c r="L189" i="10"/>
  <c r="E190" i="10"/>
  <c r="D190" i="10"/>
  <c r="L190" i="10"/>
  <c r="D191" i="10"/>
  <c r="L191" i="10"/>
  <c r="D192" i="10"/>
  <c r="L192" i="10"/>
  <c r="E193" i="10"/>
  <c r="D193" i="10"/>
  <c r="L193" i="10"/>
  <c r="E194" i="10"/>
  <c r="D194" i="10"/>
  <c r="L194" i="10"/>
  <c r="D195" i="10"/>
  <c r="L195" i="10"/>
  <c r="E196" i="10"/>
  <c r="D196" i="10"/>
  <c r="L196" i="10"/>
  <c r="D197" i="10"/>
  <c r="L197" i="10"/>
  <c r="D198" i="10"/>
  <c r="L198" i="10"/>
  <c r="L199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E217" i="10"/>
  <c r="D217" i="10"/>
  <c r="D218" i="10"/>
  <c r="D219" i="10"/>
  <c r="D220" i="10"/>
  <c r="D221" i="10"/>
  <c r="D222" i="10"/>
  <c r="D223" i="10"/>
  <c r="D224" i="10"/>
  <c r="D225" i="10"/>
  <c r="E226" i="10"/>
  <c r="D226" i="10"/>
  <c r="E227" i="10"/>
  <c r="D227" i="10"/>
  <c r="E228" i="10"/>
  <c r="D228" i="10"/>
  <c r="L229" i="10"/>
  <c r="D229" i="10"/>
  <c r="L230" i="10"/>
  <c r="D230" i="10"/>
  <c r="E231" i="10"/>
  <c r="D231" i="10"/>
  <c r="E232" i="10"/>
  <c r="D232" i="10"/>
  <c r="L233" i="10"/>
  <c r="D233" i="10"/>
  <c r="E234" i="10"/>
  <c r="D234" i="10"/>
  <c r="D235" i="10"/>
  <c r="L235" i="10"/>
  <c r="E236" i="10"/>
  <c r="D236" i="10"/>
  <c r="L236" i="10"/>
  <c r="E237" i="10"/>
  <c r="D237" i="10"/>
  <c r="L237" i="10"/>
  <c r="D238" i="10"/>
  <c r="L238" i="10"/>
  <c r="D239" i="10"/>
  <c r="L239" i="10"/>
  <c r="E240" i="10"/>
  <c r="D240" i="10"/>
  <c r="L240" i="10"/>
  <c r="E241" i="10"/>
  <c r="D241" i="10"/>
  <c r="L241" i="10"/>
  <c r="D242" i="10"/>
  <c r="L242" i="10"/>
  <c r="D243" i="10"/>
  <c r="L243" i="10"/>
  <c r="E244" i="10"/>
  <c r="D244" i="10"/>
  <c r="L244" i="10"/>
  <c r="E245" i="10"/>
  <c r="D245" i="10"/>
  <c r="L245" i="10"/>
  <c r="D246" i="10"/>
  <c r="L246" i="10"/>
  <c r="D247" i="10"/>
  <c r="L247" i="10"/>
  <c r="E248" i="10"/>
  <c r="D248" i="10"/>
  <c r="L248" i="10"/>
  <c r="E249" i="10"/>
  <c r="D249" i="10"/>
  <c r="L249" i="10"/>
  <c r="D250" i="10"/>
  <c r="L250" i="10"/>
  <c r="D251" i="10"/>
  <c r="L251" i="10"/>
  <c r="E252" i="10"/>
  <c r="D252" i="10"/>
  <c r="L252" i="10"/>
  <c r="D253" i="10"/>
  <c r="L253" i="10"/>
  <c r="D254" i="10"/>
  <c r="L254" i="10"/>
  <c r="D255" i="10"/>
  <c r="L255" i="10"/>
  <c r="D256" i="10"/>
  <c r="L256" i="10"/>
  <c r="E257" i="10"/>
  <c r="D257" i="10"/>
  <c r="L257" i="10"/>
  <c r="D258" i="10"/>
  <c r="L258" i="10"/>
  <c r="E259" i="10"/>
  <c r="D259" i="10"/>
  <c r="L259" i="10"/>
  <c r="E260" i="10"/>
  <c r="D260" i="10"/>
  <c r="E261" i="10"/>
  <c r="D261" i="10"/>
  <c r="D262" i="10"/>
  <c r="D263" i="10"/>
  <c r="E264" i="10"/>
  <c r="D264" i="10"/>
  <c r="E265" i="10"/>
  <c r="D265" i="10"/>
  <c r="D266" i="10"/>
  <c r="D267" i="10"/>
  <c r="D268" i="10"/>
  <c r="E269" i="10"/>
  <c r="D269" i="10"/>
  <c r="D270" i="10"/>
  <c r="D271" i="10"/>
  <c r="D272" i="10"/>
  <c r="A94" i="6"/>
  <c r="A95" i="6"/>
  <c r="A96" i="6"/>
  <c r="A97" i="6"/>
  <c r="A98" i="6"/>
  <c r="A99" i="6"/>
  <c r="A100" i="6"/>
  <c r="A101" i="6"/>
  <c r="A89" i="6"/>
  <c r="A90" i="6"/>
  <c r="A91" i="6"/>
  <c r="A92" i="6"/>
  <c r="A93" i="6"/>
  <c r="A85" i="6"/>
  <c r="A86" i="6"/>
  <c r="A87" i="6"/>
  <c r="A88" i="6"/>
  <c r="A37" i="6"/>
  <c r="A38" i="6"/>
  <c r="A39" i="6"/>
  <c r="A40" i="6"/>
  <c r="A41" i="6"/>
  <c r="A42" i="6"/>
  <c r="A43" i="6"/>
  <c r="D11" i="10"/>
  <c r="B11" i="10"/>
  <c r="B12" i="10"/>
  <c r="B13" i="10"/>
  <c r="B14" i="10"/>
  <c r="B15" i="10"/>
  <c r="B16" i="10"/>
  <c r="C10" i="10"/>
  <c r="F10" i="10" s="1"/>
  <c r="D10" i="10"/>
  <c r="C11" i="10"/>
  <c r="C12" i="10"/>
  <c r="F12" i="10" s="1"/>
  <c r="C13" i="10"/>
  <c r="E13" i="10" s="1"/>
  <c r="C14" i="10"/>
  <c r="F14" i="10" s="1"/>
  <c r="C15" i="10"/>
  <c r="F15" i="10" s="1"/>
  <c r="C16" i="10"/>
  <c r="F16" i="10" s="1"/>
  <c r="F18" i="10"/>
  <c r="E19" i="10"/>
  <c r="F20" i="10"/>
  <c r="E22" i="10"/>
  <c r="F23" i="10"/>
  <c r="F27" i="10"/>
  <c r="F31" i="10"/>
  <c r="F32" i="10"/>
  <c r="F33" i="10"/>
  <c r="F34" i="10"/>
  <c r="F35" i="10"/>
  <c r="F36" i="10"/>
  <c r="E37" i="10"/>
  <c r="F38" i="10"/>
  <c r="F39" i="10"/>
  <c r="E41" i="10"/>
  <c r="F42" i="10"/>
  <c r="F43" i="10"/>
  <c r="F46" i="10"/>
  <c r="F47" i="10"/>
  <c r="F51" i="10"/>
  <c r="F55" i="10"/>
  <c r="F57" i="10"/>
  <c r="E58" i="10"/>
  <c r="F59" i="10"/>
  <c r="E61" i="10"/>
  <c r="F62" i="10"/>
  <c r="F63" i="10"/>
  <c r="E65" i="10"/>
  <c r="F66" i="10"/>
  <c r="F67" i="10"/>
  <c r="F71" i="10"/>
  <c r="F73" i="10"/>
  <c r="E74" i="10"/>
  <c r="F75" i="10"/>
  <c r="E76" i="10"/>
  <c r="E77" i="10"/>
  <c r="F78" i="10"/>
  <c r="M78" i="10" s="1"/>
  <c r="F79" i="10"/>
  <c r="F82" i="10"/>
  <c r="F83" i="10"/>
  <c r="F84" i="10"/>
  <c r="F87" i="10"/>
  <c r="F88" i="10"/>
  <c r="F89" i="10"/>
  <c r="F90" i="10"/>
  <c r="F91" i="10"/>
  <c r="F92" i="10"/>
  <c r="F94" i="10"/>
  <c r="M94" i="10" s="1"/>
  <c r="C7" i="10"/>
  <c r="E7" i="10" s="1"/>
  <c r="C8" i="10"/>
  <c r="C9" i="10"/>
  <c r="E9" i="10" s="1"/>
  <c r="E12" i="10"/>
  <c r="E14" i="10"/>
  <c r="F17" i="10"/>
  <c r="E20" i="10"/>
  <c r="E25" i="10"/>
  <c r="F25" i="10"/>
  <c r="E27" i="10"/>
  <c r="E28" i="10"/>
  <c r="F28" i="10"/>
  <c r="E29" i="10"/>
  <c r="E31" i="10"/>
  <c r="E32" i="10"/>
  <c r="E33" i="10"/>
  <c r="E35" i="10"/>
  <c r="E36" i="10"/>
  <c r="E38" i="10"/>
  <c r="E39" i="10"/>
  <c r="E40" i="10"/>
  <c r="F41" i="10"/>
  <c r="E42" i="10"/>
  <c r="E43" i="10"/>
  <c r="E45" i="10"/>
  <c r="E46" i="10"/>
  <c r="E47" i="10"/>
  <c r="F48" i="10"/>
  <c r="E49" i="10"/>
  <c r="F49" i="10"/>
  <c r="E51" i="10"/>
  <c r="E52" i="10"/>
  <c r="E53" i="10"/>
  <c r="E55" i="10"/>
  <c r="E56" i="10"/>
  <c r="E57" i="10"/>
  <c r="E59" i="10"/>
  <c r="E60" i="10"/>
  <c r="E63" i="10"/>
  <c r="E64" i="10"/>
  <c r="F65" i="10"/>
  <c r="E67" i="10"/>
  <c r="F68" i="10"/>
  <c r="E69" i="10"/>
  <c r="F69" i="10"/>
  <c r="E71" i="10"/>
  <c r="E72" i="10"/>
  <c r="E73" i="10"/>
  <c r="E75" i="10"/>
  <c r="F77" i="10"/>
  <c r="E79" i="10"/>
  <c r="E81" i="10"/>
  <c r="F81" i="10"/>
  <c r="E83" i="10"/>
  <c r="E84" i="10"/>
  <c r="E85" i="10"/>
  <c r="F85" i="10"/>
  <c r="E87" i="10"/>
  <c r="E88" i="10"/>
  <c r="E89" i="10"/>
  <c r="E91" i="10"/>
  <c r="E92" i="10"/>
  <c r="E93" i="10"/>
  <c r="F93" i="10"/>
  <c r="D12" i="10"/>
  <c r="D13" i="10"/>
  <c r="D14" i="10"/>
  <c r="L14" i="10"/>
  <c r="D15" i="10"/>
  <c r="D16" i="10"/>
  <c r="B17" i="10"/>
  <c r="D17" i="10"/>
  <c r="D18" i="10"/>
  <c r="D19" i="10"/>
  <c r="D20" i="10"/>
  <c r="D21" i="10"/>
  <c r="D22" i="10"/>
  <c r="D23" i="10"/>
  <c r="D24" i="10"/>
  <c r="D25" i="10"/>
  <c r="L25" i="10"/>
  <c r="D26" i="10"/>
  <c r="D27" i="10"/>
  <c r="D28" i="10"/>
  <c r="D29" i="10"/>
  <c r="D30" i="10"/>
  <c r="D31" i="10"/>
  <c r="D32" i="10"/>
  <c r="D33" i="10"/>
  <c r="D34" i="10"/>
  <c r="D35" i="10"/>
  <c r="L35" i="10"/>
  <c r="D36" i="10"/>
  <c r="L36" i="10"/>
  <c r="D37" i="10"/>
  <c r="L37" i="10"/>
  <c r="D38" i="10"/>
  <c r="L38" i="10"/>
  <c r="D39" i="10"/>
  <c r="L39" i="10"/>
  <c r="D40" i="10"/>
  <c r="D41" i="10"/>
  <c r="L41" i="10"/>
  <c r="D42" i="10"/>
  <c r="L42" i="10"/>
  <c r="D43" i="10"/>
  <c r="L43" i="10"/>
  <c r="D44" i="10"/>
  <c r="D45" i="10"/>
  <c r="L45" i="10"/>
  <c r="D46" i="10"/>
  <c r="L46" i="10"/>
  <c r="D47" i="10"/>
  <c r="L47" i="10"/>
  <c r="D48" i="10"/>
  <c r="D49" i="10"/>
  <c r="L49" i="10"/>
  <c r="D50" i="10"/>
  <c r="L50" i="10"/>
  <c r="D51" i="10"/>
  <c r="L51" i="10"/>
  <c r="D52" i="10"/>
  <c r="D53" i="10"/>
  <c r="L53" i="10"/>
  <c r="D54" i="10"/>
  <c r="L54" i="10"/>
  <c r="D55" i="10"/>
  <c r="L55" i="10"/>
  <c r="D56" i="10"/>
  <c r="D57" i="10"/>
  <c r="L57" i="10"/>
  <c r="D58" i="10"/>
  <c r="L58" i="10"/>
  <c r="D59" i="10"/>
  <c r="L59" i="10"/>
  <c r="D60" i="10"/>
  <c r="D61" i="10"/>
  <c r="L61" i="10"/>
  <c r="D62" i="10"/>
  <c r="L62" i="10"/>
  <c r="D63" i="10"/>
  <c r="L63" i="10"/>
  <c r="D64" i="10"/>
  <c r="D65" i="10"/>
  <c r="L65" i="10"/>
  <c r="D66" i="10"/>
  <c r="L66" i="10"/>
  <c r="D67" i="10"/>
  <c r="L67" i="10"/>
  <c r="D68" i="10"/>
  <c r="D69" i="10"/>
  <c r="L69" i="10"/>
  <c r="D70" i="10"/>
  <c r="L70" i="10"/>
  <c r="D71" i="10"/>
  <c r="L71" i="10"/>
  <c r="D72" i="10"/>
  <c r="D73" i="10"/>
  <c r="L73" i="10"/>
  <c r="D74" i="10"/>
  <c r="L74" i="10"/>
  <c r="D75" i="10"/>
  <c r="L75" i="10"/>
  <c r="D76" i="10"/>
  <c r="D77" i="10"/>
  <c r="L77" i="10"/>
  <c r="D78" i="10"/>
  <c r="L78" i="10"/>
  <c r="D79" i="10"/>
  <c r="L79" i="10"/>
  <c r="D80" i="10"/>
  <c r="L80" i="10"/>
  <c r="D81" i="10"/>
  <c r="L81" i="10"/>
  <c r="D82" i="10"/>
  <c r="L82" i="10"/>
  <c r="D83" i="10"/>
  <c r="L83" i="10"/>
  <c r="D84" i="10"/>
  <c r="L84" i="10"/>
  <c r="D85" i="10"/>
  <c r="L85" i="10"/>
  <c r="D86" i="10"/>
  <c r="L86" i="10"/>
  <c r="D87" i="10"/>
  <c r="L87" i="10"/>
  <c r="D88" i="10"/>
  <c r="L88" i="10"/>
  <c r="D89" i="10"/>
  <c r="L89" i="10"/>
  <c r="D90" i="10"/>
  <c r="L90" i="10"/>
  <c r="D91" i="10"/>
  <c r="L91" i="10"/>
  <c r="D92" i="10"/>
  <c r="L92" i="10"/>
  <c r="D93" i="10"/>
  <c r="L93" i="10"/>
  <c r="D94" i="10"/>
  <c r="L94" i="10"/>
  <c r="D95" i="10"/>
  <c r="L95" i="10"/>
  <c r="R20" i="17"/>
  <c r="R10" i="17"/>
  <c r="R11" i="17"/>
  <c r="R12" i="17"/>
  <c r="R13" i="17"/>
  <c r="R14" i="17"/>
  <c r="R15" i="17"/>
  <c r="R16" i="17"/>
  <c r="R17" i="17"/>
  <c r="R18" i="17"/>
  <c r="R19" i="17"/>
  <c r="R9" i="17"/>
  <c r="C6" i="10"/>
  <c r="F6" i="10" s="1"/>
  <c r="C5" i="10"/>
  <c r="F5" i="10" s="1"/>
  <c r="L10" i="1"/>
  <c r="L11" i="10" s="1"/>
  <c r="B14" i="16"/>
  <c r="D5" i="10"/>
  <c r="D6" i="10"/>
  <c r="D7" i="10"/>
  <c r="D8" i="10"/>
  <c r="D9" i="10"/>
  <c r="B5" i="16"/>
  <c r="F9" i="13"/>
  <c r="F10" i="13"/>
  <c r="F11" i="13"/>
  <c r="F12" i="13"/>
  <c r="F13" i="13"/>
  <c r="F14" i="13"/>
  <c r="F15" i="13"/>
  <c r="F16" i="13"/>
  <c r="F17" i="13"/>
  <c r="F18" i="13"/>
  <c r="F19" i="13"/>
  <c r="F8" i="13"/>
  <c r="C12" i="13"/>
  <c r="B5" i="10"/>
  <c r="C19" i="13"/>
  <c r="C17" i="13"/>
  <c r="C11" i="13"/>
  <c r="C16" i="13"/>
  <c r="K4" i="1"/>
  <c r="K6" i="1"/>
  <c r="K7" i="1"/>
  <c r="C10" i="13"/>
  <c r="A5" i="5"/>
  <c r="A4" i="5"/>
  <c r="S12" i="17" s="1"/>
  <c r="A5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9" i="6"/>
  <c r="A8" i="6"/>
  <c r="A7" i="6"/>
  <c r="A6" i="6"/>
  <c r="I4" i="5"/>
  <c r="C7" i="14"/>
  <c r="C6" i="14"/>
  <c r="B6" i="10"/>
  <c r="B7" i="10"/>
  <c r="B8" i="10"/>
  <c r="B9" i="10"/>
  <c r="B10" i="10"/>
  <c r="I5" i="5"/>
  <c r="I6" i="5"/>
  <c r="L4" i="1"/>
  <c r="K5" i="1"/>
  <c r="K9" i="1"/>
  <c r="K8" i="1"/>
  <c r="L14" i="1"/>
  <c r="L15" i="1"/>
  <c r="L16" i="10" s="1"/>
  <c r="L16" i="1"/>
  <c r="L18" i="10" s="1"/>
  <c r="L17" i="1"/>
  <c r="L19" i="10" s="1"/>
  <c r="L18" i="1"/>
  <c r="L19" i="1"/>
  <c r="L20" i="10" s="1"/>
  <c r="L20" i="1"/>
  <c r="L21" i="1"/>
  <c r="L22" i="1"/>
  <c r="L23" i="1"/>
  <c r="L24" i="10" s="1"/>
  <c r="L24" i="1"/>
  <c r="L25" i="1"/>
  <c r="L26" i="10" s="1"/>
  <c r="L26" i="1"/>
  <c r="L27" i="10" s="1"/>
  <c r="L27" i="1"/>
  <c r="L28" i="10" s="1"/>
  <c r="L28" i="1"/>
  <c r="L29" i="10" s="1"/>
  <c r="L29" i="1"/>
  <c r="L30" i="10" s="1"/>
  <c r="L30" i="1"/>
  <c r="L31" i="10" s="1"/>
  <c r="L31" i="1"/>
  <c r="L32" i="10" s="1"/>
  <c r="L32" i="1"/>
  <c r="L33" i="10" s="1"/>
  <c r="L33" i="1"/>
  <c r="L34" i="10" s="1"/>
  <c r="D5" i="5"/>
  <c r="D4" i="5"/>
  <c r="L12" i="1"/>
  <c r="L13" i="10" s="1"/>
  <c r="L11" i="1"/>
  <c r="L12" i="10" s="1"/>
  <c r="L9" i="1"/>
  <c r="L8" i="1"/>
  <c r="L7" i="1"/>
  <c r="L6" i="1"/>
  <c r="L5" i="1"/>
  <c r="M99" i="10" l="1"/>
  <c r="M111" i="10"/>
  <c r="M107" i="10"/>
  <c r="M119" i="10"/>
  <c r="M103" i="10"/>
  <c r="M115" i="10"/>
  <c r="G17" i="10"/>
  <c r="E253" i="10"/>
  <c r="E233" i="10"/>
  <c r="E229" i="10"/>
  <c r="E225" i="10"/>
  <c r="E221" i="10"/>
  <c r="L234" i="10"/>
  <c r="L232" i="10"/>
  <c r="L231" i="10"/>
  <c r="L228" i="10"/>
  <c r="L227" i="10"/>
  <c r="E272" i="10"/>
  <c r="E268" i="10"/>
  <c r="E256" i="10"/>
  <c r="E224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26" i="10"/>
  <c r="L225" i="10"/>
  <c r="L224" i="10"/>
  <c r="L223" i="10"/>
  <c r="L222" i="10"/>
  <c r="L221" i="10"/>
  <c r="E271" i="10"/>
  <c r="E267" i="10"/>
  <c r="E263" i="10"/>
  <c r="E255" i="10"/>
  <c r="E251" i="10"/>
  <c r="E247" i="10"/>
  <c r="E243" i="10"/>
  <c r="E239" i="10"/>
  <c r="E235" i="10"/>
  <c r="E223" i="10"/>
  <c r="E270" i="10"/>
  <c r="E266" i="10"/>
  <c r="E262" i="10"/>
  <c r="E258" i="10"/>
  <c r="E254" i="10"/>
  <c r="E250" i="10"/>
  <c r="E246" i="10"/>
  <c r="E242" i="10"/>
  <c r="E238" i="10"/>
  <c r="E230" i="10"/>
  <c r="E222" i="10"/>
  <c r="E220" i="10"/>
  <c r="E218" i="10"/>
  <c r="E216" i="10"/>
  <c r="E214" i="10"/>
  <c r="E213" i="10"/>
  <c r="E212" i="10"/>
  <c r="E210" i="10"/>
  <c r="E209" i="10"/>
  <c r="E205" i="10"/>
  <c r="L205" i="10"/>
  <c r="L201" i="10"/>
  <c r="E201" i="10"/>
  <c r="E168" i="10"/>
  <c r="L168" i="10"/>
  <c r="E164" i="10"/>
  <c r="L164" i="10"/>
  <c r="E160" i="10"/>
  <c r="L160" i="10"/>
  <c r="E156" i="10"/>
  <c r="L156" i="10"/>
  <c r="E152" i="10"/>
  <c r="L152" i="10"/>
  <c r="E148" i="10"/>
  <c r="L148" i="10"/>
  <c r="E144" i="10"/>
  <c r="L144" i="10"/>
  <c r="E215" i="10"/>
  <c r="F138" i="10"/>
  <c r="M138" i="10" s="1"/>
  <c r="E138" i="10"/>
  <c r="L138" i="10"/>
  <c r="F134" i="10"/>
  <c r="M134" i="10" s="1"/>
  <c r="E134" i="10"/>
  <c r="L134" i="10"/>
  <c r="F130" i="10"/>
  <c r="M130" i="10" s="1"/>
  <c r="E130" i="10"/>
  <c r="F126" i="10"/>
  <c r="M126" i="10" s="1"/>
  <c r="L126" i="10"/>
  <c r="F122" i="10"/>
  <c r="M122" i="10" s="1"/>
  <c r="E122" i="10"/>
  <c r="L122" i="10"/>
  <c r="F118" i="10"/>
  <c r="M118" i="10" s="1"/>
  <c r="L118" i="10"/>
  <c r="E118" i="10"/>
  <c r="F114" i="10"/>
  <c r="M114" i="10" s="1"/>
  <c r="E114" i="10"/>
  <c r="L114" i="10"/>
  <c r="F110" i="10"/>
  <c r="M110" i="10" s="1"/>
  <c r="E110" i="10"/>
  <c r="L110" i="10"/>
  <c r="F106" i="10"/>
  <c r="M106" i="10" s="1"/>
  <c r="E106" i="10"/>
  <c r="L106" i="10"/>
  <c r="F102" i="10"/>
  <c r="M102" i="10" s="1"/>
  <c r="E102" i="10"/>
  <c r="L102" i="10"/>
  <c r="F98" i="10"/>
  <c r="G98" i="10" s="1"/>
  <c r="L98" i="10"/>
  <c r="F11" i="10"/>
  <c r="M11" i="10" s="1"/>
  <c r="E11" i="10"/>
  <c r="F86" i="10"/>
  <c r="M86" i="10" s="1"/>
  <c r="E86" i="10"/>
  <c r="F70" i="10"/>
  <c r="M70" i="10" s="1"/>
  <c r="E70" i="10"/>
  <c r="F54" i="10"/>
  <c r="M54" i="10" s="1"/>
  <c r="E54" i="10"/>
  <c r="F50" i="10"/>
  <c r="M50" i="10" s="1"/>
  <c r="E50" i="10"/>
  <c r="F30" i="10"/>
  <c r="M30" i="10" s="1"/>
  <c r="E30" i="10"/>
  <c r="L206" i="10"/>
  <c r="E206" i="10"/>
  <c r="L202" i="10"/>
  <c r="E202" i="10"/>
  <c r="E169" i="10"/>
  <c r="L169" i="10"/>
  <c r="E165" i="10"/>
  <c r="L165" i="10"/>
  <c r="E161" i="10"/>
  <c r="L161" i="10"/>
  <c r="E157" i="10"/>
  <c r="L157" i="10"/>
  <c r="E153" i="10"/>
  <c r="L153" i="10"/>
  <c r="E149" i="10"/>
  <c r="L149" i="10"/>
  <c r="E145" i="10"/>
  <c r="L145" i="10"/>
  <c r="E141" i="10"/>
  <c r="L141" i="10"/>
  <c r="E211" i="10"/>
  <c r="E94" i="10"/>
  <c r="G94" i="10" s="1"/>
  <c r="N94" i="10" s="1"/>
  <c r="F74" i="10"/>
  <c r="M74" i="10" s="1"/>
  <c r="E21" i="10"/>
  <c r="L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7" i="10"/>
  <c r="L203" i="10"/>
  <c r="L170" i="10"/>
  <c r="E170" i="10"/>
  <c r="L166" i="10"/>
  <c r="E166" i="10"/>
  <c r="L162" i="10"/>
  <c r="E162" i="10"/>
  <c r="L158" i="10"/>
  <c r="E158" i="10"/>
  <c r="L154" i="10"/>
  <c r="E154" i="10"/>
  <c r="L150" i="10"/>
  <c r="E150" i="10"/>
  <c r="L146" i="10"/>
  <c r="E146" i="10"/>
  <c r="L142" i="10"/>
  <c r="E142" i="10"/>
  <c r="L130" i="10"/>
  <c r="E207" i="10"/>
  <c r="E159" i="10"/>
  <c r="E90" i="10"/>
  <c r="G90" i="10" s="1"/>
  <c r="N90" i="10" s="1"/>
  <c r="E82" i="10"/>
  <c r="G82" i="10" s="1"/>
  <c r="E78" i="10"/>
  <c r="G78" i="10" s="1"/>
  <c r="E66" i="10"/>
  <c r="G66" i="10" s="1"/>
  <c r="E62" i="10"/>
  <c r="G62" i="10" s="1"/>
  <c r="N62" i="10" s="1"/>
  <c r="E34" i="10"/>
  <c r="G34" i="10" s="1"/>
  <c r="E26" i="10"/>
  <c r="E18" i="10"/>
  <c r="G18" i="10" s="1"/>
  <c r="N18" i="10" s="1"/>
  <c r="F80" i="10"/>
  <c r="M80" i="10" s="1"/>
  <c r="E80" i="10"/>
  <c r="F72" i="10"/>
  <c r="M72" i="10" s="1"/>
  <c r="L72" i="10"/>
  <c r="E68" i="10"/>
  <c r="G68" i="10" s="1"/>
  <c r="N68" i="10" s="1"/>
  <c r="L68" i="10"/>
  <c r="F64" i="10"/>
  <c r="M64" i="10" s="1"/>
  <c r="L64" i="10"/>
  <c r="F60" i="10"/>
  <c r="M60" i="10" s="1"/>
  <c r="L60" i="10"/>
  <c r="F56" i="10"/>
  <c r="M56" i="10" s="1"/>
  <c r="L56" i="10"/>
  <c r="F52" i="10"/>
  <c r="M52" i="10" s="1"/>
  <c r="L52" i="10"/>
  <c r="E48" i="10"/>
  <c r="G48" i="10" s="1"/>
  <c r="L48" i="10"/>
  <c r="F44" i="10"/>
  <c r="M44" i="10" s="1"/>
  <c r="E44" i="10"/>
  <c r="L44" i="10"/>
  <c r="F40" i="10"/>
  <c r="M40" i="10" s="1"/>
  <c r="L40" i="10"/>
  <c r="F24" i="10"/>
  <c r="M24" i="10" s="1"/>
  <c r="E24" i="10"/>
  <c r="E208" i="10"/>
  <c r="L208" i="10"/>
  <c r="E204" i="10"/>
  <c r="L204" i="10"/>
  <c r="E200" i="10"/>
  <c r="L200" i="10"/>
  <c r="L163" i="10"/>
  <c r="L155" i="10"/>
  <c r="L151" i="10"/>
  <c r="L143" i="10"/>
  <c r="E219" i="10"/>
  <c r="E203" i="10"/>
  <c r="E155" i="10"/>
  <c r="E126" i="10"/>
  <c r="E198" i="10"/>
  <c r="E197" i="10"/>
  <c r="E189" i="10"/>
  <c r="E192" i="10"/>
  <c r="E180" i="10"/>
  <c r="E172" i="10"/>
  <c r="M6" i="10"/>
  <c r="M66" i="10"/>
  <c r="M62" i="10"/>
  <c r="F26" i="10"/>
  <c r="M26" i="10" s="1"/>
  <c r="M92" i="10"/>
  <c r="M48" i="10"/>
  <c r="M28" i="10"/>
  <c r="M12" i="10"/>
  <c r="M68" i="10"/>
  <c r="E10" i="10"/>
  <c r="G10" i="10" s="1"/>
  <c r="M46" i="10"/>
  <c r="M128" i="10"/>
  <c r="G128" i="10"/>
  <c r="N128" i="10" s="1"/>
  <c r="M116" i="10"/>
  <c r="G112" i="10"/>
  <c r="M112" i="10"/>
  <c r="F76" i="10"/>
  <c r="G76" i="10" s="1"/>
  <c r="N76" i="10" s="1"/>
  <c r="L76" i="10"/>
  <c r="M42" i="10"/>
  <c r="G11" i="13"/>
  <c r="S19" i="17"/>
  <c r="S15" i="17"/>
  <c r="S11" i="17"/>
  <c r="S18" i="17"/>
  <c r="S14" i="17"/>
  <c r="S10" i="17"/>
  <c r="S9" i="17"/>
  <c r="T9" i="17" s="1"/>
  <c r="S17" i="17"/>
  <c r="S13" i="17"/>
  <c r="C11" i="14"/>
  <c r="S8" i="16" s="1"/>
  <c r="D11" i="14"/>
  <c r="T8" i="16" s="1"/>
  <c r="G9" i="13"/>
  <c r="S20" i="17"/>
  <c r="S16" i="17"/>
  <c r="G136" i="10"/>
  <c r="N136" i="10" s="1"/>
  <c r="G127" i="10"/>
  <c r="N127" i="10" s="1"/>
  <c r="M136" i="10"/>
  <c r="M131" i="10"/>
  <c r="M124" i="10"/>
  <c r="M88" i="10"/>
  <c r="M84" i="10"/>
  <c r="H11" i="14"/>
  <c r="X8" i="16" s="1"/>
  <c r="L11" i="14"/>
  <c r="AB8" i="16" s="1"/>
  <c r="G18" i="13"/>
  <c r="G14" i="13"/>
  <c r="G10" i="13"/>
  <c r="G46" i="10"/>
  <c r="M104" i="10"/>
  <c r="G132" i="10"/>
  <c r="N132" i="10" s="1"/>
  <c r="E11" i="14"/>
  <c r="U8" i="16" s="1"/>
  <c r="I11" i="14"/>
  <c r="Y8" i="16" s="1"/>
  <c r="M11" i="14"/>
  <c r="AC8" i="16" s="1"/>
  <c r="G17" i="13"/>
  <c r="G13" i="13"/>
  <c r="F11" i="14"/>
  <c r="V8" i="16" s="1"/>
  <c r="J11" i="14"/>
  <c r="Z8" i="16" s="1"/>
  <c r="N11" i="14"/>
  <c r="AD8" i="16" s="1"/>
  <c r="G8" i="13"/>
  <c r="H8" i="13" s="1"/>
  <c r="G16" i="13"/>
  <c r="G12" i="13"/>
  <c r="M90" i="10"/>
  <c r="M82" i="10"/>
  <c r="G11" i="14"/>
  <c r="W8" i="16" s="1"/>
  <c r="K11" i="14"/>
  <c r="AA8" i="16" s="1"/>
  <c r="G19" i="13"/>
  <c r="G15" i="13"/>
  <c r="M140" i="10"/>
  <c r="M132" i="10"/>
  <c r="G140" i="10"/>
  <c r="N140" i="10" s="1"/>
  <c r="G124" i="10"/>
  <c r="N124" i="10" s="1"/>
  <c r="F22" i="10"/>
  <c r="M22" i="10" s="1"/>
  <c r="L22" i="10"/>
  <c r="E23" i="10"/>
  <c r="G23" i="10" s="1"/>
  <c r="L23" i="10"/>
  <c r="M36" i="10"/>
  <c r="M32" i="10"/>
  <c r="F19" i="10"/>
  <c r="M19" i="10" s="1"/>
  <c r="M120" i="10"/>
  <c r="M108" i="10"/>
  <c r="G120" i="10"/>
  <c r="N120" i="10" s="1"/>
  <c r="M38" i="10"/>
  <c r="G92" i="10"/>
  <c r="G88" i="10"/>
  <c r="G84" i="10"/>
  <c r="M101" i="10"/>
  <c r="M18" i="10"/>
  <c r="M16" i="10"/>
  <c r="G12" i="10"/>
  <c r="L15" i="10"/>
  <c r="G100" i="10"/>
  <c r="G125" i="10"/>
  <c r="N125" i="10" s="1"/>
  <c r="I55" i="10"/>
  <c r="I94" i="10"/>
  <c r="I92" i="10"/>
  <c r="I90" i="10"/>
  <c r="I88" i="10"/>
  <c r="I86" i="10"/>
  <c r="I84" i="10"/>
  <c r="I82" i="10"/>
  <c r="I80" i="10"/>
  <c r="I78" i="10"/>
  <c r="I76" i="10"/>
  <c r="I74" i="10"/>
  <c r="I72" i="10"/>
  <c r="I70" i="10"/>
  <c r="I68" i="10"/>
  <c r="I66" i="10"/>
  <c r="I64" i="10"/>
  <c r="I62" i="10"/>
  <c r="I58" i="10"/>
  <c r="I51" i="10"/>
  <c r="I47" i="10"/>
  <c r="I43" i="10"/>
  <c r="I39" i="10"/>
  <c r="I35" i="10"/>
  <c r="I31" i="10"/>
  <c r="I27" i="10"/>
  <c r="I23" i="10"/>
  <c r="I19" i="10"/>
  <c r="I15" i="10"/>
  <c r="I122" i="10"/>
  <c r="I118" i="10"/>
  <c r="I114" i="10"/>
  <c r="I110" i="10"/>
  <c r="I106" i="10"/>
  <c r="I102" i="10"/>
  <c r="I98" i="10"/>
  <c r="I61" i="10"/>
  <c r="I57" i="10"/>
  <c r="I54" i="10"/>
  <c r="I50" i="10"/>
  <c r="I46" i="10"/>
  <c r="I42" i="10"/>
  <c r="I38" i="10"/>
  <c r="I34" i="10"/>
  <c r="I30" i="10"/>
  <c r="I26" i="10"/>
  <c r="I22" i="10"/>
  <c r="I18" i="10"/>
  <c r="I14" i="10"/>
  <c r="I95" i="10"/>
  <c r="I121" i="10"/>
  <c r="I117" i="10"/>
  <c r="I113" i="10"/>
  <c r="I109" i="10"/>
  <c r="I105" i="10"/>
  <c r="I101" i="10"/>
  <c r="I97" i="10"/>
  <c r="I93" i="10"/>
  <c r="I91" i="10"/>
  <c r="I89" i="10"/>
  <c r="I87" i="10"/>
  <c r="I85" i="10"/>
  <c r="I83" i="10"/>
  <c r="I81" i="10"/>
  <c r="I79" i="10"/>
  <c r="I77" i="10"/>
  <c r="I75" i="10"/>
  <c r="I73" i="10"/>
  <c r="I71" i="10"/>
  <c r="I69" i="10"/>
  <c r="I67" i="10"/>
  <c r="I65" i="10"/>
  <c r="I63" i="10"/>
  <c r="I60" i="10"/>
  <c r="I56" i="10"/>
  <c r="I53" i="10"/>
  <c r="I49" i="10"/>
  <c r="I45" i="10"/>
  <c r="I41" i="10"/>
  <c r="I37" i="10"/>
  <c r="I33" i="10"/>
  <c r="I29" i="10"/>
  <c r="I25" i="10"/>
  <c r="I21" i="10"/>
  <c r="I17" i="10"/>
  <c r="I13" i="10"/>
  <c r="I120" i="10"/>
  <c r="I116" i="10"/>
  <c r="I112" i="10"/>
  <c r="I108" i="10"/>
  <c r="I104" i="10"/>
  <c r="I100" i="10"/>
  <c r="I59" i="10"/>
  <c r="I52" i="10"/>
  <c r="I48" i="10"/>
  <c r="I44" i="10"/>
  <c r="I40" i="10"/>
  <c r="I36" i="10"/>
  <c r="I32" i="10"/>
  <c r="I28" i="10"/>
  <c r="I24" i="10"/>
  <c r="I20" i="10"/>
  <c r="I16" i="10"/>
  <c r="I12" i="10"/>
  <c r="I119" i="10"/>
  <c r="I115" i="10"/>
  <c r="I111" i="10"/>
  <c r="I107" i="10"/>
  <c r="I103" i="10"/>
  <c r="I99" i="10"/>
  <c r="C14" i="13"/>
  <c r="N10" i="14"/>
  <c r="AD7" i="16" s="1"/>
  <c r="L7" i="10"/>
  <c r="G33" i="10"/>
  <c r="G20" i="10"/>
  <c r="G108" i="10"/>
  <c r="L10" i="10"/>
  <c r="C15" i="13"/>
  <c r="C20" i="13" s="1"/>
  <c r="I10" i="10"/>
  <c r="G89" i="10"/>
  <c r="G85" i="10"/>
  <c r="G81" i="10"/>
  <c r="G77" i="10"/>
  <c r="G42" i="10"/>
  <c r="G25" i="10"/>
  <c r="I8" i="10"/>
  <c r="G139" i="10"/>
  <c r="N139" i="10" s="1"/>
  <c r="G137" i="10"/>
  <c r="N137" i="10" s="1"/>
  <c r="G135" i="10"/>
  <c r="N135" i="10" s="1"/>
  <c r="I7" i="10"/>
  <c r="K10" i="14"/>
  <c r="AA7" i="16" s="1"/>
  <c r="D10" i="14"/>
  <c r="T7" i="16" s="1"/>
  <c r="H10" i="14"/>
  <c r="X7" i="16" s="1"/>
  <c r="L10" i="14"/>
  <c r="L9" i="10"/>
  <c r="C10" i="14"/>
  <c r="S7" i="16" s="1"/>
  <c r="E10" i="14"/>
  <c r="I10" i="14"/>
  <c r="M10" i="14"/>
  <c r="AC7" i="16" s="1"/>
  <c r="G73" i="10"/>
  <c r="G69" i="10"/>
  <c r="G57" i="10"/>
  <c r="G49" i="10"/>
  <c r="G41" i="10"/>
  <c r="G10" i="14"/>
  <c r="W7" i="16" s="1"/>
  <c r="F10" i="14"/>
  <c r="V7" i="16" s="1"/>
  <c r="J10" i="14"/>
  <c r="Z7" i="16" s="1"/>
  <c r="G93" i="10"/>
  <c r="G65" i="10"/>
  <c r="I9" i="10"/>
  <c r="G133" i="10"/>
  <c r="N133" i="10" s="1"/>
  <c r="G129" i="10"/>
  <c r="N129" i="10" s="1"/>
  <c r="L6" i="10"/>
  <c r="E6" i="10"/>
  <c r="G6" i="10" s="1"/>
  <c r="L8" i="10"/>
  <c r="F8" i="10"/>
  <c r="M8" i="10" s="1"/>
  <c r="E8" i="10"/>
  <c r="L5" i="10"/>
  <c r="E5" i="10"/>
  <c r="G5" i="10" s="1"/>
  <c r="M20" i="10"/>
  <c r="G36" i="10"/>
  <c r="G28" i="10"/>
  <c r="M34" i="10"/>
  <c r="G38" i="10"/>
  <c r="N38" i="10" s="1"/>
  <c r="G32" i="10"/>
  <c r="G16" i="10"/>
  <c r="G14" i="10"/>
  <c r="N14" i="10" s="1"/>
  <c r="B16" i="17"/>
  <c r="I5" i="10"/>
  <c r="M14" i="10"/>
  <c r="M10" i="10"/>
  <c r="M5" i="10"/>
  <c r="I6" i="10"/>
  <c r="B7" i="17"/>
  <c r="M33" i="10"/>
  <c r="M17" i="10"/>
  <c r="G87" i="10"/>
  <c r="G79" i="10"/>
  <c r="G71" i="10"/>
  <c r="N71" i="10" s="1"/>
  <c r="G63" i="10"/>
  <c r="G55" i="10"/>
  <c r="G47" i="10"/>
  <c r="G39" i="10"/>
  <c r="G31" i="10"/>
  <c r="G15" i="10"/>
  <c r="M117" i="10"/>
  <c r="F96" i="10"/>
  <c r="M96" i="10" s="1"/>
  <c r="C9" i="13"/>
  <c r="C18" i="13" s="1"/>
  <c r="C8" i="13"/>
  <c r="B10" i="17"/>
  <c r="F9" i="10"/>
  <c r="F61" i="10"/>
  <c r="G61" i="10" s="1"/>
  <c r="F58" i="10"/>
  <c r="F53" i="10"/>
  <c r="G53" i="10" s="1"/>
  <c r="F45" i="10"/>
  <c r="G45" i="10" s="1"/>
  <c r="F37" i="10"/>
  <c r="F29" i="10"/>
  <c r="F21" i="10"/>
  <c r="F13" i="10"/>
  <c r="F121" i="10"/>
  <c r="M121" i="10" s="1"/>
  <c r="G116" i="10"/>
  <c r="N116" i="10" s="1"/>
  <c r="F113" i="10"/>
  <c r="M113" i="10" s="1"/>
  <c r="F105" i="10"/>
  <c r="M105" i="10" s="1"/>
  <c r="F97" i="10"/>
  <c r="M97" i="10" s="1"/>
  <c r="B13" i="17"/>
  <c r="M25" i="10"/>
  <c r="F7" i="10"/>
  <c r="G91" i="10"/>
  <c r="G83" i="10"/>
  <c r="G75" i="10"/>
  <c r="G67" i="10"/>
  <c r="G59" i="10"/>
  <c r="G51" i="10"/>
  <c r="G43" i="10"/>
  <c r="G35" i="10"/>
  <c r="G27" i="10"/>
  <c r="F95" i="10"/>
  <c r="G104" i="10"/>
  <c r="M93" i="10"/>
  <c r="M89" i="10"/>
  <c r="M85" i="10"/>
  <c r="M81" i="10"/>
  <c r="M77" i="10"/>
  <c r="M73" i="10"/>
  <c r="M69" i="10"/>
  <c r="M65" i="10"/>
  <c r="M57" i="10"/>
  <c r="M49" i="10"/>
  <c r="M41" i="10"/>
  <c r="M15" i="10"/>
  <c r="M91" i="10"/>
  <c r="M67" i="10"/>
  <c r="M59" i="10"/>
  <c r="M55" i="10"/>
  <c r="M47" i="10"/>
  <c r="M31" i="10"/>
  <c r="M87" i="10"/>
  <c r="M83" i="10"/>
  <c r="M79" i="10"/>
  <c r="M75" i="10"/>
  <c r="M71" i="10"/>
  <c r="M63" i="10"/>
  <c r="M51" i="10"/>
  <c r="M43" i="10"/>
  <c r="M39" i="10"/>
  <c r="M35" i="10"/>
  <c r="M27" i="10"/>
  <c r="M23" i="10"/>
  <c r="M100" i="10"/>
  <c r="F20" i="13"/>
  <c r="I124" i="10"/>
  <c r="I126" i="10"/>
  <c r="I128" i="10"/>
  <c r="I130" i="10"/>
  <c r="I132" i="10"/>
  <c r="I134" i="10"/>
  <c r="I136" i="10"/>
  <c r="I138" i="10"/>
  <c r="I140" i="10"/>
  <c r="I125" i="10"/>
  <c r="I127" i="10"/>
  <c r="I129" i="10"/>
  <c r="I131" i="10"/>
  <c r="I133" i="10"/>
  <c r="I135" i="10"/>
  <c r="I137" i="10"/>
  <c r="I139" i="10"/>
  <c r="I266" i="10"/>
  <c r="F266" i="10"/>
  <c r="I261" i="10"/>
  <c r="F261" i="10"/>
  <c r="I256" i="10"/>
  <c r="F256" i="10"/>
  <c r="M256" i="10" s="1"/>
  <c r="I255" i="10"/>
  <c r="F255" i="10"/>
  <c r="I253" i="10"/>
  <c r="F253" i="10"/>
  <c r="I249" i="10"/>
  <c r="F249" i="10"/>
  <c r="I244" i="10"/>
  <c r="F244" i="10"/>
  <c r="I243" i="10"/>
  <c r="F243" i="10"/>
  <c r="I239" i="10"/>
  <c r="F239" i="10"/>
  <c r="M239" i="10" s="1"/>
  <c r="I236" i="10"/>
  <c r="F236" i="10"/>
  <c r="M236" i="10" s="1"/>
  <c r="I233" i="10"/>
  <c r="F233" i="10"/>
  <c r="I228" i="10"/>
  <c r="F228" i="10"/>
  <c r="I225" i="10"/>
  <c r="F225" i="10"/>
  <c r="I221" i="10"/>
  <c r="F221" i="10"/>
  <c r="I218" i="10"/>
  <c r="F218" i="10"/>
  <c r="I216" i="10"/>
  <c r="F216" i="10"/>
  <c r="I212" i="10"/>
  <c r="F212" i="10"/>
  <c r="I193" i="10"/>
  <c r="F193" i="10"/>
  <c r="M193" i="10" s="1"/>
  <c r="I190" i="10"/>
  <c r="F190" i="10"/>
  <c r="I181" i="10"/>
  <c r="F181" i="10"/>
  <c r="G181" i="10" s="1"/>
  <c r="N181" i="10" s="1"/>
  <c r="F178" i="10"/>
  <c r="M178" i="10" s="1"/>
  <c r="I178" i="10"/>
  <c r="I161" i="10"/>
  <c r="F161" i="10"/>
  <c r="I158" i="10"/>
  <c r="F158" i="10"/>
  <c r="M158" i="10" s="1"/>
  <c r="I149" i="10"/>
  <c r="F149" i="10"/>
  <c r="F146" i="10"/>
  <c r="M146" i="10" s="1"/>
  <c r="I146" i="10"/>
  <c r="F270" i="10"/>
  <c r="I270" i="10"/>
  <c r="I262" i="10"/>
  <c r="F262" i="10"/>
  <c r="M262" i="10" s="1"/>
  <c r="I257" i="10"/>
  <c r="F257" i="10"/>
  <c r="I250" i="10"/>
  <c r="F250" i="10"/>
  <c r="I245" i="10"/>
  <c r="F245" i="10"/>
  <c r="I240" i="10"/>
  <c r="F240" i="10"/>
  <c r="M240" i="10" s="1"/>
  <c r="I237" i="10"/>
  <c r="F237" i="10"/>
  <c r="I234" i="10"/>
  <c r="F234" i="10"/>
  <c r="I230" i="10"/>
  <c r="F230" i="10"/>
  <c r="I229" i="10"/>
  <c r="F229" i="10"/>
  <c r="I217" i="10"/>
  <c r="F217" i="10"/>
  <c r="M217" i="10" s="1"/>
  <c r="I213" i="10"/>
  <c r="F213" i="10"/>
  <c r="M213" i="10" s="1"/>
  <c r="I207" i="10"/>
  <c r="F207" i="10"/>
  <c r="I206" i="10"/>
  <c r="F206" i="10"/>
  <c r="I202" i="10"/>
  <c r="F202" i="10"/>
  <c r="I201" i="10"/>
  <c r="F201" i="10"/>
  <c r="I199" i="10"/>
  <c r="F199" i="10"/>
  <c r="I196" i="10"/>
  <c r="F196" i="10"/>
  <c r="I184" i="10"/>
  <c r="F184" i="10"/>
  <c r="I171" i="10"/>
  <c r="F171" i="10"/>
  <c r="I167" i="10"/>
  <c r="F167" i="10"/>
  <c r="M167" i="10" s="1"/>
  <c r="I164" i="10"/>
  <c r="F164" i="10"/>
  <c r="I152" i="10"/>
  <c r="F152" i="10"/>
  <c r="I11" i="10"/>
  <c r="I272" i="10"/>
  <c r="F272" i="10"/>
  <c r="M272" i="10" s="1"/>
  <c r="I271" i="10"/>
  <c r="F271" i="10"/>
  <c r="M271" i="10" s="1"/>
  <c r="I269" i="10"/>
  <c r="F269" i="10"/>
  <c r="G269" i="10" s="1"/>
  <c r="I268" i="10"/>
  <c r="F268" i="10"/>
  <c r="M268" i="10" s="1"/>
  <c r="I267" i="10"/>
  <c r="F267" i="10"/>
  <c r="F264" i="10"/>
  <c r="I264" i="10"/>
  <c r="I263" i="10"/>
  <c r="F263" i="10"/>
  <c r="I258" i="10"/>
  <c r="F258" i="10"/>
  <c r="M258" i="10" s="1"/>
  <c r="I246" i="10"/>
  <c r="F246" i="10"/>
  <c r="M246" i="10" s="1"/>
  <c r="I241" i="10"/>
  <c r="F241" i="10"/>
  <c r="I231" i="10"/>
  <c r="F231" i="10"/>
  <c r="I226" i="10"/>
  <c r="F226" i="10"/>
  <c r="M226" i="10" s="1"/>
  <c r="I223" i="10"/>
  <c r="F223" i="10"/>
  <c r="M223" i="10" s="1"/>
  <c r="I222" i="10"/>
  <c r="F222" i="10"/>
  <c r="I219" i="10"/>
  <c r="F219" i="10"/>
  <c r="I210" i="10"/>
  <c r="F210" i="10"/>
  <c r="M210" i="10" s="1"/>
  <c r="I208" i="10"/>
  <c r="F208" i="10"/>
  <c r="I205" i="10"/>
  <c r="F205" i="10"/>
  <c r="M205" i="10" s="1"/>
  <c r="I198" i="10"/>
  <c r="F198" i="10"/>
  <c r="F186" i="10"/>
  <c r="M186" i="10" s="1"/>
  <c r="I186" i="10"/>
  <c r="I173" i="10"/>
  <c r="F173" i="10"/>
  <c r="G173" i="10" s="1"/>
  <c r="N173" i="10" s="1"/>
  <c r="F169" i="10"/>
  <c r="I169" i="10"/>
  <c r="I166" i="10"/>
  <c r="F166" i="10"/>
  <c r="M166" i="10" s="1"/>
  <c r="F154" i="10"/>
  <c r="I154" i="10"/>
  <c r="I265" i="10"/>
  <c r="F265" i="10"/>
  <c r="I260" i="10"/>
  <c r="F260" i="10"/>
  <c r="I259" i="10"/>
  <c r="F259" i="10"/>
  <c r="M259" i="10" s="1"/>
  <c r="F254" i="10"/>
  <c r="I254" i="10"/>
  <c r="I252" i="10"/>
  <c r="F252" i="10"/>
  <c r="I251" i="10"/>
  <c r="F251" i="10"/>
  <c r="F248" i="10"/>
  <c r="I248" i="10"/>
  <c r="I247" i="10"/>
  <c r="F247" i="10"/>
  <c r="I242" i="10"/>
  <c r="F242" i="10"/>
  <c r="F238" i="10"/>
  <c r="I238" i="10"/>
  <c r="I235" i="10"/>
  <c r="F235" i="10"/>
  <c r="I232" i="10"/>
  <c r="F232" i="10"/>
  <c r="I227" i="10"/>
  <c r="F227" i="10"/>
  <c r="M227" i="10" s="1"/>
  <c r="I224" i="10"/>
  <c r="F224" i="10"/>
  <c r="M224" i="10" s="1"/>
  <c r="I220" i="10"/>
  <c r="F220" i="10"/>
  <c r="M220" i="10" s="1"/>
  <c r="I215" i="10"/>
  <c r="F215" i="10"/>
  <c r="I214" i="10"/>
  <c r="F214" i="10"/>
  <c r="M214" i="10" s="1"/>
  <c r="I211" i="10"/>
  <c r="F211" i="10"/>
  <c r="M211" i="10" s="1"/>
  <c r="I209" i="10"/>
  <c r="F209" i="10"/>
  <c r="M209" i="10" s="1"/>
  <c r="I203" i="10"/>
  <c r="F203" i="10"/>
  <c r="I200" i="10"/>
  <c r="F200" i="10"/>
  <c r="I191" i="10"/>
  <c r="F191" i="10"/>
  <c r="M191" i="10" s="1"/>
  <c r="I188" i="10"/>
  <c r="F188" i="10"/>
  <c r="M188" i="10" s="1"/>
  <c r="I179" i="10"/>
  <c r="F179" i="10"/>
  <c r="M179" i="10" s="1"/>
  <c r="I176" i="10"/>
  <c r="F176" i="10"/>
  <c r="M176" i="10" s="1"/>
  <c r="I159" i="10"/>
  <c r="F159" i="10"/>
  <c r="F156" i="10"/>
  <c r="M156" i="10" s="1"/>
  <c r="I156" i="10"/>
  <c r="I147" i="10"/>
  <c r="F147" i="10"/>
  <c r="I144" i="10"/>
  <c r="F144" i="10"/>
  <c r="I195" i="10"/>
  <c r="F195" i="10"/>
  <c r="M195" i="10" s="1"/>
  <c r="I189" i="10"/>
  <c r="F189" i="10"/>
  <c r="I183" i="10"/>
  <c r="F183" i="10"/>
  <c r="I177" i="10"/>
  <c r="F177" i="10"/>
  <c r="M177" i="10" s="1"/>
  <c r="I174" i="10"/>
  <c r="F174" i="10"/>
  <c r="F172" i="10"/>
  <c r="I172" i="10"/>
  <c r="I165" i="10"/>
  <c r="F165" i="10"/>
  <c r="F162" i="10"/>
  <c r="I162" i="10"/>
  <c r="I160" i="10"/>
  <c r="F160" i="10"/>
  <c r="I155" i="10"/>
  <c r="F155" i="10"/>
  <c r="M155" i="10" s="1"/>
  <c r="F153" i="10"/>
  <c r="I153" i="10"/>
  <c r="I150" i="10"/>
  <c r="F150" i="10"/>
  <c r="M150" i="10" s="1"/>
  <c r="I148" i="10"/>
  <c r="F148" i="10"/>
  <c r="M148" i="10" s="1"/>
  <c r="I143" i="10"/>
  <c r="F143" i="10"/>
  <c r="M143" i="10" s="1"/>
  <c r="M139" i="10"/>
  <c r="M137" i="10"/>
  <c r="M135" i="10"/>
  <c r="M133" i="10"/>
  <c r="M129" i="10"/>
  <c r="M127" i="10"/>
  <c r="M125" i="10"/>
  <c r="I204" i="10"/>
  <c r="F204" i="10"/>
  <c r="M204" i="10" s="1"/>
  <c r="I197" i="10"/>
  <c r="F197" i="10"/>
  <c r="M197" i="10" s="1"/>
  <c r="I194" i="10"/>
  <c r="F194" i="10"/>
  <c r="M194" i="10" s="1"/>
  <c r="I192" i="10"/>
  <c r="F192" i="10"/>
  <c r="M192" i="10" s="1"/>
  <c r="I187" i="10"/>
  <c r="F187" i="10"/>
  <c r="F185" i="10"/>
  <c r="G185" i="10" s="1"/>
  <c r="N185" i="10" s="1"/>
  <c r="I185" i="10"/>
  <c r="I182" i="10"/>
  <c r="F182" i="10"/>
  <c r="M182" i="10" s="1"/>
  <c r="I180" i="10"/>
  <c r="F180" i="10"/>
  <c r="M180" i="10" s="1"/>
  <c r="I175" i="10"/>
  <c r="F175" i="10"/>
  <c r="M175" i="10" s="1"/>
  <c r="F170" i="10"/>
  <c r="I170" i="10"/>
  <c r="I168" i="10"/>
  <c r="F168" i="10"/>
  <c r="I163" i="10"/>
  <c r="F163" i="10"/>
  <c r="M163" i="10" s="1"/>
  <c r="I157" i="10"/>
  <c r="F157" i="10"/>
  <c r="I151" i="10"/>
  <c r="F151" i="10"/>
  <c r="I145" i="10"/>
  <c r="F145" i="10"/>
  <c r="M145" i="10" s="1"/>
  <c r="I142" i="10"/>
  <c r="F142" i="10"/>
  <c r="M142" i="10" s="1"/>
  <c r="I141" i="10"/>
  <c r="F141" i="10"/>
  <c r="G131" i="10"/>
  <c r="N131" i="10" s="1"/>
  <c r="I123" i="10"/>
  <c r="E119" i="10"/>
  <c r="G119" i="10" s="1"/>
  <c r="N119" i="10" s="1"/>
  <c r="E115" i="10"/>
  <c r="G115" i="10" s="1"/>
  <c r="N115" i="10" s="1"/>
  <c r="E111" i="10"/>
  <c r="G111" i="10" s="1"/>
  <c r="N111" i="10" s="1"/>
  <c r="E107" i="10"/>
  <c r="G107" i="10" s="1"/>
  <c r="N107" i="10" s="1"/>
  <c r="E103" i="10"/>
  <c r="G103" i="10" s="1"/>
  <c r="N103" i="10" s="1"/>
  <c r="E99" i="10"/>
  <c r="G99" i="10" s="1"/>
  <c r="N99" i="10" s="1"/>
  <c r="I96" i="10"/>
  <c r="E121" i="10"/>
  <c r="E117" i="10"/>
  <c r="G117" i="10" s="1"/>
  <c r="N117" i="10" s="1"/>
  <c r="E113" i="10"/>
  <c r="E109" i="10"/>
  <c r="G109" i="10" s="1"/>
  <c r="N109" i="10" s="1"/>
  <c r="E105" i="10"/>
  <c r="E101" i="10"/>
  <c r="G101" i="10" s="1"/>
  <c r="N101" i="10" s="1"/>
  <c r="E97" i="10"/>
  <c r="F123" i="10"/>
  <c r="G236" i="10" l="1"/>
  <c r="H236" i="10" s="1"/>
  <c r="G259" i="10"/>
  <c r="N259" i="10" s="1"/>
  <c r="G253" i="10"/>
  <c r="H253" i="10" s="1"/>
  <c r="G126" i="10"/>
  <c r="N126" i="10" s="1"/>
  <c r="J565" i="10"/>
  <c r="G40" i="10"/>
  <c r="H40" i="10" s="1"/>
  <c r="M76" i="10"/>
  <c r="H9" i="13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S9" i="16"/>
  <c r="T9" i="16" s="1"/>
  <c r="G60" i="10"/>
  <c r="H60" i="10" s="1"/>
  <c r="G52" i="10"/>
  <c r="N52" i="10" s="1"/>
  <c r="G217" i="10"/>
  <c r="N217" i="10" s="1"/>
  <c r="G193" i="10"/>
  <c r="N193" i="10" s="1"/>
  <c r="M98" i="10"/>
  <c r="G134" i="10"/>
  <c r="N134" i="10" s="1"/>
  <c r="G74" i="10"/>
  <c r="H74" i="10" s="1"/>
  <c r="G113" i="10"/>
  <c r="N113" i="10" s="1"/>
  <c r="G54" i="10"/>
  <c r="H54" i="10" s="1"/>
  <c r="G110" i="10"/>
  <c r="N110" i="10" s="1"/>
  <c r="G97" i="10"/>
  <c r="N97" i="10" s="1"/>
  <c r="G11" i="10"/>
  <c r="N11" i="10" s="1"/>
  <c r="J556" i="10"/>
  <c r="J561" i="10"/>
  <c r="J563" i="10"/>
  <c r="J555" i="10"/>
  <c r="J564" i="10"/>
  <c r="J560" i="10"/>
  <c r="J557" i="10"/>
  <c r="J559" i="10"/>
  <c r="J554" i="10"/>
  <c r="J562" i="10"/>
  <c r="J558" i="10"/>
  <c r="J553" i="10"/>
  <c r="I12" i="14"/>
  <c r="Y7" i="16"/>
  <c r="L12" i="14"/>
  <c r="AB7" i="16"/>
  <c r="E12" i="14"/>
  <c r="U7" i="16"/>
  <c r="H27" i="10"/>
  <c r="N27" i="10"/>
  <c r="H59" i="10"/>
  <c r="N59" i="10"/>
  <c r="H91" i="10"/>
  <c r="N91" i="10"/>
  <c r="H47" i="10"/>
  <c r="N47" i="10"/>
  <c r="H79" i="10"/>
  <c r="N79" i="10"/>
  <c r="H5" i="10"/>
  <c r="N5" i="10"/>
  <c r="H93" i="10"/>
  <c r="N93" i="10"/>
  <c r="H41" i="10"/>
  <c r="N41" i="10"/>
  <c r="H73" i="10"/>
  <c r="N73" i="10"/>
  <c r="H42" i="10"/>
  <c r="N42" i="10"/>
  <c r="H89" i="10"/>
  <c r="N89" i="10"/>
  <c r="H108" i="10"/>
  <c r="N108" i="10"/>
  <c r="H12" i="10"/>
  <c r="N12" i="10"/>
  <c r="H88" i="10"/>
  <c r="N88" i="10"/>
  <c r="H112" i="10"/>
  <c r="N112" i="10"/>
  <c r="H48" i="10"/>
  <c r="N48" i="10"/>
  <c r="H78" i="10"/>
  <c r="N78" i="10"/>
  <c r="H104" i="10"/>
  <c r="N104" i="10"/>
  <c r="H35" i="10"/>
  <c r="N35" i="10"/>
  <c r="H67" i="10"/>
  <c r="N67" i="10"/>
  <c r="H61" i="10"/>
  <c r="N61" i="10"/>
  <c r="H55" i="10"/>
  <c r="N55" i="10"/>
  <c r="H87" i="10"/>
  <c r="N87" i="10"/>
  <c r="J549" i="10"/>
  <c r="J484" i="10"/>
  <c r="J479" i="10"/>
  <c r="J526" i="10"/>
  <c r="J510" i="10"/>
  <c r="J551" i="10"/>
  <c r="J517" i="10"/>
  <c r="J506" i="10"/>
  <c r="J482" i="10"/>
  <c r="J467" i="10"/>
  <c r="J550" i="10"/>
  <c r="J516" i="10"/>
  <c r="J497" i="10"/>
  <c r="J531" i="10"/>
  <c r="J495" i="10"/>
  <c r="J511" i="10"/>
  <c r="J527" i="10"/>
  <c r="J525" i="10"/>
  <c r="J514" i="10"/>
  <c r="J493" i="10"/>
  <c r="J471" i="10"/>
  <c r="J439" i="10"/>
  <c r="J411" i="10"/>
  <c r="J407" i="10"/>
  <c r="J468" i="10"/>
  <c r="J460" i="10"/>
  <c r="J452" i="10"/>
  <c r="J444" i="10"/>
  <c r="J436" i="10"/>
  <c r="J437" i="10"/>
  <c r="J453" i="10"/>
  <c r="J469" i="10"/>
  <c r="J427" i="10"/>
  <c r="J396" i="10"/>
  <c r="J361" i="10"/>
  <c r="J410" i="10"/>
  <c r="J359" i="10"/>
  <c r="J385" i="10"/>
  <c r="J371" i="10"/>
  <c r="J362" i="10"/>
  <c r="J416" i="10"/>
  <c r="J412" i="10"/>
  <c r="J408" i="10"/>
  <c r="J402" i="10"/>
  <c r="J395" i="10"/>
  <c r="J383" i="10"/>
  <c r="J394" i="10"/>
  <c r="J378" i="10"/>
  <c r="J343" i="10"/>
  <c r="J303" i="10"/>
  <c r="J353" i="10"/>
  <c r="J345" i="10"/>
  <c r="J307" i="10"/>
  <c r="J388" i="10"/>
  <c r="J372" i="10"/>
  <c r="J355" i="10"/>
  <c r="J335" i="10"/>
  <c r="J279" i="10"/>
  <c r="J334" i="10"/>
  <c r="J315" i="10"/>
  <c r="J330" i="10"/>
  <c r="J314" i="10"/>
  <c r="J298" i="10"/>
  <c r="J282" i="10"/>
  <c r="J337" i="10"/>
  <c r="J321" i="10"/>
  <c r="J305" i="10"/>
  <c r="J289" i="10"/>
  <c r="J273" i="10"/>
  <c r="J340" i="10"/>
  <c r="J324" i="10"/>
  <c r="J308" i="10"/>
  <c r="J292" i="10"/>
  <c r="J538" i="10"/>
  <c r="J548" i="10"/>
  <c r="J505" i="10"/>
  <c r="J494" i="10"/>
  <c r="J477" i="10"/>
  <c r="J524" i="10"/>
  <c r="J508" i="10"/>
  <c r="J540" i="10"/>
  <c r="J504" i="10"/>
  <c r="J486" i="10"/>
  <c r="J480" i="10"/>
  <c r="J443" i="10"/>
  <c r="J541" i="10"/>
  <c r="J534" i="10"/>
  <c r="J513" i="10"/>
  <c r="J483" i="10"/>
  <c r="J499" i="10"/>
  <c r="J515" i="10"/>
  <c r="J535" i="10"/>
  <c r="J473" i="10"/>
  <c r="J512" i="10"/>
  <c r="J489" i="10"/>
  <c r="J447" i="10"/>
  <c r="J472" i="10"/>
  <c r="J424" i="10"/>
  <c r="J401" i="10"/>
  <c r="J466" i="10"/>
  <c r="J458" i="10"/>
  <c r="J450" i="10"/>
  <c r="J442" i="10"/>
  <c r="J434" i="10"/>
  <c r="J441" i="10"/>
  <c r="J457" i="10"/>
  <c r="J431" i="10"/>
  <c r="J422" i="10"/>
  <c r="J393" i="10"/>
  <c r="J379" i="10"/>
  <c r="J370" i="10"/>
  <c r="J406" i="10"/>
  <c r="J391" i="10"/>
  <c r="J357" i="10"/>
  <c r="J403" i="10"/>
  <c r="J369" i="10"/>
  <c r="J419" i="10"/>
  <c r="J381" i="10"/>
  <c r="J367" i="10"/>
  <c r="J358" i="10"/>
  <c r="J390" i="10"/>
  <c r="J374" i="10"/>
  <c r="J319" i="10"/>
  <c r="J339" i="10"/>
  <c r="J323" i="10"/>
  <c r="J384" i="10"/>
  <c r="J368" i="10"/>
  <c r="J350" i="10"/>
  <c r="J295" i="10"/>
  <c r="J276" i="10"/>
  <c r="J331" i="10"/>
  <c r="J326" i="10"/>
  <c r="J310" i="10"/>
  <c r="J294" i="10"/>
  <c r="J278" i="10"/>
  <c r="J333" i="10"/>
  <c r="J317" i="10"/>
  <c r="J301" i="10"/>
  <c r="J285" i="10"/>
  <c r="J352" i="10"/>
  <c r="J336" i="10"/>
  <c r="J320" i="10"/>
  <c r="J304" i="10"/>
  <c r="J288" i="10"/>
  <c r="J537" i="10"/>
  <c r="J545" i="10"/>
  <c r="J435" i="10"/>
  <c r="J552" i="10"/>
  <c r="J542" i="10"/>
  <c r="J492" i="10"/>
  <c r="J475" i="10"/>
  <c r="J521" i="10"/>
  <c r="J547" i="10"/>
  <c r="J536" i="10"/>
  <c r="J501" i="10"/>
  <c r="J490" i="10"/>
  <c r="J451" i="10"/>
  <c r="J532" i="10"/>
  <c r="J502" i="10"/>
  <c r="J520" i="10"/>
  <c r="J488" i="10"/>
  <c r="J500" i="10"/>
  <c r="J487" i="10"/>
  <c r="J519" i="10"/>
  <c r="J485" i="10"/>
  <c r="J463" i="10"/>
  <c r="J478" i="10"/>
  <c r="J456" i="10"/>
  <c r="J440" i="10"/>
  <c r="J445" i="10"/>
  <c r="J342" i="10"/>
  <c r="J425" i="10"/>
  <c r="J413" i="10"/>
  <c r="J354" i="10"/>
  <c r="J351" i="10"/>
  <c r="J349" i="10"/>
  <c r="J275" i="10"/>
  <c r="J364" i="10"/>
  <c r="J299" i="10"/>
  <c r="J302" i="10"/>
  <c r="J341" i="10"/>
  <c r="J309" i="10"/>
  <c r="J277" i="10"/>
  <c r="J328" i="10"/>
  <c r="J296" i="10"/>
  <c r="J389" i="10"/>
  <c r="J375" i="10"/>
  <c r="J366" i="10"/>
  <c r="J417" i="10"/>
  <c r="J400" i="10"/>
  <c r="J365" i="10"/>
  <c r="J398" i="10"/>
  <c r="J347" i="10"/>
  <c r="J397" i="10"/>
  <c r="J291" i="10"/>
  <c r="J392" i="10"/>
  <c r="J360" i="10"/>
  <c r="J311" i="10"/>
  <c r="J322" i="10"/>
  <c r="J290" i="10"/>
  <c r="J329" i="10"/>
  <c r="J297" i="10"/>
  <c r="J348" i="10"/>
  <c r="J316" i="10"/>
  <c r="J284" i="10"/>
  <c r="J544" i="10"/>
  <c r="J491" i="10"/>
  <c r="J523" i="10"/>
  <c r="J546" i="10"/>
  <c r="J530" i="10"/>
  <c r="J481" i="10"/>
  <c r="J415" i="10"/>
  <c r="J430" i="10"/>
  <c r="J476" i="10"/>
  <c r="J470" i="10"/>
  <c r="J454" i="10"/>
  <c r="J438" i="10"/>
  <c r="J449" i="10"/>
  <c r="J426" i="10"/>
  <c r="J418" i="10"/>
  <c r="J414" i="10"/>
  <c r="J459" i="10"/>
  <c r="J503" i="10"/>
  <c r="J539" i="10"/>
  <c r="J528" i="10"/>
  <c r="J509" i="10"/>
  <c r="J498" i="10"/>
  <c r="J428" i="10"/>
  <c r="J421" i="10"/>
  <c r="J464" i="10"/>
  <c r="J448" i="10"/>
  <c r="J432" i="10"/>
  <c r="J461" i="10"/>
  <c r="J377" i="10"/>
  <c r="J363" i="10"/>
  <c r="J373" i="10"/>
  <c r="J338" i="10"/>
  <c r="J405" i="10"/>
  <c r="J386" i="10"/>
  <c r="J287" i="10"/>
  <c r="J356" i="10"/>
  <c r="J380" i="10"/>
  <c r="J346" i="10"/>
  <c r="J327" i="10"/>
  <c r="J399" i="10"/>
  <c r="J318" i="10"/>
  <c r="J286" i="10"/>
  <c r="J325" i="10"/>
  <c r="J293" i="10"/>
  <c r="J344" i="10"/>
  <c r="J312" i="10"/>
  <c r="J280" i="10"/>
  <c r="J533" i="10"/>
  <c r="J522" i="10"/>
  <c r="J529" i="10"/>
  <c r="J518" i="10"/>
  <c r="J474" i="10"/>
  <c r="J507" i="10"/>
  <c r="J543" i="10"/>
  <c r="J496" i="10"/>
  <c r="J455" i="10"/>
  <c r="J462" i="10"/>
  <c r="J446" i="10"/>
  <c r="J433" i="10"/>
  <c r="J465" i="10"/>
  <c r="J420" i="10"/>
  <c r="J429" i="10"/>
  <c r="J387" i="10"/>
  <c r="J423" i="10"/>
  <c r="J409" i="10"/>
  <c r="J404" i="10"/>
  <c r="J382" i="10"/>
  <c r="J376" i="10"/>
  <c r="J283" i="10"/>
  <c r="J306" i="10"/>
  <c r="J274" i="10"/>
  <c r="J313" i="10"/>
  <c r="J281" i="10"/>
  <c r="J332" i="10"/>
  <c r="J300" i="10"/>
  <c r="H32" i="10"/>
  <c r="N32" i="10"/>
  <c r="H28" i="10"/>
  <c r="N28" i="10"/>
  <c r="H6" i="10"/>
  <c r="N6" i="10"/>
  <c r="H49" i="10"/>
  <c r="N49" i="10"/>
  <c r="H77" i="10"/>
  <c r="N77" i="10"/>
  <c r="H20" i="10"/>
  <c r="N20" i="10"/>
  <c r="H92" i="10"/>
  <c r="N92" i="10"/>
  <c r="H10" i="10"/>
  <c r="N10" i="10"/>
  <c r="H34" i="10"/>
  <c r="N34" i="10"/>
  <c r="H82" i="10"/>
  <c r="N82" i="10"/>
  <c r="H269" i="10"/>
  <c r="N269" i="10"/>
  <c r="H43" i="10"/>
  <c r="N43" i="10"/>
  <c r="H75" i="10"/>
  <c r="N75" i="10"/>
  <c r="H45" i="10"/>
  <c r="N45" i="10"/>
  <c r="H31" i="10"/>
  <c r="N31" i="10"/>
  <c r="H63" i="10"/>
  <c r="N63" i="10"/>
  <c r="H36" i="10"/>
  <c r="N36" i="10"/>
  <c r="H57" i="10"/>
  <c r="N57" i="10"/>
  <c r="H81" i="10"/>
  <c r="N81" i="10"/>
  <c r="H33" i="10"/>
  <c r="N33" i="10"/>
  <c r="H100" i="10"/>
  <c r="N100" i="10"/>
  <c r="H46" i="10"/>
  <c r="N46" i="10"/>
  <c r="H51" i="10"/>
  <c r="N51" i="10"/>
  <c r="H83" i="10"/>
  <c r="N83" i="10"/>
  <c r="H53" i="10"/>
  <c r="N53" i="10"/>
  <c r="H39" i="10"/>
  <c r="N39" i="10"/>
  <c r="H98" i="10"/>
  <c r="N98" i="10"/>
  <c r="H65" i="10"/>
  <c r="N65" i="10"/>
  <c r="H69" i="10"/>
  <c r="N69" i="10"/>
  <c r="H25" i="10"/>
  <c r="N25" i="10"/>
  <c r="H85" i="10"/>
  <c r="N85" i="10"/>
  <c r="H84" i="10"/>
  <c r="N84" i="10"/>
  <c r="H23" i="10"/>
  <c r="N23" i="10"/>
  <c r="H66" i="10"/>
  <c r="N66" i="10"/>
  <c r="H16" i="10"/>
  <c r="N16" i="10"/>
  <c r="H17" i="10"/>
  <c r="N17" i="10"/>
  <c r="H15" i="10"/>
  <c r="N15" i="10"/>
  <c r="G121" i="10"/>
  <c r="G272" i="10"/>
  <c r="G96" i="10"/>
  <c r="G24" i="10"/>
  <c r="G102" i="10"/>
  <c r="G44" i="10"/>
  <c r="G80" i="10"/>
  <c r="G30" i="10"/>
  <c r="G86" i="10"/>
  <c r="G114" i="10"/>
  <c r="G138" i="10"/>
  <c r="N138" i="10" s="1"/>
  <c r="G271" i="10"/>
  <c r="G72" i="10"/>
  <c r="G56" i="10"/>
  <c r="G50" i="10"/>
  <c r="G70" i="10"/>
  <c r="N70" i="10" s="1"/>
  <c r="G106" i="10"/>
  <c r="G118" i="10"/>
  <c r="N118" i="10" s="1"/>
  <c r="G122" i="10"/>
  <c r="N122" i="10" s="1"/>
  <c r="G130" i="10"/>
  <c r="G26" i="10"/>
  <c r="G64" i="10"/>
  <c r="H259" i="10"/>
  <c r="H128" i="10"/>
  <c r="G189" i="10"/>
  <c r="G169" i="10"/>
  <c r="N169" i="10" s="1"/>
  <c r="G161" i="10"/>
  <c r="N161" i="10" s="1"/>
  <c r="H127" i="10"/>
  <c r="H71" i="10"/>
  <c r="H62" i="10"/>
  <c r="H94" i="10"/>
  <c r="H70" i="10"/>
  <c r="H68" i="10"/>
  <c r="H90" i="10"/>
  <c r="G141" i="10"/>
  <c r="N141" i="10" s="1"/>
  <c r="G149" i="10"/>
  <c r="N149" i="10" s="1"/>
  <c r="G165" i="10"/>
  <c r="N165" i="10" s="1"/>
  <c r="G157" i="10"/>
  <c r="N157" i="10" s="1"/>
  <c r="G201" i="10"/>
  <c r="N201" i="10" s="1"/>
  <c r="H129" i="10"/>
  <c r="H139" i="10"/>
  <c r="H140" i="10"/>
  <c r="H136" i="10"/>
  <c r="H38" i="10"/>
  <c r="H133" i="10"/>
  <c r="H120" i="10"/>
  <c r="H131" i="10"/>
  <c r="H135" i="10"/>
  <c r="H132" i="10"/>
  <c r="H137" i="10"/>
  <c r="H125" i="10"/>
  <c r="H124" i="10"/>
  <c r="H76" i="10"/>
  <c r="C12" i="14"/>
  <c r="K12" i="14"/>
  <c r="G177" i="10"/>
  <c r="N177" i="10" s="1"/>
  <c r="G19" i="10"/>
  <c r="D12" i="14"/>
  <c r="T10" i="17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G186" i="10"/>
  <c r="N186" i="10" s="1"/>
  <c r="M253" i="10"/>
  <c r="G213" i="10"/>
  <c r="N213" i="10" s="1"/>
  <c r="M185" i="10"/>
  <c r="M173" i="10"/>
  <c r="M201" i="10"/>
  <c r="M161" i="10"/>
  <c r="G205" i="10"/>
  <c r="N205" i="10" s="1"/>
  <c r="G262" i="10"/>
  <c r="N262" i="10" s="1"/>
  <c r="M141" i="10"/>
  <c r="G12" i="14"/>
  <c r="M61" i="10"/>
  <c r="H12" i="14"/>
  <c r="N12" i="14"/>
  <c r="M269" i="10"/>
  <c r="G166" i="10"/>
  <c r="N166" i="10" s="1"/>
  <c r="G22" i="10"/>
  <c r="G197" i="10"/>
  <c r="N197" i="10" s="1"/>
  <c r="G179" i="10"/>
  <c r="N179" i="10" s="1"/>
  <c r="G239" i="10"/>
  <c r="N239" i="10" s="1"/>
  <c r="G240" i="10"/>
  <c r="N240" i="10" s="1"/>
  <c r="G105" i="10"/>
  <c r="G210" i="10"/>
  <c r="N210" i="10" s="1"/>
  <c r="G256" i="10"/>
  <c r="N256" i="10" s="1"/>
  <c r="M45" i="10"/>
  <c r="M165" i="10"/>
  <c r="M189" i="10"/>
  <c r="O11" i="14"/>
  <c r="G20" i="13"/>
  <c r="H20" i="13" s="1"/>
  <c r="J12" i="14"/>
  <c r="F12" i="14"/>
  <c r="M12" i="14"/>
  <c r="G182" i="10"/>
  <c r="N182" i="10" s="1"/>
  <c r="G145" i="10"/>
  <c r="N145" i="10" s="1"/>
  <c r="G204" i="10"/>
  <c r="N204" i="10" s="1"/>
  <c r="G175" i="10"/>
  <c r="N175" i="10" s="1"/>
  <c r="G163" i="10"/>
  <c r="N163" i="10" s="1"/>
  <c r="G194" i="10"/>
  <c r="N194" i="10" s="1"/>
  <c r="M181" i="10"/>
  <c r="M157" i="10"/>
  <c r="G176" i="10"/>
  <c r="N176" i="10" s="1"/>
  <c r="G227" i="10"/>
  <c r="N227" i="10" s="1"/>
  <c r="G209" i="10"/>
  <c r="N209" i="10" s="1"/>
  <c r="G158" i="10"/>
  <c r="N158" i="10" s="1"/>
  <c r="G148" i="10"/>
  <c r="N148" i="10" s="1"/>
  <c r="G268" i="10"/>
  <c r="N268" i="10" s="1"/>
  <c r="G146" i="10"/>
  <c r="N146" i="10" s="1"/>
  <c r="G167" i="10"/>
  <c r="N167" i="10" s="1"/>
  <c r="G214" i="10"/>
  <c r="N214" i="10" s="1"/>
  <c r="G195" i="10"/>
  <c r="N195" i="10" s="1"/>
  <c r="G220" i="10"/>
  <c r="N220" i="10" s="1"/>
  <c r="G258" i="10"/>
  <c r="N258" i="10" s="1"/>
  <c r="G226" i="10"/>
  <c r="N226" i="10" s="1"/>
  <c r="H18" i="10"/>
  <c r="H14" i="10"/>
  <c r="O10" i="14"/>
  <c r="H116" i="10"/>
  <c r="C13" i="13"/>
  <c r="G8" i="10"/>
  <c r="J145" i="10"/>
  <c r="M53" i="10"/>
  <c r="G29" i="10"/>
  <c r="N29" i="10" s="1"/>
  <c r="M29" i="10"/>
  <c r="M58" i="10"/>
  <c r="G58" i="10"/>
  <c r="N58" i="10" s="1"/>
  <c r="J203" i="10"/>
  <c r="G95" i="10"/>
  <c r="N95" i="10" s="1"/>
  <c r="M95" i="10"/>
  <c r="G7" i="10"/>
  <c r="N7" i="10" s="1"/>
  <c r="M7" i="10"/>
  <c r="G37" i="10"/>
  <c r="N37" i="10" s="1"/>
  <c r="M37" i="10"/>
  <c r="G13" i="10"/>
  <c r="N13" i="10" s="1"/>
  <c r="M13" i="10"/>
  <c r="G9" i="10"/>
  <c r="N9" i="10" s="1"/>
  <c r="M9" i="10"/>
  <c r="G21" i="10"/>
  <c r="N21" i="10" s="1"/>
  <c r="M21" i="10"/>
  <c r="J111" i="10"/>
  <c r="J82" i="10"/>
  <c r="J217" i="10"/>
  <c r="J122" i="10"/>
  <c r="J10" i="10"/>
  <c r="J168" i="10"/>
  <c r="J148" i="10"/>
  <c r="J174" i="10"/>
  <c r="J241" i="10"/>
  <c r="J138" i="10"/>
  <c r="J155" i="10"/>
  <c r="J262" i="10"/>
  <c r="J130" i="10"/>
  <c r="J160" i="10"/>
  <c r="J183" i="10"/>
  <c r="J159" i="10"/>
  <c r="J227" i="10"/>
  <c r="J173" i="10"/>
  <c r="J252" i="10"/>
  <c r="J226" i="10"/>
  <c r="J135" i="10"/>
  <c r="J119" i="10"/>
  <c r="J107" i="10"/>
  <c r="J152" i="10"/>
  <c r="J182" i="10"/>
  <c r="J194" i="10"/>
  <c r="J265" i="10"/>
  <c r="J228" i="10"/>
  <c r="J249" i="10"/>
  <c r="J137" i="10"/>
  <c r="J129" i="10"/>
  <c r="J73" i="10"/>
  <c r="J85" i="10"/>
  <c r="J14" i="10"/>
  <c r="J134" i="10"/>
  <c r="J126" i="10"/>
  <c r="J118" i="10"/>
  <c r="J103" i="10"/>
  <c r="J257" i="10"/>
  <c r="J177" i="10"/>
  <c r="J200" i="10"/>
  <c r="J235" i="10"/>
  <c r="J171" i="10"/>
  <c r="J185" i="10"/>
  <c r="G153" i="10"/>
  <c r="N153" i="10" s="1"/>
  <c r="M153" i="10"/>
  <c r="J232" i="10"/>
  <c r="J156" i="10"/>
  <c r="J220" i="10"/>
  <c r="M242" i="10"/>
  <c r="G242" i="10"/>
  <c r="N242" i="10" s="1"/>
  <c r="M154" i="10"/>
  <c r="G154" i="10"/>
  <c r="N154" i="10" s="1"/>
  <c r="J222" i="10"/>
  <c r="J96" i="10"/>
  <c r="J127" i="10"/>
  <c r="J193" i="10"/>
  <c r="J216" i="10"/>
  <c r="J187" i="10"/>
  <c r="G191" i="10"/>
  <c r="N191" i="10" s="1"/>
  <c r="J157" i="10"/>
  <c r="J175" i="10"/>
  <c r="J204" i="10"/>
  <c r="J172" i="10"/>
  <c r="J191" i="10"/>
  <c r="J208" i="10"/>
  <c r="J207" i="10"/>
  <c r="J139" i="10"/>
  <c r="J131" i="10"/>
  <c r="J123" i="10"/>
  <c r="J115" i="10"/>
  <c r="J99" i="10"/>
  <c r="J236" i="10"/>
  <c r="J161" i="10"/>
  <c r="J184" i="10"/>
  <c r="J219" i="10"/>
  <c r="J75" i="10"/>
  <c r="J165" i="10"/>
  <c r="J195" i="10"/>
  <c r="J176" i="10"/>
  <c r="J209" i="10"/>
  <c r="M252" i="10"/>
  <c r="G252" i="10"/>
  <c r="N252" i="10" s="1"/>
  <c r="J169" i="10"/>
  <c r="M198" i="10"/>
  <c r="G198" i="10"/>
  <c r="N198" i="10" s="1"/>
  <c r="M208" i="10"/>
  <c r="G208" i="10"/>
  <c r="N208" i="10" s="1"/>
  <c r="J258" i="10"/>
  <c r="J268" i="10"/>
  <c r="J271" i="10"/>
  <c r="J167" i="10"/>
  <c r="J199" i="10"/>
  <c r="M207" i="10"/>
  <c r="G207" i="10"/>
  <c r="N207" i="10" s="1"/>
  <c r="M230" i="10"/>
  <c r="G230" i="10"/>
  <c r="N230" i="10" s="1"/>
  <c r="G237" i="10"/>
  <c r="N237" i="10" s="1"/>
  <c r="M237" i="10"/>
  <c r="J270" i="10"/>
  <c r="J158" i="10"/>
  <c r="J178" i="10"/>
  <c r="J181" i="10"/>
  <c r="G221" i="10"/>
  <c r="N221" i="10" s="1"/>
  <c r="M221" i="10"/>
  <c r="M243" i="10"/>
  <c r="G243" i="10"/>
  <c r="N243" i="10" s="1"/>
  <c r="M255" i="10"/>
  <c r="G255" i="10"/>
  <c r="N255" i="10" s="1"/>
  <c r="J140" i="10"/>
  <c r="J132" i="10"/>
  <c r="J143" i="10"/>
  <c r="J223" i="10"/>
  <c r="J239" i="10"/>
  <c r="J188" i="10"/>
  <c r="J149" i="10"/>
  <c r="J197" i="10"/>
  <c r="J250" i="10"/>
  <c r="J142" i="10"/>
  <c r="J269" i="10"/>
  <c r="J253" i="10"/>
  <c r="J256" i="10"/>
  <c r="J15" i="10"/>
  <c r="J100" i="10"/>
  <c r="J104" i="10"/>
  <c r="J108" i="10"/>
  <c r="J112" i="10"/>
  <c r="J116" i="10"/>
  <c r="J120" i="10"/>
  <c r="J124" i="10"/>
  <c r="J128" i="10"/>
  <c r="J136" i="10"/>
  <c r="J13" i="10"/>
  <c r="J89" i="10"/>
  <c r="J86" i="10"/>
  <c r="J93" i="10"/>
  <c r="J215" i="10"/>
  <c r="J164" i="10"/>
  <c r="J212" i="10"/>
  <c r="J189" i="10"/>
  <c r="J245" i="10"/>
  <c r="J110" i="10"/>
  <c r="J147" i="10"/>
  <c r="J163" i="10"/>
  <c r="J179" i="10"/>
  <c r="J211" i="10"/>
  <c r="J144" i="10"/>
  <c r="J192" i="10"/>
  <c r="J224" i="10"/>
  <c r="J153" i="10"/>
  <c r="J201" i="10"/>
  <c r="J233" i="10"/>
  <c r="J97" i="10"/>
  <c r="J101" i="10"/>
  <c r="J105" i="10"/>
  <c r="J109" i="10"/>
  <c r="J113" i="10"/>
  <c r="J117" i="10"/>
  <c r="J121" i="10"/>
  <c r="J125" i="10"/>
  <c r="J133" i="10"/>
  <c r="J11" i="10"/>
  <c r="J6" i="10"/>
  <c r="J67" i="10"/>
  <c r="J151" i="10"/>
  <c r="J231" i="10"/>
  <c r="J180" i="10"/>
  <c r="J141" i="10"/>
  <c r="J205" i="10"/>
  <c r="J261" i="10"/>
  <c r="J98" i="10"/>
  <c r="J106" i="10"/>
  <c r="J196" i="10"/>
  <c r="J190" i="10"/>
  <c r="J225" i="10"/>
  <c r="J102" i="10"/>
  <c r="J114" i="10"/>
  <c r="J83" i="10"/>
  <c r="J170" i="10"/>
  <c r="J259" i="10"/>
  <c r="J162" i="10"/>
  <c r="J242" i="10"/>
  <c r="J198" i="10"/>
  <c r="J237" i="10"/>
  <c r="J255" i="10"/>
  <c r="M169" i="10"/>
  <c r="M149" i="10"/>
  <c r="G142" i="10"/>
  <c r="N142" i="10" s="1"/>
  <c r="G156" i="10"/>
  <c r="N156" i="10" s="1"/>
  <c r="G143" i="10"/>
  <c r="N143" i="10" s="1"/>
  <c r="G223" i="10"/>
  <c r="N223" i="10" s="1"/>
  <c r="G246" i="10"/>
  <c r="N246" i="10" s="1"/>
  <c r="J150" i="10"/>
  <c r="J238" i="10"/>
  <c r="J254" i="10"/>
  <c r="J166" i="10"/>
  <c r="J186" i="10"/>
  <c r="J246" i="10"/>
  <c r="J263" i="10"/>
  <c r="J267" i="10"/>
  <c r="J272" i="10"/>
  <c r="J146" i="10"/>
  <c r="J240" i="10"/>
  <c r="J65" i="10"/>
  <c r="J74" i="10"/>
  <c r="J90" i="10"/>
  <c r="J77" i="10"/>
  <c r="G192" i="10"/>
  <c r="N192" i="10" s="1"/>
  <c r="J230" i="10"/>
  <c r="J221" i="10"/>
  <c r="J243" i="10"/>
  <c r="G150" i="10"/>
  <c r="N150" i="10" s="1"/>
  <c r="G155" i="10"/>
  <c r="N155" i="10" s="1"/>
  <c r="G180" i="10"/>
  <c r="N180" i="10" s="1"/>
  <c r="G224" i="10"/>
  <c r="N224" i="10" s="1"/>
  <c r="G188" i="10"/>
  <c r="N188" i="10" s="1"/>
  <c r="G211" i="10"/>
  <c r="N211" i="10" s="1"/>
  <c r="G178" i="10"/>
  <c r="N178" i="10" s="1"/>
  <c r="J247" i="10"/>
  <c r="J251" i="10"/>
  <c r="J154" i="10"/>
  <c r="J210" i="10"/>
  <c r="J18" i="10"/>
  <c r="J22" i="10"/>
  <c r="J26" i="10"/>
  <c r="J30" i="10"/>
  <c r="J34" i="10"/>
  <c r="J38" i="10"/>
  <c r="J42" i="10"/>
  <c r="J46" i="10"/>
  <c r="J50" i="10"/>
  <c r="J54" i="10"/>
  <c r="J58" i="10"/>
  <c r="J62" i="10"/>
  <c r="J66" i="10"/>
  <c r="J70" i="10"/>
  <c r="J7" i="10"/>
  <c r="J8" i="10"/>
  <c r="J40" i="10"/>
  <c r="J12" i="10"/>
  <c r="J17" i="10"/>
  <c r="J21" i="10"/>
  <c r="J25" i="10"/>
  <c r="J29" i="10"/>
  <c r="J33" i="10"/>
  <c r="J37" i="10"/>
  <c r="J41" i="10"/>
  <c r="J45" i="10"/>
  <c r="J49" i="10"/>
  <c r="J53" i="10"/>
  <c r="J57" i="10"/>
  <c r="J61" i="10"/>
  <c r="J16" i="10"/>
  <c r="J20" i="10"/>
  <c r="J24" i="10"/>
  <c r="J28" i="10"/>
  <c r="J32" i="10"/>
  <c r="J36" i="10"/>
  <c r="J44" i="10"/>
  <c r="J19" i="10"/>
  <c r="J35" i="10"/>
  <c r="J5" i="10"/>
  <c r="J43" i="10"/>
  <c r="J52" i="10"/>
  <c r="J55" i="10"/>
  <c r="J68" i="10"/>
  <c r="J76" i="10"/>
  <c r="J79" i="10"/>
  <c r="J87" i="10"/>
  <c r="J9" i="10"/>
  <c r="J23" i="10"/>
  <c r="J39" i="10"/>
  <c r="J48" i="10"/>
  <c r="J51" i="10"/>
  <c r="J56" i="10"/>
  <c r="J59" i="10"/>
  <c r="J64" i="10"/>
  <c r="J72" i="10"/>
  <c r="J80" i="10"/>
  <c r="J88" i="10"/>
  <c r="J27" i="10"/>
  <c r="J31" i="10"/>
  <c r="J47" i="10"/>
  <c r="J60" i="10"/>
  <c r="J63" i="10"/>
  <c r="J71" i="10"/>
  <c r="J84" i="10"/>
  <c r="J92" i="10"/>
  <c r="J95" i="10"/>
  <c r="J206" i="10"/>
  <c r="J213" i="10"/>
  <c r="J229" i="10"/>
  <c r="J234" i="10"/>
  <c r="J260" i="10"/>
  <c r="J264" i="10"/>
  <c r="J218" i="10"/>
  <c r="J266" i="10"/>
  <c r="J69" i="10"/>
  <c r="J78" i="10"/>
  <c r="J94" i="10"/>
  <c r="J81" i="10"/>
  <c r="J91" i="10"/>
  <c r="H101" i="10"/>
  <c r="H109" i="10"/>
  <c r="H117" i="10"/>
  <c r="H99" i="10"/>
  <c r="H103" i="10"/>
  <c r="H107" i="10"/>
  <c r="H111" i="10"/>
  <c r="H115" i="10"/>
  <c r="H119" i="10"/>
  <c r="G151" i="10"/>
  <c r="N151" i="10" s="1"/>
  <c r="M151" i="10"/>
  <c r="G168" i="10"/>
  <c r="N168" i="10" s="1"/>
  <c r="M168" i="10"/>
  <c r="G170" i="10"/>
  <c r="N170" i="10" s="1"/>
  <c r="M170" i="10"/>
  <c r="G187" i="10"/>
  <c r="N187" i="10" s="1"/>
  <c r="M187" i="10"/>
  <c r="G160" i="10"/>
  <c r="N160" i="10" s="1"/>
  <c r="M160" i="10"/>
  <c r="G162" i="10"/>
  <c r="N162" i="10" s="1"/>
  <c r="M162" i="10"/>
  <c r="G172" i="10"/>
  <c r="N172" i="10" s="1"/>
  <c r="M172" i="10"/>
  <c r="G174" i="10"/>
  <c r="N174" i="10" s="1"/>
  <c r="M174" i="10"/>
  <c r="G183" i="10"/>
  <c r="N183" i="10" s="1"/>
  <c r="M183" i="10"/>
  <c r="G144" i="10"/>
  <c r="N144" i="10" s="1"/>
  <c r="M144" i="10"/>
  <c r="G147" i="10"/>
  <c r="N147" i="10" s="1"/>
  <c r="M147" i="10"/>
  <c r="G159" i="10"/>
  <c r="N159" i="10" s="1"/>
  <c r="M159" i="10"/>
  <c r="G200" i="10"/>
  <c r="N200" i="10" s="1"/>
  <c r="M200" i="10"/>
  <c r="G203" i="10"/>
  <c r="N203" i="10" s="1"/>
  <c r="M203" i="10"/>
  <c r="J248" i="10"/>
  <c r="J214" i="10"/>
  <c r="G215" i="10"/>
  <c r="N215" i="10" s="1"/>
  <c r="M215" i="10"/>
  <c r="G232" i="10"/>
  <c r="N232" i="10" s="1"/>
  <c r="M232" i="10"/>
  <c r="G235" i="10"/>
  <c r="N235" i="10" s="1"/>
  <c r="M235" i="10"/>
  <c r="G238" i="10"/>
  <c r="N238" i="10" s="1"/>
  <c r="M238" i="10"/>
  <c r="G247" i="10"/>
  <c r="N247" i="10" s="1"/>
  <c r="M247" i="10"/>
  <c r="G248" i="10"/>
  <c r="N248" i="10" s="1"/>
  <c r="M248" i="10"/>
  <c r="G251" i="10"/>
  <c r="N251" i="10" s="1"/>
  <c r="M251" i="10"/>
  <c r="G254" i="10"/>
  <c r="N254" i="10" s="1"/>
  <c r="M254" i="10"/>
  <c r="G260" i="10"/>
  <c r="N260" i="10" s="1"/>
  <c r="M260" i="10"/>
  <c r="G265" i="10"/>
  <c r="N265" i="10" s="1"/>
  <c r="M265" i="10"/>
  <c r="G219" i="10"/>
  <c r="N219" i="10" s="1"/>
  <c r="M219" i="10"/>
  <c r="G222" i="10"/>
  <c r="N222" i="10" s="1"/>
  <c r="M222" i="10"/>
  <c r="G231" i="10"/>
  <c r="N231" i="10" s="1"/>
  <c r="M231" i="10"/>
  <c r="G241" i="10"/>
  <c r="N241" i="10" s="1"/>
  <c r="M241" i="10"/>
  <c r="G263" i="10"/>
  <c r="N263" i="10" s="1"/>
  <c r="M263" i="10"/>
  <c r="G264" i="10"/>
  <c r="N264" i="10" s="1"/>
  <c r="M264" i="10"/>
  <c r="G267" i="10"/>
  <c r="N267" i="10" s="1"/>
  <c r="M267" i="10"/>
  <c r="G152" i="10"/>
  <c r="N152" i="10" s="1"/>
  <c r="M152" i="10"/>
  <c r="G164" i="10"/>
  <c r="N164" i="10" s="1"/>
  <c r="M164" i="10"/>
  <c r="G171" i="10"/>
  <c r="N171" i="10" s="1"/>
  <c r="M171" i="10"/>
  <c r="G184" i="10"/>
  <c r="N184" i="10" s="1"/>
  <c r="M184" i="10"/>
  <c r="G196" i="10"/>
  <c r="N196" i="10" s="1"/>
  <c r="M196" i="10"/>
  <c r="G199" i="10"/>
  <c r="N199" i="10" s="1"/>
  <c r="M199" i="10"/>
  <c r="G202" i="10"/>
  <c r="N202" i="10" s="1"/>
  <c r="M202" i="10"/>
  <c r="J244" i="10"/>
  <c r="J202" i="10"/>
  <c r="G206" i="10"/>
  <c r="N206" i="10" s="1"/>
  <c r="M206" i="10"/>
  <c r="G229" i="10"/>
  <c r="N229" i="10" s="1"/>
  <c r="M229" i="10"/>
  <c r="G234" i="10"/>
  <c r="N234" i="10" s="1"/>
  <c r="M234" i="10"/>
  <c r="G245" i="10"/>
  <c r="N245" i="10" s="1"/>
  <c r="M245" i="10"/>
  <c r="G250" i="10"/>
  <c r="N250" i="10" s="1"/>
  <c r="M250" i="10"/>
  <c r="G257" i="10"/>
  <c r="N257" i="10" s="1"/>
  <c r="M257" i="10"/>
  <c r="G270" i="10"/>
  <c r="N270" i="10" s="1"/>
  <c r="M270" i="10"/>
  <c r="G190" i="10"/>
  <c r="N190" i="10" s="1"/>
  <c r="M190" i="10"/>
  <c r="G212" i="10"/>
  <c r="N212" i="10" s="1"/>
  <c r="M212" i="10"/>
  <c r="G216" i="10"/>
  <c r="N216" i="10" s="1"/>
  <c r="M216" i="10"/>
  <c r="G218" i="10"/>
  <c r="N218" i="10" s="1"/>
  <c r="M218" i="10"/>
  <c r="G225" i="10"/>
  <c r="N225" i="10" s="1"/>
  <c r="M225" i="10"/>
  <c r="G228" i="10"/>
  <c r="N228" i="10" s="1"/>
  <c r="M228" i="10"/>
  <c r="G233" i="10"/>
  <c r="N233" i="10" s="1"/>
  <c r="M233" i="10"/>
  <c r="G244" i="10"/>
  <c r="N244" i="10" s="1"/>
  <c r="M244" i="10"/>
  <c r="G249" i="10"/>
  <c r="N249" i="10" s="1"/>
  <c r="M249" i="10"/>
  <c r="G261" i="10"/>
  <c r="N261" i="10" s="1"/>
  <c r="M261" i="10"/>
  <c r="G266" i="10"/>
  <c r="N266" i="10" s="1"/>
  <c r="M266" i="10"/>
  <c r="H185" i="10"/>
  <c r="H181" i="10"/>
  <c r="H173" i="10"/>
  <c r="M123" i="10"/>
  <c r="G123" i="10"/>
  <c r="N123" i="10" s="1"/>
  <c r="H126" i="10" l="1"/>
  <c r="N236" i="10"/>
  <c r="N253" i="10"/>
  <c r="K565" i="10"/>
  <c r="N40" i="10"/>
  <c r="H52" i="10"/>
  <c r="N60" i="10"/>
  <c r="H134" i="10"/>
  <c r="H217" i="10"/>
  <c r="N74" i="10"/>
  <c r="H169" i="10"/>
  <c r="H11" i="10"/>
  <c r="H193" i="10"/>
  <c r="H113" i="10"/>
  <c r="H97" i="10"/>
  <c r="N54" i="10"/>
  <c r="H110" i="10"/>
  <c r="K553" i="10"/>
  <c r="K561" i="10"/>
  <c r="K563" i="10"/>
  <c r="K555" i="10"/>
  <c r="K559" i="10"/>
  <c r="K562" i="10"/>
  <c r="K564" i="10"/>
  <c r="K556" i="10"/>
  <c r="K558" i="10"/>
  <c r="K560" i="10"/>
  <c r="K554" i="10"/>
  <c r="K557" i="10"/>
  <c r="U9" i="16"/>
  <c r="V9" i="16" s="1"/>
  <c r="W9" i="16" s="1"/>
  <c r="X9" i="16" s="1"/>
  <c r="Y9" i="16" s="1"/>
  <c r="Z9" i="16" s="1"/>
  <c r="AA9" i="16" s="1"/>
  <c r="AB9" i="16" s="1"/>
  <c r="AC9" i="16" s="1"/>
  <c r="AD9" i="16" s="1"/>
  <c r="H161" i="10"/>
  <c r="H122" i="10"/>
  <c r="H118" i="10"/>
  <c r="K389" i="10"/>
  <c r="K418" i="10"/>
  <c r="K489" i="10"/>
  <c r="K472" i="10"/>
  <c r="K382" i="10"/>
  <c r="K504" i="10"/>
  <c r="K422" i="10"/>
  <c r="K495" i="10"/>
  <c r="K532" i="10"/>
  <c r="K320" i="10"/>
  <c r="K344" i="10"/>
  <c r="K416" i="10"/>
  <c r="K538" i="10"/>
  <c r="K398" i="10"/>
  <c r="K335" i="10"/>
  <c r="K513" i="10"/>
  <c r="K463" i="10"/>
  <c r="K494" i="10"/>
  <c r="K481" i="10"/>
  <c r="K329" i="10"/>
  <c r="K410" i="10"/>
  <c r="K312" i="10"/>
  <c r="K397" i="10"/>
  <c r="H22" i="10"/>
  <c r="N22" i="10"/>
  <c r="K290" i="10"/>
  <c r="K315" i="10"/>
  <c r="K351" i="10"/>
  <c r="K294" i="10"/>
  <c r="K309" i="10"/>
  <c r="K287" i="10"/>
  <c r="K324" i="10"/>
  <c r="K308" i="10"/>
  <c r="K310" i="10"/>
  <c r="K341" i="10"/>
  <c r="K276" i="10"/>
  <c r="K286" i="10"/>
  <c r="K333" i="10"/>
  <c r="K420" i="10"/>
  <c r="K486" i="10"/>
  <c r="K395" i="10"/>
  <c r="K457" i="10"/>
  <c r="K548" i="10"/>
  <c r="K433" i="10"/>
  <c r="K509" i="10"/>
  <c r="K374" i="10"/>
  <c r="K498" i="10"/>
  <c r="K531" i="10"/>
  <c r="K342" i="10"/>
  <c r="K411" i="10"/>
  <c r="K445" i="10"/>
  <c r="K332" i="10"/>
  <c r="K367" i="10"/>
  <c r="K438" i="10"/>
  <c r="K328" i="10"/>
  <c r="K388" i="10"/>
  <c r="K465" i="10"/>
  <c r="K550" i="10"/>
  <c r="K475" i="10"/>
  <c r="K527" i="10"/>
  <c r="K378" i="10"/>
  <c r="K502" i="10"/>
  <c r="K499" i="10"/>
  <c r="K352" i="10"/>
  <c r="K369" i="10"/>
  <c r="K492" i="10"/>
  <c r="K348" i="10"/>
  <c r="K466" i="10"/>
  <c r="K449" i="10"/>
  <c r="K407" i="10"/>
  <c r="K386" i="10"/>
  <c r="K313" i="10"/>
  <c r="K477" i="10"/>
  <c r="K380" i="10"/>
  <c r="K464" i="10"/>
  <c r="K450" i="10"/>
  <c r="K373" i="10"/>
  <c r="K473" i="10"/>
  <c r="K485" i="10"/>
  <c r="K412" i="10"/>
  <c r="K533" i="10"/>
  <c r="K338" i="10"/>
  <c r="K428" i="10"/>
  <c r="K519" i="10"/>
  <c r="K279" i="10"/>
  <c r="K439" i="10"/>
  <c r="K528" i="10"/>
  <c r="K404" i="10"/>
  <c r="K496" i="10"/>
  <c r="K451" i="10"/>
  <c r="K368" i="10"/>
  <c r="K370" i="10"/>
  <c r="K535" i="10"/>
  <c r="K377" i="10"/>
  <c r="K437" i="10"/>
  <c r="K330" i="10"/>
  <c r="K318" i="10"/>
  <c r="K275" i="10"/>
  <c r="K415" i="10"/>
  <c r="K523" i="10"/>
  <c r="K419" i="10"/>
  <c r="K501" i="10"/>
  <c r="K520" i="10"/>
  <c r="K379" i="10"/>
  <c r="K503" i="10"/>
  <c r="K282" i="10"/>
  <c r="K508" i="10"/>
  <c r="K363" i="10"/>
  <c r="K534" i="10"/>
  <c r="K434" i="10"/>
  <c r="K357" i="10"/>
  <c r="K468" i="10"/>
  <c r="K413" i="10"/>
  <c r="K301" i="10"/>
  <c r="K292" i="10"/>
  <c r="K317" i="10"/>
  <c r="K343" i="10"/>
  <c r="K427" i="10"/>
  <c r="K482" i="10"/>
  <c r="K393" i="10"/>
  <c r="K456" i="10"/>
  <c r="K537" i="10"/>
  <c r="K423" i="10"/>
  <c r="K345" i="10"/>
  <c r="K280" i="10"/>
  <c r="K299" i="10"/>
  <c r="K334" i="10"/>
  <c r="K295" i="10"/>
  <c r="K274" i="10"/>
  <c r="K460" i="10"/>
  <c r="K297" i="10"/>
  <c r="K359" i="10"/>
  <c r="K467" i="10"/>
  <c r="K490" i="10"/>
  <c r="K281" i="10"/>
  <c r="N189" i="10"/>
  <c r="H189" i="10"/>
  <c r="H26" i="10"/>
  <c r="N26" i="10"/>
  <c r="H106" i="10"/>
  <c r="N106" i="10"/>
  <c r="H72" i="10"/>
  <c r="N72" i="10"/>
  <c r="H86" i="10"/>
  <c r="N86" i="10"/>
  <c r="H102" i="10"/>
  <c r="N102" i="10"/>
  <c r="N121" i="10"/>
  <c r="H121" i="10"/>
  <c r="K446" i="10"/>
  <c r="K544" i="10"/>
  <c r="K506" i="10"/>
  <c r="K500" i="10"/>
  <c r="K478" i="10"/>
  <c r="K526" i="10"/>
  <c r="K470" i="10"/>
  <c r="H105" i="10"/>
  <c r="N105" i="10"/>
  <c r="H19" i="10"/>
  <c r="N19" i="10"/>
  <c r="H64" i="10"/>
  <c r="N64" i="10"/>
  <c r="H56" i="10"/>
  <c r="N56" i="10"/>
  <c r="H114" i="10"/>
  <c r="N114" i="10"/>
  <c r="H44" i="10"/>
  <c r="N44" i="10"/>
  <c r="H272" i="10"/>
  <c r="N272" i="10"/>
  <c r="K484" i="10"/>
  <c r="K401" i="10"/>
  <c r="K510" i="10"/>
  <c r="K546" i="10"/>
  <c r="K392" i="10"/>
  <c r="K381" i="10"/>
  <c r="K476" i="10"/>
  <c r="K300" i="10"/>
  <c r="K480" i="10"/>
  <c r="K371" i="10"/>
  <c r="K336" i="10"/>
  <c r="K522" i="10"/>
  <c r="K356" i="10"/>
  <c r="K458" i="10"/>
  <c r="K444" i="10"/>
  <c r="K376" i="10"/>
  <c r="K491" i="10"/>
  <c r="K443" i="10"/>
  <c r="K337" i="10"/>
  <c r="K549" i="10"/>
  <c r="K432" i="10"/>
  <c r="K375" i="10"/>
  <c r="K387" i="10"/>
  <c r="K515" i="10"/>
  <c r="K474" i="10"/>
  <c r="K361" i="10"/>
  <c r="K424" i="10"/>
  <c r="K541" i="10"/>
  <c r="K497" i="10"/>
  <c r="K517" i="10"/>
  <c r="K399" i="10"/>
  <c r="K288" i="10"/>
  <c r="K551" i="10"/>
  <c r="K530" i="10"/>
  <c r="K362" i="10"/>
  <c r="K507" i="10"/>
  <c r="K394" i="10"/>
  <c r="K525" i="10"/>
  <c r="K429" i="10"/>
  <c r="K403" i="10"/>
  <c r="K321" i="10"/>
  <c r="K524" i="10"/>
  <c r="K364" i="10"/>
  <c r="K391" i="10"/>
  <c r="K488" i="10"/>
  <c r="K355" i="10"/>
  <c r="K304" i="10"/>
  <c r="K539" i="10"/>
  <c r="K430" i="10"/>
  <c r="K358" i="10"/>
  <c r="K462" i="10"/>
  <c r="K384" i="10"/>
  <c r="K493" i="10"/>
  <c r="K459" i="10"/>
  <c r="K349" i="10"/>
  <c r="K516" i="10"/>
  <c r="K448" i="10"/>
  <c r="K353" i="10"/>
  <c r="K339" i="10"/>
  <c r="K284" i="10"/>
  <c r="K298" i="10"/>
  <c r="K354" i="10"/>
  <c r="K323" i="10"/>
  <c r="K291" i="10"/>
  <c r="K314" i="10"/>
  <c r="K277" i="10"/>
  <c r="K325" i="10"/>
  <c r="K303" i="10"/>
  <c r="K350" i="10"/>
  <c r="K327" i="10"/>
  <c r="H8" i="10"/>
  <c r="N8" i="10"/>
  <c r="H130" i="10"/>
  <c r="N130" i="10"/>
  <c r="H271" i="10"/>
  <c r="N271" i="10"/>
  <c r="H30" i="10"/>
  <c r="N30" i="10"/>
  <c r="H24" i="10"/>
  <c r="N24" i="10"/>
  <c r="K469" i="10"/>
  <c r="K447" i="10"/>
  <c r="K543" i="10"/>
  <c r="K400" i="10"/>
  <c r="K414" i="10"/>
  <c r="K542" i="10"/>
  <c r="K289" i="10"/>
  <c r="K385" i="10"/>
  <c r="K461" i="10"/>
  <c r="K471" i="10"/>
  <c r="K409" i="10"/>
  <c r="K540" i="10"/>
  <c r="K479" i="10"/>
  <c r="K366" i="10"/>
  <c r="K512" i="10"/>
  <c r="K402" i="10"/>
  <c r="K545" i="10"/>
  <c r="K441" i="10"/>
  <c r="K408" i="10"/>
  <c r="K305" i="10"/>
  <c r="K454" i="10"/>
  <c r="K383" i="10"/>
  <c r="K316" i="10"/>
  <c r="K306" i="10"/>
  <c r="K426" i="10"/>
  <c r="K452" i="10"/>
  <c r="K505" i="10"/>
  <c r="K296" i="10"/>
  <c r="K440" i="10"/>
  <c r="K453" i="10"/>
  <c r="K425" i="10"/>
  <c r="K405" i="10"/>
  <c r="K346" i="10"/>
  <c r="K518" i="10"/>
  <c r="K396" i="10"/>
  <c r="K442" i="10"/>
  <c r="K436" i="10"/>
  <c r="K360" i="10"/>
  <c r="K487" i="10"/>
  <c r="K435" i="10"/>
  <c r="K311" i="10"/>
  <c r="K521" i="10"/>
  <c r="K406" i="10"/>
  <c r="K322" i="10"/>
  <c r="K511" i="10"/>
  <c r="K455" i="10"/>
  <c r="K417" i="10"/>
  <c r="K547" i="10"/>
  <c r="K514" i="10"/>
  <c r="K390" i="10"/>
  <c r="K529" i="10"/>
  <c r="K431" i="10"/>
  <c r="K421" i="10"/>
  <c r="K483" i="10"/>
  <c r="K372" i="10"/>
  <c r="K273" i="10"/>
  <c r="K536" i="10"/>
  <c r="K365" i="10"/>
  <c r="K552" i="10"/>
  <c r="K293" i="10"/>
  <c r="K302" i="10"/>
  <c r="K283" i="10"/>
  <c r="K285" i="10"/>
  <c r="K331" i="10"/>
  <c r="K347" i="10"/>
  <c r="K326" i="10"/>
  <c r="K319" i="10"/>
  <c r="K307" i="10"/>
  <c r="K278" i="10"/>
  <c r="K340" i="10"/>
  <c r="H50" i="10"/>
  <c r="N50" i="10"/>
  <c r="H80" i="10"/>
  <c r="N80" i="10"/>
  <c r="H96" i="10"/>
  <c r="N96" i="10"/>
  <c r="H138" i="10"/>
  <c r="H213" i="10"/>
  <c r="H270" i="10"/>
  <c r="H246" i="10"/>
  <c r="H221" i="10"/>
  <c r="H268" i="10"/>
  <c r="H227" i="10"/>
  <c r="H240" i="10"/>
  <c r="H228" i="10"/>
  <c r="H234" i="10"/>
  <c r="H264" i="10"/>
  <c r="H241" i="10"/>
  <c r="H222" i="10"/>
  <c r="H265" i="10"/>
  <c r="H254" i="10"/>
  <c r="H248" i="10"/>
  <c r="H238" i="10"/>
  <c r="H232" i="10"/>
  <c r="H224" i="10"/>
  <c r="H223" i="10"/>
  <c r="H243" i="10"/>
  <c r="H252" i="10"/>
  <c r="H242" i="10"/>
  <c r="H226" i="10"/>
  <c r="H256" i="10"/>
  <c r="H239" i="10"/>
  <c r="H262" i="10"/>
  <c r="H261" i="10"/>
  <c r="H237" i="10"/>
  <c r="H258" i="10"/>
  <c r="H244" i="10"/>
  <c r="H250" i="10"/>
  <c r="H266" i="10"/>
  <c r="H249" i="10"/>
  <c r="H233" i="10"/>
  <c r="H225" i="10"/>
  <c r="H257" i="10"/>
  <c r="H245" i="10"/>
  <c r="H229" i="10"/>
  <c r="H267" i="10"/>
  <c r="H263" i="10"/>
  <c r="H231" i="10"/>
  <c r="H260" i="10"/>
  <c r="H251" i="10"/>
  <c r="H247" i="10"/>
  <c r="H235" i="10"/>
  <c r="H255" i="10"/>
  <c r="H230" i="10"/>
  <c r="H177" i="10"/>
  <c r="H157" i="10"/>
  <c r="H165" i="10"/>
  <c r="H209" i="10"/>
  <c r="H141" i="10"/>
  <c r="H197" i="10"/>
  <c r="H201" i="10"/>
  <c r="O12" i="14"/>
  <c r="H149" i="10"/>
  <c r="H218" i="10"/>
  <c r="H206" i="10"/>
  <c r="H196" i="10"/>
  <c r="H171" i="10"/>
  <c r="H200" i="10"/>
  <c r="H170" i="10"/>
  <c r="H188" i="10"/>
  <c r="H192" i="10"/>
  <c r="H142" i="10"/>
  <c r="H208" i="10"/>
  <c r="H191" i="10"/>
  <c r="H37" i="10"/>
  <c r="H95" i="10"/>
  <c r="H195" i="10"/>
  <c r="H175" i="10"/>
  <c r="H151" i="10"/>
  <c r="H216" i="10"/>
  <c r="H190" i="10"/>
  <c r="H199" i="10"/>
  <c r="H184" i="10"/>
  <c r="H164" i="10"/>
  <c r="H219" i="10"/>
  <c r="H215" i="10"/>
  <c r="H203" i="10"/>
  <c r="H159" i="10"/>
  <c r="H144" i="10"/>
  <c r="H174" i="10"/>
  <c r="H162" i="10"/>
  <c r="H187" i="10"/>
  <c r="H168" i="10"/>
  <c r="H207" i="10"/>
  <c r="H29" i="10"/>
  <c r="H214" i="10"/>
  <c r="H148" i="10"/>
  <c r="H176" i="10"/>
  <c r="H204" i="10"/>
  <c r="H166" i="10"/>
  <c r="H186" i="10"/>
  <c r="H178" i="10"/>
  <c r="H180" i="10"/>
  <c r="H143" i="10"/>
  <c r="H198" i="10"/>
  <c r="H167" i="10"/>
  <c r="H158" i="10"/>
  <c r="H194" i="10"/>
  <c r="H145" i="10"/>
  <c r="H210" i="10"/>
  <c r="H179" i="10"/>
  <c r="H205" i="10"/>
  <c r="H212" i="10"/>
  <c r="H202" i="10"/>
  <c r="H152" i="10"/>
  <c r="H147" i="10"/>
  <c r="H183" i="10"/>
  <c r="H172" i="10"/>
  <c r="H160" i="10"/>
  <c r="H211" i="10"/>
  <c r="H155" i="10"/>
  <c r="H156" i="10"/>
  <c r="H154" i="10"/>
  <c r="H153" i="10"/>
  <c r="H220" i="10"/>
  <c r="H146" i="10"/>
  <c r="H163" i="10"/>
  <c r="H182" i="10"/>
  <c r="H21" i="10"/>
  <c r="H13" i="10"/>
  <c r="K166" i="10"/>
  <c r="H9" i="10"/>
  <c r="H7" i="10"/>
  <c r="H58" i="10"/>
  <c r="K189" i="10"/>
  <c r="K261" i="10"/>
  <c r="K270" i="10"/>
  <c r="K244" i="10"/>
  <c r="K141" i="10"/>
  <c r="K160" i="10"/>
  <c r="K211" i="10"/>
  <c r="K163" i="10"/>
  <c r="K165" i="10"/>
  <c r="K154" i="10"/>
  <c r="K198" i="10"/>
  <c r="K182" i="10"/>
  <c r="K209" i="10"/>
  <c r="K234" i="10"/>
  <c r="K254" i="10"/>
  <c r="K257" i="10"/>
  <c r="K235" i="10"/>
  <c r="K224" i="10"/>
  <c r="K266" i="10"/>
  <c r="K272" i="10"/>
  <c r="K256" i="10"/>
  <c r="K240" i="10"/>
  <c r="K263" i="10"/>
  <c r="K247" i="10"/>
  <c r="K229" i="10"/>
  <c r="K204" i="10"/>
  <c r="K188" i="10"/>
  <c r="K172" i="10"/>
  <c r="K156" i="10"/>
  <c r="K223" i="10"/>
  <c r="K207" i="10"/>
  <c r="K191" i="10"/>
  <c r="K175" i="10"/>
  <c r="K159" i="10"/>
  <c r="K143" i="10"/>
  <c r="K158" i="10"/>
  <c r="K201" i="10"/>
  <c r="K169" i="10"/>
  <c r="K221" i="10"/>
  <c r="K206" i="10"/>
  <c r="K222" i="10"/>
  <c r="K162" i="10"/>
  <c r="K194" i="10"/>
  <c r="K214" i="10"/>
  <c r="K228" i="10"/>
  <c r="K225" i="10"/>
  <c r="K260" i="10"/>
  <c r="K251" i="10"/>
  <c r="K192" i="10"/>
  <c r="K144" i="10"/>
  <c r="K179" i="10"/>
  <c r="K174" i="10"/>
  <c r="K230" i="10"/>
  <c r="K238" i="10"/>
  <c r="K177" i="10"/>
  <c r="K205" i="10"/>
  <c r="K173" i="10"/>
  <c r="K250" i="10"/>
  <c r="K233" i="10"/>
  <c r="K262" i="10"/>
  <c r="K252" i="10"/>
  <c r="K259" i="10"/>
  <c r="K220" i="10"/>
  <c r="K184" i="10"/>
  <c r="K168" i="10"/>
  <c r="K152" i="10"/>
  <c r="K219" i="10"/>
  <c r="K203" i="10"/>
  <c r="K187" i="10"/>
  <c r="K171" i="10"/>
  <c r="K155" i="10"/>
  <c r="K142" i="10"/>
  <c r="K181" i="10"/>
  <c r="K149" i="10"/>
  <c r="K213" i="10"/>
  <c r="K186" i="10"/>
  <c r="K193" i="10"/>
  <c r="K161" i="10"/>
  <c r="K178" i="10"/>
  <c r="K150" i="10"/>
  <c r="H150" i="10"/>
  <c r="K253" i="10"/>
  <c r="K157" i="10"/>
  <c r="K241" i="10"/>
  <c r="K246" i="10"/>
  <c r="K267" i="10"/>
  <c r="K231" i="10"/>
  <c r="K176" i="10"/>
  <c r="K195" i="10"/>
  <c r="K147" i="10"/>
  <c r="K197" i="10"/>
  <c r="K217" i="10"/>
  <c r="K145" i="10"/>
  <c r="K237" i="10"/>
  <c r="K242" i="10"/>
  <c r="K249" i="10"/>
  <c r="K216" i="10"/>
  <c r="K268" i="10"/>
  <c r="K232" i="10"/>
  <c r="K243" i="10"/>
  <c r="K200" i="10"/>
  <c r="K218" i="10"/>
  <c r="K210" i="10"/>
  <c r="K236" i="10"/>
  <c r="K265" i="10"/>
  <c r="K245" i="10"/>
  <c r="K227" i="10"/>
  <c r="K208" i="10"/>
  <c r="K258" i="10"/>
  <c r="K264" i="10"/>
  <c r="K248" i="10"/>
  <c r="K271" i="10"/>
  <c r="K255" i="10"/>
  <c r="K239" i="10"/>
  <c r="K212" i="10"/>
  <c r="K196" i="10"/>
  <c r="K180" i="10"/>
  <c r="K164" i="10"/>
  <c r="K148" i="10"/>
  <c r="K215" i="10"/>
  <c r="K199" i="10"/>
  <c r="K183" i="10"/>
  <c r="K167" i="10"/>
  <c r="K151" i="10"/>
  <c r="K190" i="10"/>
  <c r="K226" i="10"/>
  <c r="K185" i="10"/>
  <c r="K153" i="10"/>
  <c r="K269" i="10"/>
  <c r="K170" i="10"/>
  <c r="K146" i="10"/>
  <c r="K202" i="10"/>
  <c r="K6" i="10"/>
  <c r="K7" i="10"/>
  <c r="K10" i="10"/>
  <c r="K13" i="10"/>
  <c r="K8" i="10"/>
  <c r="H123" i="10"/>
  <c r="K18" i="10"/>
  <c r="K22" i="10"/>
  <c r="K26" i="10"/>
  <c r="K30" i="10"/>
  <c r="K34" i="10"/>
  <c r="K38" i="10"/>
  <c r="K42" i="10"/>
  <c r="K46" i="10"/>
  <c r="K50" i="10"/>
  <c r="K54" i="10"/>
  <c r="K58" i="10"/>
  <c r="K62" i="10"/>
  <c r="K66" i="10"/>
  <c r="K70" i="10"/>
  <c r="K74" i="10"/>
  <c r="K78" i="10"/>
  <c r="K82" i="10"/>
  <c r="K86" i="10"/>
  <c r="K90" i="10"/>
  <c r="K94" i="10"/>
  <c r="K96" i="10"/>
  <c r="K100" i="10"/>
  <c r="K104" i="10"/>
  <c r="K108" i="10"/>
  <c r="K112" i="10"/>
  <c r="K116" i="10"/>
  <c r="K120" i="10"/>
  <c r="K124" i="10"/>
  <c r="K128" i="10"/>
  <c r="K132" i="10"/>
  <c r="K136" i="10"/>
  <c r="K140" i="10"/>
  <c r="K12" i="10"/>
  <c r="K19" i="10"/>
  <c r="K23" i="10"/>
  <c r="K27" i="10"/>
  <c r="K31" i="10"/>
  <c r="K35" i="10"/>
  <c r="K39" i="10"/>
  <c r="K43" i="10"/>
  <c r="K47" i="10"/>
  <c r="K51" i="10"/>
  <c r="K55" i="10"/>
  <c r="K59" i="10"/>
  <c r="K63" i="10"/>
  <c r="K67" i="10"/>
  <c r="K71" i="10"/>
  <c r="K75" i="10"/>
  <c r="K79" i="10"/>
  <c r="K83" i="10"/>
  <c r="K87" i="10"/>
  <c r="K91" i="10"/>
  <c r="K95" i="10"/>
  <c r="K97" i="10"/>
  <c r="K101" i="10"/>
  <c r="K105" i="10"/>
  <c r="K109" i="10"/>
  <c r="K113" i="10"/>
  <c r="K117" i="10"/>
  <c r="K121" i="10"/>
  <c r="K125" i="10"/>
  <c r="K129" i="10"/>
  <c r="K133" i="10"/>
  <c r="K137" i="10"/>
  <c r="K11" i="10"/>
  <c r="K16" i="10"/>
  <c r="K20" i="10"/>
  <c r="K24" i="10"/>
  <c r="K28" i="10"/>
  <c r="K32" i="10"/>
  <c r="K36" i="10"/>
  <c r="K40" i="10"/>
  <c r="K44" i="10"/>
  <c r="K48" i="10"/>
  <c r="K52" i="10"/>
  <c r="K56" i="10"/>
  <c r="K60" i="10"/>
  <c r="K64" i="10"/>
  <c r="K68" i="10"/>
  <c r="K72" i="10"/>
  <c r="K76" i="10"/>
  <c r="K80" i="10"/>
  <c r="K84" i="10"/>
  <c r="K88" i="10"/>
  <c r="K92" i="10"/>
  <c r="K5" i="10"/>
  <c r="K98" i="10"/>
  <c r="K102" i="10"/>
  <c r="K106" i="10"/>
  <c r="K110" i="10"/>
  <c r="K114" i="10"/>
  <c r="K118" i="10"/>
  <c r="K122" i="10"/>
  <c r="K126" i="10"/>
  <c r="K130" i="10"/>
  <c r="K134" i="10"/>
  <c r="K138" i="10"/>
  <c r="K14" i="10"/>
  <c r="K17" i="10"/>
  <c r="K21" i="10"/>
  <c r="K25" i="10"/>
  <c r="K29" i="10"/>
  <c r="K33" i="10"/>
  <c r="K37" i="10"/>
  <c r="K41" i="10"/>
  <c r="K45" i="10"/>
  <c r="K49" i="10"/>
  <c r="K53" i="10"/>
  <c r="K57" i="10"/>
  <c r="K61" i="10"/>
  <c r="K65" i="10"/>
  <c r="K69" i="10"/>
  <c r="K73" i="10"/>
  <c r="K77" i="10"/>
  <c r="K81" i="10"/>
  <c r="K85" i="10"/>
  <c r="K89" i="10"/>
  <c r="K93" i="10"/>
  <c r="K15" i="10"/>
  <c r="K99" i="10"/>
  <c r="K103" i="10"/>
  <c r="K107" i="10"/>
  <c r="K111" i="10"/>
  <c r="K115" i="10"/>
  <c r="K119" i="10"/>
  <c r="K123" i="10"/>
  <c r="K127" i="10"/>
  <c r="K131" i="10"/>
  <c r="K135" i="10"/>
  <c r="K139" i="10"/>
  <c r="K9" i="10"/>
  <c r="B8" i="16" l="1"/>
  <c r="B11" i="16"/>
</calcChain>
</file>

<file path=xl/sharedStrings.xml><?xml version="1.0" encoding="utf-8"?>
<sst xmlns="http://schemas.openxmlformats.org/spreadsheetml/2006/main" count="4851" uniqueCount="740">
  <si>
    <t>Nivaldo francisco Silva junior</t>
  </si>
  <si>
    <t>Código</t>
  </si>
  <si>
    <t>Nome do produto</t>
  </si>
  <si>
    <t>Estoque mínimo</t>
  </si>
  <si>
    <t>Data de cadastro</t>
  </si>
  <si>
    <t>Custo unitário de Primeira Entrada</t>
  </si>
  <si>
    <t>Unidade de Medida</t>
  </si>
  <si>
    <t>Produto 1</t>
  </si>
  <si>
    <t>Unidade</t>
  </si>
  <si>
    <t>Nome do fornecedor</t>
  </si>
  <si>
    <t>Email</t>
  </si>
  <si>
    <t>Telefone</t>
  </si>
  <si>
    <t>Observações</t>
  </si>
  <si>
    <t>Fornecedor 1</t>
  </si>
  <si>
    <t>fornecedor@luz.vc</t>
  </si>
  <si>
    <t>21 2345-6789</t>
  </si>
  <si>
    <t>Contato comercial: Joana Blank</t>
  </si>
  <si>
    <t>Fornecedor 2</t>
  </si>
  <si>
    <t>24 2345-6789</t>
  </si>
  <si>
    <t>Fornecedor 3</t>
  </si>
  <si>
    <t>11 2345-6789</t>
  </si>
  <si>
    <t>Fornecedor 4</t>
  </si>
  <si>
    <t>Fornecedor 5</t>
  </si>
  <si>
    <t>Local de Armazenamento</t>
  </si>
  <si>
    <t>Local 1</t>
  </si>
  <si>
    <t>Local 2</t>
  </si>
  <si>
    <t>Local 3</t>
  </si>
  <si>
    <t>Nome do profissional responsável</t>
  </si>
  <si>
    <t>Telefone pessoal</t>
  </si>
  <si>
    <t>Profissional 1</t>
  </si>
  <si>
    <t>almoxarife@almoxarifado.com.br</t>
  </si>
  <si>
    <t>21 9345-6789</t>
  </si>
  <si>
    <t>Profissional 2</t>
  </si>
  <si>
    <t>apontador@almoxarifado.com.br</t>
  </si>
  <si>
    <t>22 9345-6789</t>
  </si>
  <si>
    <t>Data</t>
  </si>
  <si>
    <t>Produto</t>
  </si>
  <si>
    <t>Nota Fiscal (opcional)</t>
  </si>
  <si>
    <t>Responsável</t>
  </si>
  <si>
    <t>Custo unitário</t>
  </si>
  <si>
    <t>Qtde.</t>
  </si>
  <si>
    <t>Fornecedor</t>
  </si>
  <si>
    <t>Dias para Entrega</t>
  </si>
  <si>
    <t>Estoque estimado</t>
  </si>
  <si>
    <t>Total de compras</t>
  </si>
  <si>
    <t>Centro de Distribuição</t>
  </si>
  <si>
    <t>CD 1</t>
  </si>
  <si>
    <t>zzzz</t>
  </si>
  <si>
    <t>Total de Saídas</t>
  </si>
  <si>
    <t>Entradas</t>
  </si>
  <si>
    <t>Saídas</t>
  </si>
  <si>
    <t>Estoque atual</t>
  </si>
  <si>
    <t>Status</t>
  </si>
  <si>
    <t>Total de gastos</t>
  </si>
  <si>
    <t>% de Gastos</t>
  </si>
  <si>
    <t>% no Estoque</t>
  </si>
  <si>
    <t>Custo médio por produto</t>
  </si>
  <si>
    <t>Giro de estoque</t>
  </si>
  <si>
    <t>Variedade de itens em estoque</t>
  </si>
  <si>
    <t>Quantidade de itens em estoque</t>
  </si>
  <si>
    <t>Valor total em estoque</t>
  </si>
  <si>
    <t>Análise mensal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</si>
  <si>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</si>
  <si>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</si>
  <si>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</si>
  <si>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</si>
  <si>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</si>
  <si>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</si>
  <si>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</si>
  <si>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</si>
  <si>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</si>
  <si>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</si>
  <si>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</si>
  <si>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</si>
  <si>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</si>
  <si>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Análise do Produto</t>
  </si>
  <si>
    <t>Itens em estoque</t>
  </si>
  <si>
    <t>Estoque gerado</t>
  </si>
  <si>
    <t>Gasto com produto</t>
  </si>
  <si>
    <t>Gasto médio mensal do produto</t>
  </si>
  <si>
    <t>Giro de estoque do produto</t>
  </si>
  <si>
    <t>Prazo médio de entrega</t>
  </si>
  <si>
    <t>Classificação ABC</t>
  </si>
  <si>
    <t>Produtos Cadastrados</t>
  </si>
  <si>
    <t xml:space="preserve">Gráfico entradas x saídas </t>
  </si>
  <si>
    <t>Acima do estoque mínimo</t>
  </si>
  <si>
    <t>Abaixo do estoque mínimo</t>
  </si>
  <si>
    <t>Gráfico de itens em estoque por mês</t>
  </si>
  <si>
    <t>Total de gastos com compras</t>
  </si>
  <si>
    <t>Quantidade em estoque</t>
  </si>
  <si>
    <t>Relevância no estoque (volume)</t>
  </si>
  <si>
    <t>Estoque Total</t>
  </si>
  <si>
    <t>00A1</t>
  </si>
  <si>
    <t>00A5</t>
  </si>
  <si>
    <t>00A6</t>
  </si>
  <si>
    <t>00B1</t>
  </si>
  <si>
    <t>00B2</t>
  </si>
  <si>
    <t>00B3</t>
  </si>
  <si>
    <t>gaveteiros</t>
  </si>
  <si>
    <t>esquerda</t>
  </si>
  <si>
    <t>direita</t>
  </si>
  <si>
    <t>00A2</t>
  </si>
  <si>
    <t>00A3</t>
  </si>
  <si>
    <t>00A4</t>
  </si>
  <si>
    <t>unidade</t>
  </si>
  <si>
    <t>engrenagem a1</t>
  </si>
  <si>
    <t>engrenagem a2</t>
  </si>
  <si>
    <t>engrenagem a3</t>
  </si>
  <si>
    <t>engrenagem a4</t>
  </si>
  <si>
    <t>engrenagem a5</t>
  </si>
  <si>
    <t>engrenagem a6</t>
  </si>
  <si>
    <t>Profissional 0</t>
  </si>
  <si>
    <t>Profissional 3</t>
  </si>
  <si>
    <t>Profissional 4</t>
  </si>
  <si>
    <t>Profissional 5</t>
  </si>
  <si>
    <t>Profissional 6</t>
  </si>
  <si>
    <t>00B4</t>
  </si>
  <si>
    <t>00B5</t>
  </si>
  <si>
    <t>00B6</t>
  </si>
  <si>
    <t>00C1</t>
  </si>
  <si>
    <t>00C2</t>
  </si>
  <si>
    <t>00C3</t>
  </si>
  <si>
    <t>00C4</t>
  </si>
  <si>
    <t>00C5</t>
  </si>
  <si>
    <t>00C6</t>
  </si>
  <si>
    <t>00D1</t>
  </si>
  <si>
    <t>00D2</t>
  </si>
  <si>
    <t>00D3</t>
  </si>
  <si>
    <t>00D4</t>
  </si>
  <si>
    <t>00D5</t>
  </si>
  <si>
    <t>00D6</t>
  </si>
  <si>
    <t>00F1</t>
  </si>
  <si>
    <t>00F2</t>
  </si>
  <si>
    <t>00F3</t>
  </si>
  <si>
    <t>00F4</t>
  </si>
  <si>
    <t>00F5</t>
  </si>
  <si>
    <t>00F6</t>
  </si>
  <si>
    <t>00A7</t>
  </si>
  <si>
    <t>00A8</t>
  </si>
  <si>
    <t>00A9</t>
  </si>
  <si>
    <t>0A10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</si>
  <si>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</si>
  <si>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</si>
  <si>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</si>
  <si>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</si>
  <si>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</si>
  <si>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</si>
  <si>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</si>
  <si>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</si>
  <si>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</si>
  <si>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</si>
  <si>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</si>
  <si>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</si>
  <si>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</si>
  <si>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</si>
  <si>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</si>
  <si>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</si>
  <si>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</si>
  <si>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</si>
  <si>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</si>
  <si>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0A30</t>
  </si>
  <si>
    <t>0A31</t>
  </si>
  <si>
    <t>0A32</t>
  </si>
  <si>
    <t>0A33</t>
  </si>
  <si>
    <t>0A34</t>
  </si>
  <si>
    <t>0A35</t>
  </si>
  <si>
    <t>0A36</t>
  </si>
  <si>
    <t>00B7</t>
  </si>
  <si>
    <t>00B8</t>
  </si>
  <si>
    <t>00B9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</si>
  <si>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</si>
  <si>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</si>
  <si>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</si>
  <si>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</si>
  <si>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</si>
  <si>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</si>
  <si>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</si>
  <si>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</si>
  <si>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</si>
  <si>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</si>
  <si>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0B20</t>
  </si>
  <si>
    <t>0B21</t>
  </si>
  <si>
    <t>0B22</t>
  </si>
  <si>
    <t>0B23</t>
  </si>
  <si>
    <t>0B24</t>
  </si>
  <si>
    <t>0B25</t>
  </si>
  <si>
    <t>0B26</t>
  </si>
  <si>
    <t>0B27</t>
  </si>
  <si>
    <t>0B28</t>
  </si>
  <si>
    <t>0B29</t>
  </si>
  <si>
    <t>0B30</t>
  </si>
  <si>
    <t>0B31</t>
  </si>
  <si>
    <t>0B32</t>
  </si>
  <si>
    <t>0B33</t>
  </si>
  <si>
    <t>0B34</t>
  </si>
  <si>
    <t>0B35</t>
  </si>
  <si>
    <t>0B36</t>
  </si>
  <si>
    <t>00C7</t>
  </si>
  <si>
    <t>00C8</t>
  </si>
  <si>
    <t>00C9</t>
  </si>
  <si>
    <t>0C10</t>
  </si>
  <si>
    <t>0C11</t>
  </si>
  <si>
    <t>0C12</t>
  </si>
  <si>
    <t>0C13</t>
  </si>
  <si>
    <t>0C14</t>
  </si>
  <si>
    <t>0C15</t>
  </si>
  <si>
    <t>0C16</t>
  </si>
  <si>
    <t>0C17</t>
  </si>
  <si>
    <t>0C18</t>
  </si>
  <si>
    <t>0C19</t>
  </si>
  <si>
    <t>0C20</t>
  </si>
  <si>
    <t>0C21</t>
  </si>
  <si>
    <t>0C22</t>
  </si>
  <si>
    <t>0C23</t>
  </si>
  <si>
    <t>0C24</t>
  </si>
  <si>
    <t>0C25</t>
  </si>
  <si>
    <t>0C26</t>
  </si>
  <si>
    <t>0C27</t>
  </si>
  <si>
    <t>0C28</t>
  </si>
  <si>
    <t>0C29</t>
  </si>
  <si>
    <t>0C30</t>
  </si>
  <si>
    <t>0C31</t>
  </si>
  <si>
    <t>0C32</t>
  </si>
  <si>
    <t>0C33</t>
  </si>
  <si>
    <t>0C34</t>
  </si>
  <si>
    <t>0C35</t>
  </si>
  <si>
    <t>0C36</t>
  </si>
  <si>
    <t>00D7</t>
  </si>
  <si>
    <t>00D8</t>
  </si>
  <si>
    <t>00D9</t>
  </si>
  <si>
    <t>0D10</t>
  </si>
  <si>
    <t>0D11</t>
  </si>
  <si>
    <t>0D12</t>
  </si>
  <si>
    <t>0D13</t>
  </si>
  <si>
    <t>0D14</t>
  </si>
  <si>
    <t>0D15</t>
  </si>
  <si>
    <t>0D16</t>
  </si>
  <si>
    <t>0D17</t>
  </si>
  <si>
    <t>0D18</t>
  </si>
  <si>
    <t>0D19</t>
  </si>
  <si>
    <t>0D20</t>
  </si>
  <si>
    <t>0D21</t>
  </si>
  <si>
    <t>0D22</t>
  </si>
  <si>
    <t>0D23</t>
  </si>
  <si>
    <t>0D24</t>
  </si>
  <si>
    <t>0D25</t>
  </si>
  <si>
    <t>0D26</t>
  </si>
  <si>
    <t>0D27</t>
  </si>
  <si>
    <t>0D28</t>
  </si>
  <si>
    <t>0D29</t>
  </si>
  <si>
    <t>0D30</t>
  </si>
  <si>
    <t>0D31</t>
  </si>
  <si>
    <t>0D32</t>
  </si>
  <si>
    <t>0D33</t>
  </si>
  <si>
    <t>0D34</t>
  </si>
  <si>
    <t>0D35</t>
  </si>
  <si>
    <t>0D36</t>
  </si>
  <si>
    <t>"00E1</t>
  </si>
  <si>
    <t>"00E2</t>
  </si>
  <si>
    <t>"00E3</t>
  </si>
  <si>
    <t>"00E4</t>
  </si>
  <si>
    <t>"00E5</t>
  </si>
  <si>
    <t>"00E6</t>
  </si>
  <si>
    <t>"00E7</t>
  </si>
  <si>
    <t>"00E8</t>
  </si>
  <si>
    <t>"00E9</t>
  </si>
  <si>
    <t>"0E10</t>
  </si>
  <si>
    <t>"0E11</t>
  </si>
  <si>
    <t>"0E12</t>
  </si>
  <si>
    <t>"0E13</t>
  </si>
  <si>
    <t>"0E14</t>
  </si>
  <si>
    <t>"0E15</t>
  </si>
  <si>
    <t>"0E16</t>
  </si>
  <si>
    <t>"0E17</t>
  </si>
  <si>
    <t>"0E18</t>
  </si>
  <si>
    <t>"0E19</t>
  </si>
  <si>
    <t>"0E20</t>
  </si>
  <si>
    <t>"0E21</t>
  </si>
  <si>
    <t>"0E22</t>
  </si>
  <si>
    <t>"0E23</t>
  </si>
  <si>
    <t>"0E24</t>
  </si>
  <si>
    <t>"0E25</t>
  </si>
  <si>
    <t>"0E26</t>
  </si>
  <si>
    <t>"0E27</t>
  </si>
  <si>
    <t>"0E28</t>
  </si>
  <si>
    <t>"0E29</t>
  </si>
  <si>
    <t>"0E30</t>
  </si>
  <si>
    <t>"0E31</t>
  </si>
  <si>
    <t>"0E32</t>
  </si>
  <si>
    <t>"0E33</t>
  </si>
  <si>
    <t>"0E34</t>
  </si>
  <si>
    <t>"0E35</t>
  </si>
  <si>
    <t>"0E36</t>
  </si>
  <si>
    <t>00F7</t>
  </si>
  <si>
    <t>00F8</t>
  </si>
  <si>
    <t>00F9</t>
  </si>
  <si>
    <t>0F10</t>
  </si>
  <si>
    <t>0F11</t>
  </si>
  <si>
    <t>0F12</t>
  </si>
  <si>
    <t>0F13</t>
  </si>
  <si>
    <t>0F14</t>
  </si>
  <si>
    <t>0F15</t>
  </si>
  <si>
    <t>0F16</t>
  </si>
  <si>
    <t>0F17</t>
  </si>
  <si>
    <t>0F18</t>
  </si>
  <si>
    <t>0F19</t>
  </si>
  <si>
    <t>0F20</t>
  </si>
  <si>
    <t>0F21</t>
  </si>
  <si>
    <t>0F22</t>
  </si>
  <si>
    <t>0F23</t>
  </si>
  <si>
    <t>0F24</t>
  </si>
  <si>
    <t>0F25</t>
  </si>
  <si>
    <t>0F26</t>
  </si>
  <si>
    <t>0F27</t>
  </si>
  <si>
    <t>0F28</t>
  </si>
  <si>
    <t>0F29</t>
  </si>
  <si>
    <t>0F30</t>
  </si>
  <si>
    <t>0F31</t>
  </si>
  <si>
    <t>0F32</t>
  </si>
  <si>
    <t>0F33</t>
  </si>
  <si>
    <t>0F34</t>
  </si>
  <si>
    <t>0F35</t>
  </si>
  <si>
    <t>0F36</t>
  </si>
  <si>
    <t>00G1</t>
  </si>
  <si>
    <t>00G2</t>
  </si>
  <si>
    <t>00G3</t>
  </si>
  <si>
    <t>00G4</t>
  </si>
  <si>
    <t>00G5</t>
  </si>
  <si>
    <t>00G6</t>
  </si>
  <si>
    <t>00G7</t>
  </si>
  <si>
    <t>00G8</t>
  </si>
  <si>
    <t>00G9</t>
  </si>
  <si>
    <t>0G10</t>
  </si>
  <si>
    <t>0G11</t>
  </si>
  <si>
    <t>0G12</t>
  </si>
  <si>
    <t>0G13</t>
  </si>
  <si>
    <t>0G14</t>
  </si>
  <si>
    <t>0G15</t>
  </si>
  <si>
    <t>0G16</t>
  </si>
  <si>
    <t>0G17</t>
  </si>
  <si>
    <t>0G18</t>
  </si>
  <si>
    <t>0G19</t>
  </si>
  <si>
    <t>0G20</t>
  </si>
  <si>
    <t>0G21</t>
  </si>
  <si>
    <t>0G22</t>
  </si>
  <si>
    <t>0G23</t>
  </si>
  <si>
    <t>0G24</t>
  </si>
  <si>
    <t>0G25</t>
  </si>
  <si>
    <t>0G26</t>
  </si>
  <si>
    <t>0G27</t>
  </si>
  <si>
    <t>0G28</t>
  </si>
  <si>
    <t>0G29</t>
  </si>
  <si>
    <t>0G30</t>
  </si>
  <si>
    <t>0G31</t>
  </si>
  <si>
    <t>0G32</t>
  </si>
  <si>
    <t>0G33</t>
  </si>
  <si>
    <t>0G34</t>
  </si>
  <si>
    <t>0G35</t>
  </si>
  <si>
    <t>0G36</t>
  </si>
  <si>
    <t>00H1</t>
  </si>
  <si>
    <t>00H2</t>
  </si>
  <si>
    <t>00H3</t>
  </si>
  <si>
    <t>00H4</t>
  </si>
  <si>
    <t>00H5</t>
  </si>
  <si>
    <t>00H6</t>
  </si>
  <si>
    <t>00H7</t>
  </si>
  <si>
    <t>00H8</t>
  </si>
  <si>
    <t>00H9</t>
  </si>
  <si>
    <t>0H10</t>
  </si>
  <si>
    <t>0H11</t>
  </si>
  <si>
    <t>0H12</t>
  </si>
  <si>
    <t>0H13</t>
  </si>
  <si>
    <t>0H14</t>
  </si>
  <si>
    <t>0H15</t>
  </si>
  <si>
    <t>0H16</t>
  </si>
  <si>
    <t>0H17</t>
  </si>
  <si>
    <t>0H18</t>
  </si>
  <si>
    <t>0H19</t>
  </si>
  <si>
    <t>0H20</t>
  </si>
  <si>
    <t>0H21</t>
  </si>
  <si>
    <t>0H22</t>
  </si>
  <si>
    <t>0H23</t>
  </si>
  <si>
    <t>0H24</t>
  </si>
  <si>
    <t>0H25</t>
  </si>
  <si>
    <t>0H26</t>
  </si>
  <si>
    <t>0H27</t>
  </si>
  <si>
    <t>0H28</t>
  </si>
  <si>
    <t>0H29</t>
  </si>
  <si>
    <t>0H30</t>
  </si>
  <si>
    <t>0H31</t>
  </si>
  <si>
    <t>0H32</t>
  </si>
  <si>
    <t>0H33</t>
  </si>
  <si>
    <t>0H34</t>
  </si>
  <si>
    <t>0H35</t>
  </si>
  <si>
    <t>0H36</t>
  </si>
  <si>
    <t>00I1</t>
  </si>
  <si>
    <t>00I2</t>
  </si>
  <si>
    <t>00I3</t>
  </si>
  <si>
    <t>00I4</t>
  </si>
  <si>
    <t>00I5</t>
  </si>
  <si>
    <t>00I6</t>
  </si>
  <si>
    <t>00I7</t>
  </si>
  <si>
    <t>00I8</t>
  </si>
  <si>
    <t>00I9</t>
  </si>
  <si>
    <t>0I10</t>
  </si>
  <si>
    <t>0I11</t>
  </si>
  <si>
    <t>0I12</t>
  </si>
  <si>
    <t>0I13</t>
  </si>
  <si>
    <t>0I14</t>
  </si>
  <si>
    <t>0I15</t>
  </si>
  <si>
    <t>0I16</t>
  </si>
  <si>
    <t>0I17</t>
  </si>
  <si>
    <t>0I18</t>
  </si>
  <si>
    <t>0I19</t>
  </si>
  <si>
    <t>0I20</t>
  </si>
  <si>
    <t>0I21</t>
  </si>
  <si>
    <t>0I22</t>
  </si>
  <si>
    <t>0I23</t>
  </si>
  <si>
    <t>0I24</t>
  </si>
  <si>
    <t>0I25</t>
  </si>
  <si>
    <t>0I26</t>
  </si>
  <si>
    <t>0I27</t>
  </si>
  <si>
    <t>0I28</t>
  </si>
  <si>
    <t>0I29</t>
  </si>
  <si>
    <t>0I30</t>
  </si>
  <si>
    <t>0I31</t>
  </si>
  <si>
    <t>0I32</t>
  </si>
  <si>
    <t>0I33</t>
  </si>
  <si>
    <t>0I34</t>
  </si>
  <si>
    <t>0I35</t>
  </si>
  <si>
    <t>0I36</t>
  </si>
  <si>
    <t>00J1</t>
  </si>
  <si>
    <t>00J2</t>
  </si>
  <si>
    <t>00J3</t>
  </si>
  <si>
    <t>00J4</t>
  </si>
  <si>
    <t>00J5</t>
  </si>
  <si>
    <t>00J6</t>
  </si>
  <si>
    <t>00J7</t>
  </si>
  <si>
    <t>00J8</t>
  </si>
  <si>
    <t>00J9</t>
  </si>
  <si>
    <t>0J10</t>
  </si>
  <si>
    <t>0J11</t>
  </si>
  <si>
    <t>0J12</t>
  </si>
  <si>
    <t>0J13</t>
  </si>
  <si>
    <t>0J14</t>
  </si>
  <si>
    <t>0J15</t>
  </si>
  <si>
    <t>0J16</t>
  </si>
  <si>
    <t>0J17</t>
  </si>
  <si>
    <t>0J18</t>
  </si>
  <si>
    <t>0J19</t>
  </si>
  <si>
    <t>0J20</t>
  </si>
  <si>
    <t>0J21</t>
  </si>
  <si>
    <t>0J22</t>
  </si>
  <si>
    <t>0J23</t>
  </si>
  <si>
    <t>0J24</t>
  </si>
  <si>
    <t>0J25</t>
  </si>
  <si>
    <t>0J26</t>
  </si>
  <si>
    <t>0J27</t>
  </si>
  <si>
    <t>0J28</t>
  </si>
  <si>
    <t>0J29</t>
  </si>
  <si>
    <t>0J30</t>
  </si>
  <si>
    <t>0J31</t>
  </si>
  <si>
    <t>0J32</t>
  </si>
  <si>
    <t>00K1</t>
  </si>
  <si>
    <t>00K2</t>
  </si>
  <si>
    <t>00K3</t>
  </si>
  <si>
    <t>00K4</t>
  </si>
  <si>
    <t>00K5</t>
  </si>
  <si>
    <t>00K6</t>
  </si>
  <si>
    <t>00K7</t>
  </si>
  <si>
    <t>00K8</t>
  </si>
  <si>
    <t>00K9</t>
  </si>
  <si>
    <t>0K10</t>
  </si>
  <si>
    <t>0K11</t>
  </si>
  <si>
    <t>0K12</t>
  </si>
  <si>
    <t>0K13</t>
  </si>
  <si>
    <t>0K14</t>
  </si>
  <si>
    <t>0K15</t>
  </si>
  <si>
    <t>0K16</t>
  </si>
  <si>
    <t>0K17</t>
  </si>
  <si>
    <t>0K18</t>
  </si>
  <si>
    <t>0K19</t>
  </si>
  <si>
    <t>0K20</t>
  </si>
  <si>
    <t>0K21</t>
  </si>
  <si>
    <t>0K22</t>
  </si>
  <si>
    <t>0K23</t>
  </si>
  <si>
    <t>0K24</t>
  </si>
  <si>
    <t>0K25</t>
  </si>
  <si>
    <t>0K26</t>
  </si>
  <si>
    <t>0K27</t>
  </si>
  <si>
    <t>0K28</t>
  </si>
  <si>
    <t>0K29</t>
  </si>
  <si>
    <t>0K30</t>
  </si>
  <si>
    <t>0K31</t>
  </si>
  <si>
    <t>0K32</t>
  </si>
  <si>
    <t>00L1</t>
  </si>
  <si>
    <t>00L2</t>
  </si>
  <si>
    <t>00L3</t>
  </si>
  <si>
    <t>00L4</t>
  </si>
  <si>
    <t>00L5</t>
  </si>
  <si>
    <t>00L6</t>
  </si>
  <si>
    <t>00L7</t>
  </si>
  <si>
    <t>00L8</t>
  </si>
  <si>
    <t>00L9</t>
  </si>
  <si>
    <t>0L10</t>
  </si>
  <si>
    <t>0L11</t>
  </si>
  <si>
    <t>0L12</t>
  </si>
  <si>
    <t>0L13</t>
  </si>
  <si>
    <t>0L14</t>
  </si>
  <si>
    <t>0L15</t>
  </si>
  <si>
    <t>0L16</t>
  </si>
  <si>
    <t>0L17</t>
  </si>
  <si>
    <t>0L18</t>
  </si>
  <si>
    <t>0L19</t>
  </si>
  <si>
    <t>0L20</t>
  </si>
  <si>
    <t>0L21</t>
  </si>
  <si>
    <t>0L22</t>
  </si>
  <si>
    <t>0L23</t>
  </si>
  <si>
    <t>0L24</t>
  </si>
  <si>
    <t>0L25</t>
  </si>
  <si>
    <t>0L26</t>
  </si>
  <si>
    <t>0L27</t>
  </si>
  <si>
    <t>0L28</t>
  </si>
  <si>
    <t>0L29</t>
  </si>
  <si>
    <t>0L30</t>
  </si>
  <si>
    <t>0L31</t>
  </si>
  <si>
    <t>0L32</t>
  </si>
  <si>
    <t>00M1</t>
  </si>
  <si>
    <t>00M2</t>
  </si>
  <si>
    <t>00M3</t>
  </si>
  <si>
    <t>00M4</t>
  </si>
  <si>
    <t>00M5</t>
  </si>
  <si>
    <t>00M6</t>
  </si>
  <si>
    <t>00M7</t>
  </si>
  <si>
    <t>00M8</t>
  </si>
  <si>
    <t>00M9</t>
  </si>
  <si>
    <t>0M10</t>
  </si>
  <si>
    <t>0M11</t>
  </si>
  <si>
    <t>0M12</t>
  </si>
  <si>
    <t>0M13</t>
  </si>
  <si>
    <t>0M14</t>
  </si>
  <si>
    <t>0M15</t>
  </si>
  <si>
    <t>0M16</t>
  </si>
  <si>
    <t>0M17</t>
  </si>
  <si>
    <t>0M18</t>
  </si>
  <si>
    <t>0M19</t>
  </si>
  <si>
    <t>0M20</t>
  </si>
  <si>
    <t>0M21</t>
  </si>
  <si>
    <t>0M22</t>
  </si>
  <si>
    <t>0M23</t>
  </si>
  <si>
    <t>0M24</t>
  </si>
  <si>
    <t>0M25</t>
  </si>
  <si>
    <t>0M26</t>
  </si>
  <si>
    <t>0M27</t>
  </si>
  <si>
    <t>0M28</t>
  </si>
  <si>
    <t>0M29</t>
  </si>
  <si>
    <t>0M30</t>
  </si>
  <si>
    <t>0M31</t>
  </si>
  <si>
    <t>0M32</t>
  </si>
  <si>
    <t>00N1</t>
  </si>
  <si>
    <t>00N2</t>
  </si>
  <si>
    <t>00N3</t>
  </si>
  <si>
    <t>00N4</t>
  </si>
  <si>
    <t>00N5</t>
  </si>
  <si>
    <t>00N6</t>
  </si>
  <si>
    <t>00N7</t>
  </si>
  <si>
    <t>00N8</t>
  </si>
  <si>
    <t>00N9</t>
  </si>
  <si>
    <t>0N10</t>
  </si>
  <si>
    <t>0N11</t>
  </si>
  <si>
    <t>0N12</t>
  </si>
  <si>
    <t>0N13</t>
  </si>
  <si>
    <t>0N14</t>
  </si>
  <si>
    <t>0N15</t>
  </si>
  <si>
    <t>0N16</t>
  </si>
  <si>
    <t>0N17</t>
  </si>
  <si>
    <t>0N18</t>
  </si>
  <si>
    <t>0N19</t>
  </si>
  <si>
    <t>0N20</t>
  </si>
  <si>
    <t>0N21</t>
  </si>
  <si>
    <t>0N22</t>
  </si>
  <si>
    <t>0N23</t>
  </si>
  <si>
    <t>0N24</t>
  </si>
  <si>
    <t>0N25</t>
  </si>
  <si>
    <t>0N26</t>
  </si>
  <si>
    <t>0N27</t>
  </si>
  <si>
    <t>0N28</t>
  </si>
  <si>
    <t>0N29</t>
  </si>
  <si>
    <t>0N30</t>
  </si>
  <si>
    <t>0N31</t>
  </si>
  <si>
    <t>0N32</t>
  </si>
  <si>
    <t>00O1</t>
  </si>
  <si>
    <t>00O2</t>
  </si>
  <si>
    <t>00O3</t>
  </si>
  <si>
    <t>00O4</t>
  </si>
  <si>
    <t>00O5</t>
  </si>
  <si>
    <t>00O6</t>
  </si>
  <si>
    <t>00O7</t>
  </si>
  <si>
    <t>00O8</t>
  </si>
  <si>
    <t>00O9</t>
  </si>
  <si>
    <t>0O10</t>
  </si>
  <si>
    <t>0O11</t>
  </si>
  <si>
    <t>0O12</t>
  </si>
  <si>
    <t>0O13</t>
  </si>
  <si>
    <t>0O14</t>
  </si>
  <si>
    <t>0O15</t>
  </si>
  <si>
    <t>0O16</t>
  </si>
  <si>
    <t>0O17</t>
  </si>
  <si>
    <t>0O18</t>
  </si>
  <si>
    <t>0O19</t>
  </si>
  <si>
    <t>0O20</t>
  </si>
  <si>
    <t>0O21</t>
  </si>
  <si>
    <t>0O22</t>
  </si>
  <si>
    <t>0O23</t>
  </si>
  <si>
    <t>0O24</t>
  </si>
  <si>
    <t>0O25</t>
  </si>
  <si>
    <t>0O26</t>
  </si>
  <si>
    <t>0O27</t>
  </si>
  <si>
    <t>0O28</t>
  </si>
  <si>
    <t>0O29</t>
  </si>
  <si>
    <t>0O30</t>
  </si>
  <si>
    <t>0O31</t>
  </si>
  <si>
    <t>0O32</t>
  </si>
  <si>
    <t>00P1</t>
  </si>
  <si>
    <t>00P2</t>
  </si>
  <si>
    <t>00P3</t>
  </si>
  <si>
    <t>00P4</t>
  </si>
  <si>
    <t>00P5</t>
  </si>
  <si>
    <t>00P6</t>
  </si>
  <si>
    <t>00P7</t>
  </si>
  <si>
    <t>00P8</t>
  </si>
  <si>
    <t>00P9</t>
  </si>
  <si>
    <t>0P10</t>
  </si>
  <si>
    <t>0P11</t>
  </si>
  <si>
    <t>0P12</t>
  </si>
  <si>
    <t>0P13</t>
  </si>
  <si>
    <t>0P14</t>
  </si>
  <si>
    <t>0P15</t>
  </si>
  <si>
    <t>0P16</t>
  </si>
  <si>
    <t>0P17</t>
  </si>
  <si>
    <t>0P18</t>
  </si>
  <si>
    <t>0P19</t>
  </si>
  <si>
    <t>0P20</t>
  </si>
  <si>
    <t>0P21</t>
  </si>
  <si>
    <t>0P22</t>
  </si>
  <si>
    <t>0P23</t>
  </si>
  <si>
    <t>0P24</t>
  </si>
  <si>
    <t>0P25</t>
  </si>
  <si>
    <t>0P26</t>
  </si>
  <si>
    <t>0P27</t>
  </si>
  <si>
    <t>0P28</t>
  </si>
  <si>
    <t>0P29</t>
  </si>
  <si>
    <t>0P30</t>
  </si>
  <si>
    <t>0P31</t>
  </si>
  <si>
    <t>0P32</t>
  </si>
  <si>
    <t>0k22</t>
  </si>
  <si>
    <t>tecmaster</t>
  </si>
  <si>
    <t>Andre</t>
  </si>
  <si>
    <t>pacote 50X</t>
  </si>
  <si>
    <t>0PE1</t>
  </si>
  <si>
    <t>0PE2</t>
  </si>
  <si>
    <t>0PE3</t>
  </si>
  <si>
    <t>0PE4</t>
  </si>
  <si>
    <t>0PE5</t>
  </si>
  <si>
    <t>0PE6</t>
  </si>
  <si>
    <t>0PE7</t>
  </si>
  <si>
    <t>0PE8</t>
  </si>
  <si>
    <t>0PE9</t>
  </si>
  <si>
    <t>PE10</t>
  </si>
  <si>
    <t>PE11</t>
  </si>
  <si>
    <t>PE12</t>
  </si>
  <si>
    <t>Botão três posições</t>
  </si>
  <si>
    <t>Botão três posições grande</t>
  </si>
  <si>
    <t>Led vermelho</t>
  </si>
  <si>
    <t>bloco de contato</t>
  </si>
  <si>
    <t xml:space="preserve">Cigarra ou Sinaleiro </t>
  </si>
  <si>
    <t>Led amarelo</t>
  </si>
  <si>
    <t>Timer digital</t>
  </si>
  <si>
    <t>Bloco de contato</t>
  </si>
  <si>
    <t>Chave duas posições</t>
  </si>
  <si>
    <t>Borne bege</t>
  </si>
  <si>
    <t>Borne azul</t>
  </si>
  <si>
    <t>Botão duas posições</t>
  </si>
  <si>
    <t>Chave três posições</t>
  </si>
  <si>
    <t>00j2</t>
  </si>
  <si>
    <t>amauri</t>
  </si>
  <si>
    <t>0j10</t>
  </si>
  <si>
    <t>00l7</t>
  </si>
  <si>
    <t>0l15</t>
  </si>
  <si>
    <t>juliano</t>
  </si>
  <si>
    <t>0k19</t>
  </si>
  <si>
    <t>botão duas posições</t>
  </si>
  <si>
    <t>joão</t>
  </si>
  <si>
    <t xml:space="preserve">jose </t>
  </si>
  <si>
    <t>guilehrme</t>
  </si>
  <si>
    <t>joao</t>
  </si>
  <si>
    <t>00k9</t>
  </si>
  <si>
    <t>00k10</t>
  </si>
  <si>
    <t>00B19</t>
  </si>
  <si>
    <t>0E21</t>
  </si>
  <si>
    <t>0k16</t>
  </si>
  <si>
    <t xml:space="preserve">0L26 </t>
  </si>
  <si>
    <t>eduardo</t>
  </si>
  <si>
    <t>matheus</t>
  </si>
  <si>
    <t>transformador</t>
  </si>
  <si>
    <t>0BA1</t>
  </si>
  <si>
    <t xml:space="preserve">     </t>
  </si>
  <si>
    <t>adabo21pacote</t>
  </si>
  <si>
    <t xml:space="preserve"> </t>
  </si>
  <si>
    <t>1CAIXA</t>
  </si>
  <si>
    <t>PACOTE 1</t>
  </si>
  <si>
    <t>lamp olho de boi jng c/rab 24v am</t>
  </si>
  <si>
    <t xml:space="preserve">plafornier dec Foxluz recep porcelana bc </t>
  </si>
  <si>
    <t>lamp led Foxlux 9w 6500k</t>
  </si>
  <si>
    <t>cod 38937</t>
  </si>
  <si>
    <t>cod 33750</t>
  </si>
  <si>
    <t>cod 39637</t>
  </si>
  <si>
    <t>ele aricanduva</t>
  </si>
  <si>
    <t xml:space="preserve">(ap)pregador preto pa </t>
  </si>
  <si>
    <t>cod ap133</t>
  </si>
  <si>
    <t>pr 2521 M6 x 22 mm S/P</t>
  </si>
  <si>
    <t>led alta potencia z100 30w 100/240v</t>
  </si>
  <si>
    <t>fita duplaface VHB 4910</t>
  </si>
  <si>
    <t xml:space="preserve">fita isolante </t>
  </si>
  <si>
    <t xml:space="preserve">Adab 002 </t>
  </si>
  <si>
    <t>0k23</t>
  </si>
  <si>
    <t>pacote</t>
  </si>
  <si>
    <t>caixa</t>
  </si>
  <si>
    <t>adab F22p32</t>
  </si>
  <si>
    <t>ADAB-002-1</t>
  </si>
  <si>
    <t>ADAB-F22P32-1</t>
  </si>
  <si>
    <t>ABAB-F22P28-1</t>
  </si>
  <si>
    <t>ABAB-002</t>
  </si>
  <si>
    <t>bs54(botao de emegencia)</t>
  </si>
  <si>
    <t>trocado</t>
  </si>
  <si>
    <t>ADAB-F22P28</t>
  </si>
  <si>
    <t>5ADAB-F22</t>
  </si>
  <si>
    <t>regua de tomada 4 boca</t>
  </si>
  <si>
    <t>ADAB-F12-P36</t>
  </si>
  <si>
    <t xml:space="preserve">atualizar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</si>
</sst>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R$&quot;\ * #,##0.00_-;\-&quot;R$&quot;\ * #,##0.00_-;_-&quot;R$&quot;\ * &quot;-&quot;??_-;_-@_-"/>
    <numFmt numFmtId="165" formatCode="&quot;R$&quot;\ #,##0"/>
    <numFmt numFmtId="166" formatCode="&quot;R$&quot;\ #,##0.00"/>
    <numFmt numFmtId="167" formatCode="0.0%"/>
    <numFmt numFmtId="168" formatCode="0.0"/>
    <numFmt numFmtId="169" formatCode="#,##0.0"/>
    <numFmt numFmtId="170" formatCode="&quot;R$&quot;#,##0.00"/>
  </numFmts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b/>
      <sz val="32"/>
      <color theme="1" tint="0.249977111117893"/>
      <name val="Calibri"/>
      <family val="2"/>
      <scheme val="minor"/>
    </font>
    <font>
      <b/>
      <sz val="32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28"/>
      <color theme="1" tint="0.249977111117893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5B03E"/>
        <bgColor indexed="64"/>
      </patternFill>
    </fill>
    <fill>
      <patternFill patternType="solid">
        <fgColor rgb="FFF0462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n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1" applyNumberFormat="1" applyFont="1"/>
    <xf numFmtId="0" fontId="2" fillId="0" borderId="0" xfId="1" applyNumberFormat="1" applyFont="1"/>
    <xf numFmtId="0" fontId="0" fillId="4" borderId="0" xfId="0" applyFill="1"/>
    <xf numFmtId="0" fontId="4" fillId="0" borderId="0" xfId="2"/>
    <xf numFmtId="0" fontId="4" fillId="4" borderId="0" xfId="2" applyFill="1"/>
    <xf numFmtId="0" fontId="4" fillId="2" borderId="0" xfId="2" applyFill="1"/>
    <xf numFmtId="0" fontId="7" fillId="5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0" fillId="0" borderId="4" xfId="0" applyBorder="1"/>
    <xf numFmtId="0" fontId="7" fillId="5" borderId="5" xfId="0" applyFont="1" applyFill="1" applyBorder="1" applyAlignment="1">
      <alignment horizontal="left" vertical="center" wrapText="1" indent="1"/>
    </xf>
    <xf numFmtId="0" fontId="7" fillId="5" borderId="6" xfId="0" applyFont="1" applyFill="1" applyBorder="1" applyAlignment="1">
      <alignment horizontal="left" vertical="center" wrapText="1" indent="1"/>
    </xf>
    <xf numFmtId="3" fontId="4" fillId="0" borderId="8" xfId="0" applyNumberFormat="1" applyFont="1" applyBorder="1" applyAlignment="1" applyProtection="1">
      <alignment horizontal="left" vertical="center" wrapText="1" indent="1"/>
      <protection locked="0"/>
    </xf>
    <xf numFmtId="166" fontId="4" fillId="0" borderId="8" xfId="0" applyNumberFormat="1" applyFont="1" applyBorder="1" applyAlignment="1" applyProtection="1">
      <alignment horizontal="left" vertical="center" wrapText="1" indent="1"/>
      <protection locked="0"/>
    </xf>
    <xf numFmtId="0" fontId="4" fillId="6" borderId="7" xfId="0" applyFont="1" applyFill="1" applyBorder="1" applyAlignment="1">
      <alignment horizontal="left" vertical="center" wrapText="1" indent="1"/>
    </xf>
    <xf numFmtId="165" fontId="4" fillId="6" borderId="8" xfId="0" applyNumberFormat="1" applyFont="1" applyFill="1" applyBorder="1" applyAlignment="1">
      <alignment horizontal="left" vertical="center" wrapText="1" indent="1"/>
    </xf>
    <xf numFmtId="3" fontId="4" fillId="6" borderId="8" xfId="0" applyNumberFormat="1" applyFont="1" applyFill="1" applyBorder="1" applyAlignment="1">
      <alignment horizontal="left" vertical="center" wrapText="1" indent="1"/>
    </xf>
    <xf numFmtId="14" fontId="4" fillId="6" borderId="8" xfId="0" applyNumberFormat="1" applyFont="1" applyFill="1" applyBorder="1" applyAlignment="1">
      <alignment horizontal="left" vertical="center" wrapText="1" indent="1"/>
    </xf>
    <xf numFmtId="166" fontId="4" fillId="6" borderId="8" xfId="0" applyNumberFormat="1" applyFont="1" applyFill="1" applyBorder="1" applyAlignment="1">
      <alignment horizontal="left" vertical="center" wrapText="1" indent="1"/>
    </xf>
    <xf numFmtId="0" fontId="7" fillId="5" borderId="9" xfId="0" applyFont="1" applyFill="1" applyBorder="1" applyAlignment="1">
      <alignment horizontal="left" vertical="center" wrapText="1" indent="1"/>
    </xf>
    <xf numFmtId="165" fontId="4" fillId="0" borderId="8" xfId="0" applyNumberFormat="1" applyFont="1" applyBorder="1" applyAlignment="1" applyProtection="1">
      <alignment horizontal="left" vertical="center" indent="1"/>
      <protection locked="0"/>
    </xf>
    <xf numFmtId="3" fontId="4" fillId="0" borderId="8" xfId="0" applyNumberFormat="1" applyFont="1" applyBorder="1" applyAlignment="1" applyProtection="1">
      <alignment horizontal="left" vertical="center" indent="1"/>
      <protection locked="0"/>
    </xf>
    <xf numFmtId="165" fontId="4" fillId="6" borderId="8" xfId="0" applyNumberFormat="1" applyFont="1" applyFill="1" applyBorder="1" applyAlignment="1">
      <alignment horizontal="left" vertical="center" indent="1"/>
    </xf>
    <xf numFmtId="3" fontId="4" fillId="6" borderId="8" xfId="0" applyNumberFormat="1" applyFont="1" applyFill="1" applyBorder="1" applyAlignment="1">
      <alignment horizontal="left" vertical="center" indent="1"/>
    </xf>
    <xf numFmtId="0" fontId="4" fillId="0" borderId="2" xfId="2" applyBorder="1"/>
    <xf numFmtId="165" fontId="4" fillId="0" borderId="2" xfId="0" applyNumberFormat="1" applyFont="1" applyBorder="1" applyAlignment="1" applyProtection="1">
      <alignment horizontal="left" vertical="center" indent="1"/>
      <protection locked="0"/>
    </xf>
    <xf numFmtId="3" fontId="4" fillId="0" borderId="2" xfId="0" applyNumberFormat="1" applyFont="1" applyBorder="1" applyAlignment="1" applyProtection="1">
      <alignment horizontal="left" vertical="center" indent="1"/>
      <protection locked="0"/>
    </xf>
    <xf numFmtId="0" fontId="4" fillId="0" borderId="2" xfId="0" applyFont="1" applyBorder="1" applyAlignment="1" applyProtection="1">
      <alignment horizontal="left" vertical="center" indent="1"/>
      <protection locked="0"/>
    </xf>
    <xf numFmtId="14" fontId="4" fillId="0" borderId="2" xfId="0" applyNumberFormat="1" applyFont="1" applyBorder="1" applyAlignment="1" applyProtection="1">
      <alignment horizontal="left" vertical="center" indent="1"/>
      <protection locked="0"/>
    </xf>
    <xf numFmtId="165" fontId="8" fillId="6" borderId="2" xfId="0" applyNumberFormat="1" applyFont="1" applyFill="1" applyBorder="1" applyAlignment="1">
      <alignment horizontal="left" vertical="center" indent="1"/>
    </xf>
    <xf numFmtId="3" fontId="8" fillId="6" borderId="2" xfId="0" applyNumberFormat="1" applyFont="1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left" vertical="center" indent="1"/>
    </xf>
    <xf numFmtId="14" fontId="8" fillId="6" borderId="2" xfId="0" applyNumberFormat="1" applyFont="1" applyFill="1" applyBorder="1" applyAlignment="1">
      <alignment horizontal="left" vertical="center" indent="1"/>
    </xf>
    <xf numFmtId="165" fontId="4" fillId="6" borderId="2" xfId="0" applyNumberFormat="1" applyFont="1" applyFill="1" applyBorder="1" applyAlignment="1">
      <alignment horizontal="left" vertical="center" indent="1"/>
    </xf>
    <xf numFmtId="3" fontId="4" fillId="6" borderId="2" xfId="0" applyNumberFormat="1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indent="1"/>
    </xf>
    <xf numFmtId="14" fontId="4" fillId="6" borderId="2" xfId="0" applyNumberFormat="1" applyFont="1" applyFill="1" applyBorder="1" applyAlignment="1">
      <alignment horizontal="left" vertical="center" indent="1"/>
    </xf>
    <xf numFmtId="0" fontId="7" fillId="5" borderId="3" xfId="0" applyFont="1" applyFill="1" applyBorder="1" applyAlignment="1">
      <alignment horizontal="left" vertical="center" wrapText="1" indent="1"/>
    </xf>
    <xf numFmtId="0" fontId="4" fillId="6" borderId="8" xfId="0" applyFont="1" applyFill="1" applyBorder="1" applyAlignment="1">
      <alignment horizontal="left" vertical="center" indent="1"/>
    </xf>
    <xf numFmtId="0" fontId="4" fillId="0" borderId="10" xfId="0" applyFont="1" applyBorder="1" applyAlignment="1" applyProtection="1">
      <alignment horizontal="left" vertical="center" indent="1"/>
      <protection locked="0"/>
    </xf>
    <xf numFmtId="166" fontId="4" fillId="3" borderId="8" xfId="0" applyNumberFormat="1" applyFont="1" applyFill="1" applyBorder="1" applyAlignment="1" applyProtection="1">
      <alignment horizontal="left" vertical="center" wrapText="1" indent="1"/>
      <protection locked="0"/>
    </xf>
    <xf numFmtId="1" fontId="4" fillId="0" borderId="8" xfId="0" applyNumberFormat="1" applyFont="1" applyBorder="1" applyAlignment="1" applyProtection="1">
      <alignment horizontal="left" vertical="center" wrapText="1" indent="1"/>
      <protection locked="0"/>
    </xf>
    <xf numFmtId="0" fontId="4" fillId="6" borderId="8" xfId="0" applyFont="1" applyFill="1" applyBorder="1" applyAlignment="1">
      <alignment horizontal="left" vertical="center" wrapText="1" indent="1"/>
    </xf>
    <xf numFmtId="1" fontId="4" fillId="6" borderId="8" xfId="0" applyNumberFormat="1" applyFont="1" applyFill="1" applyBorder="1" applyAlignment="1">
      <alignment horizontal="left" vertical="center" wrapText="1" indent="1"/>
    </xf>
    <xf numFmtId="0" fontId="9" fillId="0" borderId="0" xfId="0" applyFont="1"/>
    <xf numFmtId="167" fontId="4" fillId="6" borderId="8" xfId="4" applyNumberFormat="1" applyFill="1" applyBorder="1" applyAlignment="1">
      <alignment horizontal="left" vertical="center" wrapText="1" indent="1"/>
    </xf>
    <xf numFmtId="168" fontId="4" fillId="6" borderId="7" xfId="4" applyNumberFormat="1" applyFill="1" applyBorder="1" applyAlignment="1">
      <alignment horizontal="left" vertical="center" wrapText="1" indent="1"/>
    </xf>
    <xf numFmtId="0" fontId="9" fillId="3" borderId="0" xfId="0" applyFont="1" applyFill="1"/>
    <xf numFmtId="0" fontId="9" fillId="0" borderId="0" xfId="5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5" borderId="11" xfId="0" applyFont="1" applyFill="1" applyBorder="1" applyAlignment="1">
      <alignment horizontal="left" vertical="center" wrapText="1" indent="1"/>
    </xf>
    <xf numFmtId="0" fontId="4" fillId="0" borderId="0" xfId="0" applyFont="1"/>
    <xf numFmtId="0" fontId="7" fillId="5" borderId="14" xfId="0" applyFont="1" applyFill="1" applyBorder="1" applyAlignment="1">
      <alignment horizontal="left" vertical="center" wrapText="1" indent="1"/>
    </xf>
    <xf numFmtId="0" fontId="7" fillId="5" borderId="15" xfId="0" applyFont="1" applyFill="1" applyBorder="1" applyAlignment="1">
      <alignment horizontal="left" vertical="center" wrapText="1" indent="1"/>
    </xf>
    <xf numFmtId="0" fontId="6" fillId="0" borderId="0" xfId="0" applyFont="1"/>
    <xf numFmtId="3" fontId="4" fillId="3" borderId="0" xfId="0" applyNumberFormat="1" applyFont="1" applyFill="1" applyAlignment="1">
      <alignment horizontal="left" vertical="center" wrapText="1" indent="1"/>
    </xf>
    <xf numFmtId="3" fontId="4" fillId="3" borderId="0" xfId="0" applyNumberFormat="1" applyFont="1" applyFill="1" applyAlignment="1">
      <alignment vertical="center" wrapText="1"/>
    </xf>
    <xf numFmtId="0" fontId="7" fillId="5" borderId="19" xfId="0" applyFont="1" applyFill="1" applyBorder="1" applyAlignment="1">
      <alignment horizontal="left" vertical="center" wrapText="1" indent="1"/>
    </xf>
    <xf numFmtId="0" fontId="7" fillId="5" borderId="20" xfId="0" applyFont="1" applyFill="1" applyBorder="1" applyAlignment="1">
      <alignment horizontal="left" vertical="center" wrapText="1" indent="1"/>
    </xf>
    <xf numFmtId="3" fontId="4" fillId="6" borderId="21" xfId="0" applyNumberFormat="1" applyFont="1" applyFill="1" applyBorder="1" applyAlignment="1">
      <alignment horizontal="left" vertical="center" indent="1"/>
    </xf>
    <xf numFmtId="3" fontId="4" fillId="6" borderId="22" xfId="0" applyNumberFormat="1" applyFont="1" applyFill="1" applyBorder="1" applyAlignment="1">
      <alignment horizontal="left" vertical="center" indent="1"/>
    </xf>
    <xf numFmtId="3" fontId="4" fillId="6" borderId="22" xfId="0" applyNumberFormat="1" applyFont="1" applyFill="1" applyBorder="1" applyAlignment="1">
      <alignment horizontal="left" vertical="center" wrapText="1" indent="1"/>
    </xf>
    <xf numFmtId="10" fontId="4" fillId="6" borderId="22" xfId="4" applyNumberFormat="1" applyFill="1" applyBorder="1" applyAlignment="1">
      <alignment horizontal="left" vertical="center" indent="1"/>
    </xf>
    <xf numFmtId="166" fontId="4" fillId="6" borderId="22" xfId="0" applyNumberFormat="1" applyFont="1" applyFill="1" applyBorder="1" applyAlignment="1">
      <alignment horizontal="left" vertical="center" indent="1"/>
    </xf>
    <xf numFmtId="169" fontId="4" fillId="6" borderId="22" xfId="0" applyNumberFormat="1" applyFont="1" applyFill="1" applyBorder="1" applyAlignment="1">
      <alignment horizontal="left" vertical="center" indent="1"/>
    </xf>
    <xf numFmtId="0" fontId="0" fillId="3" borderId="8" xfId="0" applyFill="1" applyBorder="1" applyAlignment="1" applyProtection="1">
      <alignment horizontal="left" vertical="center" indent="1"/>
      <protection locked="0"/>
    </xf>
    <xf numFmtId="0" fontId="9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indent="1"/>
    </xf>
    <xf numFmtId="0" fontId="1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1"/>
    </xf>
    <xf numFmtId="0" fontId="11" fillId="0" borderId="0" xfId="0" applyFont="1" applyAlignment="1">
      <alignment horizontal="left" inden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right" vertical="center" indent="1"/>
    </xf>
    <xf numFmtId="0" fontId="4" fillId="3" borderId="8" xfId="0" applyFont="1" applyFill="1" applyBorder="1" applyAlignment="1" applyProtection="1">
      <alignment horizontal="left" vertical="center" wrapText="1" indent="1"/>
      <protection locked="0"/>
    </xf>
    <xf numFmtId="0" fontId="0" fillId="0" borderId="23" xfId="0" applyBorder="1"/>
    <xf numFmtId="0" fontId="9" fillId="0" borderId="23" xfId="0" applyFont="1" applyBorder="1" applyAlignment="1">
      <alignment wrapText="1"/>
    </xf>
    <xf numFmtId="0" fontId="9" fillId="0" borderId="23" xfId="0" applyFont="1" applyBorder="1"/>
    <xf numFmtId="0" fontId="11" fillId="0" borderId="23" xfId="0" applyFont="1" applyBorder="1"/>
    <xf numFmtId="3" fontId="6" fillId="0" borderId="0" xfId="0" applyNumberFormat="1" applyFont="1"/>
    <xf numFmtId="3" fontId="9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0" fontId="0" fillId="6" borderId="7" xfId="0" applyFill="1" applyBorder="1" applyAlignment="1">
      <alignment horizontal="left" vertical="center" wrapText="1" indent="1"/>
    </xf>
    <xf numFmtId="0" fontId="0" fillId="0" borderId="24" xfId="0" applyBorder="1" applyAlignment="1">
      <alignment horizontal="left" vertical="center" wrapText="1"/>
    </xf>
    <xf numFmtId="0" fontId="0" fillId="0" borderId="24" xfId="0" applyBorder="1"/>
    <xf numFmtId="0" fontId="0" fillId="0" borderId="8" xfId="0" applyBorder="1" applyAlignment="1" applyProtection="1">
      <alignment horizontal="left" vertical="center" indent="1"/>
      <protection locked="0"/>
    </xf>
    <xf numFmtId="0" fontId="0" fillId="6" borderId="8" xfId="0" applyFill="1" applyBorder="1" applyAlignment="1">
      <alignment horizontal="left" vertical="center" indent="1"/>
    </xf>
    <xf numFmtId="14" fontId="0" fillId="0" borderId="2" xfId="0" applyNumberFormat="1" applyBorder="1"/>
    <xf numFmtId="166" fontId="0" fillId="0" borderId="8" xfId="0" applyNumberFormat="1" applyBorder="1" applyAlignment="1" applyProtection="1">
      <alignment horizontal="left" vertical="center" wrapText="1" indent="1"/>
      <protection locked="0"/>
    </xf>
    <xf numFmtId="0" fontId="0" fillId="9" borderId="3" xfId="0" applyFill="1" applyBorder="1"/>
    <xf numFmtId="1" fontId="19" fillId="6" borderId="8" xfId="0" applyNumberFormat="1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wrapText="1"/>
    </xf>
    <xf numFmtId="14" fontId="4" fillId="6" borderId="7" xfId="0" applyNumberFormat="1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1" fontId="4" fillId="10" borderId="8" xfId="0" applyNumberFormat="1" applyFont="1" applyFill="1" applyBorder="1" applyAlignment="1">
      <alignment horizontal="left" vertical="center" wrapText="1" indent="1"/>
    </xf>
    <xf numFmtId="3" fontId="4" fillId="0" borderId="0" xfId="0" applyNumberFormat="1" applyFont="1"/>
    <xf numFmtId="22" fontId="0" fillId="6" borderId="7" xfId="0" applyNumberFormat="1" applyFill="1" applyBorder="1" applyAlignment="1">
      <alignment horizontal="left" vertical="center" wrapText="1" indent="1"/>
    </xf>
    <xf numFmtId="166" fontId="0" fillId="2" borderId="0" xfId="0" applyNumberFormat="1" applyFill="1"/>
    <xf numFmtId="166" fontId="0" fillId="4" borderId="0" xfId="0" applyNumberFormat="1" applyFill="1"/>
    <xf numFmtId="166" fontId="0" fillId="0" borderId="0" xfId="0" applyNumberFormat="1"/>
    <xf numFmtId="166" fontId="7" fillId="5" borderId="6" xfId="0" applyNumberFormat="1" applyFont="1" applyFill="1" applyBorder="1" applyAlignment="1">
      <alignment horizontal="left" vertical="center" wrapText="1" indent="1"/>
    </xf>
    <xf numFmtId="166" fontId="0" fillId="0" borderId="2" xfId="0" applyNumberFormat="1" applyBorder="1"/>
    <xf numFmtId="14" fontId="0" fillId="0" borderId="0" xfId="0" applyNumberFormat="1"/>
    <xf numFmtId="165" fontId="0" fillId="6" borderId="8" xfId="0" applyNumberFormat="1" applyFill="1" applyBorder="1" applyAlignment="1">
      <alignment horizontal="left" vertical="center" wrapText="1" indent="1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4" fillId="10" borderId="8" xfId="0" applyFont="1" applyFill="1" applyBorder="1" applyAlignment="1">
      <alignment horizontal="left" vertical="center" wrapText="1" indent="1"/>
    </xf>
    <xf numFmtId="165" fontId="0" fillId="6" borderId="8" xfId="0" quotePrefix="1" applyNumberFormat="1" applyFill="1" applyBorder="1" applyAlignment="1">
      <alignment horizontal="left" vertical="center" wrapText="1" indent="1"/>
    </xf>
    <xf numFmtId="3" fontId="0" fillId="0" borderId="8" xfId="0" applyNumberFormat="1" applyBorder="1" applyAlignment="1" applyProtection="1">
      <alignment horizontal="left" vertical="center" wrapText="1" indent="1"/>
      <protection locked="0"/>
    </xf>
    <xf numFmtId="3" fontId="4" fillId="10" borderId="8" xfId="0" applyNumberFormat="1" applyFont="1" applyFill="1" applyBorder="1" applyAlignment="1" applyProtection="1">
      <alignment horizontal="left" vertical="center" wrapText="1" indent="1"/>
      <protection locked="0"/>
    </xf>
    <xf numFmtId="0" fontId="0" fillId="10" borderId="7" xfId="0" applyFill="1" applyBorder="1" applyAlignment="1">
      <alignment horizontal="left" vertical="center" wrapText="1" indent="1"/>
    </xf>
    <xf numFmtId="165" fontId="0" fillId="11" borderId="8" xfId="0" applyNumberFormat="1" applyFill="1" applyBorder="1" applyAlignment="1">
      <alignment horizontal="left" vertical="center" wrapText="1" indent="1"/>
    </xf>
    <xf numFmtId="14" fontId="0" fillId="6" borderId="7" xfId="0" applyNumberFormat="1" applyFill="1" applyBorder="1" applyAlignment="1">
      <alignment horizontal="left" vertical="center" wrapText="1" indent="1"/>
    </xf>
    <xf numFmtId="14" fontId="4" fillId="6" borderId="7" xfId="0" applyNumberFormat="1" applyFont="1" applyFill="1" applyBorder="1" applyAlignment="1">
      <alignment horizontal="left" vertical="center" wrapText="1" indent="1"/>
    </xf>
    <xf numFmtId="0" fontId="0" fillId="12" borderId="7" xfId="0" applyFill="1" applyBorder="1" applyAlignment="1">
      <alignment horizontal="left" vertical="center" wrapText="1" indent="1"/>
    </xf>
    <xf numFmtId="0" fontId="0" fillId="12" borderId="7" xfId="0" quotePrefix="1" applyFill="1" applyBorder="1" applyAlignment="1">
      <alignment horizontal="left" vertical="center" wrapText="1" indent="1"/>
    </xf>
    <xf numFmtId="14" fontId="19" fillId="6" borderId="7" xfId="0" applyNumberFormat="1" applyFont="1" applyFill="1" applyBorder="1" applyAlignment="1">
      <alignment horizontal="left" vertical="center" wrapText="1" indent="1"/>
    </xf>
    <xf numFmtId="165" fontId="19" fillId="6" borderId="8" xfId="0" applyNumberFormat="1" applyFont="1" applyFill="1" applyBorder="1" applyAlignment="1">
      <alignment horizontal="left" vertical="center" wrapText="1" indent="1"/>
    </xf>
    <xf numFmtId="3" fontId="19" fillId="6" borderId="8" xfId="0" applyNumberFormat="1" applyFont="1" applyFill="1" applyBorder="1" applyAlignment="1">
      <alignment horizontal="left" vertical="center" wrapText="1" indent="1"/>
    </xf>
    <xf numFmtId="166" fontId="19" fillId="6" borderId="8" xfId="0" applyNumberFormat="1" applyFont="1" applyFill="1" applyBorder="1" applyAlignment="1">
      <alignment horizontal="left" vertical="center" wrapText="1" indent="1"/>
    </xf>
    <xf numFmtId="3" fontId="2" fillId="0" borderId="0" xfId="0" applyNumberFormat="1" applyFont="1"/>
    <xf numFmtId="14" fontId="4" fillId="10" borderId="7" xfId="0" applyNumberFormat="1" applyFont="1" applyFill="1" applyBorder="1" applyAlignment="1">
      <alignment horizontal="left" vertical="center" wrapText="1" indent="1"/>
    </xf>
    <xf numFmtId="165" fontId="0" fillId="10" borderId="8" xfId="0" applyNumberFormat="1" applyFill="1" applyBorder="1" applyAlignment="1">
      <alignment horizontal="left" vertical="center" wrapText="1" indent="1"/>
    </xf>
    <xf numFmtId="165" fontId="4" fillId="10" borderId="8" xfId="0" applyNumberFormat="1" applyFont="1" applyFill="1" applyBorder="1" applyAlignment="1">
      <alignment horizontal="left" vertical="center" wrapText="1" indent="1"/>
    </xf>
    <xf numFmtId="3" fontId="4" fillId="10" borderId="8" xfId="0" applyNumberFormat="1" applyFont="1" applyFill="1" applyBorder="1" applyAlignment="1">
      <alignment horizontal="left" vertical="center" wrapText="1" indent="1"/>
    </xf>
    <xf numFmtId="3" fontId="0" fillId="6" borderId="8" xfId="0" applyNumberFormat="1" applyFill="1" applyBorder="1" applyAlignment="1">
      <alignment horizontal="left" vertical="center" wrapText="1" indent="1"/>
    </xf>
    <xf numFmtId="3" fontId="0" fillId="10" borderId="8" xfId="0" applyNumberFormat="1" applyFill="1" applyBorder="1" applyAlignment="1" applyProtection="1">
      <alignment horizontal="left" vertical="center" wrapText="1" indent="1"/>
      <protection locked="0"/>
    </xf>
    <xf numFmtId="3" fontId="4" fillId="3" borderId="8" xfId="0" applyNumberFormat="1" applyFont="1" applyFill="1" applyBorder="1" applyAlignment="1" applyProtection="1">
      <alignment horizontal="left" vertical="center" wrapText="1" indent="1"/>
      <protection locked="0"/>
    </xf>
    <xf numFmtId="0" fontId="0" fillId="13" borderId="7" xfId="0" applyFill="1" applyBorder="1" applyAlignment="1">
      <alignment horizontal="left" vertical="center" wrapText="1" indent="1"/>
    </xf>
    <xf numFmtId="165" fontId="4" fillId="13" borderId="8" xfId="0" applyNumberFormat="1" applyFont="1" applyFill="1" applyBorder="1" applyAlignment="1">
      <alignment horizontal="left" vertical="center" wrapText="1" indent="1"/>
    </xf>
    <xf numFmtId="3" fontId="4" fillId="13" borderId="8" xfId="0" applyNumberFormat="1" applyFont="1" applyFill="1" applyBorder="1" applyAlignment="1" applyProtection="1">
      <alignment horizontal="left" vertical="center" wrapText="1" indent="1"/>
      <protection locked="0"/>
    </xf>
    <xf numFmtId="0" fontId="4" fillId="13" borderId="7" xfId="0" applyFont="1" applyFill="1" applyBorder="1" applyAlignment="1">
      <alignment horizontal="left" vertical="center" wrapText="1" indent="1"/>
    </xf>
    <xf numFmtId="166" fontId="4" fillId="13" borderId="8" xfId="0" applyNumberFormat="1" applyFont="1" applyFill="1" applyBorder="1" applyAlignment="1" applyProtection="1">
      <alignment horizontal="left" vertical="center" wrapText="1" indent="1"/>
      <protection locked="0"/>
    </xf>
    <xf numFmtId="1" fontId="4" fillId="13" borderId="8" xfId="0" applyNumberFormat="1" applyFont="1" applyFill="1" applyBorder="1" applyAlignment="1">
      <alignment horizontal="left" vertical="center" wrapText="1" indent="1"/>
    </xf>
    <xf numFmtId="0" fontId="4" fillId="13" borderId="8" xfId="0" applyFont="1" applyFill="1" applyBorder="1" applyAlignment="1">
      <alignment horizontal="left" vertical="center" wrapText="1" indent="1"/>
    </xf>
    <xf numFmtId="166" fontId="4" fillId="13" borderId="8" xfId="0" applyNumberFormat="1" applyFont="1" applyFill="1" applyBorder="1" applyAlignment="1">
      <alignment horizontal="left" vertical="center" wrapText="1" indent="1"/>
    </xf>
    <xf numFmtId="0" fontId="0" fillId="14" borderId="7" xfId="0" applyFill="1" applyBorder="1" applyAlignment="1">
      <alignment horizontal="left" vertical="center" wrapText="1" indent="1"/>
    </xf>
    <xf numFmtId="165" fontId="0" fillId="6" borderId="8" xfId="0" applyNumberFormat="1" applyFont="1" applyFill="1" applyBorder="1" applyAlignment="1">
      <alignment horizontal="left" vertical="center" wrapText="1" indent="1"/>
    </xf>
    <xf numFmtId="165" fontId="0" fillId="6" borderId="8" xfId="0" quotePrefix="1" applyNumberFormat="1" applyFont="1" applyFill="1" applyBorder="1" applyAlignment="1">
      <alignment horizontal="left" vertical="center" wrapText="1" indent="1"/>
    </xf>
    <xf numFmtId="1" fontId="0" fillId="0" borderId="0" xfId="0" applyNumberFormat="1"/>
    <xf numFmtId="14" fontId="0" fillId="10" borderId="7" xfId="0" applyNumberFormat="1" applyFill="1" applyBorder="1" applyAlignment="1">
      <alignment horizontal="left" vertical="center" wrapText="1" indent="1"/>
    </xf>
    <xf numFmtId="165" fontId="0" fillId="10" borderId="8" xfId="0" applyNumberFormat="1" applyFont="1" applyFill="1" applyBorder="1" applyAlignment="1">
      <alignment horizontal="left" vertical="center" wrapText="1" indent="1"/>
    </xf>
    <xf numFmtId="0" fontId="4" fillId="6" borderId="12" xfId="0" applyFont="1" applyFill="1" applyBorder="1" applyAlignment="1">
      <alignment horizontal="left" vertical="center" indent="1"/>
    </xf>
    <xf numFmtId="0" fontId="4" fillId="6" borderId="13" xfId="0" applyFont="1" applyFill="1" applyBorder="1" applyAlignment="1">
      <alignment horizontal="left" vertical="center" indent="1"/>
    </xf>
    <xf numFmtId="3" fontId="4" fillId="6" borderId="12" xfId="0" applyNumberFormat="1" applyFont="1" applyFill="1" applyBorder="1" applyAlignment="1">
      <alignment horizontal="left" vertical="center" indent="1"/>
    </xf>
    <xf numFmtId="3" fontId="4" fillId="6" borderId="13" xfId="0" applyNumberFormat="1" applyFont="1" applyFill="1" applyBorder="1" applyAlignment="1">
      <alignment horizontal="left" vertical="center" indent="1"/>
    </xf>
    <xf numFmtId="166" fontId="4" fillId="6" borderId="12" xfId="0" applyNumberFormat="1" applyFont="1" applyFill="1" applyBorder="1" applyAlignment="1">
      <alignment horizontal="left" vertical="center" indent="1"/>
    </xf>
    <xf numFmtId="166" fontId="4" fillId="6" borderId="13" xfId="0" applyNumberFormat="1" applyFont="1" applyFill="1" applyBorder="1" applyAlignment="1">
      <alignment horizontal="left" vertical="center" indent="1"/>
    </xf>
    <xf numFmtId="3" fontId="0" fillId="3" borderId="7" xfId="0" applyNumberFormat="1" applyFill="1" applyBorder="1" applyAlignment="1" applyProtection="1">
      <alignment horizontal="left" vertical="center" indent="1"/>
      <protection locked="0"/>
    </xf>
    <xf numFmtId="3" fontId="4" fillId="3" borderId="16" xfId="0" applyNumberFormat="1" applyFont="1" applyFill="1" applyBorder="1" applyAlignment="1" applyProtection="1">
      <alignment horizontal="left" vertical="center" indent="1"/>
      <protection locked="0"/>
    </xf>
    <xf numFmtId="3" fontId="4" fillId="3" borderId="17" xfId="0" applyNumberFormat="1" applyFont="1" applyFill="1" applyBorder="1" applyAlignment="1" applyProtection="1">
      <alignment horizontal="left" vertical="center" indent="1"/>
      <protection locked="0"/>
    </xf>
    <xf numFmtId="0" fontId="7" fillId="5" borderId="15" xfId="0" applyFont="1" applyFill="1" applyBorder="1" applyAlignment="1">
      <alignment horizontal="left" vertical="center" wrapText="1" indent="1"/>
    </xf>
    <xf numFmtId="0" fontId="7" fillId="5" borderId="18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170" fontId="15" fillId="6" borderId="8" xfId="0" applyNumberFormat="1" applyFont="1" applyFill="1" applyBorder="1" applyAlignment="1">
      <alignment horizontal="center" vertical="center" wrapText="1"/>
    </xf>
    <xf numFmtId="1" fontId="13" fillId="6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14" fillId="7" borderId="8" xfId="0" applyNumberFormat="1" applyFont="1" applyFill="1" applyBorder="1" applyAlignment="1">
      <alignment horizontal="center" vertical="center"/>
    </xf>
    <xf numFmtId="1" fontId="14" fillId="8" borderId="8" xfId="0" applyNumberFormat="1" applyFont="1" applyFill="1" applyBorder="1" applyAlignment="1">
      <alignment horizontal="center" vertical="center"/>
    </xf>
    <xf numFmtId="1" fontId="17" fillId="6" borderId="8" xfId="0" applyNumberFormat="1" applyFont="1" applyFill="1" applyBorder="1" applyAlignment="1">
      <alignment horizontal="center" vertical="center"/>
    </xf>
    <xf numFmtId="10" fontId="16" fillId="6" borderId="8" xfId="4" applyNumberFormat="1" applyFont="1" applyFill="1" applyBorder="1" applyAlignment="1">
      <alignment horizontal="center" vertical="center" wrapText="1"/>
    </xf>
    <xf numFmtId="1" fontId="16" fillId="6" borderId="8" xfId="0" applyNumberFormat="1" applyFont="1" applyFill="1" applyBorder="1" applyAlignment="1">
      <alignment horizontal="center" vertical="center"/>
    </xf>
    <xf numFmtId="3" fontId="0" fillId="0" borderId="8" xfId="0" applyNumberFormat="1" applyFont="1" applyBorder="1" applyAlignment="1" applyProtection="1">
      <alignment horizontal="left" vertical="center" wrapText="1" indent="1"/>
      <protection locked="0"/>
    </xf>
  </cellXfs>
  <cellStyles count="6">
    <cellStyle name="Hiperlink" xfId="5" builtinId="8"/>
    <cellStyle name="Moeda" xfId="1" builtinId="4"/>
    <cellStyle name="Normal" xfId="0" builtinId="0"/>
    <cellStyle name="Normal 2" xfId="2" xr:uid="{00000000-0005-0000-0000-000003000000}"/>
    <cellStyle name="Normal 3" xfId="3" xr:uid="{00000000-0005-0000-0000-000004000000}"/>
    <cellStyle name="Porcentagem" xfId="4" builtinId="5"/>
  </cellStyles>
  <dxfs count="15">
    <dxf>
      <font>
        <color rgb="FFE71919"/>
      </font>
    </dxf>
    <dxf>
      <font>
        <color rgb="FFE71919"/>
      </font>
    </dxf>
    <dxf>
      <font>
        <color rgb="FFE71919"/>
      </font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DASH_boar!$R$9</c:f>
              <c:strCache>
                <c:ptCount val="1"/>
                <c:pt idx="0">
                  <c:v>Estoque Total</c:v>
                </c:pt>
              </c:strCache>
            </c:strRef>
          </c:tx>
          <c:spPr>
            <a:ln w="19050" cap="rnd">
              <a:solidFill>
                <a:srgbClr val="6699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DASH_boar!$S$9:$AD$9</c:f>
              <c:numCache>
                <c:formatCode>#,##0</c:formatCode>
                <c:ptCount val="12"/>
                <c:pt idx="0">
                  <c:v>0</c:v>
                </c:pt>
                <c:pt idx="1">
                  <c:v>3427</c:v>
                </c:pt>
                <c:pt idx="2">
                  <c:v>8266</c:v>
                </c:pt>
                <c:pt idx="3">
                  <c:v>10511</c:v>
                </c:pt>
                <c:pt idx="4">
                  <c:v>10511</c:v>
                </c:pt>
                <c:pt idx="5">
                  <c:v>10511</c:v>
                </c:pt>
                <c:pt idx="6">
                  <c:v>10511</c:v>
                </c:pt>
                <c:pt idx="7">
                  <c:v>10511</c:v>
                </c:pt>
                <c:pt idx="8">
                  <c:v>10511</c:v>
                </c:pt>
                <c:pt idx="9">
                  <c:v>10511</c:v>
                </c:pt>
                <c:pt idx="10">
                  <c:v>10511</c:v>
                </c:pt>
                <c:pt idx="11">
                  <c:v>10511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FFA-4AF2-8F70-F22FF0FDE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603936"/>
        <c:axId val="1"/>
      </c:lineChart>
      <c:catAx>
        <c:axId val="7156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715603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DASH_boar!$R$7</c:f>
              <c:strCache>
                <c:ptCount val="1"/>
                <c:pt idx="0">
                  <c:v>Entradas</c:v>
                </c:pt>
              </c:strCache>
            </c:strRef>
          </c:tx>
          <c:spPr>
            <a:ln w="19050" cap="rnd">
              <a:solidFill>
                <a:srgbClr val="55B03E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55B03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DASH_boar!$S$7:$AD$7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4651</c:v>
                </c:pt>
                <c:pt idx="2" formatCode="General">
                  <c:v>7022</c:v>
                </c:pt>
                <c:pt idx="3" formatCode="General">
                  <c:v>2837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91A-474B-948B-DE943E15050D}"/>
            </c:ext>
          </c:extLst>
        </c:ser>
        <c:ser>
          <c:idx val="1"/>
          <c:order val="1"/>
          <c:tx>
            <c:strRef>
              <c:f>DASH_boar!$R$8</c:f>
              <c:strCache>
                <c:ptCount val="1"/>
                <c:pt idx="0">
                  <c:v>Saídas</c:v>
                </c:pt>
              </c:strCache>
            </c:strRef>
          </c:tx>
          <c:spPr>
            <a:ln>
              <a:solidFill>
                <a:srgbClr val="E71919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rgbClr val="E71919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DASH_boar!$S$8:$AD$8</c:f>
              <c:numCache>
                <c:formatCode>General</c:formatCode>
                <c:ptCount val="12"/>
                <c:pt idx="0">
                  <c:v>0</c:v>
                </c:pt>
                <c:pt idx="1">
                  <c:v>1224</c:v>
                </c:pt>
                <c:pt idx="2">
                  <c:v>2183</c:v>
                </c:pt>
                <c:pt idx="3">
                  <c:v>592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1A-474B-948B-DE943E15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4736"/>
        <c:axId val="1"/>
      </c:lineChart>
      <c:catAx>
        <c:axId val="7155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47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DASH_indi!$R$8</c:f>
              <c:strCache>
                <c:ptCount val="1"/>
                <c:pt idx="0">
                  <c:v>Entradas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92D050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DASH_indi!$Q$9:$Q$20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DASH_indi!$R$9:$R$20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6F-48B0-9619-0273D79DA930}"/>
            </c:ext>
          </c:extLst>
        </c:ser>
        <c:ser>
          <c:idx val="1"/>
          <c:order val="1"/>
          <c:tx>
            <c:strRef>
              <c:f>DASH_indi!$S$8</c:f>
              <c:strCache>
                <c:ptCount val="1"/>
                <c:pt idx="0">
                  <c:v>Saídas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rgbClr val="FF0000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DASH_indi!$Q$9:$Q$20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DASH_indi!$S$9:$S$20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F6F-48B0-9619-0273D79DA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5536"/>
        <c:axId val="1"/>
      </c:lineChart>
      <c:catAx>
        <c:axId val="71559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55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[2]DASH_INDI!$U$8</c:f>
              <c:strCache>
                <c:ptCount val="1"/>
                <c:pt idx="0">
                  <c:v>Estoque Total</c:v>
                </c:pt>
              </c:strCache>
            </c:strRef>
          </c:tx>
          <c:spPr>
            <a:ln w="19050" cap="rnd">
              <a:solidFill>
                <a:srgbClr val="6699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[2]DASH_INDI!$R$9:$R$20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[2]DASH_INDI!$U$9:$U$20</c:f>
              <c:numCache>
                <c:formatCode>General</c:formatCode>
                <c:ptCount val="12"/>
                <c:pt idx="0">
                  <c:v>-200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  <c:pt idx="5">
                  <c:v>-400</c:v>
                </c:pt>
                <c:pt idx="6">
                  <c:v>-400</c:v>
                </c:pt>
                <c:pt idx="7">
                  <c:v>-400</c:v>
                </c:pt>
                <c:pt idx="8">
                  <c:v>-400</c:v>
                </c:pt>
                <c:pt idx="9">
                  <c:v>-400</c:v>
                </c:pt>
                <c:pt idx="10">
                  <c:v>-400</c:v>
                </c:pt>
                <c:pt idx="11">
                  <c:v>-400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07-495B-B267-59E7ADE53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5936"/>
        <c:axId val="1"/>
      </c:lineChart>
      <c:catAx>
        <c:axId val="7155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5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fisionais!A1"/><Relationship Id="rId7" Type="http://schemas.openxmlformats.org/officeDocument/2006/relationships/hyperlink" Target="#DASH_boar!A1"/><Relationship Id="rId2" Type="http://schemas.openxmlformats.org/officeDocument/2006/relationships/hyperlink" Target="#Loc_Arma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entrad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profisionais!A1"/><Relationship Id="rId1" Type="http://schemas.openxmlformats.org/officeDocument/2006/relationships/hyperlink" Target="#Loc_Arma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profisionais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Loc_Arma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2" Type="http://schemas.openxmlformats.org/officeDocument/2006/relationships/hyperlink" Target="#CADA_PROD!A1"/><Relationship Id="rId1" Type="http://schemas.openxmlformats.org/officeDocument/2006/relationships/hyperlink" Target="#Cent_inve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entrada!A1"/><Relationship Id="rId1" Type="http://schemas.openxmlformats.org/officeDocument/2006/relationships/hyperlink" Target="#CADA_PROD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2" Type="http://schemas.openxmlformats.org/officeDocument/2006/relationships/hyperlink" Target="#CADA_PROD!A1"/><Relationship Id="rId1" Type="http://schemas.openxmlformats.org/officeDocument/2006/relationships/hyperlink" Target="#Ana_rela!A1"/><Relationship Id="rId5" Type="http://schemas.openxmlformats.org/officeDocument/2006/relationships/hyperlink" Target="#DASH_boar!A1"/><Relationship Id="rId4" Type="http://schemas.openxmlformats.org/officeDocument/2006/relationships/hyperlink" Target="#Gera_inve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Gera_rela!A1"/><Relationship Id="rId2" Type="http://schemas.openxmlformats.org/officeDocument/2006/relationships/hyperlink" Target="#entrada!A1"/><Relationship Id="rId1" Type="http://schemas.openxmlformats.org/officeDocument/2006/relationships/hyperlink" Target="#CADA_PROD!A1"/><Relationship Id="rId5" Type="http://schemas.openxmlformats.org/officeDocument/2006/relationships/hyperlink" Target="#DASH_boar!A1"/><Relationship Id="rId4" Type="http://schemas.openxmlformats.org/officeDocument/2006/relationships/hyperlink" Target="#Gera_inve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Gera_rela!A1"/><Relationship Id="rId3" Type="http://schemas.openxmlformats.org/officeDocument/2006/relationships/hyperlink" Target="#DASH_indi!A1"/><Relationship Id="rId7" Type="http://schemas.openxmlformats.org/officeDocument/2006/relationships/hyperlink" Target="#Gera_inve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entrada!A1"/><Relationship Id="rId5" Type="http://schemas.openxmlformats.org/officeDocument/2006/relationships/hyperlink" Target="#CADA_PROD!A1"/><Relationship Id="rId4" Type="http://schemas.openxmlformats.org/officeDocument/2006/relationships/hyperlink" Target="#DASH_repr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hyperlink" Target="#entrada!A1"/><Relationship Id="rId7" Type="http://schemas.openxmlformats.org/officeDocument/2006/relationships/chart" Target="../charts/chart3.xml"/><Relationship Id="rId2" Type="http://schemas.openxmlformats.org/officeDocument/2006/relationships/hyperlink" Target="#CADA_PROD!A1"/><Relationship Id="rId1" Type="http://schemas.openxmlformats.org/officeDocument/2006/relationships/hyperlink" Target="#DASH_rep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DASH_boar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DASH_boar!A1"/><Relationship Id="rId2" Type="http://schemas.openxmlformats.org/officeDocument/2006/relationships/hyperlink" Target="#entrada!A1"/><Relationship Id="rId1" Type="http://schemas.openxmlformats.org/officeDocument/2006/relationships/hyperlink" Target="#DASH_indi!A1"/><Relationship Id="rId5" Type="http://schemas.openxmlformats.org/officeDocument/2006/relationships/hyperlink" Target="#Gera_rela!A1"/><Relationship Id="rId4" Type="http://schemas.openxmlformats.org/officeDocument/2006/relationships/hyperlink" Target="#Gera_inve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CADA_PROD!A1"/><Relationship Id="rId1" Type="http://schemas.openxmlformats.org/officeDocument/2006/relationships/hyperlink" Target="#SAIDA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CADA_PROD!A1"/><Relationship Id="rId1" Type="http://schemas.openxmlformats.org/officeDocument/2006/relationships/hyperlink" Target="#entrada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32017</xdr:colOff>
      <xdr:row>1</xdr:row>
      <xdr:rowOff>133350</xdr:rowOff>
    </xdr:from>
    <xdr:to>
      <xdr:col>2</xdr:col>
      <xdr:colOff>1281547</xdr:colOff>
      <xdr:row>2</xdr:row>
      <xdr:rowOff>0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25944-C031-4957-B9E3-DD2DD78F1598}"/>
            </a:ext>
          </a:extLst>
        </xdr:cNvPr>
        <xdr:cNvSpPr/>
      </xdr:nvSpPr>
      <xdr:spPr>
        <a:xfrm>
          <a:off x="923903" y="488373"/>
          <a:ext cx="1249530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1318543</xdr:colOff>
      <xdr:row>1</xdr:row>
      <xdr:rowOff>133350</xdr:rowOff>
    </xdr:from>
    <xdr:to>
      <xdr:col>3</xdr:col>
      <xdr:colOff>723904</xdr:colOff>
      <xdr:row>2</xdr:row>
      <xdr:rowOff>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1B725E-7294-4185-AF1F-15358A1F5036}"/>
            </a:ext>
          </a:extLst>
        </xdr:cNvPr>
        <xdr:cNvSpPr/>
      </xdr:nvSpPr>
      <xdr:spPr>
        <a:xfrm>
          <a:off x="2239870" y="486641"/>
          <a:ext cx="1712143" cy="2545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3</xdr:col>
      <xdr:colOff>715915</xdr:colOff>
      <xdr:row>1</xdr:row>
      <xdr:rowOff>133350</xdr:rowOff>
    </xdr:from>
    <xdr:to>
      <xdr:col>4</xdr:col>
      <xdr:colOff>781634</xdr:colOff>
      <xdr:row>2</xdr:row>
      <xdr:rowOff>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5983D-7AB2-4F1D-A398-1B6D1A21AE7B}"/>
            </a:ext>
          </a:extLst>
        </xdr:cNvPr>
        <xdr:cNvSpPr/>
      </xdr:nvSpPr>
      <xdr:spPr>
        <a:xfrm>
          <a:off x="3944024" y="486641"/>
          <a:ext cx="1049392" cy="2545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25066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B616D3E-3801-425B-BEBE-2B43AEF9E9B2}"/>
            </a:ext>
          </a:extLst>
        </xdr:cNvPr>
        <xdr:cNvSpPr/>
      </xdr:nvSpPr>
      <xdr:spPr>
        <a:xfrm>
          <a:off x="586539" y="5013"/>
          <a:ext cx="918411" cy="372478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2</xdr:col>
      <xdr:colOff>1327547</xdr:colOff>
      <xdr:row>0</xdr:row>
      <xdr:rowOff>345908</xdr:rowOff>
    </xdr:to>
    <xdr:sp macro="" textlink="">
      <xdr:nvSpPr>
        <xdr:cNvPr id="21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5D4038-ADB3-46AA-A0B7-F419C234A6C8}"/>
            </a:ext>
          </a:extLst>
        </xdr:cNvPr>
        <xdr:cNvSpPr/>
      </xdr:nvSpPr>
      <xdr:spPr>
        <a:xfrm>
          <a:off x="1215502" y="5013"/>
          <a:ext cx="1034779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11906</xdr:colOff>
      <xdr:row>1</xdr:row>
      <xdr:rowOff>133122</xdr:rowOff>
    </xdr:from>
    <xdr:to>
      <xdr:col>2</xdr:col>
      <xdr:colOff>5720</xdr:colOff>
      <xdr:row>2</xdr:row>
      <xdr:rowOff>14654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26CEAA14-3003-4383-8B6A-5037A6EC1886}"/>
            </a:ext>
          </a:extLst>
        </xdr:cNvPr>
        <xdr:cNvSpPr/>
      </xdr:nvSpPr>
      <xdr:spPr>
        <a:xfrm>
          <a:off x="11906" y="484356"/>
          <a:ext cx="809392" cy="2744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1342864</xdr:colOff>
      <xdr:row>0</xdr:row>
      <xdr:rowOff>10728</xdr:rowOff>
    </xdr:from>
    <xdr:to>
      <xdr:col>3</xdr:col>
      <xdr:colOff>285750</xdr:colOff>
      <xdr:row>0</xdr:row>
      <xdr:rowOff>347767</xdr:rowOff>
    </xdr:to>
    <xdr:sp macro="" textlink="">
      <xdr:nvSpPr>
        <xdr:cNvPr id="23" name="Retângulo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AA2305-4265-432F-8CD5-4CE4C28AFC51}"/>
            </a:ext>
          </a:extLst>
        </xdr:cNvPr>
        <xdr:cNvSpPr/>
      </xdr:nvSpPr>
      <xdr:spPr>
        <a:xfrm>
          <a:off x="2234750" y="10728"/>
          <a:ext cx="119425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326884</xdr:colOff>
      <xdr:row>0</xdr:row>
      <xdr:rowOff>6804</xdr:rowOff>
    </xdr:from>
    <xdr:to>
      <xdr:col>4</xdr:col>
      <xdr:colOff>368556</xdr:colOff>
      <xdr:row>0</xdr:row>
      <xdr:rowOff>343843</xdr:rowOff>
    </xdr:to>
    <xdr:sp macro="" textlink="">
      <xdr:nvSpPr>
        <xdr:cNvPr id="24" name="Retângulo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3A2A12-A649-453C-9C31-14EFA87485CD}"/>
            </a:ext>
          </a:extLst>
        </xdr:cNvPr>
        <xdr:cNvSpPr/>
      </xdr:nvSpPr>
      <xdr:spPr>
        <a:xfrm>
          <a:off x="3470134" y="6804"/>
          <a:ext cx="994172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240305</xdr:colOff>
      <xdr:row>0</xdr:row>
      <xdr:rowOff>5953</xdr:rowOff>
    </xdr:from>
    <xdr:to>
      <xdr:col>5</xdr:col>
      <xdr:colOff>184510</xdr:colOff>
      <xdr:row>0</xdr:row>
      <xdr:rowOff>342992</xdr:rowOff>
    </xdr:to>
    <xdr:sp macro="" textlink="">
      <xdr:nvSpPr>
        <xdr:cNvPr id="25" name="Retângulo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4F321CA-BA6C-4B27-A057-28F6AC0D4C7D}"/>
            </a:ext>
          </a:extLst>
        </xdr:cNvPr>
        <xdr:cNvSpPr/>
      </xdr:nvSpPr>
      <xdr:spPr>
        <a:xfrm>
          <a:off x="4336055" y="5953"/>
          <a:ext cx="91402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799370</xdr:colOff>
      <xdr:row>1</xdr:row>
      <xdr:rowOff>133350</xdr:rowOff>
    </xdr:from>
    <xdr:to>
      <xdr:col>2</xdr:col>
      <xdr:colOff>126798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DBCE10-281A-4CBB-B0B2-2C6BA5BC9A27}"/>
            </a:ext>
          </a:extLst>
        </xdr:cNvPr>
        <xdr:cNvSpPr/>
      </xdr:nvSpPr>
      <xdr:spPr>
        <a:xfrm>
          <a:off x="1266961" y="523009"/>
          <a:ext cx="1050587" cy="2563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149205</xdr:colOff>
      <xdr:row>1</xdr:row>
      <xdr:rowOff>133350</xdr:rowOff>
    </xdr:from>
    <xdr:to>
      <xdr:col>2</xdr:col>
      <xdr:colOff>1756820</xdr:colOff>
      <xdr:row>2</xdr:row>
      <xdr:rowOff>0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AF474-63F9-4C86-A727-87A51AA8C9FA}"/>
            </a:ext>
          </a:extLst>
        </xdr:cNvPr>
        <xdr:cNvSpPr/>
      </xdr:nvSpPr>
      <xdr:spPr>
        <a:xfrm>
          <a:off x="2339955" y="523009"/>
          <a:ext cx="1607615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2</xdr:col>
      <xdr:colOff>1767238</xdr:colOff>
      <xdr:row>1</xdr:row>
      <xdr:rowOff>133350</xdr:rowOff>
    </xdr:from>
    <xdr:to>
      <xdr:col>3</xdr:col>
      <xdr:colOff>621255</xdr:colOff>
      <xdr:row>2</xdr:row>
      <xdr:rowOff>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A84393-B75A-4176-96FB-820D6268F4B3}"/>
            </a:ext>
          </a:extLst>
        </xdr:cNvPr>
        <xdr:cNvSpPr/>
      </xdr:nvSpPr>
      <xdr:spPr>
        <a:xfrm>
          <a:off x="3957988" y="523009"/>
          <a:ext cx="1036108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1223211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A9D5AC1-1A38-4692-B488-236EFB7CFBAD}"/>
            </a:ext>
          </a:extLst>
        </xdr:cNvPr>
        <xdr:cNvSpPr/>
      </xdr:nvSpPr>
      <xdr:spPr>
        <a:xfrm>
          <a:off x="586539" y="5013"/>
          <a:ext cx="1248277" cy="41107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1229370</xdr:colOff>
      <xdr:row>0</xdr:row>
      <xdr:rowOff>5013</xdr:rowOff>
    </xdr:from>
    <xdr:to>
      <xdr:col>2</xdr:col>
      <xdr:colOff>614796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FEB208-D316-400F-A1DE-0A493720265C}"/>
            </a:ext>
          </a:extLst>
        </xdr:cNvPr>
        <xdr:cNvSpPr/>
      </xdr:nvSpPr>
      <xdr:spPr>
        <a:xfrm>
          <a:off x="1835506" y="5013"/>
          <a:ext cx="1108585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no estoque</a:t>
          </a:r>
        </a:p>
      </xdr:txBody>
    </xdr:sp>
    <xdr:clientData/>
  </xdr:twoCellAnchor>
  <xdr:twoCellAnchor>
    <xdr:from>
      <xdr:col>0</xdr:col>
      <xdr:colOff>241788</xdr:colOff>
      <xdr:row>1</xdr:row>
      <xdr:rowOff>114072</xdr:rowOff>
    </xdr:from>
    <xdr:to>
      <xdr:col>1</xdr:col>
      <xdr:colOff>787977</xdr:colOff>
      <xdr:row>1</xdr:row>
      <xdr:rowOff>386129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7AC9B4-E7FA-45C5-96DC-8AA88D46BAEF}"/>
            </a:ext>
          </a:extLst>
        </xdr:cNvPr>
        <xdr:cNvSpPr/>
      </xdr:nvSpPr>
      <xdr:spPr>
        <a:xfrm>
          <a:off x="241788" y="503731"/>
          <a:ext cx="1013780" cy="27205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481508</xdr:colOff>
      <xdr:row>0</xdr:row>
      <xdr:rowOff>10728</xdr:rowOff>
    </xdr:from>
    <xdr:to>
      <xdr:col>2</xdr:col>
      <xdr:colOff>1335379</xdr:colOff>
      <xdr:row>0</xdr:row>
      <xdr:rowOff>347767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4E431BF-9983-4D1D-82AF-B065D960FF7A}"/>
            </a:ext>
          </a:extLst>
        </xdr:cNvPr>
        <xdr:cNvSpPr/>
      </xdr:nvSpPr>
      <xdr:spPr>
        <a:xfrm>
          <a:off x="2810803" y="10728"/>
          <a:ext cx="853871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1330088</xdr:colOff>
      <xdr:row>0</xdr:row>
      <xdr:rowOff>6804</xdr:rowOff>
    </xdr:from>
    <xdr:to>
      <xdr:col>3</xdr:col>
      <xdr:colOff>222666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6F037EB-FCF9-4EB1-994A-1EF8EFEF32A9}"/>
            </a:ext>
          </a:extLst>
        </xdr:cNvPr>
        <xdr:cNvSpPr/>
      </xdr:nvSpPr>
      <xdr:spPr>
        <a:xfrm>
          <a:off x="3659383" y="6804"/>
          <a:ext cx="107466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250534</xdr:colOff>
      <xdr:row>0</xdr:row>
      <xdr:rowOff>9524</xdr:rowOff>
    </xdr:from>
    <xdr:to>
      <xdr:col>4</xdr:col>
      <xdr:colOff>210142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61378B-94B5-4C25-8331-1080B42BD947}"/>
            </a:ext>
          </a:extLst>
        </xdr:cNvPr>
        <xdr:cNvSpPr/>
      </xdr:nvSpPr>
      <xdr:spPr>
        <a:xfrm>
          <a:off x="4761920" y="9524"/>
          <a:ext cx="91210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599197</xdr:colOff>
      <xdr:row>1</xdr:row>
      <xdr:rowOff>133350</xdr:rowOff>
    </xdr:from>
    <xdr:to>
      <xdr:col>1</xdr:col>
      <xdr:colOff>1646518</xdr:colOff>
      <xdr:row>2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A6C7F-5013-4C79-B4C6-49CDEC91A9B3}"/>
            </a:ext>
          </a:extLst>
        </xdr:cNvPr>
        <xdr:cNvSpPr/>
      </xdr:nvSpPr>
      <xdr:spPr>
        <a:xfrm>
          <a:off x="1212110" y="522633"/>
          <a:ext cx="1047321" cy="255932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1679461</xdr:colOff>
      <xdr:row>1</xdr:row>
      <xdr:rowOff>133350</xdr:rowOff>
    </xdr:from>
    <xdr:to>
      <xdr:col>2</xdr:col>
      <xdr:colOff>1130911</xdr:colOff>
      <xdr:row>2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B5DE380-8FD3-46A0-97A6-AFBB5412C85A}"/>
            </a:ext>
          </a:extLst>
        </xdr:cNvPr>
        <xdr:cNvSpPr/>
      </xdr:nvSpPr>
      <xdr:spPr>
        <a:xfrm>
          <a:off x="2292374" y="522633"/>
          <a:ext cx="1613211" cy="2559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local</a:t>
          </a:r>
          <a:r>
            <a:rPr lang="pt-BR" sz="1100" baseline="0">
              <a:solidFill>
                <a:schemeClr val="tx1"/>
              </a:solidFill>
            </a:rPr>
            <a:t> de armazenamento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1153472</xdr:colOff>
      <xdr:row>1</xdr:row>
      <xdr:rowOff>133350</xdr:rowOff>
    </xdr:from>
    <xdr:to>
      <xdr:col>3</xdr:col>
      <xdr:colOff>463944</xdr:colOff>
      <xdr:row>2</xdr:row>
      <xdr:rowOff>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C62571-1D61-4C71-A119-A2BECAC26EEC}"/>
            </a:ext>
          </a:extLst>
        </xdr:cNvPr>
        <xdr:cNvSpPr/>
      </xdr:nvSpPr>
      <xdr:spPr>
        <a:xfrm>
          <a:off x="3928146" y="522633"/>
          <a:ext cx="1041537" cy="255932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1182414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A7FC36D-F9A5-4719-B37C-71D74FDB3FDC}"/>
            </a:ext>
          </a:extLst>
        </xdr:cNvPr>
        <xdr:cNvSpPr/>
      </xdr:nvSpPr>
      <xdr:spPr>
        <a:xfrm>
          <a:off x="586539" y="5013"/>
          <a:ext cx="1206789" cy="40762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1199283</xdr:colOff>
      <xdr:row>0</xdr:row>
      <xdr:rowOff>5013</xdr:rowOff>
    </xdr:from>
    <xdr:to>
      <xdr:col>2</xdr:col>
      <xdr:colOff>91109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9FB6A2-C107-44A6-985D-2A57136E15AB}"/>
            </a:ext>
          </a:extLst>
        </xdr:cNvPr>
        <xdr:cNvSpPr/>
      </xdr:nvSpPr>
      <xdr:spPr>
        <a:xfrm>
          <a:off x="1812196" y="5013"/>
          <a:ext cx="105358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163104</xdr:colOff>
      <xdr:row>1</xdr:row>
      <xdr:rowOff>123597</xdr:rowOff>
    </xdr:from>
    <xdr:to>
      <xdr:col>1</xdr:col>
      <xdr:colOff>592595</xdr:colOff>
      <xdr:row>2</xdr:row>
      <xdr:rowOff>5129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1680BA-BC2C-42C4-A9C8-99F469905339}"/>
            </a:ext>
          </a:extLst>
        </xdr:cNvPr>
        <xdr:cNvSpPr/>
      </xdr:nvSpPr>
      <xdr:spPr>
        <a:xfrm>
          <a:off x="163104" y="512880"/>
          <a:ext cx="1042404" cy="27081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6537</xdr:colOff>
      <xdr:row>0</xdr:row>
      <xdr:rowOff>10728</xdr:rowOff>
    </xdr:from>
    <xdr:to>
      <xdr:col>2</xdr:col>
      <xdr:colOff>924795</xdr:colOff>
      <xdr:row>0</xdr:row>
      <xdr:rowOff>347767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F0C750-0523-4AD8-8041-87950539790A}"/>
            </a:ext>
          </a:extLst>
        </xdr:cNvPr>
        <xdr:cNvSpPr/>
      </xdr:nvSpPr>
      <xdr:spPr>
        <a:xfrm>
          <a:off x="2781211" y="10728"/>
          <a:ext cx="91825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930413</xdr:colOff>
      <xdr:row>0</xdr:row>
      <xdr:rowOff>6804</xdr:rowOff>
    </xdr:from>
    <xdr:to>
      <xdr:col>3</xdr:col>
      <xdr:colOff>118457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3C595B-7279-44CB-A8DB-A0D5BDA6CB2D}"/>
            </a:ext>
          </a:extLst>
        </xdr:cNvPr>
        <xdr:cNvSpPr/>
      </xdr:nvSpPr>
      <xdr:spPr>
        <a:xfrm>
          <a:off x="3705087" y="6804"/>
          <a:ext cx="91910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106385</xdr:colOff>
      <xdr:row>0</xdr:row>
      <xdr:rowOff>9524</xdr:rowOff>
    </xdr:from>
    <xdr:to>
      <xdr:col>4</xdr:col>
      <xdr:colOff>413731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99BAA2-F39B-42B0-94E6-7F74BE2C30E4}"/>
            </a:ext>
          </a:extLst>
        </xdr:cNvPr>
        <xdr:cNvSpPr/>
      </xdr:nvSpPr>
      <xdr:spPr>
        <a:xfrm>
          <a:off x="4612124" y="9524"/>
          <a:ext cx="92025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581028</xdr:colOff>
      <xdr:row>1</xdr:row>
      <xdr:rowOff>133351</xdr:rowOff>
    </xdr:from>
    <xdr:to>
      <xdr:col>1</xdr:col>
      <xdr:colOff>1787769</xdr:colOff>
      <xdr:row>2</xdr:row>
      <xdr:rowOff>1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81ED3-E31E-4515-9039-9566FE821282}"/>
            </a:ext>
          </a:extLst>
        </xdr:cNvPr>
        <xdr:cNvSpPr/>
      </xdr:nvSpPr>
      <xdr:spPr>
        <a:xfrm>
          <a:off x="1189163" y="521678"/>
          <a:ext cx="1206741" cy="2549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1799491</xdr:colOff>
      <xdr:row>1</xdr:row>
      <xdr:rowOff>133350</xdr:rowOff>
    </xdr:from>
    <xdr:to>
      <xdr:col>2</xdr:col>
      <xdr:colOff>1406767</xdr:colOff>
      <xdr:row>2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A0F72F-46A5-4FCC-B182-2EF498C9DF51}"/>
            </a:ext>
          </a:extLst>
        </xdr:cNvPr>
        <xdr:cNvSpPr/>
      </xdr:nvSpPr>
      <xdr:spPr>
        <a:xfrm>
          <a:off x="2407626" y="521677"/>
          <a:ext cx="1614853" cy="2549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2</xdr:col>
      <xdr:colOff>1418484</xdr:colOff>
      <xdr:row>1</xdr:row>
      <xdr:rowOff>133350</xdr:rowOff>
    </xdr:from>
    <xdr:to>
      <xdr:col>3</xdr:col>
      <xdr:colOff>147265</xdr:colOff>
      <xdr:row>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659A8A8-FF68-4DA9-84C1-E88915748181}"/>
            </a:ext>
          </a:extLst>
        </xdr:cNvPr>
        <xdr:cNvSpPr/>
      </xdr:nvSpPr>
      <xdr:spPr>
        <a:xfrm>
          <a:off x="4034196" y="521677"/>
          <a:ext cx="1036761" cy="25497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1363579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7D067D7-88B7-49FF-B127-2977C19499CF}"/>
            </a:ext>
          </a:extLst>
        </xdr:cNvPr>
        <xdr:cNvSpPr/>
      </xdr:nvSpPr>
      <xdr:spPr>
        <a:xfrm>
          <a:off x="586539" y="5013"/>
          <a:ext cx="1388645" cy="41107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1377152</xdr:colOff>
      <xdr:row>0</xdr:row>
      <xdr:rowOff>5013</xdr:rowOff>
    </xdr:from>
    <xdr:to>
      <xdr:col>2</xdr:col>
      <xdr:colOff>320070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E82CD8-97AE-4AD3-82E3-141FD6C89DA8}"/>
            </a:ext>
          </a:extLst>
        </xdr:cNvPr>
        <xdr:cNvSpPr/>
      </xdr:nvSpPr>
      <xdr:spPr>
        <a:xfrm>
          <a:off x="1985287" y="5013"/>
          <a:ext cx="950495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114072</xdr:rowOff>
    </xdr:from>
    <xdr:to>
      <xdr:col>1</xdr:col>
      <xdr:colOff>576029</xdr:colOff>
      <xdr:row>1</xdr:row>
      <xdr:rowOff>386129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AC5991-889E-4AE0-B289-1CCF68429F9E}"/>
            </a:ext>
          </a:extLst>
        </xdr:cNvPr>
        <xdr:cNvSpPr/>
      </xdr:nvSpPr>
      <xdr:spPr>
        <a:xfrm>
          <a:off x="146538" y="504597"/>
          <a:ext cx="1039091" cy="27205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333115</xdr:colOff>
      <xdr:row>0</xdr:row>
      <xdr:rowOff>3924</xdr:rowOff>
    </xdr:from>
    <xdr:to>
      <xdr:col>2</xdr:col>
      <xdr:colOff>1248595</xdr:colOff>
      <xdr:row>0</xdr:row>
      <xdr:rowOff>340963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E6E5A7-8C48-49AE-BF3E-878D71224D44}"/>
            </a:ext>
          </a:extLst>
        </xdr:cNvPr>
        <xdr:cNvSpPr/>
      </xdr:nvSpPr>
      <xdr:spPr>
        <a:xfrm>
          <a:off x="2948827" y="3924"/>
          <a:ext cx="91548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1254213</xdr:colOff>
      <xdr:row>0</xdr:row>
      <xdr:rowOff>0</xdr:rowOff>
    </xdr:from>
    <xdr:to>
      <xdr:col>2</xdr:col>
      <xdr:colOff>2256692</xdr:colOff>
      <xdr:row>0</xdr:row>
      <xdr:rowOff>337039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2B01D1-53E0-41A8-9AAF-E134E5B0E3E5}"/>
            </a:ext>
          </a:extLst>
        </xdr:cNvPr>
        <xdr:cNvSpPr/>
      </xdr:nvSpPr>
      <xdr:spPr>
        <a:xfrm>
          <a:off x="3869925" y="0"/>
          <a:ext cx="100247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2</xdr:col>
      <xdr:colOff>2230098</xdr:colOff>
      <xdr:row>0</xdr:row>
      <xdr:rowOff>2720</xdr:rowOff>
    </xdr:from>
    <xdr:to>
      <xdr:col>3</xdr:col>
      <xdr:colOff>952496</xdr:colOff>
      <xdr:row>0</xdr:row>
      <xdr:rowOff>339759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6BAA2-2431-45F9-99C0-01A1FC28A0C7}"/>
            </a:ext>
          </a:extLst>
        </xdr:cNvPr>
        <xdr:cNvSpPr/>
      </xdr:nvSpPr>
      <xdr:spPr>
        <a:xfrm>
          <a:off x="4845810" y="2720"/>
          <a:ext cx="103037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3</xdr:col>
      <xdr:colOff>280737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7AC5F-EC71-4001-84CF-FB3C5B880E7B}"/>
            </a:ext>
          </a:extLst>
        </xdr:cNvPr>
        <xdr:cNvSpPr/>
      </xdr:nvSpPr>
      <xdr:spPr>
        <a:xfrm>
          <a:off x="1190936" y="514350"/>
          <a:ext cx="1531209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FF0000"/>
              </a:solidFill>
            </a:rPr>
            <a:t>centro</a:t>
          </a:r>
          <a:r>
            <a:rPr lang="pt-BR" sz="1100" baseline="0"/>
            <a:t> </a:t>
          </a:r>
          <a:r>
            <a:rPr lang="pt-BR" sz="1100" baseline="0">
              <a:solidFill>
                <a:srgbClr val="FF0000"/>
              </a:solidFill>
            </a:rPr>
            <a:t>de</a:t>
          </a:r>
          <a:r>
            <a:rPr lang="pt-BR" sz="1100" baseline="0"/>
            <a:t> </a:t>
          </a:r>
          <a:r>
            <a:rPr lang="pt-BR" sz="1100" baseline="0">
              <a:solidFill>
                <a:srgbClr val="FF0000"/>
              </a:solidFill>
            </a:rPr>
            <a:t>distribuiçao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F9D942-302D-43DB-AED8-D09F55FEC0DE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292769</xdr:colOff>
      <xdr:row>0</xdr:row>
      <xdr:rowOff>5013</xdr:rowOff>
    </xdr:from>
    <xdr:to>
      <xdr:col>2</xdr:col>
      <xdr:colOff>1174751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9FE45F-B99F-4A15-8218-0DF707222C10}"/>
            </a:ext>
          </a:extLst>
        </xdr:cNvPr>
        <xdr:cNvSpPr/>
      </xdr:nvSpPr>
      <xdr:spPr>
        <a:xfrm>
          <a:off x="1511969" y="5013"/>
          <a:ext cx="881982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133122</xdr:rowOff>
    </xdr:from>
    <xdr:to>
      <xdr:col>1</xdr:col>
      <xdr:colOff>576029</xdr:colOff>
      <xdr:row>2</xdr:row>
      <xdr:rowOff>14654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E05FF05-4E7B-4B0A-A75F-CA5639EBC36A}"/>
            </a:ext>
          </a:extLst>
        </xdr:cNvPr>
        <xdr:cNvSpPr/>
      </xdr:nvSpPr>
      <xdr:spPr>
        <a:xfrm>
          <a:off x="146538" y="485547"/>
          <a:ext cx="1039091" cy="2720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Geral</a:t>
          </a:r>
        </a:p>
      </xdr:txBody>
    </xdr:sp>
    <xdr:clientData/>
  </xdr:twoCellAnchor>
  <xdr:twoCellAnchor>
    <xdr:from>
      <xdr:col>2</xdr:col>
      <xdr:colOff>1209904</xdr:colOff>
      <xdr:row>0</xdr:row>
      <xdr:rowOff>10728</xdr:rowOff>
    </xdr:from>
    <xdr:to>
      <xdr:col>4</xdr:col>
      <xdr:colOff>95250</xdr:colOff>
      <xdr:row>1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0DEE2C0-9F7B-4680-BD0D-DA0A19C7DB53}"/>
            </a:ext>
          </a:extLst>
        </xdr:cNvPr>
        <xdr:cNvSpPr/>
      </xdr:nvSpPr>
      <xdr:spPr>
        <a:xfrm>
          <a:off x="2429104" y="10728"/>
          <a:ext cx="898296" cy="41789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Inventario</a:t>
          </a:r>
        </a:p>
      </xdr:txBody>
    </xdr:sp>
    <xdr:clientData/>
  </xdr:twoCellAnchor>
  <xdr:twoCellAnchor>
    <xdr:from>
      <xdr:col>4</xdr:col>
      <xdr:colOff>109992</xdr:colOff>
      <xdr:row>0</xdr:row>
      <xdr:rowOff>6804</xdr:rowOff>
    </xdr:from>
    <xdr:to>
      <xdr:col>5</xdr:col>
      <xdr:colOff>247650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FB15D4-8442-4233-A4DA-05CB244993C9}"/>
            </a:ext>
          </a:extLst>
        </xdr:cNvPr>
        <xdr:cNvSpPr/>
      </xdr:nvSpPr>
      <xdr:spPr>
        <a:xfrm>
          <a:off x="3342142" y="6804"/>
          <a:ext cx="82345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5</xdr:col>
      <xdr:colOff>218619</xdr:colOff>
      <xdr:row>0</xdr:row>
      <xdr:rowOff>9524</xdr:rowOff>
    </xdr:from>
    <xdr:to>
      <xdr:col>6</xdr:col>
      <xdr:colOff>468814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7EC8A2-7BEA-4039-8779-3E08B60C4963}"/>
            </a:ext>
          </a:extLst>
        </xdr:cNvPr>
        <xdr:cNvSpPr/>
      </xdr:nvSpPr>
      <xdr:spPr>
        <a:xfrm>
          <a:off x="4136569" y="9524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4</xdr:col>
      <xdr:colOff>342900</xdr:colOff>
      <xdr:row>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43C952F-3A4B-4AE7-B38F-05391D1AE4F0}"/>
            </a:ext>
          </a:extLst>
        </xdr:cNvPr>
        <xdr:cNvSpPr/>
      </xdr:nvSpPr>
      <xdr:spPr>
        <a:xfrm>
          <a:off x="1188931" y="514350"/>
          <a:ext cx="1592369" cy="247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centro</a:t>
          </a:r>
          <a:r>
            <a:rPr lang="pt-BR" sz="1100" baseline="0">
              <a:solidFill>
                <a:schemeClr val="tx1"/>
              </a:solidFill>
            </a:rPr>
            <a:t> de distribuiçao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B27BD-9598-46C7-B6FF-6E5778D1B677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4</xdr:col>
      <xdr:colOff>120315</xdr:colOff>
      <xdr:row>0</xdr:row>
      <xdr:rowOff>345908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370903-2B76-47F3-8BCC-0437C3E41C08}"/>
            </a:ext>
          </a:extLst>
        </xdr:cNvPr>
        <xdr:cNvSpPr/>
      </xdr:nvSpPr>
      <xdr:spPr>
        <a:xfrm>
          <a:off x="1511968" y="5013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152400</xdr:rowOff>
    </xdr:from>
    <xdr:to>
      <xdr:col>1</xdr:col>
      <xdr:colOff>576029</xdr:colOff>
      <xdr:row>2</xdr:row>
      <xdr:rowOff>5129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AA5832-A411-46F2-99E7-39B82ACDD29F}"/>
            </a:ext>
          </a:extLst>
        </xdr:cNvPr>
        <xdr:cNvSpPr/>
      </xdr:nvSpPr>
      <xdr:spPr>
        <a:xfrm>
          <a:off x="146538" y="542925"/>
          <a:ext cx="1039091" cy="24325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4</xdr:col>
      <xdr:colOff>3404</xdr:colOff>
      <xdr:row>0</xdr:row>
      <xdr:rowOff>10728</xdr:rowOff>
    </xdr:from>
    <xdr:to>
      <xdr:col>5</xdr:col>
      <xdr:colOff>310749</xdr:colOff>
      <xdr:row>1</xdr:row>
      <xdr:rowOff>47625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CB9F44E-3F4B-4A70-8069-5099038C3CF5}"/>
            </a:ext>
          </a:extLst>
        </xdr:cNvPr>
        <xdr:cNvSpPr/>
      </xdr:nvSpPr>
      <xdr:spPr>
        <a:xfrm>
          <a:off x="2441804" y="10728"/>
          <a:ext cx="916945" cy="41789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316367</xdr:colOff>
      <xdr:row>0</xdr:row>
      <xdr:rowOff>6804</xdr:rowOff>
    </xdr:from>
    <xdr:to>
      <xdr:col>7</xdr:col>
      <xdr:colOff>14791</xdr:colOff>
      <xdr:row>0</xdr:row>
      <xdr:rowOff>343843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3B9EDE-A955-4F80-A6DB-1AFD1A31F38B}"/>
            </a:ext>
          </a:extLst>
        </xdr:cNvPr>
        <xdr:cNvSpPr/>
      </xdr:nvSpPr>
      <xdr:spPr>
        <a:xfrm>
          <a:off x="3364367" y="6804"/>
          <a:ext cx="917624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7</xdr:col>
      <xdr:colOff>2719</xdr:colOff>
      <xdr:row>0</xdr:row>
      <xdr:rowOff>9524</xdr:rowOff>
    </xdr:from>
    <xdr:to>
      <xdr:col>8</xdr:col>
      <xdr:colOff>310064</xdr:colOff>
      <xdr:row>0</xdr:row>
      <xdr:rowOff>346563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607BE5-ECDD-4312-A3FE-202AFF0B833C}"/>
            </a:ext>
          </a:extLst>
        </xdr:cNvPr>
        <xdr:cNvSpPr/>
      </xdr:nvSpPr>
      <xdr:spPr>
        <a:xfrm>
          <a:off x="4269919" y="9524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964458</xdr:colOff>
      <xdr:row>1</xdr:row>
      <xdr:rowOff>128337</xdr:rowOff>
    </xdr:from>
    <xdr:to>
      <xdr:col>1</xdr:col>
      <xdr:colOff>2242502</xdr:colOff>
      <xdr:row>1</xdr:row>
      <xdr:rowOff>375987</xdr:rowOff>
    </xdr:to>
    <xdr:sp macro="" textlink="">
      <xdr:nvSpPr>
        <xdr:cNvPr id="19" name="Retângulo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623D4-E59A-4B3C-B4D0-81A5261200F4}"/>
            </a:ext>
          </a:extLst>
        </xdr:cNvPr>
        <xdr:cNvSpPr/>
      </xdr:nvSpPr>
      <xdr:spPr>
        <a:xfrm>
          <a:off x="1570594" y="509337"/>
          <a:ext cx="1278044" cy="24765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Análise</a:t>
          </a:r>
          <a:r>
            <a:rPr lang="pt-BR" sz="110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chemeClr val="bg1"/>
              </a:solidFill>
            </a:rPr>
            <a:t>individual</a:t>
          </a:r>
        </a:p>
      </xdr:txBody>
    </xdr:sp>
    <xdr:clientData/>
  </xdr:twoCellAnchor>
  <xdr:twoCellAnchor>
    <xdr:from>
      <xdr:col>1</xdr:col>
      <xdr:colOff>362066</xdr:colOff>
      <xdr:row>0</xdr:row>
      <xdr:rowOff>0</xdr:rowOff>
    </xdr:from>
    <xdr:to>
      <xdr:col>1</xdr:col>
      <xdr:colOff>1280477</xdr:colOff>
      <xdr:row>0</xdr:row>
      <xdr:rowOff>375987</xdr:rowOff>
    </xdr:to>
    <xdr:sp macro="" textlink="">
      <xdr:nvSpPr>
        <xdr:cNvPr id="20" name="Retângulo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74FF08-DBAB-4A64-9C23-BFBFF590204E}"/>
            </a:ext>
          </a:extLst>
        </xdr:cNvPr>
        <xdr:cNvSpPr/>
      </xdr:nvSpPr>
      <xdr:spPr>
        <a:xfrm>
          <a:off x="968202" y="0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1287495</xdr:colOff>
      <xdr:row>0</xdr:row>
      <xdr:rowOff>0</xdr:rowOff>
    </xdr:from>
    <xdr:to>
      <xdr:col>1</xdr:col>
      <xdr:colOff>2334242</xdr:colOff>
      <xdr:row>0</xdr:row>
      <xdr:rowOff>340895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5C1686-C487-4D0A-B8BE-96B2768C55B8}"/>
            </a:ext>
          </a:extLst>
        </xdr:cNvPr>
        <xdr:cNvSpPr/>
      </xdr:nvSpPr>
      <xdr:spPr>
        <a:xfrm>
          <a:off x="1893631" y="0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528201</xdr:colOff>
      <xdr:row>1</xdr:row>
      <xdr:rowOff>128109</xdr:rowOff>
    </xdr:from>
    <xdr:to>
      <xdr:col>1</xdr:col>
      <xdr:colOff>961156</xdr:colOff>
      <xdr:row>2</xdr:row>
      <xdr:rowOff>4512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F4D86A36-0A45-4087-82B4-9200460DCC20}"/>
            </a:ext>
          </a:extLst>
        </xdr:cNvPr>
        <xdr:cNvSpPr/>
      </xdr:nvSpPr>
      <xdr:spPr>
        <a:xfrm>
          <a:off x="528201" y="509109"/>
          <a:ext cx="1039091" cy="25740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tx1"/>
              </a:solidFill>
            </a:rPr>
            <a:t>Geral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2217331</xdr:colOff>
      <xdr:row>0</xdr:row>
      <xdr:rowOff>5715</xdr:rowOff>
    </xdr:from>
    <xdr:to>
      <xdr:col>3</xdr:col>
      <xdr:colOff>8344</xdr:colOff>
      <xdr:row>0</xdr:row>
      <xdr:rowOff>342754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6FF5D2-3865-466B-9814-79A1C425D7C2}"/>
            </a:ext>
          </a:extLst>
        </xdr:cNvPr>
        <xdr:cNvSpPr/>
      </xdr:nvSpPr>
      <xdr:spPr>
        <a:xfrm>
          <a:off x="2823467" y="5715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13962</xdr:colOff>
      <xdr:row>0</xdr:row>
      <xdr:rowOff>1791</xdr:rowOff>
    </xdr:from>
    <xdr:to>
      <xdr:col>4</xdr:col>
      <xdr:colOff>186904</xdr:colOff>
      <xdr:row>1</xdr:row>
      <xdr:rowOff>23562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7FAB7AC-3540-4DEC-975B-D4B150624465}"/>
            </a:ext>
          </a:extLst>
        </xdr:cNvPr>
        <xdr:cNvSpPr/>
      </xdr:nvSpPr>
      <xdr:spPr>
        <a:xfrm>
          <a:off x="3746030" y="1791"/>
          <a:ext cx="917624" cy="40277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203407</xdr:colOff>
      <xdr:row>0</xdr:row>
      <xdr:rowOff>4511</xdr:rowOff>
    </xdr:from>
    <xdr:to>
      <xdr:col>5</xdr:col>
      <xdr:colOff>514216</xdr:colOff>
      <xdr:row>0</xdr:row>
      <xdr:rowOff>341550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02204E-0C62-45CF-84D8-63A2B4168A0E}"/>
            </a:ext>
          </a:extLst>
        </xdr:cNvPr>
        <xdr:cNvSpPr/>
      </xdr:nvSpPr>
      <xdr:spPr>
        <a:xfrm>
          <a:off x="4680157" y="4511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627813</xdr:colOff>
      <xdr:row>1</xdr:row>
      <xdr:rowOff>128337</xdr:rowOff>
    </xdr:from>
    <xdr:to>
      <xdr:col>2</xdr:col>
      <xdr:colOff>614690</xdr:colOff>
      <xdr:row>2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1C59E5-3B93-4C3B-82F3-D5B171DA0580}"/>
            </a:ext>
          </a:extLst>
        </xdr:cNvPr>
        <xdr:cNvSpPr/>
      </xdr:nvSpPr>
      <xdr:spPr>
        <a:xfrm>
          <a:off x="1237413" y="509337"/>
          <a:ext cx="1282277" cy="26218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Análise</a:t>
          </a:r>
          <a:r>
            <a:rPr lang="pt-BR" sz="110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chemeClr val="tx1"/>
              </a:solidFill>
            </a:rPr>
            <a:t>individual</a:t>
          </a:r>
        </a:p>
      </xdr:txBody>
    </xdr:sp>
    <xdr:clientData/>
  </xdr:twoCellAnchor>
  <xdr:twoCellAnchor>
    <xdr:from>
      <xdr:col>1</xdr:col>
      <xdr:colOff>25421</xdr:colOff>
      <xdr:row>0</xdr:row>
      <xdr:rowOff>0</xdr:rowOff>
    </xdr:from>
    <xdr:to>
      <xdr:col>1</xdr:col>
      <xdr:colOff>943832</xdr:colOff>
      <xdr:row>0</xdr:row>
      <xdr:rowOff>375987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D5C70-4B6B-4E91-AAB9-19E1D3228F10}"/>
            </a:ext>
          </a:extLst>
        </xdr:cNvPr>
        <xdr:cNvSpPr/>
      </xdr:nvSpPr>
      <xdr:spPr>
        <a:xfrm>
          <a:off x="639254" y="0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950850</xdr:colOff>
      <xdr:row>0</xdr:row>
      <xdr:rowOff>0</xdr:rowOff>
    </xdr:from>
    <xdr:to>
      <xdr:col>2</xdr:col>
      <xdr:colOff>706430</xdr:colOff>
      <xdr:row>0</xdr:row>
      <xdr:rowOff>340895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790C40-E8BA-4676-8D1E-D17EB779556C}"/>
            </a:ext>
          </a:extLst>
        </xdr:cNvPr>
        <xdr:cNvSpPr/>
      </xdr:nvSpPr>
      <xdr:spPr>
        <a:xfrm>
          <a:off x="1564683" y="0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285747</xdr:colOff>
      <xdr:row>1</xdr:row>
      <xdr:rowOff>128109</xdr:rowOff>
    </xdr:from>
    <xdr:to>
      <xdr:col>1</xdr:col>
      <xdr:colOff>624511</xdr:colOff>
      <xdr:row>2</xdr:row>
      <xdr:rowOff>4512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FC394B-C2B4-49D6-98DC-5DE4780FE275}"/>
            </a:ext>
          </a:extLst>
        </xdr:cNvPr>
        <xdr:cNvSpPr/>
      </xdr:nvSpPr>
      <xdr:spPr>
        <a:xfrm>
          <a:off x="285747" y="509109"/>
          <a:ext cx="952597" cy="257403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bg1"/>
              </a:solidFill>
            </a:rPr>
            <a:t>Geral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589519</xdr:colOff>
      <xdr:row>0</xdr:row>
      <xdr:rowOff>5715</xdr:rowOff>
    </xdr:from>
    <xdr:to>
      <xdr:col>2</xdr:col>
      <xdr:colOff>1502615</xdr:colOff>
      <xdr:row>0</xdr:row>
      <xdr:rowOff>342754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E34C0A-92F3-4FA5-9DC0-35A3ABDF9AA8}"/>
            </a:ext>
          </a:extLst>
        </xdr:cNvPr>
        <xdr:cNvSpPr/>
      </xdr:nvSpPr>
      <xdr:spPr>
        <a:xfrm>
          <a:off x="2494519" y="5715"/>
          <a:ext cx="913096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1508233</xdr:colOff>
      <xdr:row>0</xdr:row>
      <xdr:rowOff>1791</xdr:rowOff>
    </xdr:from>
    <xdr:to>
      <xdr:col>4</xdr:col>
      <xdr:colOff>167758</xdr:colOff>
      <xdr:row>1</xdr:row>
      <xdr:rowOff>23562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032B96-DAF9-47F1-B4D5-56B474E92C28}"/>
            </a:ext>
          </a:extLst>
        </xdr:cNvPr>
        <xdr:cNvSpPr/>
      </xdr:nvSpPr>
      <xdr:spPr>
        <a:xfrm>
          <a:off x="3413233" y="1791"/>
          <a:ext cx="913775" cy="40277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184261</xdr:colOff>
      <xdr:row>0</xdr:row>
      <xdr:rowOff>4511</xdr:rowOff>
    </xdr:from>
    <xdr:to>
      <xdr:col>4</xdr:col>
      <xdr:colOff>1108904</xdr:colOff>
      <xdr:row>0</xdr:row>
      <xdr:rowOff>341550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3618A3-9C02-45F3-ABCA-58FBFF9A10C7}"/>
            </a:ext>
          </a:extLst>
        </xdr:cNvPr>
        <xdr:cNvSpPr/>
      </xdr:nvSpPr>
      <xdr:spPr>
        <a:xfrm>
          <a:off x="4343511" y="4511"/>
          <a:ext cx="92464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304800</xdr:rowOff>
    </xdr:from>
    <xdr:to>
      <xdr:col>15</xdr:col>
      <xdr:colOff>685800</xdr:colOff>
      <xdr:row>13</xdr:row>
      <xdr:rowOff>285750</xdr:rowOff>
    </xdr:to>
    <xdr:graphicFrame macro="">
      <xdr:nvGraphicFramePr>
        <xdr:cNvPr id="14" name="Gráfico 12">
          <a:extLst>
            <a:ext uri="{FF2B5EF4-FFF2-40B4-BE49-F238E27FC236}">
              <a16:creationId xmlns:a16="http://schemas.microsoft.com/office/drawing/2014/main" id="{50E50EC3-2A2B-4EDF-9FC3-784F1AE1D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</xdr:row>
      <xdr:rowOff>9525</xdr:rowOff>
    </xdr:from>
    <xdr:to>
      <xdr:col>15</xdr:col>
      <xdr:colOff>647700</xdr:colOff>
      <xdr:row>7</xdr:row>
      <xdr:rowOff>295275</xdr:rowOff>
    </xdr:to>
    <xdr:graphicFrame macro="">
      <xdr:nvGraphicFramePr>
        <xdr:cNvPr id="15" name="Gráfico 29">
          <a:extLst>
            <a:ext uri="{FF2B5EF4-FFF2-40B4-BE49-F238E27FC236}">
              <a16:creationId xmlns:a16="http://schemas.microsoft.com/office/drawing/2014/main" id="{A700DD5C-91D8-4002-A1EF-252136794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469428</xdr:colOff>
      <xdr:row>1</xdr:row>
      <xdr:rowOff>128337</xdr:rowOff>
    </xdr:from>
    <xdr:to>
      <xdr:col>2</xdr:col>
      <xdr:colOff>1504722</xdr:colOff>
      <xdr:row>1</xdr:row>
      <xdr:rowOff>375987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4991E-527F-4C63-B670-C92E0D93F029}"/>
            </a:ext>
          </a:extLst>
        </xdr:cNvPr>
        <xdr:cNvSpPr/>
      </xdr:nvSpPr>
      <xdr:spPr>
        <a:xfrm>
          <a:off x="1374303" y="509337"/>
          <a:ext cx="1035294" cy="2476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Invividual</a:t>
          </a:r>
        </a:p>
      </xdr:txBody>
    </xdr:sp>
    <xdr:clientData/>
  </xdr:twoCellAnchor>
  <xdr:twoCellAnchor>
    <xdr:from>
      <xdr:col>2</xdr:col>
      <xdr:colOff>1504221</xdr:colOff>
      <xdr:row>1</xdr:row>
      <xdr:rowOff>128337</xdr:rowOff>
    </xdr:from>
    <xdr:to>
      <xdr:col>5</xdr:col>
      <xdr:colOff>43965</xdr:colOff>
      <xdr:row>1</xdr:row>
      <xdr:rowOff>375987</xdr:rowOff>
    </xdr:to>
    <xdr:sp macro="" textlink="">
      <xdr:nvSpPr>
        <xdr:cNvPr id="25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92894D-0C9D-4A9D-874E-C7DCC3BDB052}"/>
            </a:ext>
          </a:extLst>
        </xdr:cNvPr>
        <xdr:cNvSpPr/>
      </xdr:nvSpPr>
      <xdr:spPr>
        <a:xfrm>
          <a:off x="2409096" y="509337"/>
          <a:ext cx="1035294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FF0000"/>
              </a:solidFill>
            </a:rPr>
            <a:t>Relevancia</a:t>
          </a:r>
        </a:p>
      </xdr:txBody>
    </xdr:sp>
    <xdr:clientData/>
  </xdr:twoCellAnchor>
  <xdr:twoCellAnchor>
    <xdr:from>
      <xdr:col>1</xdr:col>
      <xdr:colOff>478101</xdr:colOff>
      <xdr:row>0</xdr:row>
      <xdr:rowOff>0</xdr:rowOff>
    </xdr:from>
    <xdr:to>
      <xdr:col>2</xdr:col>
      <xdr:colOff>783981</xdr:colOff>
      <xdr:row>0</xdr:row>
      <xdr:rowOff>375987</xdr:rowOff>
    </xdr:to>
    <xdr:sp macro="" textlink="">
      <xdr:nvSpPr>
        <xdr:cNvPr id="26" name="Retângul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AF51D9-4AFF-40DB-B8D0-02AAD4449DA7}"/>
            </a:ext>
          </a:extLst>
        </xdr:cNvPr>
        <xdr:cNvSpPr/>
      </xdr:nvSpPr>
      <xdr:spPr>
        <a:xfrm>
          <a:off x="773376" y="0"/>
          <a:ext cx="915480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791000</xdr:colOff>
      <xdr:row>0</xdr:row>
      <xdr:rowOff>0</xdr:rowOff>
    </xdr:from>
    <xdr:to>
      <xdr:col>3</xdr:col>
      <xdr:colOff>34637</xdr:colOff>
      <xdr:row>0</xdr:row>
      <xdr:rowOff>340895</xdr:rowOff>
    </xdr:to>
    <xdr:sp macro="" textlink="">
      <xdr:nvSpPr>
        <xdr:cNvPr id="27" name="Retângulo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06065A-AD8F-45BD-B85C-7DC91D950FC8}"/>
            </a:ext>
          </a:extLst>
        </xdr:cNvPr>
        <xdr:cNvSpPr/>
      </xdr:nvSpPr>
      <xdr:spPr>
        <a:xfrm>
          <a:off x="1705400" y="0"/>
          <a:ext cx="1023946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1</xdr:col>
      <xdr:colOff>38100</xdr:colOff>
      <xdr:row>1</xdr:row>
      <xdr:rowOff>118584</xdr:rowOff>
    </xdr:from>
    <xdr:to>
      <xdr:col>2</xdr:col>
      <xdr:colOff>466126</xdr:colOff>
      <xdr:row>2</xdr:row>
      <xdr:rowOff>116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D24203F3-A954-4535-8D7E-E97E1CC4613D}"/>
            </a:ext>
          </a:extLst>
        </xdr:cNvPr>
        <xdr:cNvSpPr/>
      </xdr:nvSpPr>
      <xdr:spPr>
        <a:xfrm>
          <a:off x="333375" y="499584"/>
          <a:ext cx="1037626" cy="2625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Geral</a:t>
          </a:r>
        </a:p>
      </xdr:txBody>
    </xdr:sp>
    <xdr:clientData/>
  </xdr:twoCellAnchor>
  <xdr:twoCellAnchor>
    <xdr:from>
      <xdr:col>2</xdr:col>
      <xdr:colOff>1717904</xdr:colOff>
      <xdr:row>0</xdr:row>
      <xdr:rowOff>5715</xdr:rowOff>
    </xdr:from>
    <xdr:to>
      <xdr:col>5</xdr:col>
      <xdr:colOff>137834</xdr:colOff>
      <xdr:row>0</xdr:row>
      <xdr:rowOff>342754</xdr:rowOff>
    </xdr:to>
    <xdr:sp macro="" textlink="">
      <xdr:nvSpPr>
        <xdr:cNvPr id="29" name="Retângulo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6B8A48-6EBE-40EC-BA84-263A5221380B}"/>
            </a:ext>
          </a:extLst>
        </xdr:cNvPr>
        <xdr:cNvSpPr/>
      </xdr:nvSpPr>
      <xdr:spPr>
        <a:xfrm>
          <a:off x="2622779" y="5715"/>
          <a:ext cx="91548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143452</xdr:colOff>
      <xdr:row>0</xdr:row>
      <xdr:rowOff>1791</xdr:rowOff>
    </xdr:from>
    <xdr:to>
      <xdr:col>6</xdr:col>
      <xdr:colOff>448545</xdr:colOff>
      <xdr:row>0</xdr:row>
      <xdr:rowOff>338830</xdr:rowOff>
    </xdr:to>
    <xdr:sp macro="" textlink="">
      <xdr:nvSpPr>
        <xdr:cNvPr id="30" name="Retângul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0EF9C2-2AE1-4308-A7B4-8E2E166E1898}"/>
            </a:ext>
          </a:extLst>
        </xdr:cNvPr>
        <xdr:cNvSpPr/>
      </xdr:nvSpPr>
      <xdr:spPr>
        <a:xfrm>
          <a:off x="3543877" y="1791"/>
          <a:ext cx="91469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6</xdr:col>
      <xdr:colOff>436473</xdr:colOff>
      <xdr:row>0</xdr:row>
      <xdr:rowOff>4511</xdr:rowOff>
    </xdr:from>
    <xdr:to>
      <xdr:col>8</xdr:col>
      <xdr:colOff>132753</xdr:colOff>
      <xdr:row>1</xdr:row>
      <xdr:rowOff>8659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B29B69D6-D6BC-4F26-ACDF-654B82D821FD}"/>
            </a:ext>
          </a:extLst>
        </xdr:cNvPr>
        <xdr:cNvSpPr/>
      </xdr:nvSpPr>
      <xdr:spPr>
        <a:xfrm>
          <a:off x="4436973" y="4511"/>
          <a:ext cx="908553" cy="385148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718543</xdr:colOff>
      <xdr:row>1</xdr:row>
      <xdr:rowOff>144213</xdr:rowOff>
    </xdr:from>
    <xdr:to>
      <xdr:col>2</xdr:col>
      <xdr:colOff>1055688</xdr:colOff>
      <xdr:row>2</xdr:row>
      <xdr:rowOff>10863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628C06FD-778B-4CB2-A191-16A197ADF59C}"/>
            </a:ext>
          </a:extLst>
        </xdr:cNvPr>
        <xdr:cNvSpPr/>
      </xdr:nvSpPr>
      <xdr:spPr>
        <a:xfrm>
          <a:off x="1004293" y="525213"/>
          <a:ext cx="1146770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Invividual</a:t>
          </a:r>
        </a:p>
      </xdr:txBody>
    </xdr:sp>
    <xdr:clientData/>
  </xdr:twoCellAnchor>
  <xdr:twoCellAnchor>
    <xdr:from>
      <xdr:col>2</xdr:col>
      <xdr:colOff>1068873</xdr:colOff>
      <xdr:row>1</xdr:row>
      <xdr:rowOff>128337</xdr:rowOff>
    </xdr:from>
    <xdr:to>
      <xdr:col>3</xdr:col>
      <xdr:colOff>197335</xdr:colOff>
      <xdr:row>1</xdr:row>
      <xdr:rowOff>375987</xdr:rowOff>
    </xdr:to>
    <xdr:sp macro="" textlink="">
      <xdr:nvSpPr>
        <xdr:cNvPr id="31" name="Retângulo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0D36F-34D6-4B90-9062-2F59E33B4AFA}"/>
            </a:ext>
          </a:extLst>
        </xdr:cNvPr>
        <xdr:cNvSpPr/>
      </xdr:nvSpPr>
      <xdr:spPr>
        <a:xfrm>
          <a:off x="2164248" y="509337"/>
          <a:ext cx="104140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Relevancia</a:t>
          </a:r>
        </a:p>
      </xdr:txBody>
    </xdr:sp>
    <xdr:clientData/>
  </xdr:twoCellAnchor>
  <xdr:twoCellAnchor>
    <xdr:from>
      <xdr:col>1</xdr:col>
      <xdr:colOff>135201</xdr:colOff>
      <xdr:row>0</xdr:row>
      <xdr:rowOff>0</xdr:rowOff>
    </xdr:from>
    <xdr:to>
      <xdr:col>2</xdr:col>
      <xdr:colOff>424962</xdr:colOff>
      <xdr:row>0</xdr:row>
      <xdr:rowOff>375987</xdr:rowOff>
    </xdr:to>
    <xdr:sp macro="" textlink="">
      <xdr:nvSpPr>
        <xdr:cNvPr id="32" name="Retângulo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B5BA4-E768-4DCB-BF31-B57D18278C1C}"/>
            </a:ext>
          </a:extLst>
        </xdr:cNvPr>
        <xdr:cNvSpPr/>
      </xdr:nvSpPr>
      <xdr:spPr>
        <a:xfrm>
          <a:off x="420951" y="0"/>
          <a:ext cx="1099386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431980</xdr:colOff>
      <xdr:row>0</xdr:row>
      <xdr:rowOff>0</xdr:rowOff>
    </xdr:from>
    <xdr:to>
      <xdr:col>2</xdr:col>
      <xdr:colOff>1365250</xdr:colOff>
      <xdr:row>0</xdr:row>
      <xdr:rowOff>340895</xdr:rowOff>
    </xdr:to>
    <xdr:sp macro="" textlink="">
      <xdr:nvSpPr>
        <xdr:cNvPr id="33" name="Retângulo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1F646-3E40-4C5C-9008-356DE7BCF1D9}"/>
            </a:ext>
          </a:extLst>
        </xdr:cNvPr>
        <xdr:cNvSpPr/>
      </xdr:nvSpPr>
      <xdr:spPr>
        <a:xfrm>
          <a:off x="1527355" y="0"/>
          <a:ext cx="933270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1</xdr:col>
      <xdr:colOff>0</xdr:colOff>
      <xdr:row>1</xdr:row>
      <xdr:rowOff>118584</xdr:rowOff>
    </xdr:from>
    <xdr:to>
      <xdr:col>1</xdr:col>
      <xdr:colOff>715241</xdr:colOff>
      <xdr:row>2</xdr:row>
      <xdr:rowOff>116</xdr:rowOff>
    </xdr:to>
    <xdr:sp macro="" textlink="">
      <xdr:nvSpPr>
        <xdr:cNvPr id="34" name="Retângul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C71B9D-DC80-47FC-B26B-67955924F13A}"/>
            </a:ext>
          </a:extLst>
        </xdr:cNvPr>
        <xdr:cNvSpPr/>
      </xdr:nvSpPr>
      <xdr:spPr>
        <a:xfrm>
          <a:off x="285750" y="499584"/>
          <a:ext cx="715241" cy="26253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2</xdr:col>
      <xdr:colOff>1420545</xdr:colOff>
      <xdr:row>0</xdr:row>
      <xdr:rowOff>5715</xdr:rowOff>
    </xdr:from>
    <xdr:to>
      <xdr:col>3</xdr:col>
      <xdr:colOff>426140</xdr:colOff>
      <xdr:row>0</xdr:row>
      <xdr:rowOff>342754</xdr:rowOff>
    </xdr:to>
    <xdr:sp macro="" textlink="">
      <xdr:nvSpPr>
        <xdr:cNvPr id="35" name="Retângul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DBC45F-E414-42A2-A716-A54ACC7E3253}"/>
            </a:ext>
          </a:extLst>
        </xdr:cNvPr>
        <xdr:cNvSpPr/>
      </xdr:nvSpPr>
      <xdr:spPr>
        <a:xfrm>
          <a:off x="2515920" y="5715"/>
          <a:ext cx="91853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431758</xdr:colOff>
      <xdr:row>0</xdr:row>
      <xdr:rowOff>1791</xdr:rowOff>
    </xdr:from>
    <xdr:to>
      <xdr:col>5</xdr:col>
      <xdr:colOff>130182</xdr:colOff>
      <xdr:row>0</xdr:row>
      <xdr:rowOff>338830</xdr:rowOff>
    </xdr:to>
    <xdr:sp macro="" textlink="">
      <xdr:nvSpPr>
        <xdr:cNvPr id="36" name="Retângul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DCB3D8-D8A8-4B24-A235-3027B28D9237}"/>
            </a:ext>
          </a:extLst>
        </xdr:cNvPr>
        <xdr:cNvSpPr/>
      </xdr:nvSpPr>
      <xdr:spPr>
        <a:xfrm>
          <a:off x="3440071" y="1791"/>
          <a:ext cx="92079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5</xdr:col>
      <xdr:colOff>118110</xdr:colOff>
      <xdr:row>0</xdr:row>
      <xdr:rowOff>0</xdr:rowOff>
    </xdr:from>
    <xdr:to>
      <xdr:col>6</xdr:col>
      <xdr:colOff>425455</xdr:colOff>
      <xdr:row>1</xdr:row>
      <xdr:rowOff>2925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3893D206-F806-4B01-ABE5-7574DBCFEA2D}"/>
            </a:ext>
          </a:extLst>
        </xdr:cNvPr>
        <xdr:cNvSpPr/>
      </xdr:nvSpPr>
      <xdr:spPr>
        <a:xfrm>
          <a:off x="4348798" y="0"/>
          <a:ext cx="918532" cy="38392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  <xdr:twoCellAnchor>
    <xdr:from>
      <xdr:col>4</xdr:col>
      <xdr:colOff>19050</xdr:colOff>
      <xdr:row>6</xdr:row>
      <xdr:rowOff>323850</xdr:rowOff>
    </xdr:from>
    <xdr:to>
      <xdr:col>15</xdr:col>
      <xdr:colOff>9525</xdr:colOff>
      <xdr:row>11</xdr:row>
      <xdr:rowOff>1587</xdr:rowOff>
    </xdr:to>
    <xdr:graphicFrame macro="">
      <xdr:nvGraphicFramePr>
        <xdr:cNvPr id="44" name="Gráfico 1">
          <a:extLst>
            <a:ext uri="{FF2B5EF4-FFF2-40B4-BE49-F238E27FC236}">
              <a16:creationId xmlns:a16="http://schemas.microsoft.com/office/drawing/2014/main" id="{89439863-5073-4724-B803-1BAA1FCA7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28575</xdr:colOff>
      <xdr:row>13</xdr:row>
      <xdr:rowOff>28575</xdr:rowOff>
    </xdr:from>
    <xdr:to>
      <xdr:col>15</xdr:col>
      <xdr:colOff>28575</xdr:colOff>
      <xdr:row>16</xdr:row>
      <xdr:rowOff>314325</xdr:rowOff>
    </xdr:to>
    <xdr:graphicFrame macro="">
      <xdr:nvGraphicFramePr>
        <xdr:cNvPr id="45" name="Gráfico 26">
          <a:extLst>
            <a:ext uri="{FF2B5EF4-FFF2-40B4-BE49-F238E27FC236}">
              <a16:creationId xmlns:a16="http://schemas.microsoft.com/office/drawing/2014/main" id="{759A6938-5D10-46AD-A4BD-3681A6A29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3</xdr:col>
      <xdr:colOff>398356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CCE2B-67BD-43A5-B509-325AE3F71BCB}"/>
            </a:ext>
          </a:extLst>
        </xdr:cNvPr>
        <xdr:cNvSpPr/>
      </xdr:nvSpPr>
      <xdr:spPr>
        <a:xfrm>
          <a:off x="1188931" y="514350"/>
          <a:ext cx="1038225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Invividual</a:t>
          </a:r>
        </a:p>
      </xdr:txBody>
    </xdr:sp>
    <xdr:clientData/>
  </xdr:twoCellAnchor>
  <xdr:twoCellAnchor>
    <xdr:from>
      <xdr:col>3</xdr:col>
      <xdr:colOff>397855</xdr:colOff>
      <xdr:row>1</xdr:row>
      <xdr:rowOff>133350</xdr:rowOff>
    </xdr:from>
    <xdr:to>
      <xdr:col>5</xdr:col>
      <xdr:colOff>216880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F8E71E2-DE67-45E0-8FA5-89C28915ACF5}"/>
            </a:ext>
          </a:extLst>
        </xdr:cNvPr>
        <xdr:cNvSpPr/>
      </xdr:nvSpPr>
      <xdr:spPr>
        <a:xfrm>
          <a:off x="2226655" y="514350"/>
          <a:ext cx="1038225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tx1"/>
              </a:solidFill>
            </a:rPr>
            <a:t>Relevancia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1F3F6B1-AF78-43C0-926E-C392B2231135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4</xdr:col>
      <xdr:colOff>120315</xdr:colOff>
      <xdr:row>0</xdr:row>
      <xdr:rowOff>345908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05AE07-039C-43E9-A81B-D18CC2DECAFE}"/>
            </a:ext>
          </a:extLst>
        </xdr:cNvPr>
        <xdr:cNvSpPr/>
      </xdr:nvSpPr>
      <xdr:spPr>
        <a:xfrm>
          <a:off x="1511968" y="5013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123597</xdr:rowOff>
    </xdr:from>
    <xdr:to>
      <xdr:col>1</xdr:col>
      <xdr:colOff>576029</xdr:colOff>
      <xdr:row>2</xdr:row>
      <xdr:rowOff>5129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EED50D-8911-4EBA-8C73-EA304B087304}"/>
            </a:ext>
          </a:extLst>
        </xdr:cNvPr>
        <xdr:cNvSpPr/>
      </xdr:nvSpPr>
      <xdr:spPr>
        <a:xfrm>
          <a:off x="146538" y="504597"/>
          <a:ext cx="1039091" cy="26253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4</xdr:col>
      <xdr:colOff>3404</xdr:colOff>
      <xdr:row>0</xdr:row>
      <xdr:rowOff>10728</xdr:rowOff>
    </xdr:from>
    <xdr:to>
      <xdr:col>5</xdr:col>
      <xdr:colOff>310749</xdr:colOff>
      <xdr:row>0</xdr:row>
      <xdr:rowOff>347767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C2039C-7F79-46A9-9032-C50B5511AE56}"/>
            </a:ext>
          </a:extLst>
        </xdr:cNvPr>
        <xdr:cNvSpPr/>
      </xdr:nvSpPr>
      <xdr:spPr>
        <a:xfrm>
          <a:off x="2441804" y="10728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316367</xdr:colOff>
      <xdr:row>0</xdr:row>
      <xdr:rowOff>6804</xdr:rowOff>
    </xdr:from>
    <xdr:to>
      <xdr:col>7</xdr:col>
      <xdr:colOff>14791</xdr:colOff>
      <xdr:row>0</xdr:row>
      <xdr:rowOff>343843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5A71A-8BF2-481A-A8D8-85D4937A500C}"/>
            </a:ext>
          </a:extLst>
        </xdr:cNvPr>
        <xdr:cNvSpPr/>
      </xdr:nvSpPr>
      <xdr:spPr>
        <a:xfrm>
          <a:off x="3364367" y="6804"/>
          <a:ext cx="917624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7</xdr:col>
      <xdr:colOff>2719</xdr:colOff>
      <xdr:row>0</xdr:row>
      <xdr:rowOff>9524</xdr:rowOff>
    </xdr:from>
    <xdr:to>
      <xdr:col>8</xdr:col>
      <xdr:colOff>310064</xdr:colOff>
      <xdr:row>1</xdr:row>
      <xdr:rowOff>28575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45973CB-CFDF-4FAA-B11B-885FB01EDCF4}"/>
            </a:ext>
          </a:extLst>
        </xdr:cNvPr>
        <xdr:cNvSpPr/>
      </xdr:nvSpPr>
      <xdr:spPr>
        <a:xfrm>
          <a:off x="4269919" y="9524"/>
          <a:ext cx="916945" cy="40005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233673</xdr:colOff>
      <xdr:row>1</xdr:row>
      <xdr:rowOff>119741</xdr:rowOff>
    </xdr:from>
    <xdr:to>
      <xdr:col>2</xdr:col>
      <xdr:colOff>1099690</xdr:colOff>
      <xdr:row>2</xdr:row>
      <xdr:rowOff>301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2BE321B-74A4-461D-A8BC-B0EB38A806C1}"/>
            </a:ext>
          </a:extLst>
        </xdr:cNvPr>
        <xdr:cNvSpPr/>
      </xdr:nvSpPr>
      <xdr:spPr>
        <a:xfrm>
          <a:off x="2244506" y="511324"/>
          <a:ext cx="866017" cy="27214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Entrada</a:t>
          </a: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1122670</xdr:colOff>
      <xdr:row>1</xdr:row>
      <xdr:rowOff>125184</xdr:rowOff>
    </xdr:from>
    <xdr:to>
      <xdr:col>3</xdr:col>
      <xdr:colOff>478145</xdr:colOff>
      <xdr:row>1</xdr:row>
      <xdr:rowOff>363309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D94D2-CB57-491D-9FE4-91CC21E73866}"/>
            </a:ext>
          </a:extLst>
        </xdr:cNvPr>
        <xdr:cNvSpPr/>
      </xdr:nvSpPr>
      <xdr:spPr>
        <a:xfrm>
          <a:off x="3133503" y="516767"/>
          <a:ext cx="1038225" cy="2381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Saida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1103924</xdr:colOff>
      <xdr:row>0</xdr:row>
      <xdr:rowOff>361950</xdr:rowOff>
    </xdr:to>
    <xdr:sp macro="" textlink="">
      <xdr:nvSpPr>
        <xdr:cNvPr id="21" name="Retângulo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E8268B-BF35-4273-91BE-FE211A7AC603}"/>
            </a:ext>
          </a:extLst>
        </xdr:cNvPr>
        <xdr:cNvSpPr/>
      </xdr:nvSpPr>
      <xdr:spPr>
        <a:xfrm>
          <a:off x="465667" y="0"/>
          <a:ext cx="1103924" cy="3619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1132500</xdr:colOff>
      <xdr:row>0</xdr:row>
      <xdr:rowOff>0</xdr:rowOff>
    </xdr:from>
    <xdr:to>
      <xdr:col>2</xdr:col>
      <xdr:colOff>708108</xdr:colOff>
      <xdr:row>1</xdr:row>
      <xdr:rowOff>57150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A4EBE36B-E4CA-415C-9EB7-780FDB82E0C0}"/>
            </a:ext>
          </a:extLst>
        </xdr:cNvPr>
        <xdr:cNvSpPr/>
      </xdr:nvSpPr>
      <xdr:spPr>
        <a:xfrm>
          <a:off x="1598167" y="0"/>
          <a:ext cx="1120774" cy="4487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                     no estoque</a:t>
          </a:r>
        </a:p>
      </xdr:txBody>
    </xdr:sp>
    <xdr:clientData/>
  </xdr:twoCellAnchor>
  <xdr:twoCellAnchor>
    <xdr:from>
      <xdr:col>2</xdr:col>
      <xdr:colOff>722047</xdr:colOff>
      <xdr:row>0</xdr:row>
      <xdr:rowOff>10728</xdr:rowOff>
    </xdr:from>
    <xdr:to>
      <xdr:col>2</xdr:col>
      <xdr:colOff>1649622</xdr:colOff>
      <xdr:row>0</xdr:row>
      <xdr:rowOff>347767</xdr:rowOff>
    </xdr:to>
    <xdr:sp macro="" textlink="">
      <xdr:nvSpPr>
        <xdr:cNvPr id="23" name="Retângulo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57C24B-A661-482A-9B80-05205B6E5DCB}"/>
            </a:ext>
          </a:extLst>
        </xdr:cNvPr>
        <xdr:cNvSpPr/>
      </xdr:nvSpPr>
      <xdr:spPr>
        <a:xfrm>
          <a:off x="2732880" y="10728"/>
          <a:ext cx="92757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1540690</xdr:colOff>
      <xdr:row>0</xdr:row>
      <xdr:rowOff>6804</xdr:rowOff>
    </xdr:from>
    <xdr:to>
      <xdr:col>3</xdr:col>
      <xdr:colOff>813913</xdr:colOff>
      <xdr:row>0</xdr:row>
      <xdr:rowOff>343843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931FAA-B03F-475A-AA33-065E3CF32D1D}"/>
            </a:ext>
          </a:extLst>
        </xdr:cNvPr>
        <xdr:cNvSpPr/>
      </xdr:nvSpPr>
      <xdr:spPr>
        <a:xfrm>
          <a:off x="3551523" y="6804"/>
          <a:ext cx="95597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782459</xdr:colOff>
      <xdr:row>0</xdr:row>
      <xdr:rowOff>9524</xdr:rowOff>
    </xdr:from>
    <xdr:to>
      <xdr:col>5</xdr:col>
      <xdr:colOff>39240</xdr:colOff>
      <xdr:row>0</xdr:row>
      <xdr:rowOff>346563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75A087-F495-44C1-BF42-90DB090FC507}"/>
            </a:ext>
          </a:extLst>
        </xdr:cNvPr>
        <xdr:cNvSpPr/>
      </xdr:nvSpPr>
      <xdr:spPr>
        <a:xfrm>
          <a:off x="4476042" y="9524"/>
          <a:ext cx="1003031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1274991</xdr:colOff>
      <xdr:row>1</xdr:row>
      <xdr:rowOff>119741</xdr:rowOff>
    </xdr:from>
    <xdr:to>
      <xdr:col>2</xdr:col>
      <xdr:colOff>781050</xdr:colOff>
      <xdr:row>2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5B719-7B93-49E9-964B-4DC234AA68B8}"/>
            </a:ext>
          </a:extLst>
        </xdr:cNvPr>
        <xdr:cNvSpPr/>
      </xdr:nvSpPr>
      <xdr:spPr>
        <a:xfrm>
          <a:off x="2189391" y="510266"/>
          <a:ext cx="782409" cy="27214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bg1"/>
              </a:solidFill>
            </a:rPr>
            <a:t>Entrada</a:t>
          </a:r>
          <a:endParaRPr lang="pt-BR" sz="1100">
            <a:solidFill>
              <a:schemeClr val="bg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809268</xdr:colOff>
      <xdr:row>1</xdr:row>
      <xdr:rowOff>120316</xdr:rowOff>
    </xdr:from>
    <xdr:to>
      <xdr:col>3</xdr:col>
      <xdr:colOff>552093</xdr:colOff>
      <xdr:row>1</xdr:row>
      <xdr:rowOff>381000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21DAADF-5654-43DC-BC4A-513B110FE340}"/>
            </a:ext>
          </a:extLst>
        </xdr:cNvPr>
        <xdr:cNvSpPr/>
      </xdr:nvSpPr>
      <xdr:spPr>
        <a:xfrm>
          <a:off x="3000018" y="511342"/>
          <a:ext cx="981075" cy="26068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Saida</a:t>
          </a:r>
        </a:p>
      </xdr:txBody>
    </xdr:sp>
    <xdr:clientData/>
  </xdr:twoCellAnchor>
  <xdr:twoCellAnchor>
    <xdr:from>
      <xdr:col>0</xdr:col>
      <xdr:colOff>599993</xdr:colOff>
      <xdr:row>0</xdr:row>
      <xdr:rowOff>0</xdr:rowOff>
    </xdr:from>
    <xdr:to>
      <xdr:col>1</xdr:col>
      <xdr:colOff>1104900</xdr:colOff>
      <xdr:row>0</xdr:row>
      <xdr:rowOff>361950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1060A3-D81A-49AC-BCFE-CA539F9AAADD}"/>
            </a:ext>
          </a:extLst>
        </xdr:cNvPr>
        <xdr:cNvSpPr/>
      </xdr:nvSpPr>
      <xdr:spPr>
        <a:xfrm>
          <a:off x="599993" y="0"/>
          <a:ext cx="1676482" cy="3619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1133475</xdr:colOff>
      <xdr:row>0</xdr:row>
      <xdr:rowOff>0</xdr:rowOff>
    </xdr:from>
    <xdr:to>
      <xdr:col>2</xdr:col>
      <xdr:colOff>1038224</xdr:colOff>
      <xdr:row>1</xdr:row>
      <xdr:rowOff>57150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C496DFB-07A0-46E8-AA46-8BECF0B4E44D}"/>
            </a:ext>
          </a:extLst>
        </xdr:cNvPr>
        <xdr:cNvSpPr/>
      </xdr:nvSpPr>
      <xdr:spPr>
        <a:xfrm>
          <a:off x="2047875" y="0"/>
          <a:ext cx="1181099" cy="4476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                     no estoque</a:t>
          </a:r>
        </a:p>
      </xdr:txBody>
    </xdr:sp>
    <xdr:clientData/>
  </xdr:twoCellAnchor>
  <xdr:twoCellAnchor>
    <xdr:from>
      <xdr:col>2</xdr:col>
      <xdr:colOff>1057274</xdr:colOff>
      <xdr:row>0</xdr:row>
      <xdr:rowOff>10728</xdr:rowOff>
    </xdr:from>
    <xdr:to>
      <xdr:col>3</xdr:col>
      <xdr:colOff>682223</xdr:colOff>
      <xdr:row>0</xdr:row>
      <xdr:rowOff>347767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FF2BE9-4FBD-4019-A510-E7B1D85767E9}"/>
            </a:ext>
          </a:extLst>
        </xdr:cNvPr>
        <xdr:cNvSpPr/>
      </xdr:nvSpPr>
      <xdr:spPr>
        <a:xfrm>
          <a:off x="3248024" y="10728"/>
          <a:ext cx="86319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678067</xdr:colOff>
      <xdr:row>0</xdr:row>
      <xdr:rowOff>6804</xdr:rowOff>
    </xdr:from>
    <xdr:to>
      <xdr:col>4</xdr:col>
      <xdr:colOff>529140</xdr:colOff>
      <xdr:row>0</xdr:row>
      <xdr:rowOff>343843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B27E02-3E7C-4D8E-8F43-48DFE7351C55}"/>
            </a:ext>
          </a:extLst>
        </xdr:cNvPr>
        <xdr:cNvSpPr/>
      </xdr:nvSpPr>
      <xdr:spPr>
        <a:xfrm>
          <a:off x="4107067" y="6804"/>
          <a:ext cx="76547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571499</xdr:colOff>
      <xdr:row>0</xdr:row>
      <xdr:rowOff>9524</xdr:rowOff>
    </xdr:from>
    <xdr:to>
      <xdr:col>5</xdr:col>
      <xdr:colOff>581024</xdr:colOff>
      <xdr:row>0</xdr:row>
      <xdr:rowOff>346563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6FDD36-B003-4B50-A7B5-607A8492E051}"/>
            </a:ext>
          </a:extLst>
        </xdr:cNvPr>
        <xdr:cNvSpPr/>
      </xdr:nvSpPr>
      <xdr:spPr>
        <a:xfrm>
          <a:off x="4914899" y="9524"/>
          <a:ext cx="92392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VE_GER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&#227;o/Desktop/gerenciamento/referencia/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_PROD"/>
      <sheetName val="geral"/>
      <sheetName val="Fornecedor"/>
      <sheetName val="Loc_Arma"/>
      <sheetName val="profisionais"/>
      <sheetName val="Gera_inve"/>
      <sheetName val="Cent_inve"/>
      <sheetName val="Gera_rela"/>
      <sheetName val="Ana_rela"/>
      <sheetName val="DASH_boar"/>
      <sheetName val="DASH_indi"/>
      <sheetName val="DASH_repr"/>
      <sheetName val="estoque"/>
      <sheetName val="entrada"/>
      <sheetName val="SAIDA"/>
      <sheetName val="INVE_GERA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I1">
            <v>0</v>
          </cell>
        </row>
        <row r="2">
          <cell r="I2">
            <v>0</v>
          </cell>
        </row>
        <row r="4">
          <cell r="I4" t="str">
            <v>Total de gastos</v>
          </cell>
        </row>
        <row r="5">
          <cell r="I5">
            <v>5150</v>
          </cell>
        </row>
        <row r="6">
          <cell r="I6">
            <v>12000</v>
          </cell>
        </row>
        <row r="7">
          <cell r="I7">
            <v>3000</v>
          </cell>
        </row>
        <row r="8">
          <cell r="I8">
            <v>230</v>
          </cell>
        </row>
        <row r="9">
          <cell r="I9">
            <v>400</v>
          </cell>
        </row>
        <row r="10">
          <cell r="I10">
            <v>2500</v>
          </cell>
        </row>
        <row r="11">
          <cell r="I1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_PROD"/>
      <sheetName val="CADA_FORN"/>
      <sheetName val="CADA_LOCA"/>
      <sheetName val="CADA_CENT"/>
      <sheetName val="CADA_PROF"/>
      <sheetName val="MOVI_ENTR"/>
      <sheetName val="MOVI_SAID"/>
      <sheetName val="INVE_GERA"/>
      <sheetName val="INVE_CENT"/>
      <sheetName val="RELA_GERA"/>
      <sheetName val="RELA_ANA"/>
      <sheetName val="DASH_BOAR"/>
      <sheetName val="DASH_INDI"/>
      <sheetName val="DASH_REPR"/>
      <sheetName val="INST_PASS"/>
      <sheetName val="INST_FREQ"/>
      <sheetName val="INST_SUGE"/>
      <sheetName val="INST_LUZ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>
        <row r="6">
          <cell r="T6" t="str">
            <v>Janeiro</v>
          </cell>
        </row>
      </sheetData>
      <sheetData sheetId="12">
        <row r="8">
          <cell r="S8" t="str">
            <v>Entradas</v>
          </cell>
          <cell r="U8" t="str">
            <v>Estoque Total</v>
          </cell>
        </row>
        <row r="9">
          <cell r="R9" t="str">
            <v>Janeiro</v>
          </cell>
          <cell r="U9">
            <v>-200</v>
          </cell>
        </row>
        <row r="10">
          <cell r="R10" t="str">
            <v>Fevereiro</v>
          </cell>
          <cell r="U10">
            <v>-400</v>
          </cell>
        </row>
        <row r="11">
          <cell r="R11" t="str">
            <v>Março</v>
          </cell>
          <cell r="U11">
            <v>-400</v>
          </cell>
        </row>
        <row r="12">
          <cell r="R12" t="str">
            <v>Abril</v>
          </cell>
          <cell r="U12">
            <v>-400</v>
          </cell>
        </row>
        <row r="13">
          <cell r="R13" t="str">
            <v>Maio</v>
          </cell>
          <cell r="U13">
            <v>-400</v>
          </cell>
        </row>
        <row r="14">
          <cell r="R14" t="str">
            <v>Junho</v>
          </cell>
          <cell r="U14">
            <v>-400</v>
          </cell>
        </row>
        <row r="15">
          <cell r="R15" t="str">
            <v>Julho</v>
          </cell>
          <cell r="U15">
            <v>-400</v>
          </cell>
        </row>
        <row r="16">
          <cell r="R16" t="str">
            <v>Agosto</v>
          </cell>
          <cell r="U16">
            <v>-400</v>
          </cell>
        </row>
        <row r="17">
          <cell r="R17" t="str">
            <v>Setembro</v>
          </cell>
          <cell r="U17">
            <v>-400</v>
          </cell>
        </row>
        <row r="18">
          <cell r="R18" t="str">
            <v>Outubro</v>
          </cell>
          <cell r="U18">
            <v>-400</v>
          </cell>
        </row>
        <row r="19">
          <cell r="R19" t="str">
            <v>Novembro</v>
          </cell>
          <cell r="U19">
            <v>-400</v>
          </cell>
        </row>
        <row r="20">
          <cell r="R20" t="str">
            <v>Dezembro</v>
          </cell>
          <cell r="U20">
            <v>-400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600"/>
  <sheetViews>
    <sheetView zoomScaleNormal="100" workbookViewId="0">
      <pane ySplit="4" topLeftCell="A409" activePane="bottomLeft" state="frozen"/>
      <selection pane="bottomLeft" activeCell="G395" sqref="G395"/>
    </sheetView>
  </sheetViews>
  <sheetFormatPr defaultRowHeight="27.75" customHeight="1" x14ac:dyDescent="0.25"/>
  <cols>
    <col min="1" max="1" width="4.85546875" customWidth="1"/>
    <col min="2" max="2" width="10.7109375" bestFit="1" customWidth="1"/>
    <col min="3" max="3" width="33.7109375" customWidth="1"/>
    <col min="4" max="4" width="14.28515625" customWidth="1"/>
    <col min="5" max="5" width="14.5703125" customWidth="1"/>
    <col min="6" max="6" width="21.7109375" style="115" customWidth="1"/>
    <col min="7" max="7" width="16.7109375" customWidth="1"/>
  </cols>
  <sheetData>
    <row r="1" spans="1:12" s="4" customFormat="1" ht="27.75" customHeight="1" x14ac:dyDescent="0.25">
      <c r="E1" s="4" t="s">
        <v>0</v>
      </c>
      <c r="F1" s="113"/>
    </row>
    <row r="2" spans="1:12" s="7" customFormat="1" ht="30.75" customHeight="1" x14ac:dyDescent="0.25">
      <c r="F2" s="114"/>
    </row>
    <row r="3" spans="1:12" ht="14.25" customHeight="1" thickBot="1" x14ac:dyDescent="0.3"/>
    <row r="4" spans="1:12" ht="30.75" thickTop="1" x14ac:dyDescent="0.25">
      <c r="A4" s="13"/>
      <c r="B4" s="14" t="s">
        <v>1</v>
      </c>
      <c r="C4" s="11" t="s">
        <v>2</v>
      </c>
      <c r="D4" s="15" t="s">
        <v>3</v>
      </c>
      <c r="E4" s="15" t="s">
        <v>4</v>
      </c>
      <c r="F4" s="116" t="s">
        <v>5</v>
      </c>
      <c r="G4" s="15" t="s">
        <v>6</v>
      </c>
      <c r="H4" s="103"/>
      <c r="I4" s="13"/>
      <c r="J4" s="13"/>
      <c r="K4" s="13"/>
      <c r="L4" s="13"/>
    </row>
    <row r="5" spans="1:12" ht="27.75" customHeight="1" x14ac:dyDescent="0.25">
      <c r="A5" s="48" t="e">
        <f>IF(C5="","",MONTH(B5))</f>
        <v>#VALUE!</v>
      </c>
      <c r="B5" s="96" t="s">
        <v>92</v>
      </c>
      <c r="C5" s="103" t="s">
        <v>105</v>
      </c>
      <c r="D5" s="97">
        <v>7</v>
      </c>
      <c r="E5" s="101">
        <v>43504</v>
      </c>
      <c r="F5" s="17"/>
      <c r="G5" s="12" t="s">
        <v>104</v>
      </c>
    </row>
    <row r="6" spans="1:12" ht="27.75" customHeight="1" x14ac:dyDescent="0.25">
      <c r="A6" s="48" t="e">
        <f t="shared" ref="A6:A69" si="0">IF(C6="","",MONTH(B6))</f>
        <v>#VALUE!</v>
      </c>
      <c r="B6" s="96" t="s">
        <v>101</v>
      </c>
      <c r="C6" s="103" t="s">
        <v>106</v>
      </c>
      <c r="D6" s="97">
        <v>7</v>
      </c>
      <c r="E6" s="101">
        <v>43504</v>
      </c>
      <c r="F6" s="17"/>
      <c r="G6" s="12" t="s">
        <v>104</v>
      </c>
    </row>
    <row r="7" spans="1:12" ht="27.75" customHeight="1" x14ac:dyDescent="0.25">
      <c r="A7" s="48" t="e">
        <f t="shared" si="0"/>
        <v>#VALUE!</v>
      </c>
      <c r="B7" s="96" t="s">
        <v>102</v>
      </c>
      <c r="C7" s="103" t="s">
        <v>107</v>
      </c>
      <c r="D7" s="97">
        <v>7</v>
      </c>
      <c r="E7" s="101">
        <v>43504</v>
      </c>
      <c r="F7" s="17"/>
      <c r="G7" s="12" t="s">
        <v>104</v>
      </c>
    </row>
    <row r="8" spans="1:12" ht="27.75" customHeight="1" x14ac:dyDescent="0.25">
      <c r="A8" s="48" t="e">
        <f t="shared" si="0"/>
        <v>#VALUE!</v>
      </c>
      <c r="B8" s="96" t="s">
        <v>103</v>
      </c>
      <c r="C8" s="103" t="s">
        <v>108</v>
      </c>
      <c r="D8" s="97">
        <v>7</v>
      </c>
      <c r="E8" s="101">
        <v>43504</v>
      </c>
      <c r="F8" s="17"/>
      <c r="G8" s="12" t="s">
        <v>104</v>
      </c>
    </row>
    <row r="9" spans="1:12" ht="27.75" customHeight="1" x14ac:dyDescent="0.25">
      <c r="A9" s="48" t="e">
        <f t="shared" si="0"/>
        <v>#VALUE!</v>
      </c>
      <c r="B9" s="96" t="s">
        <v>93</v>
      </c>
      <c r="C9" s="103" t="s">
        <v>109</v>
      </c>
      <c r="D9" s="97">
        <v>7</v>
      </c>
      <c r="E9" s="101">
        <v>43504</v>
      </c>
      <c r="F9" s="17"/>
      <c r="G9" s="12" t="s">
        <v>104</v>
      </c>
    </row>
    <row r="10" spans="1:12" ht="27.75" customHeight="1" x14ac:dyDescent="0.25">
      <c r="A10" s="48" t="e">
        <f t="shared" si="0"/>
        <v>#VALUE!</v>
      </c>
      <c r="B10" s="96" t="s">
        <v>94</v>
      </c>
      <c r="C10" s="103" t="s">
        <v>110</v>
      </c>
      <c r="D10" s="97">
        <v>7</v>
      </c>
      <c r="E10" s="101">
        <v>43504</v>
      </c>
      <c r="F10" s="17"/>
      <c r="G10" s="12" t="s">
        <v>104</v>
      </c>
    </row>
    <row r="11" spans="1:12" ht="27.75" customHeight="1" x14ac:dyDescent="0.25">
      <c r="A11" s="48" t="e">
        <f t="shared" si="0"/>
        <v>#VALUE!</v>
      </c>
      <c r="B11" s="96" t="s">
        <v>137</v>
      </c>
      <c r="C11" s="96" t="s">
        <v>137</v>
      </c>
      <c r="D11" s="97"/>
      <c r="E11" s="101">
        <v>43504</v>
      </c>
      <c r="F11" s="17"/>
      <c r="G11" s="12" t="s">
        <v>104</v>
      </c>
    </row>
    <row r="12" spans="1:12" ht="27.75" customHeight="1" x14ac:dyDescent="0.25">
      <c r="A12" s="48" t="e">
        <f t="shared" si="0"/>
        <v>#VALUE!</v>
      </c>
      <c r="B12" s="96" t="s">
        <v>138</v>
      </c>
      <c r="C12" s="96" t="s">
        <v>138</v>
      </c>
      <c r="D12" s="97"/>
      <c r="E12" s="101">
        <v>43504</v>
      </c>
      <c r="F12" s="17"/>
      <c r="G12" s="12" t="s">
        <v>104</v>
      </c>
    </row>
    <row r="13" spans="1:12" ht="27.75" customHeight="1" x14ac:dyDescent="0.25">
      <c r="A13" s="48" t="e">
        <f t="shared" si="0"/>
        <v>#VALUE!</v>
      </c>
      <c r="B13" s="96" t="s">
        <v>139</v>
      </c>
      <c r="C13" s="96" t="s">
        <v>139</v>
      </c>
      <c r="D13" s="97"/>
      <c r="E13" s="101">
        <v>43504</v>
      </c>
      <c r="F13" s="117"/>
      <c r="G13" s="12" t="s">
        <v>104</v>
      </c>
    </row>
    <row r="14" spans="1:12" ht="27.75" customHeight="1" x14ac:dyDescent="0.25">
      <c r="A14" s="48" t="e">
        <f t="shared" si="0"/>
        <v>#VALUE!</v>
      </c>
      <c r="B14" s="96" t="s">
        <v>140</v>
      </c>
      <c r="C14" s="96" t="s">
        <v>140</v>
      </c>
      <c r="D14" s="97"/>
      <c r="E14" s="101">
        <v>43504</v>
      </c>
      <c r="F14" s="117"/>
      <c r="G14" s="12" t="s">
        <v>104</v>
      </c>
    </row>
    <row r="15" spans="1:12" ht="27.75" customHeight="1" x14ac:dyDescent="0.25">
      <c r="A15" s="48" t="e">
        <f t="shared" si="0"/>
        <v>#VALUE!</v>
      </c>
      <c r="B15" s="96" t="s">
        <v>141</v>
      </c>
      <c r="C15" s="96" t="s">
        <v>141</v>
      </c>
      <c r="D15" s="97"/>
      <c r="E15" s="101">
        <v>43504</v>
      </c>
      <c r="F15" s="117"/>
      <c r="G15" s="12" t="s">
        <v>104</v>
      </c>
    </row>
    <row r="16" spans="1:12" ht="27.75" customHeight="1" x14ac:dyDescent="0.25">
      <c r="A16" s="48" t="e">
        <f t="shared" si="0"/>
        <v>#VALUE!</v>
      </c>
      <c r="B16" s="96" t="s">
        <v>142</v>
      </c>
      <c r="C16" s="96" t="s">
        <v>142</v>
      </c>
      <c r="D16" s="97"/>
      <c r="E16" s="101">
        <v>43504</v>
      </c>
      <c r="F16" s="117"/>
      <c r="G16" s="12" t="s">
        <v>104</v>
      </c>
    </row>
    <row r="17" spans="1:7" ht="27.75" customHeight="1" x14ac:dyDescent="0.25">
      <c r="A17" s="48" t="e">
        <f>IF(#REF!="","",MONTH(B17))</f>
        <v>#REF!</v>
      </c>
      <c r="B17" s="96" t="s">
        <v>143</v>
      </c>
      <c r="C17" s="96" t="s">
        <v>143</v>
      </c>
      <c r="D17" s="97"/>
      <c r="E17" s="101">
        <v>43504</v>
      </c>
      <c r="F17" s="117"/>
      <c r="G17" s="12" t="s">
        <v>104</v>
      </c>
    </row>
    <row r="18" spans="1:7" ht="27.75" customHeight="1" x14ac:dyDescent="0.25">
      <c r="A18" s="48" t="e">
        <f>IF(C17="","",MONTH(B18))</f>
        <v>#VALUE!</v>
      </c>
      <c r="B18" s="96" t="s">
        <v>144</v>
      </c>
      <c r="C18" s="96" t="s">
        <v>144</v>
      </c>
      <c r="D18" s="97"/>
      <c r="E18" s="101">
        <v>43504</v>
      </c>
      <c r="F18" s="117"/>
      <c r="G18" s="12" t="s">
        <v>104</v>
      </c>
    </row>
    <row r="19" spans="1:7" ht="27.75" customHeight="1" x14ac:dyDescent="0.25">
      <c r="A19" s="48" t="e">
        <f>IF(C18="","",MONTH(B19))</f>
        <v>#VALUE!</v>
      </c>
      <c r="B19" s="96" t="s">
        <v>145</v>
      </c>
      <c r="C19" s="96" t="s">
        <v>145</v>
      </c>
      <c r="D19" s="97"/>
      <c r="E19" s="101">
        <v>43504</v>
      </c>
      <c r="F19" s="117"/>
      <c r="G19" s="12" t="s">
        <v>104</v>
      </c>
    </row>
    <row r="20" spans="1:7" ht="27.75" customHeight="1" x14ac:dyDescent="0.25">
      <c r="A20" s="48" t="e">
        <f t="shared" si="0"/>
        <v>#VALUE!</v>
      </c>
      <c r="B20" s="96" t="s">
        <v>146</v>
      </c>
      <c r="C20" s="96" t="s">
        <v>146</v>
      </c>
      <c r="D20" s="97"/>
      <c r="E20" s="101">
        <v>43504</v>
      </c>
      <c r="F20" s="117"/>
      <c r="G20" s="12" t="s">
        <v>104</v>
      </c>
    </row>
    <row r="21" spans="1:7" ht="27.75" customHeight="1" x14ac:dyDescent="0.25">
      <c r="A21" s="48" t="e">
        <f t="shared" si="0"/>
        <v>#VALUE!</v>
      </c>
      <c r="B21" s="96" t="s">
        <v>147</v>
      </c>
      <c r="C21" s="96" t="s">
        <v>147</v>
      </c>
      <c r="D21" s="97"/>
      <c r="E21" s="101">
        <v>43504</v>
      </c>
      <c r="F21" s="117"/>
      <c r="G21" s="12" t="s">
        <v>104</v>
      </c>
    </row>
    <row r="22" spans="1:7" ht="27.75" customHeight="1" x14ac:dyDescent="0.25">
      <c r="A22" s="48" t="e">
        <f t="shared" si="0"/>
        <v>#VALUE!</v>
      </c>
      <c r="B22" s="96" t="s">
        <v>148</v>
      </c>
      <c r="C22" s="96" t="s">
        <v>148</v>
      </c>
      <c r="D22" s="97"/>
      <c r="E22" s="101">
        <v>43504</v>
      </c>
      <c r="F22" s="117"/>
      <c r="G22" s="12" t="s">
        <v>104</v>
      </c>
    </row>
    <row r="23" spans="1:7" ht="27.75" customHeight="1" x14ac:dyDescent="0.25">
      <c r="A23" s="48" t="e">
        <f t="shared" si="0"/>
        <v>#VALUE!</v>
      </c>
      <c r="B23" s="96" t="s">
        <v>149</v>
      </c>
      <c r="C23" s="96" t="s">
        <v>149</v>
      </c>
      <c r="D23" s="97"/>
      <c r="E23" s="101">
        <v>43504</v>
      </c>
      <c r="F23" s="117"/>
      <c r="G23" s="12" t="s">
        <v>104</v>
      </c>
    </row>
    <row r="24" spans="1:7" ht="27.75" customHeight="1" x14ac:dyDescent="0.25">
      <c r="A24" s="48" t="e">
        <f t="shared" si="0"/>
        <v>#VALUE!</v>
      </c>
      <c r="B24" s="96" t="s">
        <v>150</v>
      </c>
      <c r="C24" s="96" t="s">
        <v>150</v>
      </c>
      <c r="D24" s="97"/>
      <c r="E24" s="101">
        <v>43504</v>
      </c>
      <c r="F24" s="117"/>
      <c r="G24" s="12" t="s">
        <v>104</v>
      </c>
    </row>
    <row r="25" spans="1:7" ht="27.75" customHeight="1" x14ac:dyDescent="0.25">
      <c r="A25" s="48" t="e">
        <f t="shared" si="0"/>
        <v>#VALUE!</v>
      </c>
      <c r="B25" s="96" t="s">
        <v>151</v>
      </c>
      <c r="C25" s="96" t="s">
        <v>151</v>
      </c>
      <c r="D25" s="97"/>
      <c r="E25" s="101">
        <v>43504</v>
      </c>
      <c r="F25" s="117"/>
      <c r="G25" s="12" t="s">
        <v>104</v>
      </c>
    </row>
    <row r="26" spans="1:7" ht="27.75" customHeight="1" x14ac:dyDescent="0.25">
      <c r="A26" s="48" t="e">
        <f t="shared" si="0"/>
        <v>#VALUE!</v>
      </c>
      <c r="B26" s="96" t="s">
        <v>152</v>
      </c>
      <c r="C26" s="96" t="s">
        <v>152</v>
      </c>
      <c r="D26" s="97"/>
      <c r="E26" s="101">
        <v>43504</v>
      </c>
      <c r="F26" s="117"/>
      <c r="G26" s="12" t="s">
        <v>104</v>
      </c>
    </row>
    <row r="27" spans="1:7" ht="27.75" customHeight="1" x14ac:dyDescent="0.25">
      <c r="A27" s="48" t="e">
        <f t="shared" si="0"/>
        <v>#VALUE!</v>
      </c>
      <c r="B27" s="96" t="s">
        <v>153</v>
      </c>
      <c r="C27" s="96" t="s">
        <v>153</v>
      </c>
      <c r="D27" s="97"/>
      <c r="E27" s="101">
        <v>43504</v>
      </c>
      <c r="F27" s="117"/>
      <c r="G27" s="12" t="s">
        <v>104</v>
      </c>
    </row>
    <row r="28" spans="1:7" ht="27.75" customHeight="1" x14ac:dyDescent="0.25">
      <c r="A28" s="48" t="e">
        <f t="shared" si="0"/>
        <v>#VALUE!</v>
      </c>
      <c r="B28" s="96" t="s">
        <v>154</v>
      </c>
      <c r="C28" s="96" t="s">
        <v>154</v>
      </c>
      <c r="D28" s="97"/>
      <c r="E28" s="101">
        <v>43504</v>
      </c>
      <c r="F28" s="117"/>
      <c r="G28" s="12" t="s">
        <v>104</v>
      </c>
    </row>
    <row r="29" spans="1:7" ht="27.75" customHeight="1" x14ac:dyDescent="0.25">
      <c r="A29" s="48" t="e">
        <f t="shared" si="0"/>
        <v>#VALUE!</v>
      </c>
      <c r="B29" s="96" t="s">
        <v>155</v>
      </c>
      <c r="C29" s="96" t="s">
        <v>155</v>
      </c>
      <c r="D29" s="97"/>
      <c r="E29" s="101">
        <v>43504</v>
      </c>
      <c r="F29" s="117"/>
      <c r="G29" s="12" t="s">
        <v>104</v>
      </c>
    </row>
    <row r="30" spans="1:7" ht="27.75" customHeight="1" x14ac:dyDescent="0.25">
      <c r="A30" s="48" t="e">
        <f t="shared" si="0"/>
        <v>#VALUE!</v>
      </c>
      <c r="B30" s="96" t="s">
        <v>156</v>
      </c>
      <c r="C30" s="96" t="s">
        <v>156</v>
      </c>
      <c r="D30" s="97"/>
      <c r="E30" s="101">
        <v>43504</v>
      </c>
      <c r="F30" s="117"/>
      <c r="G30" s="12" t="s">
        <v>104</v>
      </c>
    </row>
    <row r="31" spans="1:7" ht="27.75" customHeight="1" x14ac:dyDescent="0.25">
      <c r="A31" s="48" t="e">
        <f t="shared" si="0"/>
        <v>#VALUE!</v>
      </c>
      <c r="B31" s="96" t="s">
        <v>157</v>
      </c>
      <c r="C31" s="96" t="s">
        <v>157</v>
      </c>
      <c r="D31" s="97"/>
      <c r="E31" s="101">
        <v>43504</v>
      </c>
      <c r="F31" s="117"/>
      <c r="G31" s="12" t="s">
        <v>104</v>
      </c>
    </row>
    <row r="32" spans="1:7" ht="27.75" customHeight="1" x14ac:dyDescent="0.25">
      <c r="A32" s="48" t="e">
        <f t="shared" si="0"/>
        <v>#VALUE!</v>
      </c>
      <c r="B32" s="96" t="s">
        <v>158</v>
      </c>
      <c r="C32" s="96" t="s">
        <v>158</v>
      </c>
      <c r="D32" s="97"/>
      <c r="E32" s="101">
        <v>43504</v>
      </c>
      <c r="F32" s="117"/>
      <c r="G32" s="12" t="s">
        <v>104</v>
      </c>
    </row>
    <row r="33" spans="1:7" ht="27.75" customHeight="1" x14ac:dyDescent="0.25">
      <c r="A33" s="48" t="e">
        <f t="shared" si="0"/>
        <v>#VALUE!</v>
      </c>
      <c r="B33" s="96" t="s">
        <v>159</v>
      </c>
      <c r="C33" s="96" t="s">
        <v>159</v>
      </c>
      <c r="D33" s="97"/>
      <c r="E33" s="101">
        <v>43504</v>
      </c>
      <c r="F33" s="117"/>
      <c r="G33" s="12" t="s">
        <v>104</v>
      </c>
    </row>
    <row r="34" spans="1:7" ht="27.75" customHeight="1" x14ac:dyDescent="0.25">
      <c r="A34" s="48" t="e">
        <f t="shared" si="0"/>
        <v>#VALUE!</v>
      </c>
      <c r="B34" s="96" t="s">
        <v>160</v>
      </c>
      <c r="C34" s="96" t="s">
        <v>160</v>
      </c>
      <c r="D34" s="97"/>
      <c r="E34" s="101">
        <v>43504</v>
      </c>
      <c r="F34" s="117"/>
      <c r="G34" s="12" t="s">
        <v>104</v>
      </c>
    </row>
    <row r="35" spans="1:7" ht="27.75" customHeight="1" x14ac:dyDescent="0.25">
      <c r="A35" s="48" t="e">
        <f t="shared" si="0"/>
        <v>#VALUE!</v>
      </c>
      <c r="B35" s="96" t="s">
        <v>161</v>
      </c>
      <c r="C35" s="96" t="s">
        <v>161</v>
      </c>
      <c r="D35" s="97"/>
      <c r="E35" s="101">
        <v>43504</v>
      </c>
      <c r="F35" s="117"/>
      <c r="G35" s="12" t="s">
        <v>104</v>
      </c>
    </row>
    <row r="36" spans="1:7" ht="27.75" customHeight="1" x14ac:dyDescent="0.25">
      <c r="A36" s="48" t="e">
        <f t="shared" si="0"/>
        <v>#VALUE!</v>
      </c>
      <c r="B36" s="96" t="s">
        <v>162</v>
      </c>
      <c r="C36" s="96" t="s">
        <v>162</v>
      </c>
      <c r="D36" s="97"/>
      <c r="E36" s="101">
        <v>43504</v>
      </c>
      <c r="F36" s="117"/>
      <c r="G36" s="12" t="s">
        <v>104</v>
      </c>
    </row>
    <row r="37" spans="1:7" ht="27.75" customHeight="1" x14ac:dyDescent="0.25">
      <c r="A37" s="48" t="e">
        <f t="shared" si="0"/>
        <v>#VALUE!</v>
      </c>
      <c r="B37" s="96" t="s">
        <v>163</v>
      </c>
      <c r="C37" s="96" t="s">
        <v>163</v>
      </c>
      <c r="D37" s="97"/>
      <c r="E37" s="101">
        <v>43504</v>
      </c>
      <c r="F37" s="117"/>
      <c r="G37" s="12" t="s">
        <v>104</v>
      </c>
    </row>
    <row r="38" spans="1:7" ht="27.75" customHeight="1" x14ac:dyDescent="0.25">
      <c r="A38" s="48" t="e">
        <f t="shared" si="0"/>
        <v>#VALUE!</v>
      </c>
      <c r="B38" s="96" t="s">
        <v>164</v>
      </c>
      <c r="C38" s="96" t="s">
        <v>164</v>
      </c>
      <c r="D38" s="97"/>
      <c r="E38" s="101">
        <v>43504</v>
      </c>
      <c r="F38" s="117"/>
      <c r="G38" s="12" t="s">
        <v>104</v>
      </c>
    </row>
    <row r="39" spans="1:7" ht="27.75" customHeight="1" x14ac:dyDescent="0.25">
      <c r="A39" s="48" t="e">
        <f t="shared" si="0"/>
        <v>#VALUE!</v>
      </c>
      <c r="B39" s="96" t="s">
        <v>165</v>
      </c>
      <c r="C39" s="96" t="s">
        <v>165</v>
      </c>
      <c r="D39" s="97"/>
      <c r="E39" s="101">
        <v>43504</v>
      </c>
      <c r="F39" s="117"/>
      <c r="G39" s="12" t="s">
        <v>104</v>
      </c>
    </row>
    <row r="40" spans="1:7" ht="27.75" customHeight="1" x14ac:dyDescent="0.25">
      <c r="A40" s="48" t="e">
        <f t="shared" si="0"/>
        <v>#VALUE!</v>
      </c>
      <c r="B40" s="96" t="s">
        <v>166</v>
      </c>
      <c r="C40" s="96" t="s">
        <v>166</v>
      </c>
      <c r="D40" s="97"/>
      <c r="E40" s="101">
        <v>43504</v>
      </c>
      <c r="F40" s="117"/>
      <c r="G40" s="12" t="s">
        <v>104</v>
      </c>
    </row>
    <row r="41" spans="1:7" ht="27.75" customHeight="1" x14ac:dyDescent="0.25">
      <c r="A41" s="48" t="e">
        <f t="shared" si="0"/>
        <v>#VALUE!</v>
      </c>
      <c r="B41" s="96" t="s">
        <v>95</v>
      </c>
      <c r="C41" s="96" t="s">
        <v>95</v>
      </c>
      <c r="D41" s="97"/>
      <c r="E41" s="101">
        <v>43504</v>
      </c>
      <c r="F41" s="117"/>
      <c r="G41" s="12" t="s">
        <v>104</v>
      </c>
    </row>
    <row r="42" spans="1:7" ht="27.75" customHeight="1" x14ac:dyDescent="0.25">
      <c r="A42" s="48" t="e">
        <f t="shared" si="0"/>
        <v>#VALUE!</v>
      </c>
      <c r="B42" s="96" t="s">
        <v>96</v>
      </c>
      <c r="C42" s="96" t="s">
        <v>96</v>
      </c>
      <c r="D42" s="97"/>
      <c r="E42" s="101">
        <v>43504</v>
      </c>
      <c r="F42" s="117"/>
      <c r="G42" s="12" t="s">
        <v>104</v>
      </c>
    </row>
    <row r="43" spans="1:7" ht="27.75" customHeight="1" x14ac:dyDescent="0.25">
      <c r="A43" s="48" t="e">
        <f t="shared" si="0"/>
        <v>#VALUE!</v>
      </c>
      <c r="B43" s="96" t="s">
        <v>97</v>
      </c>
      <c r="C43" s="96" t="s">
        <v>97</v>
      </c>
      <c r="D43" s="97"/>
      <c r="E43" s="101">
        <v>43504</v>
      </c>
      <c r="F43" s="117"/>
      <c r="G43" s="12" t="s">
        <v>104</v>
      </c>
    </row>
    <row r="44" spans="1:7" ht="27.75" customHeight="1" x14ac:dyDescent="0.25">
      <c r="A44" s="48" t="e">
        <f t="shared" si="0"/>
        <v>#VALUE!</v>
      </c>
      <c r="B44" s="96" t="s">
        <v>116</v>
      </c>
      <c r="C44" s="96" t="s">
        <v>116</v>
      </c>
      <c r="D44" s="97"/>
      <c r="E44" s="101">
        <v>43504</v>
      </c>
      <c r="F44" s="117"/>
      <c r="G44" s="12" t="s">
        <v>104</v>
      </c>
    </row>
    <row r="45" spans="1:7" ht="27.75" customHeight="1" x14ac:dyDescent="0.25">
      <c r="A45" s="48" t="e">
        <f t="shared" si="0"/>
        <v>#VALUE!</v>
      </c>
      <c r="B45" s="96" t="s">
        <v>117</v>
      </c>
      <c r="C45" s="96" t="s">
        <v>117</v>
      </c>
      <c r="D45" s="97"/>
      <c r="E45" s="101">
        <v>43504</v>
      </c>
      <c r="F45" s="117"/>
      <c r="G45" s="12" t="s">
        <v>104</v>
      </c>
    </row>
    <row r="46" spans="1:7" ht="27.75" customHeight="1" x14ac:dyDescent="0.25">
      <c r="A46" s="48" t="e">
        <f t="shared" si="0"/>
        <v>#VALUE!</v>
      </c>
      <c r="B46" s="96" t="s">
        <v>118</v>
      </c>
      <c r="C46" s="96" t="s">
        <v>118</v>
      </c>
      <c r="D46" s="97"/>
      <c r="E46" s="101">
        <v>43504</v>
      </c>
      <c r="F46" s="117"/>
      <c r="G46" s="12" t="s">
        <v>104</v>
      </c>
    </row>
    <row r="47" spans="1:7" ht="27.75" customHeight="1" x14ac:dyDescent="0.25">
      <c r="A47" s="48" t="e">
        <f t="shared" si="0"/>
        <v>#VALUE!</v>
      </c>
      <c r="B47" s="96" t="s">
        <v>167</v>
      </c>
      <c r="C47" s="96" t="s">
        <v>167</v>
      </c>
      <c r="D47" s="97"/>
      <c r="E47" s="101">
        <v>43504</v>
      </c>
      <c r="F47" s="117"/>
      <c r="G47" s="12" t="s">
        <v>104</v>
      </c>
    </row>
    <row r="48" spans="1:7" ht="27.75" customHeight="1" x14ac:dyDescent="0.25">
      <c r="A48" s="48" t="e">
        <f t="shared" si="0"/>
        <v>#VALUE!</v>
      </c>
      <c r="B48" s="96" t="s">
        <v>168</v>
      </c>
      <c r="C48" s="96" t="s">
        <v>168</v>
      </c>
      <c r="D48" s="97"/>
      <c r="E48" s="101">
        <v>43504</v>
      </c>
      <c r="F48" s="117"/>
      <c r="G48" s="12" t="s">
        <v>104</v>
      </c>
    </row>
    <row r="49" spans="1:7" ht="27.75" customHeight="1" x14ac:dyDescent="0.25">
      <c r="A49" s="48" t="e">
        <f t="shared" si="0"/>
        <v>#VALUE!</v>
      </c>
      <c r="B49" s="96" t="s">
        <v>169</v>
      </c>
      <c r="C49" s="96" t="s">
        <v>169</v>
      </c>
      <c r="D49" s="97"/>
      <c r="E49" s="101">
        <v>43504</v>
      </c>
      <c r="F49" s="117"/>
      <c r="G49" s="12" t="s">
        <v>104</v>
      </c>
    </row>
    <row r="50" spans="1:7" ht="27.75" customHeight="1" x14ac:dyDescent="0.25">
      <c r="A50" s="48" t="e">
        <f t="shared" si="0"/>
        <v>#VALUE!</v>
      </c>
      <c r="B50" s="96" t="s">
        <v>170</v>
      </c>
      <c r="C50" s="96" t="s">
        <v>170</v>
      </c>
      <c r="D50" s="97"/>
      <c r="E50" s="101">
        <v>43508</v>
      </c>
      <c r="F50" s="117"/>
      <c r="G50" s="12" t="s">
        <v>104</v>
      </c>
    </row>
    <row r="51" spans="1:7" ht="27.75" customHeight="1" x14ac:dyDescent="0.25">
      <c r="A51" s="48" t="e">
        <f t="shared" si="0"/>
        <v>#VALUE!</v>
      </c>
      <c r="B51" s="96" t="s">
        <v>171</v>
      </c>
      <c r="C51" s="96" t="s">
        <v>171</v>
      </c>
      <c r="D51" s="97"/>
      <c r="E51" s="101">
        <v>43508</v>
      </c>
      <c r="F51" s="117"/>
      <c r="G51" s="12" t="s">
        <v>104</v>
      </c>
    </row>
    <row r="52" spans="1:7" ht="27.75" customHeight="1" x14ac:dyDescent="0.25">
      <c r="A52" s="48" t="e">
        <f t="shared" si="0"/>
        <v>#VALUE!</v>
      </c>
      <c r="B52" s="96" t="s">
        <v>172</v>
      </c>
      <c r="C52" s="96" t="s">
        <v>172</v>
      </c>
      <c r="D52" s="97"/>
      <c r="E52" s="101">
        <v>43508</v>
      </c>
      <c r="F52" s="117"/>
      <c r="G52" s="12" t="s">
        <v>104</v>
      </c>
    </row>
    <row r="53" spans="1:7" ht="27.75" customHeight="1" x14ac:dyDescent="0.25">
      <c r="A53" s="48" t="e">
        <f t="shared" si="0"/>
        <v>#VALUE!</v>
      </c>
      <c r="B53" s="96" t="s">
        <v>173</v>
      </c>
      <c r="C53" s="96" t="s">
        <v>173</v>
      </c>
      <c r="D53" s="97"/>
      <c r="E53" s="101">
        <v>43508</v>
      </c>
      <c r="F53" s="117"/>
      <c r="G53" s="12" t="s">
        <v>104</v>
      </c>
    </row>
    <row r="54" spans="1:7" ht="27.75" customHeight="1" x14ac:dyDescent="0.25">
      <c r="A54" s="48" t="e">
        <f t="shared" si="0"/>
        <v>#VALUE!</v>
      </c>
      <c r="B54" s="96" t="s">
        <v>174</v>
      </c>
      <c r="C54" s="96" t="s">
        <v>174</v>
      </c>
      <c r="D54" s="97"/>
      <c r="E54" s="101">
        <v>43508</v>
      </c>
      <c r="F54" s="117"/>
      <c r="G54" s="12" t="s">
        <v>104</v>
      </c>
    </row>
    <row r="55" spans="1:7" ht="27.75" customHeight="1" x14ac:dyDescent="0.25">
      <c r="A55" s="48" t="e">
        <f t="shared" si="0"/>
        <v>#VALUE!</v>
      </c>
      <c r="B55" s="96" t="s">
        <v>175</v>
      </c>
      <c r="C55" s="96" t="s">
        <v>175</v>
      </c>
      <c r="D55" s="97"/>
      <c r="E55" s="101">
        <v>43508</v>
      </c>
      <c r="F55" s="117"/>
      <c r="G55" s="12" t="s">
        <v>104</v>
      </c>
    </row>
    <row r="56" spans="1:7" ht="27.75" customHeight="1" x14ac:dyDescent="0.25">
      <c r="A56" s="48" t="e">
        <f t="shared" si="0"/>
        <v>#VALUE!</v>
      </c>
      <c r="B56" s="96" t="s">
        <v>176</v>
      </c>
      <c r="C56" s="96" t="s">
        <v>176</v>
      </c>
      <c r="D56" s="97"/>
      <c r="E56" s="101">
        <v>43508</v>
      </c>
      <c r="F56" s="117"/>
      <c r="G56" s="12" t="s">
        <v>104</v>
      </c>
    </row>
    <row r="57" spans="1:7" ht="27.75" customHeight="1" x14ac:dyDescent="0.25">
      <c r="A57" s="48" t="e">
        <f t="shared" si="0"/>
        <v>#VALUE!</v>
      </c>
      <c r="B57" s="96" t="s">
        <v>177</v>
      </c>
      <c r="C57" s="96" t="s">
        <v>177</v>
      </c>
      <c r="D57" s="97"/>
      <c r="E57" s="101">
        <v>43508</v>
      </c>
      <c r="F57" s="117"/>
      <c r="G57" s="12" t="s">
        <v>104</v>
      </c>
    </row>
    <row r="58" spans="1:7" ht="27.75" customHeight="1" x14ac:dyDescent="0.25">
      <c r="A58" s="48" t="e">
        <f t="shared" si="0"/>
        <v>#VALUE!</v>
      </c>
      <c r="B58" s="96" t="s">
        <v>178</v>
      </c>
      <c r="C58" s="96" t="s">
        <v>178</v>
      </c>
      <c r="D58" s="97"/>
      <c r="E58" s="101">
        <v>43508</v>
      </c>
      <c r="F58" s="117"/>
      <c r="G58" s="12" t="s">
        <v>104</v>
      </c>
    </row>
    <row r="59" spans="1:7" ht="27.75" customHeight="1" x14ac:dyDescent="0.25">
      <c r="A59" s="48" t="e">
        <f t="shared" si="0"/>
        <v>#VALUE!</v>
      </c>
      <c r="B59" s="96" t="s">
        <v>179</v>
      </c>
      <c r="C59" s="96" t="s">
        <v>179</v>
      </c>
      <c r="D59" s="97"/>
      <c r="E59" s="101">
        <v>43508</v>
      </c>
      <c r="F59" s="117"/>
      <c r="G59" s="12" t="s">
        <v>104</v>
      </c>
    </row>
    <row r="60" spans="1:7" ht="27.75" customHeight="1" x14ac:dyDescent="0.25">
      <c r="A60" s="48" t="e">
        <f t="shared" si="0"/>
        <v>#VALUE!</v>
      </c>
      <c r="B60" s="96" t="s">
        <v>180</v>
      </c>
      <c r="C60" s="96" t="s">
        <v>180</v>
      </c>
      <c r="D60" s="97"/>
      <c r="E60" s="101">
        <v>43508</v>
      </c>
      <c r="F60" s="117"/>
      <c r="G60" s="12" t="s">
        <v>104</v>
      </c>
    </row>
    <row r="61" spans="1:7" ht="27.75" customHeight="1" x14ac:dyDescent="0.25">
      <c r="A61" s="48" t="e">
        <f t="shared" si="0"/>
        <v>#VALUE!</v>
      </c>
      <c r="B61" s="96" t="s">
        <v>181</v>
      </c>
      <c r="C61" s="96" t="s">
        <v>181</v>
      </c>
      <c r="D61" s="97"/>
      <c r="E61" s="101">
        <v>43508</v>
      </c>
      <c r="F61" s="117"/>
      <c r="G61" s="12" t="s">
        <v>104</v>
      </c>
    </row>
    <row r="62" spans="1:7" ht="27.75" customHeight="1" x14ac:dyDescent="0.25">
      <c r="A62" s="48" t="e">
        <f t="shared" si="0"/>
        <v>#VALUE!</v>
      </c>
      <c r="B62" s="96" t="s">
        <v>182</v>
      </c>
      <c r="C62" s="96" t="s">
        <v>182</v>
      </c>
      <c r="D62" s="97"/>
      <c r="E62" s="101">
        <v>43508</v>
      </c>
      <c r="F62" s="117"/>
      <c r="G62" s="12" t="s">
        <v>104</v>
      </c>
    </row>
    <row r="63" spans="1:7" ht="27.75" customHeight="1" x14ac:dyDescent="0.25">
      <c r="A63" s="48" t="e">
        <f t="shared" si="0"/>
        <v>#VALUE!</v>
      </c>
      <c r="B63" s="96" t="s">
        <v>183</v>
      </c>
      <c r="C63" s="96" t="s">
        <v>183</v>
      </c>
      <c r="D63" s="97"/>
      <c r="E63" s="101">
        <v>43508</v>
      </c>
      <c r="F63" s="117"/>
      <c r="G63" s="12" t="s">
        <v>104</v>
      </c>
    </row>
    <row r="64" spans="1:7" ht="27.75" customHeight="1" x14ac:dyDescent="0.25">
      <c r="A64" s="48" t="e">
        <f t="shared" si="0"/>
        <v>#VALUE!</v>
      </c>
      <c r="B64" s="96" t="s">
        <v>184</v>
      </c>
      <c r="C64" s="96" t="s">
        <v>184</v>
      </c>
      <c r="D64" s="97"/>
      <c r="E64" s="101">
        <v>43508</v>
      </c>
      <c r="F64" s="117"/>
      <c r="G64" s="12" t="s">
        <v>104</v>
      </c>
    </row>
    <row r="65" spans="1:7" ht="27.75" customHeight="1" x14ac:dyDescent="0.25">
      <c r="A65" s="48" t="e">
        <f t="shared" si="0"/>
        <v>#VALUE!</v>
      </c>
      <c r="B65" s="96" t="s">
        <v>185</v>
      </c>
      <c r="C65" s="96" t="s">
        <v>185</v>
      </c>
      <c r="D65" s="97"/>
      <c r="E65" s="101">
        <v>43508</v>
      </c>
      <c r="F65" s="117"/>
      <c r="G65" s="12" t="s">
        <v>104</v>
      </c>
    </row>
    <row r="66" spans="1:7" ht="27.75" customHeight="1" x14ac:dyDescent="0.25">
      <c r="A66" s="48" t="e">
        <f t="shared" si="0"/>
        <v>#VALUE!</v>
      </c>
      <c r="B66" s="96" t="s">
        <v>186</v>
      </c>
      <c r="C66" s="96" t="s">
        <v>186</v>
      </c>
      <c r="D66" s="97"/>
      <c r="E66" s="101">
        <v>43508</v>
      </c>
      <c r="F66" s="117"/>
      <c r="G66" s="12" t="s">
        <v>104</v>
      </c>
    </row>
    <row r="67" spans="1:7" ht="27.75" customHeight="1" x14ac:dyDescent="0.25">
      <c r="A67" s="48" t="e">
        <f t="shared" si="0"/>
        <v>#VALUE!</v>
      </c>
      <c r="B67" s="96" t="s">
        <v>187</v>
      </c>
      <c r="C67" s="96" t="s">
        <v>187</v>
      </c>
      <c r="D67" s="97"/>
      <c r="E67" s="101">
        <v>43508</v>
      </c>
      <c r="F67" s="117"/>
      <c r="G67" s="12" t="s">
        <v>104</v>
      </c>
    </row>
    <row r="68" spans="1:7" ht="27.75" customHeight="1" x14ac:dyDescent="0.25">
      <c r="A68" s="48" t="e">
        <f t="shared" si="0"/>
        <v>#VALUE!</v>
      </c>
      <c r="B68" s="96" t="s">
        <v>188</v>
      </c>
      <c r="C68" s="96" t="s">
        <v>188</v>
      </c>
      <c r="D68" s="97"/>
      <c r="E68" s="101">
        <v>43508</v>
      </c>
      <c r="F68" s="117"/>
      <c r="G68" s="12" t="s">
        <v>104</v>
      </c>
    </row>
    <row r="69" spans="1:7" ht="27.75" customHeight="1" x14ac:dyDescent="0.25">
      <c r="A69" s="48" t="e">
        <f t="shared" si="0"/>
        <v>#VALUE!</v>
      </c>
      <c r="B69" s="96" t="s">
        <v>189</v>
      </c>
      <c r="C69" s="96" t="s">
        <v>189</v>
      </c>
      <c r="D69" s="97"/>
      <c r="E69" s="101">
        <v>43508</v>
      </c>
      <c r="F69" s="117"/>
      <c r="G69" s="12" t="s">
        <v>104</v>
      </c>
    </row>
    <row r="70" spans="1:7" ht="27.75" customHeight="1" x14ac:dyDescent="0.25">
      <c r="A70" s="48" t="e">
        <f t="shared" ref="A70:A133" si="1">IF(C70="","",MONTH(B70))</f>
        <v>#VALUE!</v>
      </c>
      <c r="B70" s="96" t="s">
        <v>190</v>
      </c>
      <c r="C70" s="96" t="s">
        <v>190</v>
      </c>
      <c r="D70" s="97"/>
      <c r="E70" s="101">
        <v>43508</v>
      </c>
      <c r="F70" s="117"/>
      <c r="G70" s="12" t="s">
        <v>104</v>
      </c>
    </row>
    <row r="71" spans="1:7" ht="27.75" customHeight="1" x14ac:dyDescent="0.25">
      <c r="A71" s="48" t="e">
        <f t="shared" si="1"/>
        <v>#VALUE!</v>
      </c>
      <c r="B71" s="96" t="s">
        <v>191</v>
      </c>
      <c r="C71" s="96" t="s">
        <v>191</v>
      </c>
      <c r="D71" s="97"/>
      <c r="E71" s="101">
        <v>43508</v>
      </c>
      <c r="F71" s="117"/>
      <c r="G71" s="12" t="s">
        <v>104</v>
      </c>
    </row>
    <row r="72" spans="1:7" ht="27.75" customHeight="1" x14ac:dyDescent="0.25">
      <c r="A72" s="48" t="e">
        <f t="shared" si="1"/>
        <v>#VALUE!</v>
      </c>
      <c r="B72" s="96" t="s">
        <v>192</v>
      </c>
      <c r="C72" s="96" t="s">
        <v>192</v>
      </c>
      <c r="D72" s="97"/>
      <c r="E72" s="101">
        <v>43508</v>
      </c>
      <c r="F72" s="117"/>
      <c r="G72" s="12" t="s">
        <v>104</v>
      </c>
    </row>
    <row r="73" spans="1:7" ht="27.75" customHeight="1" x14ac:dyDescent="0.25">
      <c r="A73" s="48" t="e">
        <f t="shared" si="1"/>
        <v>#VALUE!</v>
      </c>
      <c r="B73" s="96" t="s">
        <v>193</v>
      </c>
      <c r="C73" s="96" t="s">
        <v>193</v>
      </c>
      <c r="D73" s="97"/>
      <c r="E73" s="101">
        <v>43508</v>
      </c>
      <c r="F73" s="117"/>
      <c r="G73" s="12" t="s">
        <v>104</v>
      </c>
    </row>
    <row r="74" spans="1:7" ht="27.75" customHeight="1" x14ac:dyDescent="0.25">
      <c r="A74" s="48" t="e">
        <f t="shared" si="1"/>
        <v>#VALUE!</v>
      </c>
      <c r="B74" s="96" t="s">
        <v>194</v>
      </c>
      <c r="C74" s="96" t="s">
        <v>194</v>
      </c>
      <c r="D74" s="97"/>
      <c r="E74" s="101">
        <v>43508</v>
      </c>
      <c r="F74" s="117"/>
      <c r="G74" s="12" t="s">
        <v>104</v>
      </c>
    </row>
    <row r="75" spans="1:7" ht="27.75" customHeight="1" x14ac:dyDescent="0.25">
      <c r="A75" s="48" t="e">
        <f t="shared" si="1"/>
        <v>#VALUE!</v>
      </c>
      <c r="B75" s="96" t="s">
        <v>195</v>
      </c>
      <c r="C75" s="96" t="s">
        <v>195</v>
      </c>
      <c r="D75" s="97"/>
      <c r="E75" s="101">
        <v>43508</v>
      </c>
      <c r="F75" s="117"/>
      <c r="G75" s="12" t="s">
        <v>104</v>
      </c>
    </row>
    <row r="76" spans="1:7" ht="27.75" customHeight="1" x14ac:dyDescent="0.25">
      <c r="A76" s="48" t="e">
        <f t="shared" si="1"/>
        <v>#VALUE!</v>
      </c>
      <c r="B76" s="96" t="s">
        <v>196</v>
      </c>
      <c r="C76" s="96" t="s">
        <v>196</v>
      </c>
      <c r="D76" s="97"/>
      <c r="E76" s="101">
        <v>43508</v>
      </c>
      <c r="F76" s="117"/>
      <c r="G76" s="12" t="s">
        <v>104</v>
      </c>
    </row>
    <row r="77" spans="1:7" ht="27.75" customHeight="1" x14ac:dyDescent="0.25">
      <c r="A77" s="48" t="e">
        <f t="shared" si="1"/>
        <v>#VALUE!</v>
      </c>
      <c r="B77" s="96" t="s">
        <v>119</v>
      </c>
      <c r="C77" s="96" t="s">
        <v>119</v>
      </c>
      <c r="D77" s="97"/>
      <c r="E77" s="101">
        <v>43508</v>
      </c>
      <c r="F77" s="117"/>
      <c r="G77" s="12" t="s">
        <v>104</v>
      </c>
    </row>
    <row r="78" spans="1:7" ht="27.75" customHeight="1" x14ac:dyDescent="0.25">
      <c r="A78" s="48" t="e">
        <f t="shared" si="1"/>
        <v>#VALUE!</v>
      </c>
      <c r="B78" s="96" t="s">
        <v>120</v>
      </c>
      <c r="C78" s="96" t="s">
        <v>120</v>
      </c>
      <c r="D78" s="97"/>
      <c r="E78" s="101">
        <v>43508</v>
      </c>
      <c r="F78" s="117"/>
      <c r="G78" s="12" t="s">
        <v>104</v>
      </c>
    </row>
    <row r="79" spans="1:7" ht="27.75" customHeight="1" x14ac:dyDescent="0.25">
      <c r="A79" s="48" t="e">
        <f t="shared" si="1"/>
        <v>#VALUE!</v>
      </c>
      <c r="B79" s="96" t="s">
        <v>121</v>
      </c>
      <c r="C79" s="96" t="s">
        <v>121</v>
      </c>
      <c r="D79" s="97"/>
      <c r="E79" s="101">
        <v>43508</v>
      </c>
      <c r="F79" s="117"/>
      <c r="G79" s="12" t="s">
        <v>104</v>
      </c>
    </row>
    <row r="80" spans="1:7" ht="27.75" customHeight="1" x14ac:dyDescent="0.25">
      <c r="A80" s="48" t="e">
        <f t="shared" si="1"/>
        <v>#VALUE!</v>
      </c>
      <c r="B80" s="96" t="s">
        <v>122</v>
      </c>
      <c r="C80" s="96" t="s">
        <v>122</v>
      </c>
      <c r="D80" s="97"/>
      <c r="E80" s="101">
        <v>43508</v>
      </c>
      <c r="F80" s="117"/>
      <c r="G80" s="12" t="s">
        <v>104</v>
      </c>
    </row>
    <row r="81" spans="1:7" ht="27.75" customHeight="1" x14ac:dyDescent="0.25">
      <c r="A81" s="48" t="e">
        <f t="shared" si="1"/>
        <v>#VALUE!</v>
      </c>
      <c r="B81" s="96" t="s">
        <v>123</v>
      </c>
      <c r="C81" s="96" t="s">
        <v>123</v>
      </c>
      <c r="D81" s="97"/>
      <c r="E81" s="101">
        <v>43508</v>
      </c>
      <c r="F81" s="117"/>
      <c r="G81" s="12" t="s">
        <v>104</v>
      </c>
    </row>
    <row r="82" spans="1:7" ht="27.75" customHeight="1" x14ac:dyDescent="0.25">
      <c r="A82" s="48" t="e">
        <f t="shared" si="1"/>
        <v>#VALUE!</v>
      </c>
      <c r="B82" s="96" t="s">
        <v>124</v>
      </c>
      <c r="C82" s="96" t="s">
        <v>124</v>
      </c>
      <c r="D82" s="97"/>
      <c r="E82" s="101">
        <v>43508</v>
      </c>
      <c r="F82" s="117"/>
      <c r="G82" s="12" t="s">
        <v>104</v>
      </c>
    </row>
    <row r="83" spans="1:7" ht="27.75" customHeight="1" x14ac:dyDescent="0.25">
      <c r="A83" s="48" t="e">
        <f t="shared" si="1"/>
        <v>#VALUE!</v>
      </c>
      <c r="B83" s="96" t="s">
        <v>197</v>
      </c>
      <c r="C83" s="96" t="s">
        <v>197</v>
      </c>
      <c r="D83" s="97"/>
      <c r="E83" s="101">
        <v>43508</v>
      </c>
      <c r="F83" s="117"/>
      <c r="G83" s="12" t="s">
        <v>104</v>
      </c>
    </row>
    <row r="84" spans="1:7" ht="27.75" customHeight="1" x14ac:dyDescent="0.25">
      <c r="A84" s="48" t="e">
        <f t="shared" si="1"/>
        <v>#VALUE!</v>
      </c>
      <c r="B84" s="96" t="s">
        <v>198</v>
      </c>
      <c r="C84" s="96" t="s">
        <v>198</v>
      </c>
      <c r="D84" s="97"/>
      <c r="E84" s="101">
        <v>43508</v>
      </c>
      <c r="F84" s="117"/>
      <c r="G84" s="12" t="s">
        <v>104</v>
      </c>
    </row>
    <row r="85" spans="1:7" ht="27.75" customHeight="1" x14ac:dyDescent="0.25">
      <c r="A85" s="48" t="e">
        <f t="shared" si="1"/>
        <v>#VALUE!</v>
      </c>
      <c r="B85" s="96" t="s">
        <v>199</v>
      </c>
      <c r="C85" s="96" t="s">
        <v>199</v>
      </c>
      <c r="D85" s="97"/>
      <c r="E85" s="101">
        <v>43508</v>
      </c>
      <c r="F85" s="117"/>
      <c r="G85" s="12" t="s">
        <v>104</v>
      </c>
    </row>
    <row r="86" spans="1:7" ht="27.75" customHeight="1" x14ac:dyDescent="0.25">
      <c r="A86" s="48" t="e">
        <f t="shared" si="1"/>
        <v>#VALUE!</v>
      </c>
      <c r="B86" s="96" t="s">
        <v>200</v>
      </c>
      <c r="C86" s="96" t="s">
        <v>200</v>
      </c>
      <c r="D86" s="97"/>
      <c r="E86" s="101">
        <v>43508</v>
      </c>
      <c r="F86" s="117"/>
      <c r="G86" s="12" t="s">
        <v>104</v>
      </c>
    </row>
    <row r="87" spans="1:7" ht="27.75" customHeight="1" x14ac:dyDescent="0.25">
      <c r="A87" s="48" t="e">
        <f t="shared" si="1"/>
        <v>#VALUE!</v>
      </c>
      <c r="B87" s="96" t="s">
        <v>201</v>
      </c>
      <c r="C87" s="96" t="s">
        <v>201</v>
      </c>
      <c r="D87" s="97"/>
      <c r="E87" s="101">
        <v>43508</v>
      </c>
      <c r="F87" s="117"/>
      <c r="G87" s="12" t="s">
        <v>104</v>
      </c>
    </row>
    <row r="88" spans="1:7" ht="27.75" customHeight="1" x14ac:dyDescent="0.25">
      <c r="A88" s="48" t="e">
        <f t="shared" si="1"/>
        <v>#VALUE!</v>
      </c>
      <c r="B88" s="96" t="s">
        <v>202</v>
      </c>
      <c r="C88" s="96" t="s">
        <v>202</v>
      </c>
      <c r="D88" s="97"/>
      <c r="E88" s="101">
        <v>43508</v>
      </c>
      <c r="F88" s="117"/>
      <c r="G88" s="12" t="s">
        <v>104</v>
      </c>
    </row>
    <row r="89" spans="1:7" ht="27.75" customHeight="1" x14ac:dyDescent="0.25">
      <c r="A89" s="48" t="e">
        <f t="shared" si="1"/>
        <v>#VALUE!</v>
      </c>
      <c r="B89" s="96" t="s">
        <v>203</v>
      </c>
      <c r="C89" s="96" t="s">
        <v>203</v>
      </c>
      <c r="D89" s="97"/>
      <c r="E89" s="101">
        <v>43508</v>
      </c>
      <c r="F89" s="117"/>
      <c r="G89" s="12" t="s">
        <v>104</v>
      </c>
    </row>
    <row r="90" spans="1:7" ht="27.75" customHeight="1" x14ac:dyDescent="0.25">
      <c r="A90" s="48" t="e">
        <f t="shared" si="1"/>
        <v>#VALUE!</v>
      </c>
      <c r="B90" s="96" t="s">
        <v>204</v>
      </c>
      <c r="C90" s="96" t="s">
        <v>204</v>
      </c>
      <c r="D90" s="97"/>
      <c r="E90" s="101">
        <v>43508</v>
      </c>
      <c r="F90" s="117"/>
      <c r="G90" s="12"/>
    </row>
    <row r="91" spans="1:7" ht="27.75" customHeight="1" x14ac:dyDescent="0.25">
      <c r="A91" s="48" t="e">
        <f t="shared" si="1"/>
        <v>#VALUE!</v>
      </c>
      <c r="B91" s="96" t="s">
        <v>205</v>
      </c>
      <c r="C91" s="96" t="s">
        <v>205</v>
      </c>
      <c r="D91" s="97"/>
      <c r="E91" s="101">
        <v>43508</v>
      </c>
      <c r="F91" s="117"/>
      <c r="G91" s="12"/>
    </row>
    <row r="92" spans="1:7" ht="27.75" customHeight="1" x14ac:dyDescent="0.25">
      <c r="A92" s="48" t="e">
        <f t="shared" si="1"/>
        <v>#VALUE!</v>
      </c>
      <c r="B92" s="96" t="s">
        <v>206</v>
      </c>
      <c r="C92" s="96" t="s">
        <v>206</v>
      </c>
      <c r="D92" s="97"/>
      <c r="E92" s="101">
        <v>43508</v>
      </c>
      <c r="F92" s="117"/>
      <c r="G92" s="12"/>
    </row>
    <row r="93" spans="1:7" ht="27.75" customHeight="1" x14ac:dyDescent="0.25">
      <c r="A93" s="48" t="e">
        <f t="shared" si="1"/>
        <v>#VALUE!</v>
      </c>
      <c r="B93" s="96" t="s">
        <v>207</v>
      </c>
      <c r="C93" s="96" t="s">
        <v>207</v>
      </c>
      <c r="D93" s="98"/>
      <c r="E93" s="101">
        <v>43508</v>
      </c>
      <c r="F93" s="117"/>
      <c r="G93" s="12"/>
    </row>
    <row r="94" spans="1:7" ht="27.75" customHeight="1" x14ac:dyDescent="0.25">
      <c r="A94" s="48" t="e">
        <f t="shared" si="1"/>
        <v>#VALUE!</v>
      </c>
      <c r="B94" s="96" t="s">
        <v>208</v>
      </c>
      <c r="C94" s="96" t="s">
        <v>208</v>
      </c>
      <c r="D94" s="98"/>
      <c r="E94" s="101">
        <v>43508</v>
      </c>
      <c r="F94" s="117"/>
      <c r="G94" s="12"/>
    </row>
    <row r="95" spans="1:7" ht="27.75" customHeight="1" x14ac:dyDescent="0.25">
      <c r="A95" s="48" t="e">
        <f t="shared" si="1"/>
        <v>#VALUE!</v>
      </c>
      <c r="B95" s="96" t="s">
        <v>209</v>
      </c>
      <c r="C95" s="96" t="s">
        <v>209</v>
      </c>
      <c r="D95" s="98"/>
      <c r="E95" s="101">
        <v>43508</v>
      </c>
      <c r="F95" s="117"/>
      <c r="G95" s="12"/>
    </row>
    <row r="96" spans="1:7" ht="27.75" customHeight="1" x14ac:dyDescent="0.25">
      <c r="A96" s="48" t="e">
        <f t="shared" si="1"/>
        <v>#VALUE!</v>
      </c>
      <c r="B96" s="96" t="s">
        <v>210</v>
      </c>
      <c r="C96" s="96" t="s">
        <v>210</v>
      </c>
      <c r="D96" s="98"/>
      <c r="E96" s="101">
        <v>43508</v>
      </c>
      <c r="F96" s="117"/>
      <c r="G96" s="12"/>
    </row>
    <row r="97" spans="1:7" ht="27.75" customHeight="1" x14ac:dyDescent="0.25">
      <c r="A97" s="48" t="e">
        <f t="shared" si="1"/>
        <v>#VALUE!</v>
      </c>
      <c r="B97" s="96" t="s">
        <v>211</v>
      </c>
      <c r="C97" s="96" t="s">
        <v>211</v>
      </c>
      <c r="D97" s="98"/>
      <c r="E97" s="101">
        <v>43508</v>
      </c>
      <c r="F97" s="117"/>
      <c r="G97" s="12"/>
    </row>
    <row r="98" spans="1:7" ht="27.75" customHeight="1" x14ac:dyDescent="0.25">
      <c r="A98" s="48" t="e">
        <f t="shared" si="1"/>
        <v>#VALUE!</v>
      </c>
      <c r="B98" s="96" t="s">
        <v>212</v>
      </c>
      <c r="C98" s="96" t="s">
        <v>212</v>
      </c>
      <c r="D98" s="98"/>
      <c r="E98" s="101">
        <v>43508</v>
      </c>
      <c r="F98" s="117"/>
      <c r="G98" s="12"/>
    </row>
    <row r="99" spans="1:7" ht="27.75" customHeight="1" x14ac:dyDescent="0.25">
      <c r="A99" s="48" t="e">
        <f t="shared" si="1"/>
        <v>#VALUE!</v>
      </c>
      <c r="B99" s="96" t="s">
        <v>213</v>
      </c>
      <c r="C99" s="96" t="s">
        <v>213</v>
      </c>
      <c r="D99" s="98"/>
      <c r="E99" s="101">
        <v>43508</v>
      </c>
      <c r="F99" s="117"/>
      <c r="G99" s="12"/>
    </row>
    <row r="100" spans="1:7" ht="27.75" customHeight="1" x14ac:dyDescent="0.25">
      <c r="A100" s="48" t="e">
        <f t="shared" si="1"/>
        <v>#VALUE!</v>
      </c>
      <c r="B100" s="96" t="s">
        <v>214</v>
      </c>
      <c r="C100" s="96" t="s">
        <v>214</v>
      </c>
      <c r="D100" s="98"/>
      <c r="E100" s="101">
        <v>43508</v>
      </c>
      <c r="F100" s="117"/>
      <c r="G100" s="12"/>
    </row>
    <row r="101" spans="1:7" ht="27.75" customHeight="1" x14ac:dyDescent="0.25">
      <c r="A101" s="48" t="e">
        <f t="shared" si="1"/>
        <v>#VALUE!</v>
      </c>
      <c r="B101" s="96" t="s">
        <v>215</v>
      </c>
      <c r="C101" s="96" t="s">
        <v>215</v>
      </c>
      <c r="D101" s="98"/>
      <c r="E101" s="101">
        <v>43508</v>
      </c>
      <c r="F101" s="117"/>
      <c r="G101" s="12"/>
    </row>
    <row r="102" spans="1:7" ht="27.75" customHeight="1" x14ac:dyDescent="0.25">
      <c r="A102" s="48" t="e">
        <f t="shared" si="1"/>
        <v>#VALUE!</v>
      </c>
      <c r="B102" s="96" t="s">
        <v>216</v>
      </c>
      <c r="C102" s="96" t="s">
        <v>216</v>
      </c>
      <c r="D102" s="98"/>
      <c r="E102" s="101">
        <v>43508</v>
      </c>
      <c r="F102" s="117"/>
      <c r="G102" s="12"/>
    </row>
    <row r="103" spans="1:7" ht="27.75" customHeight="1" x14ac:dyDescent="0.25">
      <c r="A103" s="48" t="e">
        <f t="shared" si="1"/>
        <v>#VALUE!</v>
      </c>
      <c r="B103" s="96" t="s">
        <v>217</v>
      </c>
      <c r="C103" s="96" t="s">
        <v>217</v>
      </c>
      <c r="D103" s="98"/>
      <c r="E103" s="101">
        <v>43508</v>
      </c>
      <c r="F103" s="117"/>
      <c r="G103" s="12"/>
    </row>
    <row r="104" spans="1:7" ht="27.75" customHeight="1" x14ac:dyDescent="0.25">
      <c r="A104" s="48" t="e">
        <f t="shared" si="1"/>
        <v>#VALUE!</v>
      </c>
      <c r="B104" s="96" t="s">
        <v>218</v>
      </c>
      <c r="C104" s="96" t="s">
        <v>218</v>
      </c>
      <c r="D104" s="98"/>
      <c r="E104" s="101">
        <v>43508</v>
      </c>
      <c r="F104" s="117"/>
      <c r="G104" s="12"/>
    </row>
    <row r="105" spans="1:7" ht="27.75" customHeight="1" x14ac:dyDescent="0.25">
      <c r="A105" s="48" t="e">
        <f t="shared" si="1"/>
        <v>#VALUE!</v>
      </c>
      <c r="B105" s="96" t="s">
        <v>219</v>
      </c>
      <c r="C105" s="96" t="s">
        <v>219</v>
      </c>
      <c r="D105" s="98"/>
      <c r="E105" s="101">
        <v>43508</v>
      </c>
      <c r="F105" s="117"/>
      <c r="G105" s="12"/>
    </row>
    <row r="106" spans="1:7" ht="27.75" customHeight="1" x14ac:dyDescent="0.25">
      <c r="A106" s="48" t="e">
        <f t="shared" si="1"/>
        <v>#VALUE!</v>
      </c>
      <c r="B106" s="96" t="s">
        <v>220</v>
      </c>
      <c r="C106" s="96" t="s">
        <v>220</v>
      </c>
      <c r="D106" s="98"/>
      <c r="E106" s="101">
        <v>43508</v>
      </c>
      <c r="F106" s="117"/>
      <c r="G106" s="12"/>
    </row>
    <row r="107" spans="1:7" ht="27.75" customHeight="1" x14ac:dyDescent="0.25">
      <c r="A107" s="48" t="e">
        <f t="shared" si="1"/>
        <v>#VALUE!</v>
      </c>
      <c r="B107" s="96" t="s">
        <v>221</v>
      </c>
      <c r="C107" s="96" t="s">
        <v>221</v>
      </c>
      <c r="D107" s="98"/>
      <c r="E107" s="101">
        <v>43508</v>
      </c>
      <c r="F107" s="117"/>
      <c r="G107" s="12"/>
    </row>
    <row r="108" spans="1:7" ht="27.75" customHeight="1" x14ac:dyDescent="0.25">
      <c r="A108" s="48" t="e">
        <f t="shared" si="1"/>
        <v>#VALUE!</v>
      </c>
      <c r="B108" s="96" t="s">
        <v>222</v>
      </c>
      <c r="C108" s="96" t="s">
        <v>222</v>
      </c>
      <c r="D108" s="98"/>
      <c r="E108" s="101">
        <v>43508</v>
      </c>
      <c r="F108" s="117"/>
      <c r="G108" s="12"/>
    </row>
    <row r="109" spans="1:7" ht="27.75" customHeight="1" x14ac:dyDescent="0.25">
      <c r="A109" s="48" t="e">
        <f t="shared" si="1"/>
        <v>#VALUE!</v>
      </c>
      <c r="B109" s="96" t="s">
        <v>223</v>
      </c>
      <c r="C109" s="96" t="s">
        <v>223</v>
      </c>
      <c r="D109" s="98"/>
      <c r="E109" s="101">
        <v>43508</v>
      </c>
      <c r="F109" s="117"/>
      <c r="G109" s="12"/>
    </row>
    <row r="110" spans="1:7" ht="27.75" customHeight="1" x14ac:dyDescent="0.25">
      <c r="A110" s="48" t="e">
        <f t="shared" si="1"/>
        <v>#VALUE!</v>
      </c>
      <c r="B110" s="96" t="s">
        <v>224</v>
      </c>
      <c r="C110" s="96" t="s">
        <v>224</v>
      </c>
      <c r="D110" s="98"/>
      <c r="E110" s="101">
        <v>43508</v>
      </c>
      <c r="F110" s="117"/>
      <c r="G110" s="12"/>
    </row>
    <row r="111" spans="1:7" ht="27.75" customHeight="1" x14ac:dyDescent="0.25">
      <c r="A111" s="48" t="e">
        <f t="shared" si="1"/>
        <v>#VALUE!</v>
      </c>
      <c r="B111" s="96" t="s">
        <v>225</v>
      </c>
      <c r="C111" s="96" t="s">
        <v>225</v>
      </c>
      <c r="D111" s="98"/>
      <c r="E111" s="101">
        <v>43508</v>
      </c>
      <c r="F111" s="117"/>
      <c r="G111" s="12"/>
    </row>
    <row r="112" spans="1:7" ht="27.75" customHeight="1" x14ac:dyDescent="0.25">
      <c r="A112" s="48" t="e">
        <f t="shared" si="1"/>
        <v>#VALUE!</v>
      </c>
      <c r="B112" s="96" t="s">
        <v>226</v>
      </c>
      <c r="C112" s="96" t="s">
        <v>226</v>
      </c>
      <c r="D112" s="98"/>
      <c r="E112" s="101">
        <v>43508</v>
      </c>
      <c r="F112" s="117"/>
      <c r="G112" s="12"/>
    </row>
    <row r="113" spans="1:7" ht="27.75" customHeight="1" x14ac:dyDescent="0.25">
      <c r="A113" s="48" t="e">
        <f t="shared" si="1"/>
        <v>#VALUE!</v>
      </c>
      <c r="B113" s="96" t="s">
        <v>125</v>
      </c>
      <c r="C113" s="96" t="s">
        <v>125</v>
      </c>
      <c r="D113" s="98"/>
      <c r="E113" s="101">
        <v>43508</v>
      </c>
      <c r="F113" s="117"/>
      <c r="G113" s="12"/>
    </row>
    <row r="114" spans="1:7" ht="27.75" customHeight="1" x14ac:dyDescent="0.25">
      <c r="A114" s="48" t="e">
        <f t="shared" si="1"/>
        <v>#VALUE!</v>
      </c>
      <c r="B114" s="96" t="s">
        <v>126</v>
      </c>
      <c r="C114" s="96" t="s">
        <v>126</v>
      </c>
      <c r="D114" s="98"/>
      <c r="E114" s="101">
        <v>43508</v>
      </c>
      <c r="F114" s="117"/>
      <c r="G114" s="12"/>
    </row>
    <row r="115" spans="1:7" ht="27.75" customHeight="1" x14ac:dyDescent="0.25">
      <c r="A115" s="48" t="e">
        <f t="shared" si="1"/>
        <v>#VALUE!</v>
      </c>
      <c r="B115" s="96" t="s">
        <v>127</v>
      </c>
      <c r="C115" s="96" t="s">
        <v>127</v>
      </c>
      <c r="D115" s="98"/>
      <c r="E115" s="101">
        <v>43508</v>
      </c>
      <c r="F115" s="117"/>
      <c r="G115" s="12"/>
    </row>
    <row r="116" spans="1:7" ht="27.75" customHeight="1" x14ac:dyDescent="0.25">
      <c r="A116" s="48" t="e">
        <f t="shared" si="1"/>
        <v>#VALUE!</v>
      </c>
      <c r="B116" s="96" t="s">
        <v>128</v>
      </c>
      <c r="C116" s="96" t="s">
        <v>128</v>
      </c>
      <c r="D116" s="98"/>
      <c r="E116" s="101">
        <v>43508</v>
      </c>
      <c r="F116" s="117"/>
      <c r="G116" s="12"/>
    </row>
    <row r="117" spans="1:7" ht="27.75" customHeight="1" x14ac:dyDescent="0.25">
      <c r="A117" s="48" t="e">
        <f t="shared" si="1"/>
        <v>#VALUE!</v>
      </c>
      <c r="B117" s="96" t="s">
        <v>129</v>
      </c>
      <c r="C117" s="96" t="s">
        <v>129</v>
      </c>
      <c r="D117" s="98"/>
      <c r="E117" s="101">
        <v>43508</v>
      </c>
      <c r="F117" s="117"/>
      <c r="G117" s="12"/>
    </row>
    <row r="118" spans="1:7" ht="27.75" customHeight="1" x14ac:dyDescent="0.25">
      <c r="A118" s="48" t="e">
        <f t="shared" si="1"/>
        <v>#VALUE!</v>
      </c>
      <c r="B118" s="96" t="s">
        <v>130</v>
      </c>
      <c r="C118" s="96" t="s">
        <v>130</v>
      </c>
      <c r="D118" s="98"/>
      <c r="E118" s="101">
        <v>43508</v>
      </c>
      <c r="F118" s="117"/>
      <c r="G118" s="12"/>
    </row>
    <row r="119" spans="1:7" ht="27.75" customHeight="1" x14ac:dyDescent="0.25">
      <c r="A119" s="48" t="e">
        <f t="shared" si="1"/>
        <v>#VALUE!</v>
      </c>
      <c r="B119" s="96" t="s">
        <v>227</v>
      </c>
      <c r="C119" s="96" t="s">
        <v>227</v>
      </c>
      <c r="D119" s="98"/>
      <c r="E119" s="101">
        <v>43508</v>
      </c>
      <c r="F119" s="117"/>
      <c r="G119" s="12"/>
    </row>
    <row r="120" spans="1:7" ht="27.75" customHeight="1" x14ac:dyDescent="0.25">
      <c r="A120" s="48" t="e">
        <f t="shared" si="1"/>
        <v>#VALUE!</v>
      </c>
      <c r="B120" s="96" t="s">
        <v>228</v>
      </c>
      <c r="C120" s="96" t="s">
        <v>228</v>
      </c>
      <c r="D120" s="98"/>
      <c r="E120" s="101">
        <v>43508</v>
      </c>
      <c r="F120" s="117"/>
      <c r="G120" s="12"/>
    </row>
    <row r="121" spans="1:7" ht="27.75" customHeight="1" x14ac:dyDescent="0.25">
      <c r="A121" s="48" t="e">
        <f t="shared" si="1"/>
        <v>#VALUE!</v>
      </c>
      <c r="B121" s="96" t="s">
        <v>229</v>
      </c>
      <c r="C121" s="96" t="s">
        <v>229</v>
      </c>
      <c r="D121" s="98">
        <v>4</v>
      </c>
      <c r="E121" s="101">
        <v>43508</v>
      </c>
      <c r="F121" s="117"/>
      <c r="G121" s="12" t="s">
        <v>104</v>
      </c>
    </row>
    <row r="122" spans="1:7" ht="27.75" customHeight="1" x14ac:dyDescent="0.25">
      <c r="A122" s="48" t="e">
        <f t="shared" si="1"/>
        <v>#VALUE!</v>
      </c>
      <c r="B122" s="96" t="s">
        <v>230</v>
      </c>
      <c r="C122" s="96" t="s">
        <v>230</v>
      </c>
      <c r="D122" s="98"/>
      <c r="E122" s="101">
        <v>43508</v>
      </c>
      <c r="F122" s="117"/>
      <c r="G122" s="12"/>
    </row>
    <row r="123" spans="1:7" ht="27.75" customHeight="1" x14ac:dyDescent="0.25">
      <c r="A123" s="48" t="e">
        <f t="shared" si="1"/>
        <v>#VALUE!</v>
      </c>
      <c r="B123" s="96" t="s">
        <v>231</v>
      </c>
      <c r="C123" s="96" t="s">
        <v>231</v>
      </c>
      <c r="D123" s="12"/>
      <c r="E123" s="101">
        <v>43508</v>
      </c>
      <c r="F123" s="117"/>
      <c r="G123" s="12"/>
    </row>
    <row r="124" spans="1:7" ht="27.75" customHeight="1" x14ac:dyDescent="0.25">
      <c r="A124" s="48" t="e">
        <f t="shared" si="1"/>
        <v>#VALUE!</v>
      </c>
      <c r="B124" s="96" t="s">
        <v>232</v>
      </c>
      <c r="C124" s="96" t="s">
        <v>232</v>
      </c>
      <c r="D124" s="12"/>
      <c r="E124" s="101">
        <v>43508</v>
      </c>
      <c r="F124" s="117"/>
      <c r="G124" s="12"/>
    </row>
    <row r="125" spans="1:7" ht="27.75" customHeight="1" x14ac:dyDescent="0.25">
      <c r="A125" s="48" t="e">
        <f t="shared" si="1"/>
        <v>#VALUE!</v>
      </c>
      <c r="B125" s="96" t="s">
        <v>233</v>
      </c>
      <c r="C125" s="96" t="s">
        <v>233</v>
      </c>
      <c r="D125" s="12"/>
      <c r="E125" s="101">
        <v>43508</v>
      </c>
      <c r="F125" s="117"/>
      <c r="G125" s="12"/>
    </row>
    <row r="126" spans="1:7" ht="27.75" customHeight="1" x14ac:dyDescent="0.25">
      <c r="A126" s="48" t="e">
        <f t="shared" si="1"/>
        <v>#VALUE!</v>
      </c>
      <c r="B126" s="96" t="s">
        <v>234</v>
      </c>
      <c r="C126" s="96" t="s">
        <v>234</v>
      </c>
      <c r="D126" s="12"/>
      <c r="E126" s="101">
        <v>43508</v>
      </c>
      <c r="F126" s="117"/>
      <c r="G126" s="12"/>
    </row>
    <row r="127" spans="1:7" ht="27.75" customHeight="1" x14ac:dyDescent="0.25">
      <c r="A127" s="48" t="e">
        <f t="shared" si="1"/>
        <v>#VALUE!</v>
      </c>
      <c r="B127" s="96" t="s">
        <v>235</v>
      </c>
      <c r="C127" s="96" t="s">
        <v>235</v>
      </c>
      <c r="D127" s="12"/>
      <c r="E127" s="101">
        <v>43508</v>
      </c>
      <c r="F127" s="117"/>
      <c r="G127" s="12"/>
    </row>
    <row r="128" spans="1:7" ht="27.75" customHeight="1" x14ac:dyDescent="0.25">
      <c r="A128" s="48" t="e">
        <f t="shared" si="1"/>
        <v>#VALUE!</v>
      </c>
      <c r="B128" s="96" t="s">
        <v>236</v>
      </c>
      <c r="C128" s="96" t="s">
        <v>236</v>
      </c>
      <c r="D128" s="12"/>
      <c r="E128" s="101">
        <v>43508</v>
      </c>
      <c r="F128" s="117"/>
      <c r="G128" s="12"/>
    </row>
    <row r="129" spans="1:7" ht="27.75" customHeight="1" x14ac:dyDescent="0.25">
      <c r="A129" s="48" t="e">
        <f t="shared" si="1"/>
        <v>#VALUE!</v>
      </c>
      <c r="B129" s="96" t="s">
        <v>237</v>
      </c>
      <c r="C129" s="96" t="s">
        <v>237</v>
      </c>
      <c r="D129" s="12"/>
      <c r="E129" s="101">
        <v>43508</v>
      </c>
      <c r="F129" s="117"/>
      <c r="G129" s="12"/>
    </row>
    <row r="130" spans="1:7" ht="27.75" customHeight="1" x14ac:dyDescent="0.25">
      <c r="A130" s="48" t="e">
        <f t="shared" si="1"/>
        <v>#VALUE!</v>
      </c>
      <c r="B130" s="96" t="s">
        <v>238</v>
      </c>
      <c r="C130" s="96" t="s">
        <v>238</v>
      </c>
      <c r="D130" s="12"/>
      <c r="E130" s="101">
        <v>43508</v>
      </c>
      <c r="F130" s="117"/>
      <c r="G130" s="12"/>
    </row>
    <row r="131" spans="1:7" ht="27.75" customHeight="1" x14ac:dyDescent="0.25">
      <c r="A131" s="48" t="e">
        <f t="shared" si="1"/>
        <v>#VALUE!</v>
      </c>
      <c r="B131" s="96" t="s">
        <v>239</v>
      </c>
      <c r="C131" s="96" t="s">
        <v>239</v>
      </c>
      <c r="D131" s="12"/>
      <c r="E131" s="101">
        <v>43508</v>
      </c>
      <c r="F131" s="117"/>
      <c r="G131" s="12"/>
    </row>
    <row r="132" spans="1:7" ht="27.75" customHeight="1" x14ac:dyDescent="0.25">
      <c r="A132" s="48" t="e">
        <f t="shared" si="1"/>
        <v>#VALUE!</v>
      </c>
      <c r="B132" s="96" t="s">
        <v>240</v>
      </c>
      <c r="C132" s="96" t="s">
        <v>240</v>
      </c>
      <c r="D132" s="12">
        <v>8</v>
      </c>
      <c r="E132" s="101">
        <v>43508</v>
      </c>
      <c r="F132" s="117"/>
      <c r="G132" s="12" t="s">
        <v>104</v>
      </c>
    </row>
    <row r="133" spans="1:7" ht="27.75" customHeight="1" x14ac:dyDescent="0.25">
      <c r="A133" s="48" t="e">
        <f t="shared" si="1"/>
        <v>#VALUE!</v>
      </c>
      <c r="B133" s="96" t="s">
        <v>241</v>
      </c>
      <c r="C133" s="96" t="s">
        <v>241</v>
      </c>
      <c r="D133" s="12"/>
      <c r="E133" s="101">
        <v>43508</v>
      </c>
      <c r="F133" s="117"/>
      <c r="G133" s="12"/>
    </row>
    <row r="134" spans="1:7" ht="27.75" customHeight="1" x14ac:dyDescent="0.25">
      <c r="A134" s="48" t="e">
        <f t="shared" ref="A134:A197" si="2">IF(C134="","",MONTH(B134))</f>
        <v>#VALUE!</v>
      </c>
      <c r="B134" s="96" t="s">
        <v>242</v>
      </c>
      <c r="C134" s="96" t="s">
        <v>242</v>
      </c>
      <c r="D134" s="12"/>
      <c r="E134" s="101">
        <v>43508</v>
      </c>
      <c r="F134" s="117"/>
      <c r="G134" s="12"/>
    </row>
    <row r="135" spans="1:7" ht="27.75" customHeight="1" x14ac:dyDescent="0.25">
      <c r="A135" s="48" t="e">
        <f t="shared" si="2"/>
        <v>#VALUE!</v>
      </c>
      <c r="B135" s="96" t="s">
        <v>243</v>
      </c>
      <c r="C135" s="96" t="s">
        <v>243</v>
      </c>
      <c r="D135" s="12"/>
      <c r="E135" s="101">
        <v>43508</v>
      </c>
      <c r="F135" s="117"/>
      <c r="G135" s="12"/>
    </row>
    <row r="136" spans="1:7" ht="27.75" customHeight="1" x14ac:dyDescent="0.25">
      <c r="A136" s="48" t="e">
        <f t="shared" si="2"/>
        <v>#VALUE!</v>
      </c>
      <c r="B136" s="96" t="s">
        <v>244</v>
      </c>
      <c r="C136" s="96" t="s">
        <v>244</v>
      </c>
      <c r="D136" s="12"/>
      <c r="E136" s="101">
        <v>43508</v>
      </c>
      <c r="F136" s="117"/>
      <c r="G136" s="12"/>
    </row>
    <row r="137" spans="1:7" ht="27.75" customHeight="1" x14ac:dyDescent="0.25">
      <c r="A137" s="48" t="e">
        <f t="shared" si="2"/>
        <v>#VALUE!</v>
      </c>
      <c r="B137" s="96" t="s">
        <v>245</v>
      </c>
      <c r="C137" s="96" t="s">
        <v>245</v>
      </c>
      <c r="D137" s="12"/>
      <c r="E137" s="101">
        <v>43508</v>
      </c>
      <c r="F137" s="117"/>
      <c r="G137" s="12"/>
    </row>
    <row r="138" spans="1:7" ht="27.75" customHeight="1" x14ac:dyDescent="0.25">
      <c r="A138" s="48" t="e">
        <f t="shared" si="2"/>
        <v>#VALUE!</v>
      </c>
      <c r="B138" s="96" t="s">
        <v>246</v>
      </c>
      <c r="C138" s="96" t="s">
        <v>246</v>
      </c>
      <c r="D138" s="12"/>
      <c r="E138" s="101">
        <v>43508</v>
      </c>
      <c r="F138" s="117"/>
      <c r="G138" s="12"/>
    </row>
    <row r="139" spans="1:7" ht="27.75" customHeight="1" x14ac:dyDescent="0.25">
      <c r="A139" s="48" t="e">
        <f t="shared" si="2"/>
        <v>#VALUE!</v>
      </c>
      <c r="B139" s="96" t="s">
        <v>247</v>
      </c>
      <c r="C139" s="96" t="s">
        <v>247</v>
      </c>
      <c r="D139" s="12"/>
      <c r="E139" s="101">
        <v>43508</v>
      </c>
      <c r="F139" s="117"/>
      <c r="G139" s="12"/>
    </row>
    <row r="140" spans="1:7" ht="27.75" customHeight="1" x14ac:dyDescent="0.25">
      <c r="A140" s="48" t="e">
        <f t="shared" si="2"/>
        <v>#VALUE!</v>
      </c>
      <c r="B140" s="96" t="s">
        <v>248</v>
      </c>
      <c r="C140" s="96" t="s">
        <v>248</v>
      </c>
      <c r="D140" s="12"/>
      <c r="E140" s="101">
        <v>43508</v>
      </c>
      <c r="F140" s="117"/>
      <c r="G140" s="12"/>
    </row>
    <row r="141" spans="1:7" ht="27.75" customHeight="1" x14ac:dyDescent="0.25">
      <c r="A141" s="48" t="e">
        <f t="shared" si="2"/>
        <v>#VALUE!</v>
      </c>
      <c r="B141" s="96" t="s">
        <v>249</v>
      </c>
      <c r="C141" s="96" t="s">
        <v>249</v>
      </c>
      <c r="D141" s="12"/>
      <c r="E141" s="101">
        <v>43508</v>
      </c>
      <c r="F141" s="117"/>
      <c r="G141" s="12"/>
    </row>
    <row r="142" spans="1:7" ht="27.75" customHeight="1" x14ac:dyDescent="0.25">
      <c r="A142" s="48" t="e">
        <f t="shared" si="2"/>
        <v>#VALUE!</v>
      </c>
      <c r="B142" s="96" t="s">
        <v>250</v>
      </c>
      <c r="C142" s="96" t="s">
        <v>250</v>
      </c>
      <c r="D142" s="12"/>
      <c r="E142" s="101">
        <v>43508</v>
      </c>
      <c r="F142" s="117"/>
      <c r="G142" s="12"/>
    </row>
    <row r="143" spans="1:7" ht="27.75" customHeight="1" x14ac:dyDescent="0.25">
      <c r="A143" s="48" t="e">
        <f t="shared" si="2"/>
        <v>#VALUE!</v>
      </c>
      <c r="B143" s="96" t="s">
        <v>251</v>
      </c>
      <c r="C143" s="96" t="s">
        <v>251</v>
      </c>
      <c r="D143" s="12"/>
      <c r="E143" s="101">
        <v>43508</v>
      </c>
      <c r="F143" s="117"/>
      <c r="G143" s="12"/>
    </row>
    <row r="144" spans="1:7" ht="27.75" customHeight="1" x14ac:dyDescent="0.25">
      <c r="A144" s="48" t="e">
        <f t="shared" si="2"/>
        <v>#VALUE!</v>
      </c>
      <c r="B144" s="96" t="s">
        <v>252</v>
      </c>
      <c r="C144" s="96" t="s">
        <v>252</v>
      </c>
      <c r="D144" s="12"/>
      <c r="E144" s="101">
        <v>43508</v>
      </c>
      <c r="F144" s="117"/>
      <c r="G144" s="12"/>
    </row>
    <row r="145" spans="1:7" ht="27.75" customHeight="1" x14ac:dyDescent="0.25">
      <c r="A145" s="48" t="e">
        <f t="shared" si="2"/>
        <v>#VALUE!</v>
      </c>
      <c r="B145" s="96" t="s">
        <v>253</v>
      </c>
      <c r="C145" s="96" t="s">
        <v>253</v>
      </c>
      <c r="D145" s="12"/>
      <c r="E145" s="101">
        <v>43508</v>
      </c>
      <c r="F145" s="117"/>
      <c r="G145" s="12"/>
    </row>
    <row r="146" spans="1:7" ht="27.75" customHeight="1" x14ac:dyDescent="0.25">
      <c r="A146" s="48" t="e">
        <f t="shared" si="2"/>
        <v>#VALUE!</v>
      </c>
      <c r="B146" s="96" t="s">
        <v>254</v>
      </c>
      <c r="C146" s="96" t="s">
        <v>254</v>
      </c>
      <c r="D146" s="12"/>
      <c r="E146" s="101">
        <v>43508</v>
      </c>
      <c r="F146" s="117"/>
      <c r="G146" s="12"/>
    </row>
    <row r="147" spans="1:7" ht="27.75" customHeight="1" x14ac:dyDescent="0.25">
      <c r="A147" s="48" t="e">
        <f t="shared" si="2"/>
        <v>#VALUE!</v>
      </c>
      <c r="B147" s="96" t="s">
        <v>255</v>
      </c>
      <c r="C147" s="96" t="s">
        <v>255</v>
      </c>
      <c r="D147" s="12"/>
      <c r="E147" s="101">
        <v>43508</v>
      </c>
      <c r="F147" s="117"/>
      <c r="G147" s="12"/>
    </row>
    <row r="148" spans="1:7" ht="27.75" customHeight="1" x14ac:dyDescent="0.25">
      <c r="A148" s="48" t="e">
        <f t="shared" si="2"/>
        <v>#VALUE!</v>
      </c>
      <c r="B148" s="96" t="s">
        <v>256</v>
      </c>
      <c r="C148" s="96" t="s">
        <v>256</v>
      </c>
      <c r="D148" s="12"/>
      <c r="E148" s="101">
        <v>43508</v>
      </c>
      <c r="F148" s="117"/>
      <c r="G148" s="12"/>
    </row>
    <row r="149" spans="1:7" ht="27.75" customHeight="1" x14ac:dyDescent="0.25">
      <c r="A149" s="48" t="e">
        <f t="shared" si="2"/>
        <v>#VALUE!</v>
      </c>
      <c r="B149" s="96" t="s">
        <v>257</v>
      </c>
      <c r="C149" s="96" t="s">
        <v>257</v>
      </c>
      <c r="D149" s="12"/>
      <c r="E149" s="101">
        <v>43508</v>
      </c>
      <c r="F149" s="117"/>
      <c r="G149" s="12"/>
    </row>
    <row r="150" spans="1:7" ht="27.75" customHeight="1" x14ac:dyDescent="0.25">
      <c r="A150" s="48" t="e">
        <f t="shared" si="2"/>
        <v>#VALUE!</v>
      </c>
      <c r="B150" s="96" t="s">
        <v>258</v>
      </c>
      <c r="C150" s="96" t="s">
        <v>258</v>
      </c>
      <c r="D150" s="12"/>
      <c r="E150" s="101">
        <v>43508</v>
      </c>
      <c r="F150" s="117"/>
      <c r="G150" s="12"/>
    </row>
    <row r="151" spans="1:7" ht="27.75" customHeight="1" x14ac:dyDescent="0.25">
      <c r="A151" s="48" t="e">
        <f t="shared" si="2"/>
        <v>#VALUE!</v>
      </c>
      <c r="B151" s="96" t="s">
        <v>259</v>
      </c>
      <c r="C151" s="96" t="s">
        <v>259</v>
      </c>
      <c r="D151" s="12"/>
      <c r="E151" s="101">
        <v>43508</v>
      </c>
      <c r="F151" s="117"/>
      <c r="G151" s="12"/>
    </row>
    <row r="152" spans="1:7" ht="27.75" customHeight="1" x14ac:dyDescent="0.25">
      <c r="A152" s="48" t="e">
        <f t="shared" si="2"/>
        <v>#VALUE!</v>
      </c>
      <c r="B152" s="96" t="s">
        <v>260</v>
      </c>
      <c r="C152" s="96" t="s">
        <v>260</v>
      </c>
      <c r="D152" s="12"/>
      <c r="E152" s="101">
        <v>43508</v>
      </c>
      <c r="F152" s="117"/>
      <c r="G152" s="12"/>
    </row>
    <row r="153" spans="1:7" ht="27.75" customHeight="1" x14ac:dyDescent="0.25">
      <c r="A153" s="48" t="e">
        <f t="shared" si="2"/>
        <v>#VALUE!</v>
      </c>
      <c r="B153" s="96" t="s">
        <v>261</v>
      </c>
      <c r="C153" s="96" t="s">
        <v>261</v>
      </c>
      <c r="D153" s="12"/>
      <c r="E153" s="101">
        <v>43508</v>
      </c>
      <c r="F153" s="117"/>
      <c r="G153" s="12"/>
    </row>
    <row r="154" spans="1:7" ht="27.75" customHeight="1" x14ac:dyDescent="0.25">
      <c r="A154" s="48" t="e">
        <f t="shared" si="2"/>
        <v>#VALUE!</v>
      </c>
      <c r="B154" s="96" t="s">
        <v>262</v>
      </c>
      <c r="C154" s="96" t="s">
        <v>262</v>
      </c>
      <c r="D154" s="12"/>
      <c r="E154" s="101">
        <v>43508</v>
      </c>
      <c r="F154" s="117"/>
      <c r="G154" s="12"/>
    </row>
    <row r="155" spans="1:7" ht="27.75" customHeight="1" x14ac:dyDescent="0.25">
      <c r="A155" s="48" t="e">
        <f t="shared" si="2"/>
        <v>#VALUE!</v>
      </c>
      <c r="B155" s="96" t="s">
        <v>263</v>
      </c>
      <c r="C155" s="96" t="s">
        <v>263</v>
      </c>
      <c r="D155" s="12"/>
      <c r="E155" s="101">
        <v>43508</v>
      </c>
      <c r="F155" s="117"/>
      <c r="G155" s="12"/>
    </row>
    <row r="156" spans="1:7" ht="27.75" customHeight="1" x14ac:dyDescent="0.25">
      <c r="A156" s="48" t="e">
        <f t="shared" si="2"/>
        <v>#VALUE!</v>
      </c>
      <c r="B156" s="96" t="s">
        <v>264</v>
      </c>
      <c r="C156" s="96" t="s">
        <v>264</v>
      </c>
      <c r="D156" s="12"/>
      <c r="E156" s="101">
        <v>43508</v>
      </c>
      <c r="F156" s="117"/>
      <c r="G156" s="12"/>
    </row>
    <row r="157" spans="1:7" ht="27.75" customHeight="1" x14ac:dyDescent="0.25">
      <c r="A157" s="48" t="e">
        <f t="shared" si="2"/>
        <v>#VALUE!</v>
      </c>
      <c r="B157" s="96" t="s">
        <v>265</v>
      </c>
      <c r="C157" s="96" t="s">
        <v>265</v>
      </c>
      <c r="D157" s="12"/>
      <c r="E157" s="101">
        <v>43508</v>
      </c>
      <c r="F157" s="117"/>
      <c r="G157" s="12"/>
    </row>
    <row r="158" spans="1:7" ht="27.75" customHeight="1" x14ac:dyDescent="0.25">
      <c r="A158" s="48" t="e">
        <f t="shared" si="2"/>
        <v>#VALUE!</v>
      </c>
      <c r="B158" s="96" t="s">
        <v>266</v>
      </c>
      <c r="C158" s="96" t="s">
        <v>266</v>
      </c>
      <c r="D158" s="12"/>
      <c r="E158" s="101">
        <v>43508</v>
      </c>
      <c r="F158" s="117"/>
      <c r="G158" s="12"/>
    </row>
    <row r="159" spans="1:7" ht="27.75" customHeight="1" x14ac:dyDescent="0.25">
      <c r="A159" s="48" t="e">
        <f t="shared" si="2"/>
        <v>#VALUE!</v>
      </c>
      <c r="B159" s="96" t="s">
        <v>267</v>
      </c>
      <c r="C159" s="96" t="s">
        <v>267</v>
      </c>
      <c r="D159" s="12"/>
      <c r="E159" s="101">
        <v>43508</v>
      </c>
      <c r="F159" s="117"/>
      <c r="G159" s="12"/>
    </row>
    <row r="160" spans="1:7" ht="27.75" customHeight="1" x14ac:dyDescent="0.25">
      <c r="A160" s="48" t="e">
        <f t="shared" si="2"/>
        <v>#VALUE!</v>
      </c>
      <c r="B160" s="96" t="s">
        <v>268</v>
      </c>
      <c r="C160" s="96" t="s">
        <v>268</v>
      </c>
      <c r="D160" s="12"/>
      <c r="E160" s="101">
        <v>43508</v>
      </c>
      <c r="F160" s="117"/>
      <c r="G160" s="12"/>
    </row>
    <row r="161" spans="1:7" ht="27.75" customHeight="1" x14ac:dyDescent="0.25">
      <c r="A161" s="48" t="e">
        <f t="shared" si="2"/>
        <v>#VALUE!</v>
      </c>
      <c r="B161" s="96" t="s">
        <v>269</v>
      </c>
      <c r="C161" s="96" t="s">
        <v>269</v>
      </c>
      <c r="D161" s="12"/>
      <c r="E161" s="101">
        <v>43508</v>
      </c>
      <c r="F161" s="117"/>
      <c r="G161" s="12"/>
    </row>
    <row r="162" spans="1:7" ht="27.75" customHeight="1" x14ac:dyDescent="0.25">
      <c r="A162" s="48" t="e">
        <f t="shared" si="2"/>
        <v>#VALUE!</v>
      </c>
      <c r="B162" s="96" t="s">
        <v>270</v>
      </c>
      <c r="C162" s="96" t="s">
        <v>270</v>
      </c>
      <c r="D162" s="12"/>
      <c r="E162" s="101">
        <v>43508</v>
      </c>
      <c r="F162" s="117"/>
      <c r="G162" s="12"/>
    </row>
    <row r="163" spans="1:7" ht="27.75" customHeight="1" x14ac:dyDescent="0.25">
      <c r="A163" s="48" t="e">
        <f t="shared" si="2"/>
        <v>#VALUE!</v>
      </c>
      <c r="B163" s="96" t="s">
        <v>271</v>
      </c>
      <c r="C163" s="96" t="s">
        <v>271</v>
      </c>
      <c r="D163" s="12"/>
      <c r="E163" s="101">
        <v>43508</v>
      </c>
      <c r="F163" s="117"/>
      <c r="G163" s="12"/>
    </row>
    <row r="164" spans="1:7" ht="27.75" customHeight="1" x14ac:dyDescent="0.25">
      <c r="A164" s="48" t="e">
        <f t="shared" si="2"/>
        <v>#VALUE!</v>
      </c>
      <c r="B164" s="96" t="s">
        <v>272</v>
      </c>
      <c r="C164" s="96" t="s">
        <v>272</v>
      </c>
      <c r="D164" s="12"/>
      <c r="E164" s="101">
        <v>43508</v>
      </c>
      <c r="F164" s="117"/>
      <c r="G164" s="12"/>
    </row>
    <row r="165" spans="1:7" ht="27.75" customHeight="1" x14ac:dyDescent="0.25">
      <c r="A165" s="48" t="e">
        <f t="shared" si="2"/>
        <v>#VALUE!</v>
      </c>
      <c r="B165" s="96" t="s">
        <v>273</v>
      </c>
      <c r="C165" s="96" t="s">
        <v>273</v>
      </c>
      <c r="D165" s="12"/>
      <c r="E165" s="101">
        <v>43508</v>
      </c>
      <c r="F165" s="117"/>
      <c r="G165" s="12"/>
    </row>
    <row r="166" spans="1:7" ht="27.75" customHeight="1" x14ac:dyDescent="0.25">
      <c r="A166" s="48" t="e">
        <f t="shared" si="2"/>
        <v>#VALUE!</v>
      </c>
      <c r="B166" s="96" t="s">
        <v>274</v>
      </c>
      <c r="C166" s="96" t="s">
        <v>274</v>
      </c>
      <c r="D166" s="12"/>
      <c r="E166" s="101">
        <v>43508</v>
      </c>
      <c r="F166" s="117"/>
      <c r="G166" s="12"/>
    </row>
    <row r="167" spans="1:7" ht="27.75" customHeight="1" x14ac:dyDescent="0.25">
      <c r="A167" s="48" t="e">
        <f t="shared" si="2"/>
        <v>#VALUE!</v>
      </c>
      <c r="B167" s="96" t="s">
        <v>275</v>
      </c>
      <c r="C167" s="96" t="s">
        <v>275</v>
      </c>
      <c r="D167" s="12"/>
      <c r="E167" s="101">
        <v>43508</v>
      </c>
      <c r="F167" s="117"/>
      <c r="G167" s="12"/>
    </row>
    <row r="168" spans="1:7" ht="27.75" customHeight="1" x14ac:dyDescent="0.25">
      <c r="A168" s="48" t="e">
        <f t="shared" si="2"/>
        <v>#VALUE!</v>
      </c>
      <c r="B168" s="96" t="s">
        <v>276</v>
      </c>
      <c r="C168" s="96" t="s">
        <v>276</v>
      </c>
      <c r="D168" s="12"/>
      <c r="E168" s="101">
        <v>43508</v>
      </c>
      <c r="F168" s="117"/>
      <c r="G168" s="12"/>
    </row>
    <row r="169" spans="1:7" ht="27.75" customHeight="1" x14ac:dyDescent="0.25">
      <c r="A169" s="48" t="e">
        <f t="shared" si="2"/>
        <v>#VALUE!</v>
      </c>
      <c r="B169" s="96" t="s">
        <v>277</v>
      </c>
      <c r="C169" s="96" t="s">
        <v>277</v>
      </c>
      <c r="D169" s="12"/>
      <c r="E169" s="101">
        <v>43508</v>
      </c>
      <c r="F169" s="117"/>
      <c r="G169" s="12"/>
    </row>
    <row r="170" spans="1:7" ht="27.75" customHeight="1" x14ac:dyDescent="0.25">
      <c r="A170" s="48" t="e">
        <f t="shared" si="2"/>
        <v>#VALUE!</v>
      </c>
      <c r="B170" s="96" t="s">
        <v>278</v>
      </c>
      <c r="C170" s="96" t="s">
        <v>278</v>
      </c>
      <c r="D170" s="12"/>
      <c r="E170" s="101">
        <v>43508</v>
      </c>
      <c r="F170" s="117"/>
      <c r="G170" s="12"/>
    </row>
    <row r="171" spans="1:7" ht="27.75" customHeight="1" x14ac:dyDescent="0.25">
      <c r="A171" s="48" t="e">
        <f t="shared" si="2"/>
        <v>#VALUE!</v>
      </c>
      <c r="B171" s="96" t="s">
        <v>279</v>
      </c>
      <c r="C171" s="96" t="s">
        <v>279</v>
      </c>
      <c r="D171" s="12"/>
      <c r="E171" s="101">
        <v>43508</v>
      </c>
      <c r="F171" s="117"/>
      <c r="G171" s="12"/>
    </row>
    <row r="172" spans="1:7" ht="27.75" customHeight="1" x14ac:dyDescent="0.25">
      <c r="A172" s="48" t="e">
        <f t="shared" si="2"/>
        <v>#VALUE!</v>
      </c>
      <c r="B172" s="96" t="s">
        <v>280</v>
      </c>
      <c r="C172" s="96" t="s">
        <v>280</v>
      </c>
      <c r="D172" s="12"/>
      <c r="E172" s="101">
        <v>43508</v>
      </c>
      <c r="F172" s="117"/>
      <c r="G172" s="12"/>
    </row>
    <row r="173" spans="1:7" ht="27.75" customHeight="1" x14ac:dyDescent="0.25">
      <c r="A173" s="48" t="e">
        <f t="shared" si="2"/>
        <v>#VALUE!</v>
      </c>
      <c r="B173" s="96" t="s">
        <v>281</v>
      </c>
      <c r="C173" s="96" t="s">
        <v>281</v>
      </c>
      <c r="D173" s="12"/>
      <c r="E173" s="101">
        <v>43508</v>
      </c>
      <c r="F173" s="117"/>
      <c r="G173" s="12"/>
    </row>
    <row r="174" spans="1:7" ht="27.75" customHeight="1" x14ac:dyDescent="0.25">
      <c r="A174" s="48" t="e">
        <f t="shared" si="2"/>
        <v>#VALUE!</v>
      </c>
      <c r="B174" s="96" t="s">
        <v>282</v>
      </c>
      <c r="C174" s="96" t="s">
        <v>282</v>
      </c>
      <c r="D174" s="12"/>
      <c r="E174" s="101">
        <v>43508</v>
      </c>
      <c r="F174" s="117"/>
      <c r="G174" s="12"/>
    </row>
    <row r="175" spans="1:7" ht="27.75" customHeight="1" x14ac:dyDescent="0.25">
      <c r="A175" s="48" t="e">
        <f t="shared" si="2"/>
        <v>#VALUE!</v>
      </c>
      <c r="B175" s="96" t="s">
        <v>283</v>
      </c>
      <c r="C175" s="96" t="s">
        <v>283</v>
      </c>
      <c r="D175" s="12"/>
      <c r="E175" s="101">
        <v>43508</v>
      </c>
      <c r="F175" s="117"/>
      <c r="G175" s="12"/>
    </row>
    <row r="176" spans="1:7" ht="27.75" customHeight="1" x14ac:dyDescent="0.25">
      <c r="A176" s="48" t="e">
        <f t="shared" si="2"/>
        <v>#VALUE!</v>
      </c>
      <c r="B176" s="96" t="s">
        <v>284</v>
      </c>
      <c r="C176" s="96" t="s">
        <v>284</v>
      </c>
      <c r="D176" s="12"/>
      <c r="E176" s="101">
        <v>43508</v>
      </c>
      <c r="F176" s="117"/>
      <c r="G176" s="12"/>
    </row>
    <row r="177" spans="1:7" ht="27.75" customHeight="1" x14ac:dyDescent="0.25">
      <c r="A177" s="48" t="e">
        <f t="shared" si="2"/>
        <v>#VALUE!</v>
      </c>
      <c r="B177" s="96" t="s">
        <v>285</v>
      </c>
      <c r="C177" s="96" t="s">
        <v>285</v>
      </c>
      <c r="D177" s="12"/>
      <c r="E177" s="101">
        <v>43508</v>
      </c>
      <c r="F177" s="117"/>
      <c r="G177" s="12"/>
    </row>
    <row r="178" spans="1:7" ht="27.75" customHeight="1" x14ac:dyDescent="0.25">
      <c r="A178" s="48" t="e">
        <f t="shared" si="2"/>
        <v>#VALUE!</v>
      </c>
      <c r="B178" s="96" t="s">
        <v>286</v>
      </c>
      <c r="C178" s="96" t="s">
        <v>286</v>
      </c>
      <c r="D178" s="12">
        <v>8</v>
      </c>
      <c r="E178" s="101">
        <v>43508</v>
      </c>
      <c r="F178" s="117"/>
      <c r="G178" s="12" t="s">
        <v>104</v>
      </c>
    </row>
    <row r="179" spans="1:7" ht="27.75" customHeight="1" x14ac:dyDescent="0.25">
      <c r="A179" s="48" t="e">
        <f t="shared" si="2"/>
        <v>#VALUE!</v>
      </c>
      <c r="B179" s="96" t="s">
        <v>287</v>
      </c>
      <c r="C179" s="96" t="s">
        <v>287</v>
      </c>
      <c r="D179" s="12"/>
      <c r="E179" s="101">
        <v>43508</v>
      </c>
      <c r="F179" s="117"/>
      <c r="G179" s="12"/>
    </row>
    <row r="180" spans="1:7" ht="27.75" customHeight="1" x14ac:dyDescent="0.25">
      <c r="A180" s="48" t="e">
        <f t="shared" si="2"/>
        <v>#VALUE!</v>
      </c>
      <c r="B180" s="96" t="s">
        <v>288</v>
      </c>
      <c r="C180" s="96" t="s">
        <v>288</v>
      </c>
      <c r="D180" s="12"/>
      <c r="E180" s="101">
        <v>43508</v>
      </c>
      <c r="F180" s="117"/>
      <c r="G180" s="12"/>
    </row>
    <row r="181" spans="1:7" ht="27.75" customHeight="1" x14ac:dyDescent="0.25">
      <c r="A181" s="48" t="e">
        <f t="shared" si="2"/>
        <v>#VALUE!</v>
      </c>
      <c r="B181" s="96" t="s">
        <v>289</v>
      </c>
      <c r="C181" s="96" t="s">
        <v>289</v>
      </c>
      <c r="D181" s="12"/>
      <c r="E181" s="101">
        <v>43508</v>
      </c>
      <c r="F181" s="117"/>
      <c r="G181" s="12"/>
    </row>
    <row r="182" spans="1:7" ht="27.75" customHeight="1" x14ac:dyDescent="0.25">
      <c r="A182" s="48" t="e">
        <f t="shared" si="2"/>
        <v>#VALUE!</v>
      </c>
      <c r="B182" s="96" t="s">
        <v>290</v>
      </c>
      <c r="C182" s="96" t="s">
        <v>290</v>
      </c>
      <c r="D182" s="12"/>
      <c r="E182" s="101">
        <v>43508</v>
      </c>
      <c r="F182" s="117"/>
      <c r="G182" s="12"/>
    </row>
    <row r="183" spans="1:7" ht="27.75" customHeight="1" x14ac:dyDescent="0.25">
      <c r="A183" s="48" t="e">
        <f t="shared" si="2"/>
        <v>#VALUE!</v>
      </c>
      <c r="B183" s="96" t="s">
        <v>291</v>
      </c>
      <c r="C183" s="96" t="s">
        <v>291</v>
      </c>
      <c r="D183" s="12"/>
      <c r="E183" s="101">
        <v>43508</v>
      </c>
      <c r="F183" s="117"/>
      <c r="G183" s="12"/>
    </row>
    <row r="184" spans="1:7" ht="27.75" customHeight="1" x14ac:dyDescent="0.25">
      <c r="A184" s="48" t="e">
        <f t="shared" si="2"/>
        <v>#VALUE!</v>
      </c>
      <c r="B184" s="96" t="s">
        <v>292</v>
      </c>
      <c r="C184" s="96" t="s">
        <v>292</v>
      </c>
      <c r="D184" s="12"/>
      <c r="E184" s="101">
        <v>43508</v>
      </c>
      <c r="F184" s="117"/>
      <c r="G184" s="12"/>
    </row>
    <row r="185" spans="1:7" ht="27.75" customHeight="1" x14ac:dyDescent="0.25">
      <c r="A185" s="48" t="e">
        <f t="shared" si="2"/>
        <v>#VALUE!</v>
      </c>
      <c r="B185" s="96" t="s">
        <v>131</v>
      </c>
      <c r="C185" s="96" t="s">
        <v>131</v>
      </c>
      <c r="D185" s="12"/>
      <c r="E185" s="101">
        <v>43508</v>
      </c>
      <c r="F185" s="117"/>
      <c r="G185" s="12"/>
    </row>
    <row r="186" spans="1:7" ht="27.75" customHeight="1" x14ac:dyDescent="0.25">
      <c r="A186" s="48" t="e">
        <f t="shared" si="2"/>
        <v>#VALUE!</v>
      </c>
      <c r="B186" s="96" t="s">
        <v>132</v>
      </c>
      <c r="C186" s="96" t="s">
        <v>132</v>
      </c>
      <c r="D186" s="12"/>
      <c r="E186" s="101">
        <v>43508</v>
      </c>
      <c r="F186" s="117"/>
      <c r="G186" s="12"/>
    </row>
    <row r="187" spans="1:7" ht="27.75" customHeight="1" x14ac:dyDescent="0.25">
      <c r="A187" s="48" t="e">
        <f t="shared" si="2"/>
        <v>#VALUE!</v>
      </c>
      <c r="B187" s="96" t="s">
        <v>133</v>
      </c>
      <c r="C187" s="96" t="s">
        <v>133</v>
      </c>
      <c r="D187" s="12"/>
      <c r="E187" s="101">
        <v>43508</v>
      </c>
      <c r="F187" s="117"/>
      <c r="G187" s="12"/>
    </row>
    <row r="188" spans="1:7" ht="27.75" customHeight="1" x14ac:dyDescent="0.25">
      <c r="A188" s="48" t="e">
        <f t="shared" si="2"/>
        <v>#VALUE!</v>
      </c>
      <c r="B188" s="96" t="s">
        <v>134</v>
      </c>
      <c r="C188" s="96" t="s">
        <v>134</v>
      </c>
      <c r="D188" s="12"/>
      <c r="E188" s="101">
        <v>43508</v>
      </c>
      <c r="F188" s="117"/>
      <c r="G188" s="12"/>
    </row>
    <row r="189" spans="1:7" ht="27.75" customHeight="1" x14ac:dyDescent="0.25">
      <c r="A189" s="48" t="e">
        <f t="shared" si="2"/>
        <v>#VALUE!</v>
      </c>
      <c r="B189" s="96" t="s">
        <v>135</v>
      </c>
      <c r="C189" s="96" t="s">
        <v>135</v>
      </c>
      <c r="D189" s="12"/>
      <c r="E189" s="101">
        <v>43508</v>
      </c>
      <c r="F189" s="117"/>
      <c r="G189" s="12"/>
    </row>
    <row r="190" spans="1:7" ht="27.75" customHeight="1" x14ac:dyDescent="0.25">
      <c r="A190" s="48" t="e">
        <f t="shared" si="2"/>
        <v>#VALUE!</v>
      </c>
      <c r="B190" s="96" t="s">
        <v>136</v>
      </c>
      <c r="C190" s="96" t="s">
        <v>136</v>
      </c>
      <c r="D190" s="12"/>
      <c r="E190" s="101">
        <v>43508</v>
      </c>
      <c r="F190" s="117"/>
      <c r="G190" s="12"/>
    </row>
    <row r="191" spans="1:7" ht="27.75" customHeight="1" x14ac:dyDescent="0.25">
      <c r="A191" s="48" t="e">
        <f t="shared" si="2"/>
        <v>#VALUE!</v>
      </c>
      <c r="B191" s="96" t="s">
        <v>293</v>
      </c>
      <c r="C191" s="96" t="s">
        <v>293</v>
      </c>
      <c r="D191" s="12"/>
      <c r="E191" s="101">
        <v>43508</v>
      </c>
      <c r="F191" s="117"/>
      <c r="G191" s="12"/>
    </row>
    <row r="192" spans="1:7" ht="27.75" customHeight="1" x14ac:dyDescent="0.25">
      <c r="A192" s="48" t="e">
        <f t="shared" si="2"/>
        <v>#VALUE!</v>
      </c>
      <c r="B192" s="96" t="s">
        <v>294</v>
      </c>
      <c r="C192" s="96" t="s">
        <v>294</v>
      </c>
      <c r="D192" s="12"/>
      <c r="E192" s="101">
        <v>43508</v>
      </c>
      <c r="F192" s="117"/>
      <c r="G192" s="12"/>
    </row>
    <row r="193" spans="1:7" ht="27.75" customHeight="1" x14ac:dyDescent="0.25">
      <c r="A193" s="48" t="e">
        <f t="shared" si="2"/>
        <v>#VALUE!</v>
      </c>
      <c r="B193" s="96" t="s">
        <v>295</v>
      </c>
      <c r="C193" s="96" t="s">
        <v>295</v>
      </c>
      <c r="D193" s="12"/>
      <c r="E193" s="101">
        <v>43508</v>
      </c>
      <c r="F193" s="117"/>
      <c r="G193" s="12"/>
    </row>
    <row r="194" spans="1:7" ht="27.75" customHeight="1" x14ac:dyDescent="0.25">
      <c r="A194" s="48" t="e">
        <f>IF(C194="","",MONTH(B194))</f>
        <v>#VALUE!</v>
      </c>
      <c r="B194" s="96" t="s">
        <v>296</v>
      </c>
      <c r="C194" s="96" t="s">
        <v>296</v>
      </c>
      <c r="D194" s="12"/>
      <c r="E194" s="101">
        <v>43508</v>
      </c>
      <c r="F194" s="117"/>
      <c r="G194" s="12"/>
    </row>
    <row r="195" spans="1:7" ht="27.75" customHeight="1" x14ac:dyDescent="0.25">
      <c r="A195" s="48" t="e">
        <f>IF(C195="","",MONTH(B195))</f>
        <v>#VALUE!</v>
      </c>
      <c r="B195" s="96" t="s">
        <v>297</v>
      </c>
      <c r="C195" s="96" t="s">
        <v>297</v>
      </c>
      <c r="D195" s="12"/>
      <c r="E195" s="101">
        <v>43508</v>
      </c>
      <c r="F195" s="117"/>
      <c r="G195" s="12"/>
    </row>
    <row r="196" spans="1:7" ht="27.75" customHeight="1" x14ac:dyDescent="0.25">
      <c r="A196" s="48" t="e">
        <f t="shared" si="2"/>
        <v>#VALUE!</v>
      </c>
      <c r="B196" s="96" t="s">
        <v>298</v>
      </c>
      <c r="C196" s="96" t="s">
        <v>298</v>
      </c>
      <c r="D196" s="12"/>
      <c r="E196" s="101">
        <v>43508</v>
      </c>
      <c r="F196" s="117"/>
      <c r="G196" s="12"/>
    </row>
    <row r="197" spans="1:7" ht="27.75" customHeight="1" x14ac:dyDescent="0.25">
      <c r="A197" s="48" t="e">
        <f t="shared" si="2"/>
        <v>#VALUE!</v>
      </c>
      <c r="B197" s="96" t="s">
        <v>299</v>
      </c>
      <c r="C197" s="96" t="s">
        <v>299</v>
      </c>
      <c r="D197" s="12"/>
      <c r="E197" s="101">
        <v>43508</v>
      </c>
      <c r="F197" s="117"/>
      <c r="G197" s="12"/>
    </row>
    <row r="198" spans="1:7" ht="27.75" customHeight="1" x14ac:dyDescent="0.25">
      <c r="A198" s="48" t="e">
        <f t="shared" ref="A198:A261" si="3">IF(C198="","",MONTH(B198))</f>
        <v>#VALUE!</v>
      </c>
      <c r="B198" s="96" t="s">
        <v>300</v>
      </c>
      <c r="C198" s="96" t="s">
        <v>300</v>
      </c>
      <c r="D198" s="12"/>
      <c r="E198" s="101">
        <v>43508</v>
      </c>
      <c r="F198" s="117"/>
      <c r="G198" s="12"/>
    </row>
    <row r="199" spans="1:7" ht="27.75" customHeight="1" x14ac:dyDescent="0.25">
      <c r="A199" s="48" t="e">
        <f t="shared" si="3"/>
        <v>#VALUE!</v>
      </c>
      <c r="B199" s="96" t="s">
        <v>301</v>
      </c>
      <c r="C199" s="96" t="s">
        <v>301</v>
      </c>
      <c r="D199" s="12"/>
      <c r="E199" s="101">
        <v>43508</v>
      </c>
      <c r="F199" s="117"/>
      <c r="G199" s="12"/>
    </row>
    <row r="200" spans="1:7" ht="27.75" customHeight="1" x14ac:dyDescent="0.25">
      <c r="A200" s="48" t="e">
        <f t="shared" si="3"/>
        <v>#VALUE!</v>
      </c>
      <c r="B200" s="96" t="s">
        <v>302</v>
      </c>
      <c r="C200" s="96" t="s">
        <v>302</v>
      </c>
      <c r="D200" s="12"/>
      <c r="E200" s="101">
        <v>43508</v>
      </c>
      <c r="F200" s="117"/>
      <c r="G200" s="12"/>
    </row>
    <row r="201" spans="1:7" ht="27.75" customHeight="1" x14ac:dyDescent="0.25">
      <c r="A201" s="48" t="e">
        <f t="shared" si="3"/>
        <v>#VALUE!</v>
      </c>
      <c r="B201" s="96" t="s">
        <v>303</v>
      </c>
      <c r="C201" s="96" t="s">
        <v>303</v>
      </c>
      <c r="D201" s="12"/>
      <c r="E201" s="101">
        <v>43508</v>
      </c>
      <c r="F201" s="117"/>
      <c r="G201" s="12"/>
    </row>
    <row r="202" spans="1:7" ht="27.75" customHeight="1" x14ac:dyDescent="0.25">
      <c r="A202" s="48" t="e">
        <f t="shared" si="3"/>
        <v>#VALUE!</v>
      </c>
      <c r="B202" s="96" t="s">
        <v>304</v>
      </c>
      <c r="C202" s="96" t="s">
        <v>304</v>
      </c>
      <c r="D202" s="12"/>
      <c r="E202" s="101">
        <v>43508</v>
      </c>
      <c r="F202" s="117"/>
      <c r="G202" s="12"/>
    </row>
    <row r="203" spans="1:7" ht="27.75" customHeight="1" x14ac:dyDescent="0.25">
      <c r="A203" s="48" t="e">
        <f t="shared" si="3"/>
        <v>#VALUE!</v>
      </c>
      <c r="B203" s="96" t="s">
        <v>305</v>
      </c>
      <c r="C203" s="96" t="s">
        <v>305</v>
      </c>
      <c r="D203" s="12"/>
      <c r="E203" s="101">
        <v>43508</v>
      </c>
      <c r="F203" s="117"/>
      <c r="G203" s="12"/>
    </row>
    <row r="204" spans="1:7" ht="27.75" customHeight="1" x14ac:dyDescent="0.25">
      <c r="A204" s="48" t="e">
        <f t="shared" si="3"/>
        <v>#VALUE!</v>
      </c>
      <c r="B204" s="96" t="s">
        <v>306</v>
      </c>
      <c r="C204" s="96" t="s">
        <v>306</v>
      </c>
      <c r="D204" s="12"/>
      <c r="E204" s="101">
        <v>43508</v>
      </c>
      <c r="F204" s="117"/>
      <c r="G204" s="12"/>
    </row>
    <row r="205" spans="1:7" ht="27.75" customHeight="1" x14ac:dyDescent="0.25">
      <c r="A205" s="48" t="e">
        <f t="shared" si="3"/>
        <v>#VALUE!</v>
      </c>
      <c r="B205" s="96" t="s">
        <v>307</v>
      </c>
      <c r="C205" s="96" t="s">
        <v>307</v>
      </c>
      <c r="D205" s="12"/>
      <c r="E205" s="101">
        <v>43508</v>
      </c>
      <c r="F205" s="117"/>
      <c r="G205" s="12"/>
    </row>
    <row r="206" spans="1:7" ht="27.75" customHeight="1" x14ac:dyDescent="0.25">
      <c r="A206" s="48" t="e">
        <f t="shared" si="3"/>
        <v>#VALUE!</v>
      </c>
      <c r="B206" s="96" t="s">
        <v>308</v>
      </c>
      <c r="C206" s="96" t="s">
        <v>308</v>
      </c>
      <c r="D206" s="12"/>
      <c r="E206" s="101">
        <v>43508</v>
      </c>
      <c r="F206" s="117"/>
      <c r="G206" s="12"/>
    </row>
    <row r="207" spans="1:7" ht="27.75" customHeight="1" x14ac:dyDescent="0.25">
      <c r="A207" s="48" t="e">
        <f t="shared" si="3"/>
        <v>#VALUE!</v>
      </c>
      <c r="B207" s="96" t="s">
        <v>309</v>
      </c>
      <c r="C207" s="96" t="s">
        <v>309</v>
      </c>
      <c r="D207" s="12"/>
      <c r="E207" s="101">
        <v>43508</v>
      </c>
      <c r="F207" s="117"/>
      <c r="G207" s="12"/>
    </row>
    <row r="208" spans="1:7" ht="27.75" customHeight="1" x14ac:dyDescent="0.25">
      <c r="A208" s="48" t="e">
        <f t="shared" si="3"/>
        <v>#VALUE!</v>
      </c>
      <c r="B208" s="96" t="s">
        <v>310</v>
      </c>
      <c r="C208" s="96" t="s">
        <v>310</v>
      </c>
      <c r="D208" s="12"/>
      <c r="E208" s="101">
        <v>43508</v>
      </c>
      <c r="F208" s="117"/>
      <c r="G208" s="12"/>
    </row>
    <row r="209" spans="1:7" ht="27.75" customHeight="1" x14ac:dyDescent="0.25">
      <c r="A209" s="48" t="e">
        <f t="shared" si="3"/>
        <v>#VALUE!</v>
      </c>
      <c r="B209" s="96" t="s">
        <v>311</v>
      </c>
      <c r="C209" s="96" t="s">
        <v>311</v>
      </c>
      <c r="D209" s="12"/>
      <c r="E209" s="101">
        <v>43508</v>
      </c>
      <c r="F209" s="117"/>
      <c r="G209" s="12"/>
    </row>
    <row r="210" spans="1:7" ht="27.75" customHeight="1" x14ac:dyDescent="0.25">
      <c r="A210" s="48" t="e">
        <f t="shared" si="3"/>
        <v>#VALUE!</v>
      </c>
      <c r="B210" s="96" t="s">
        <v>312</v>
      </c>
      <c r="C210" s="96" t="s">
        <v>312</v>
      </c>
      <c r="D210" s="12"/>
      <c r="E210" s="101">
        <v>43508</v>
      </c>
      <c r="F210" s="117"/>
      <c r="G210" s="12"/>
    </row>
    <row r="211" spans="1:7" ht="27.75" customHeight="1" x14ac:dyDescent="0.25">
      <c r="A211" s="48" t="e">
        <f t="shared" si="3"/>
        <v>#VALUE!</v>
      </c>
      <c r="B211" s="96" t="s">
        <v>313</v>
      </c>
      <c r="C211" s="96" t="s">
        <v>313</v>
      </c>
      <c r="D211" s="12"/>
      <c r="E211" s="101">
        <v>43508</v>
      </c>
      <c r="F211" s="117"/>
      <c r="G211" s="12"/>
    </row>
    <row r="212" spans="1:7" ht="27.75" customHeight="1" x14ac:dyDescent="0.25">
      <c r="A212" s="48" t="e">
        <f t="shared" si="3"/>
        <v>#VALUE!</v>
      </c>
      <c r="B212" s="96" t="s">
        <v>314</v>
      </c>
      <c r="C212" s="96" t="s">
        <v>314</v>
      </c>
      <c r="D212" s="12"/>
      <c r="E212" s="101">
        <v>43508</v>
      </c>
      <c r="F212" s="117"/>
      <c r="G212" s="12"/>
    </row>
    <row r="213" spans="1:7" ht="27.75" customHeight="1" x14ac:dyDescent="0.25">
      <c r="A213" s="48" t="e">
        <f t="shared" si="3"/>
        <v>#VALUE!</v>
      </c>
      <c r="B213" s="96" t="s">
        <v>315</v>
      </c>
      <c r="C213" s="96" t="s">
        <v>315</v>
      </c>
      <c r="D213" s="12"/>
      <c r="E213" s="101">
        <v>43508</v>
      </c>
      <c r="F213" s="117"/>
      <c r="G213" s="12"/>
    </row>
    <row r="214" spans="1:7" ht="27.75" customHeight="1" x14ac:dyDescent="0.25">
      <c r="A214" s="48" t="e">
        <f t="shared" si="3"/>
        <v>#VALUE!</v>
      </c>
      <c r="B214" s="96" t="s">
        <v>316</v>
      </c>
      <c r="C214" s="96" t="s">
        <v>316</v>
      </c>
      <c r="D214" s="12"/>
      <c r="E214" s="101">
        <v>43508</v>
      </c>
      <c r="F214" s="117"/>
      <c r="G214" s="12"/>
    </row>
    <row r="215" spans="1:7" ht="27.75" customHeight="1" x14ac:dyDescent="0.25">
      <c r="A215" s="48" t="e">
        <f t="shared" si="3"/>
        <v>#VALUE!</v>
      </c>
      <c r="B215" s="96" t="s">
        <v>317</v>
      </c>
      <c r="C215" s="96" t="s">
        <v>317</v>
      </c>
      <c r="D215" s="12"/>
      <c r="E215" s="101">
        <v>43508</v>
      </c>
      <c r="F215" s="117"/>
      <c r="G215" s="12"/>
    </row>
    <row r="216" spans="1:7" ht="27.75" customHeight="1" x14ac:dyDescent="0.25">
      <c r="A216" s="48" t="e">
        <f t="shared" si="3"/>
        <v>#VALUE!</v>
      </c>
      <c r="B216" s="96" t="s">
        <v>318</v>
      </c>
      <c r="C216" s="96" t="s">
        <v>318</v>
      </c>
      <c r="D216" s="12"/>
      <c r="E216" s="101">
        <v>43508</v>
      </c>
      <c r="F216" s="117"/>
      <c r="G216" s="12"/>
    </row>
    <row r="217" spans="1:7" ht="27.75" customHeight="1" x14ac:dyDescent="0.25">
      <c r="A217" s="48" t="e">
        <f t="shared" si="3"/>
        <v>#VALUE!</v>
      </c>
      <c r="B217" s="96" t="s">
        <v>319</v>
      </c>
      <c r="C217" s="96" t="s">
        <v>319</v>
      </c>
      <c r="D217" s="12"/>
      <c r="E217" s="101">
        <v>43508</v>
      </c>
      <c r="F217" s="117"/>
      <c r="G217" s="12"/>
    </row>
    <row r="218" spans="1:7" ht="27.75" customHeight="1" x14ac:dyDescent="0.25">
      <c r="A218" s="48" t="e">
        <f t="shared" si="3"/>
        <v>#VALUE!</v>
      </c>
      <c r="B218" s="96" t="s">
        <v>320</v>
      </c>
      <c r="C218" s="96" t="s">
        <v>320</v>
      </c>
      <c r="D218" s="12"/>
      <c r="E218" s="101">
        <v>43508</v>
      </c>
      <c r="F218" s="117"/>
      <c r="G218" s="12"/>
    </row>
    <row r="219" spans="1:7" ht="27.75" customHeight="1" x14ac:dyDescent="0.25">
      <c r="A219" s="48" t="e">
        <f t="shared" si="3"/>
        <v>#VALUE!</v>
      </c>
      <c r="B219" s="96" t="s">
        <v>321</v>
      </c>
      <c r="C219" s="96" t="s">
        <v>321</v>
      </c>
      <c r="D219" s="12"/>
      <c r="E219" s="101">
        <v>43508</v>
      </c>
      <c r="F219" s="117"/>
      <c r="G219" s="12"/>
    </row>
    <row r="220" spans="1:7" ht="27.75" customHeight="1" x14ac:dyDescent="0.25">
      <c r="A220" s="48" t="e">
        <f t="shared" si="3"/>
        <v>#VALUE!</v>
      </c>
      <c r="B220" s="96" t="s">
        <v>322</v>
      </c>
      <c r="C220" s="96" t="s">
        <v>322</v>
      </c>
      <c r="D220" s="12"/>
      <c r="E220" s="101">
        <v>43508</v>
      </c>
      <c r="F220" s="117"/>
      <c r="G220" s="12"/>
    </row>
    <row r="221" spans="1:7" ht="27.75" customHeight="1" x14ac:dyDescent="0.25">
      <c r="A221" s="48" t="e">
        <f t="shared" si="3"/>
        <v>#VALUE!</v>
      </c>
      <c r="B221" s="96" t="s">
        <v>323</v>
      </c>
      <c r="C221" s="96" t="s">
        <v>323</v>
      </c>
      <c r="D221" s="12"/>
      <c r="E221" s="101">
        <v>43508</v>
      </c>
      <c r="F221" s="117"/>
      <c r="G221" s="12"/>
    </row>
    <row r="222" spans="1:7" ht="27.75" customHeight="1" x14ac:dyDescent="0.25">
      <c r="A222" s="48" t="e">
        <f t="shared" si="3"/>
        <v>#VALUE!</v>
      </c>
      <c r="B222" s="96" t="s">
        <v>324</v>
      </c>
      <c r="C222" s="96" t="s">
        <v>324</v>
      </c>
      <c r="D222" s="12"/>
      <c r="E222" s="101">
        <v>43508</v>
      </c>
      <c r="F222" s="117"/>
      <c r="G222" s="12"/>
    </row>
    <row r="223" spans="1:7" ht="27.75" customHeight="1" x14ac:dyDescent="0.25">
      <c r="A223" s="48" t="e">
        <f t="shared" si="3"/>
        <v>#VALUE!</v>
      </c>
      <c r="B223" s="96" t="s">
        <v>325</v>
      </c>
      <c r="C223" s="96" t="s">
        <v>325</v>
      </c>
      <c r="D223" s="12"/>
      <c r="E223" s="101">
        <v>43508</v>
      </c>
      <c r="F223" s="117"/>
      <c r="G223" s="12"/>
    </row>
    <row r="224" spans="1:7" ht="27.75" customHeight="1" x14ac:dyDescent="0.25">
      <c r="A224" s="48" t="e">
        <f t="shared" si="3"/>
        <v>#VALUE!</v>
      </c>
      <c r="B224" s="96" t="s">
        <v>326</v>
      </c>
      <c r="C224" s="96" t="s">
        <v>326</v>
      </c>
      <c r="D224" s="12"/>
      <c r="E224" s="101">
        <v>43508</v>
      </c>
      <c r="F224" s="117"/>
      <c r="G224" s="12"/>
    </row>
    <row r="225" spans="1:7" ht="27.75" customHeight="1" x14ac:dyDescent="0.25">
      <c r="A225" s="48" t="e">
        <f t="shared" si="3"/>
        <v>#VALUE!</v>
      </c>
      <c r="B225" s="96" t="s">
        <v>327</v>
      </c>
      <c r="C225" s="96" t="s">
        <v>327</v>
      </c>
      <c r="D225" s="12"/>
      <c r="E225" s="101">
        <v>43508</v>
      </c>
      <c r="F225" s="117"/>
      <c r="G225" s="12"/>
    </row>
    <row r="226" spans="1:7" ht="27.75" customHeight="1" x14ac:dyDescent="0.25">
      <c r="A226" s="48" t="e">
        <f t="shared" si="3"/>
        <v>#VALUE!</v>
      </c>
      <c r="B226" s="96" t="s">
        <v>328</v>
      </c>
      <c r="C226" s="96" t="s">
        <v>328</v>
      </c>
      <c r="D226" s="12"/>
      <c r="E226" s="101">
        <v>43508</v>
      </c>
      <c r="F226" s="117"/>
      <c r="G226" s="12"/>
    </row>
    <row r="227" spans="1:7" ht="27.75" customHeight="1" x14ac:dyDescent="0.25">
      <c r="A227" s="48" t="e">
        <f t="shared" si="3"/>
        <v>#VALUE!</v>
      </c>
      <c r="B227" s="96" t="s">
        <v>329</v>
      </c>
      <c r="C227" s="96" t="s">
        <v>329</v>
      </c>
      <c r="D227" s="12"/>
      <c r="E227" s="101">
        <v>43508</v>
      </c>
      <c r="F227" s="117"/>
      <c r="G227" s="12"/>
    </row>
    <row r="228" spans="1:7" ht="27.75" customHeight="1" x14ac:dyDescent="0.25">
      <c r="A228" s="48" t="e">
        <f t="shared" si="3"/>
        <v>#VALUE!</v>
      </c>
      <c r="B228" s="96" t="s">
        <v>330</v>
      </c>
      <c r="C228" s="96" t="s">
        <v>330</v>
      </c>
      <c r="D228" s="12"/>
      <c r="E228" s="101">
        <v>43508</v>
      </c>
      <c r="F228" s="117"/>
      <c r="G228" s="12"/>
    </row>
    <row r="229" spans="1:7" ht="27.75" customHeight="1" x14ac:dyDescent="0.25">
      <c r="A229" s="48" t="e">
        <f t="shared" si="3"/>
        <v>#VALUE!</v>
      </c>
      <c r="B229" s="96" t="s">
        <v>331</v>
      </c>
      <c r="C229" s="96" t="s">
        <v>331</v>
      </c>
      <c r="D229" s="12"/>
      <c r="E229" s="101">
        <v>43508</v>
      </c>
      <c r="F229" s="117"/>
      <c r="G229" s="12"/>
    </row>
    <row r="230" spans="1:7" ht="27.75" customHeight="1" x14ac:dyDescent="0.25">
      <c r="A230" s="48" t="e">
        <f t="shared" si="3"/>
        <v>#VALUE!</v>
      </c>
      <c r="B230" s="96" t="s">
        <v>332</v>
      </c>
      <c r="C230" s="96" t="s">
        <v>332</v>
      </c>
      <c r="D230" s="12"/>
      <c r="E230" s="101">
        <v>43508</v>
      </c>
      <c r="F230" s="117"/>
      <c r="G230" s="12"/>
    </row>
    <row r="231" spans="1:7" ht="27.75" customHeight="1" x14ac:dyDescent="0.25">
      <c r="A231" s="48" t="e">
        <f t="shared" si="3"/>
        <v>#VALUE!</v>
      </c>
      <c r="B231" s="96" t="s">
        <v>333</v>
      </c>
      <c r="C231" s="96" t="s">
        <v>333</v>
      </c>
      <c r="D231" s="12"/>
      <c r="E231" s="101">
        <v>43508</v>
      </c>
      <c r="F231" s="117"/>
      <c r="G231" s="12"/>
    </row>
    <row r="232" spans="1:7" ht="27.75" customHeight="1" x14ac:dyDescent="0.25">
      <c r="A232" s="48" t="e">
        <f t="shared" si="3"/>
        <v>#VALUE!</v>
      </c>
      <c r="B232" s="96" t="s">
        <v>334</v>
      </c>
      <c r="C232" s="96" t="s">
        <v>334</v>
      </c>
      <c r="D232" s="12"/>
      <c r="E232" s="101">
        <v>43508</v>
      </c>
      <c r="F232" s="117"/>
      <c r="G232" s="12"/>
    </row>
    <row r="233" spans="1:7" ht="27.75" customHeight="1" x14ac:dyDescent="0.25">
      <c r="A233" s="48" t="e">
        <f t="shared" si="3"/>
        <v>#VALUE!</v>
      </c>
      <c r="B233" s="96" t="s">
        <v>335</v>
      </c>
      <c r="C233" s="96" t="s">
        <v>335</v>
      </c>
      <c r="D233" s="12"/>
      <c r="E233" s="101">
        <v>43508</v>
      </c>
      <c r="F233" s="117"/>
      <c r="G233" s="12"/>
    </row>
    <row r="234" spans="1:7" ht="27.75" customHeight="1" x14ac:dyDescent="0.25">
      <c r="A234" s="48" t="e">
        <f t="shared" si="3"/>
        <v>#VALUE!</v>
      </c>
      <c r="B234" s="96" t="s">
        <v>336</v>
      </c>
      <c r="C234" s="96" t="s">
        <v>336</v>
      </c>
      <c r="D234" s="12"/>
      <c r="E234" s="101">
        <v>43508</v>
      </c>
      <c r="F234" s="117"/>
      <c r="G234" s="12"/>
    </row>
    <row r="235" spans="1:7" ht="27.75" customHeight="1" x14ac:dyDescent="0.25">
      <c r="A235" s="48" t="e">
        <f t="shared" si="3"/>
        <v>#VALUE!</v>
      </c>
      <c r="B235" s="96" t="s">
        <v>337</v>
      </c>
      <c r="C235" s="96" t="s">
        <v>337</v>
      </c>
      <c r="D235" s="12"/>
      <c r="E235" s="101">
        <v>43508</v>
      </c>
      <c r="F235" s="117"/>
      <c r="G235" s="12"/>
    </row>
    <row r="236" spans="1:7" ht="27.75" customHeight="1" x14ac:dyDescent="0.25">
      <c r="A236" s="48" t="e">
        <f t="shared" si="3"/>
        <v>#VALUE!</v>
      </c>
      <c r="B236" s="96" t="s">
        <v>338</v>
      </c>
      <c r="C236" s="96" t="s">
        <v>338</v>
      </c>
      <c r="D236" s="12"/>
      <c r="E236" s="101">
        <v>43508</v>
      </c>
      <c r="F236" s="117"/>
      <c r="G236" s="12"/>
    </row>
    <row r="237" spans="1:7" ht="27.75" customHeight="1" x14ac:dyDescent="0.25">
      <c r="A237" s="48" t="e">
        <f t="shared" si="3"/>
        <v>#VALUE!</v>
      </c>
      <c r="B237" s="96" t="s">
        <v>339</v>
      </c>
      <c r="C237" s="96" t="s">
        <v>339</v>
      </c>
      <c r="D237" s="12"/>
      <c r="E237" s="101">
        <v>43508</v>
      </c>
      <c r="F237" s="117"/>
      <c r="G237" s="12"/>
    </row>
    <row r="238" spans="1:7" ht="27.75" customHeight="1" x14ac:dyDescent="0.25">
      <c r="A238" s="48" t="e">
        <f t="shared" si="3"/>
        <v>#VALUE!</v>
      </c>
      <c r="B238" s="96" t="s">
        <v>340</v>
      </c>
      <c r="C238" s="96" t="s">
        <v>340</v>
      </c>
      <c r="D238" s="12"/>
      <c r="E238" s="101">
        <v>43508</v>
      </c>
      <c r="F238" s="117"/>
      <c r="G238" s="12"/>
    </row>
    <row r="239" spans="1:7" ht="27.75" customHeight="1" x14ac:dyDescent="0.25">
      <c r="A239" s="48" t="e">
        <f t="shared" si="3"/>
        <v>#VALUE!</v>
      </c>
      <c r="B239" s="96" t="s">
        <v>341</v>
      </c>
      <c r="C239" s="96" t="s">
        <v>341</v>
      </c>
      <c r="D239" s="12"/>
      <c r="E239" s="101">
        <v>43508</v>
      </c>
      <c r="F239" s="117"/>
      <c r="G239" s="12"/>
    </row>
    <row r="240" spans="1:7" ht="27.75" customHeight="1" x14ac:dyDescent="0.25">
      <c r="A240" s="48" t="e">
        <f t="shared" si="3"/>
        <v>#VALUE!</v>
      </c>
      <c r="B240" s="96" t="s">
        <v>342</v>
      </c>
      <c r="C240" s="96" t="s">
        <v>342</v>
      </c>
      <c r="D240" s="12"/>
      <c r="E240" s="101">
        <v>43508</v>
      </c>
      <c r="F240" s="117"/>
      <c r="G240" s="12"/>
    </row>
    <row r="241" spans="1:7" ht="27.75" customHeight="1" x14ac:dyDescent="0.25">
      <c r="A241" s="48" t="e">
        <f t="shared" si="3"/>
        <v>#VALUE!</v>
      </c>
      <c r="B241" s="96" t="s">
        <v>343</v>
      </c>
      <c r="C241" s="96" t="s">
        <v>343</v>
      </c>
      <c r="D241" s="12"/>
      <c r="E241" s="101">
        <v>43508</v>
      </c>
      <c r="F241" s="117"/>
      <c r="G241" s="12"/>
    </row>
    <row r="242" spans="1:7" ht="27.75" customHeight="1" x14ac:dyDescent="0.25">
      <c r="A242" s="48" t="e">
        <f t="shared" si="3"/>
        <v>#VALUE!</v>
      </c>
      <c r="B242" s="96" t="s">
        <v>344</v>
      </c>
      <c r="C242" s="96" t="s">
        <v>344</v>
      </c>
      <c r="D242" s="12"/>
      <c r="E242" s="101">
        <v>43508</v>
      </c>
      <c r="F242" s="117"/>
      <c r="G242" s="12"/>
    </row>
    <row r="243" spans="1:7" ht="27.75" customHeight="1" x14ac:dyDescent="0.25">
      <c r="A243" s="48" t="e">
        <f t="shared" si="3"/>
        <v>#VALUE!</v>
      </c>
      <c r="B243" s="96" t="s">
        <v>345</v>
      </c>
      <c r="C243" s="96" t="s">
        <v>345</v>
      </c>
      <c r="D243" s="12"/>
      <c r="E243" s="101">
        <v>43508</v>
      </c>
      <c r="F243" s="117"/>
      <c r="G243" s="12"/>
    </row>
    <row r="244" spans="1:7" ht="27.75" customHeight="1" x14ac:dyDescent="0.25">
      <c r="A244" s="48" t="e">
        <f t="shared" si="3"/>
        <v>#VALUE!</v>
      </c>
      <c r="B244" s="96" t="s">
        <v>346</v>
      </c>
      <c r="C244" s="96" t="s">
        <v>346</v>
      </c>
      <c r="D244" s="12"/>
      <c r="E244" s="101">
        <v>43508</v>
      </c>
      <c r="F244" s="117"/>
      <c r="G244" s="12"/>
    </row>
    <row r="245" spans="1:7" ht="27.75" customHeight="1" x14ac:dyDescent="0.25">
      <c r="A245" s="48" t="e">
        <f t="shared" si="3"/>
        <v>#VALUE!</v>
      </c>
      <c r="B245" s="96" t="s">
        <v>347</v>
      </c>
      <c r="C245" s="96" t="s">
        <v>347</v>
      </c>
      <c r="D245" s="12"/>
      <c r="E245" s="101">
        <v>43508</v>
      </c>
      <c r="F245" s="117"/>
      <c r="G245" s="12"/>
    </row>
    <row r="246" spans="1:7" ht="27.75" customHeight="1" x14ac:dyDescent="0.25">
      <c r="A246" s="48" t="e">
        <f t="shared" si="3"/>
        <v>#VALUE!</v>
      </c>
      <c r="B246" s="96" t="s">
        <v>348</v>
      </c>
      <c r="C246" s="96" t="s">
        <v>348</v>
      </c>
      <c r="D246" s="12"/>
      <c r="E246" s="101">
        <v>43508</v>
      </c>
      <c r="F246" s="117"/>
      <c r="G246" s="12"/>
    </row>
    <row r="247" spans="1:7" ht="27.75" customHeight="1" x14ac:dyDescent="0.25">
      <c r="A247" s="48" t="e">
        <f t="shared" si="3"/>
        <v>#VALUE!</v>
      </c>
      <c r="B247" s="96" t="s">
        <v>349</v>
      </c>
      <c r="C247" s="96" t="s">
        <v>349</v>
      </c>
      <c r="D247" s="12"/>
      <c r="E247" s="101">
        <v>43508</v>
      </c>
      <c r="F247" s="117"/>
      <c r="G247" s="12"/>
    </row>
    <row r="248" spans="1:7" ht="27.75" customHeight="1" x14ac:dyDescent="0.25">
      <c r="A248" s="48" t="e">
        <f t="shared" si="3"/>
        <v>#VALUE!</v>
      </c>
      <c r="B248" s="96" t="s">
        <v>350</v>
      </c>
      <c r="C248" s="96" t="s">
        <v>350</v>
      </c>
      <c r="D248" s="12"/>
      <c r="E248" s="101">
        <v>43508</v>
      </c>
      <c r="F248" s="117"/>
      <c r="G248" s="12"/>
    </row>
    <row r="249" spans="1:7" ht="27.75" customHeight="1" x14ac:dyDescent="0.25">
      <c r="A249" s="48" t="e">
        <f t="shared" si="3"/>
        <v>#VALUE!</v>
      </c>
      <c r="B249" s="96" t="s">
        <v>351</v>
      </c>
      <c r="C249" s="96" t="s">
        <v>351</v>
      </c>
      <c r="D249" s="12"/>
      <c r="E249" s="101">
        <v>43508</v>
      </c>
      <c r="F249" s="117"/>
      <c r="G249" s="12"/>
    </row>
    <row r="250" spans="1:7" ht="27.75" customHeight="1" x14ac:dyDescent="0.25">
      <c r="A250" s="48" t="e">
        <f t="shared" si="3"/>
        <v>#VALUE!</v>
      </c>
      <c r="B250" s="96" t="s">
        <v>352</v>
      </c>
      <c r="C250" s="96" t="s">
        <v>352</v>
      </c>
      <c r="D250" s="12"/>
      <c r="E250" s="101">
        <v>43508</v>
      </c>
      <c r="F250" s="117"/>
      <c r="G250" s="12"/>
    </row>
    <row r="251" spans="1:7" ht="27.75" customHeight="1" x14ac:dyDescent="0.25">
      <c r="A251" s="48" t="e">
        <f t="shared" si="3"/>
        <v>#VALUE!</v>
      </c>
      <c r="B251" s="96" t="s">
        <v>353</v>
      </c>
      <c r="C251" s="96" t="s">
        <v>353</v>
      </c>
      <c r="D251" s="12"/>
      <c r="E251" s="101">
        <v>43508</v>
      </c>
      <c r="F251" s="117"/>
      <c r="G251" s="12"/>
    </row>
    <row r="252" spans="1:7" ht="27.75" customHeight="1" x14ac:dyDescent="0.25">
      <c r="A252" s="48" t="e">
        <f t="shared" si="3"/>
        <v>#VALUE!</v>
      </c>
      <c r="B252" s="96" t="s">
        <v>354</v>
      </c>
      <c r="C252" s="96" t="s">
        <v>354</v>
      </c>
      <c r="D252" s="12"/>
      <c r="E252" s="101">
        <v>43508</v>
      </c>
      <c r="F252" s="117"/>
      <c r="G252" s="12"/>
    </row>
    <row r="253" spans="1:7" ht="27.75" customHeight="1" x14ac:dyDescent="0.25">
      <c r="A253" s="48" t="e">
        <f t="shared" si="3"/>
        <v>#VALUE!</v>
      </c>
      <c r="B253" s="96" t="s">
        <v>355</v>
      </c>
      <c r="C253" s="96" t="s">
        <v>355</v>
      </c>
      <c r="D253" s="12"/>
      <c r="E253" s="101">
        <v>43508</v>
      </c>
      <c r="F253" s="117"/>
      <c r="G253" s="12"/>
    </row>
    <row r="254" spans="1:7" ht="27.75" customHeight="1" x14ac:dyDescent="0.25">
      <c r="A254" s="48" t="e">
        <f t="shared" si="3"/>
        <v>#VALUE!</v>
      </c>
      <c r="B254" s="96" t="s">
        <v>356</v>
      </c>
      <c r="C254" s="96" t="s">
        <v>356</v>
      </c>
      <c r="D254" s="12"/>
      <c r="E254" s="101">
        <v>43508</v>
      </c>
      <c r="F254" s="117"/>
      <c r="G254" s="12"/>
    </row>
    <row r="255" spans="1:7" ht="27.75" customHeight="1" x14ac:dyDescent="0.25">
      <c r="A255" s="48" t="e">
        <f t="shared" si="3"/>
        <v>#VALUE!</v>
      </c>
      <c r="B255" s="96" t="s">
        <v>357</v>
      </c>
      <c r="C255" s="96" t="s">
        <v>357</v>
      </c>
      <c r="D255" s="12"/>
      <c r="E255" s="101">
        <v>43508</v>
      </c>
      <c r="F255" s="117"/>
      <c r="G255" s="12"/>
    </row>
    <row r="256" spans="1:7" ht="27.75" customHeight="1" x14ac:dyDescent="0.25">
      <c r="A256" s="48" t="e">
        <f t="shared" si="3"/>
        <v>#VALUE!</v>
      </c>
      <c r="B256" s="96" t="s">
        <v>358</v>
      </c>
      <c r="C256" s="96" t="s">
        <v>358</v>
      </c>
      <c r="D256" s="12"/>
      <c r="E256" s="101">
        <v>43508</v>
      </c>
      <c r="F256" s="117"/>
      <c r="G256" s="12"/>
    </row>
    <row r="257" spans="1:7" ht="27.75" customHeight="1" x14ac:dyDescent="0.25">
      <c r="A257" s="48" t="e">
        <f t="shared" si="3"/>
        <v>#VALUE!</v>
      </c>
      <c r="B257" s="96" t="s">
        <v>359</v>
      </c>
      <c r="C257" s="96" t="s">
        <v>359</v>
      </c>
      <c r="D257" s="12"/>
      <c r="E257" s="101">
        <v>43508</v>
      </c>
      <c r="F257" s="117"/>
      <c r="G257" s="12"/>
    </row>
    <row r="258" spans="1:7" ht="27.75" customHeight="1" x14ac:dyDescent="0.25">
      <c r="A258" s="48" t="e">
        <f t="shared" si="3"/>
        <v>#VALUE!</v>
      </c>
      <c r="B258" s="96" t="s">
        <v>360</v>
      </c>
      <c r="C258" s="96" t="s">
        <v>360</v>
      </c>
      <c r="D258" s="12"/>
      <c r="E258" s="101">
        <v>43508</v>
      </c>
      <c r="F258" s="117"/>
      <c r="G258" s="12"/>
    </row>
    <row r="259" spans="1:7" ht="27.75" customHeight="1" x14ac:dyDescent="0.25">
      <c r="A259" s="48" t="e">
        <f t="shared" si="3"/>
        <v>#VALUE!</v>
      </c>
      <c r="B259" s="96" t="s">
        <v>361</v>
      </c>
      <c r="C259" s="96" t="s">
        <v>361</v>
      </c>
      <c r="D259" s="12"/>
      <c r="E259" s="101">
        <v>43508</v>
      </c>
      <c r="F259" s="117"/>
      <c r="G259" s="12"/>
    </row>
    <row r="260" spans="1:7" ht="27.75" customHeight="1" x14ac:dyDescent="0.25">
      <c r="A260" s="48" t="e">
        <f t="shared" si="3"/>
        <v>#VALUE!</v>
      </c>
      <c r="B260" s="96" t="s">
        <v>362</v>
      </c>
      <c r="C260" s="96" t="s">
        <v>362</v>
      </c>
      <c r="D260" s="12"/>
      <c r="E260" s="101">
        <v>43508</v>
      </c>
      <c r="F260" s="117"/>
      <c r="G260" s="12"/>
    </row>
    <row r="261" spans="1:7" ht="27.75" customHeight="1" x14ac:dyDescent="0.25">
      <c r="A261" s="48" t="e">
        <f t="shared" si="3"/>
        <v>#VALUE!</v>
      </c>
      <c r="B261" s="96" t="s">
        <v>363</v>
      </c>
      <c r="C261" s="96" t="s">
        <v>363</v>
      </c>
      <c r="D261" s="12"/>
      <c r="E261" s="101">
        <v>43508</v>
      </c>
      <c r="F261" s="117"/>
      <c r="G261" s="12"/>
    </row>
    <row r="262" spans="1:7" ht="27.75" customHeight="1" x14ac:dyDescent="0.25">
      <c r="A262" s="48" t="e">
        <f t="shared" ref="A262:A299" si="4">IF(C262="","",MONTH(B262))</f>
        <v>#VALUE!</v>
      </c>
      <c r="B262" s="96" t="s">
        <v>364</v>
      </c>
      <c r="C262" s="96" t="s">
        <v>364</v>
      </c>
      <c r="D262" s="12"/>
      <c r="E262" s="101">
        <v>43508</v>
      </c>
      <c r="F262" s="117"/>
      <c r="G262" s="12"/>
    </row>
    <row r="263" spans="1:7" ht="27.75" customHeight="1" x14ac:dyDescent="0.25">
      <c r="A263" s="48" t="e">
        <f t="shared" si="4"/>
        <v>#VALUE!</v>
      </c>
      <c r="B263" s="96" t="s">
        <v>365</v>
      </c>
      <c r="C263" s="96" t="s">
        <v>365</v>
      </c>
      <c r="D263" s="12"/>
      <c r="E263" s="101">
        <v>43508</v>
      </c>
      <c r="F263" s="117"/>
      <c r="G263" s="12"/>
    </row>
    <row r="264" spans="1:7" ht="27.75" customHeight="1" x14ac:dyDescent="0.25">
      <c r="A264" s="48" t="e">
        <f t="shared" si="4"/>
        <v>#VALUE!</v>
      </c>
      <c r="B264" s="96" t="s">
        <v>366</v>
      </c>
      <c r="C264" s="96" t="s">
        <v>366</v>
      </c>
      <c r="D264" s="12"/>
      <c r="E264" s="101">
        <v>43508</v>
      </c>
      <c r="F264" s="117"/>
      <c r="G264" s="12"/>
    </row>
    <row r="265" spans="1:7" ht="27.75" customHeight="1" x14ac:dyDescent="0.25">
      <c r="A265" s="48" t="e">
        <f t="shared" si="4"/>
        <v>#VALUE!</v>
      </c>
      <c r="B265" s="96" t="s">
        <v>367</v>
      </c>
      <c r="C265" s="96" t="s">
        <v>367</v>
      </c>
      <c r="D265" s="12"/>
      <c r="E265" s="101">
        <v>43508</v>
      </c>
      <c r="F265" s="117"/>
      <c r="G265" s="12"/>
    </row>
    <row r="266" spans="1:7" ht="27.75" customHeight="1" x14ac:dyDescent="0.25">
      <c r="A266" s="48" t="e">
        <f t="shared" si="4"/>
        <v>#VALUE!</v>
      </c>
      <c r="B266" s="96" t="s">
        <v>368</v>
      </c>
      <c r="C266" s="96" t="s">
        <v>368</v>
      </c>
      <c r="D266" s="12"/>
      <c r="E266" s="101">
        <v>43508</v>
      </c>
      <c r="F266" s="117"/>
      <c r="G266" s="12"/>
    </row>
    <row r="267" spans="1:7" ht="27.75" customHeight="1" x14ac:dyDescent="0.25">
      <c r="A267" s="48" t="e">
        <f t="shared" si="4"/>
        <v>#VALUE!</v>
      </c>
      <c r="B267" s="96" t="s">
        <v>369</v>
      </c>
      <c r="C267" s="96" t="s">
        <v>369</v>
      </c>
      <c r="D267" s="12"/>
      <c r="E267" s="101">
        <v>43508</v>
      </c>
      <c r="F267" s="117"/>
      <c r="G267" s="12"/>
    </row>
    <row r="268" spans="1:7" ht="27.75" customHeight="1" x14ac:dyDescent="0.25">
      <c r="A268" s="48" t="e">
        <f t="shared" si="4"/>
        <v>#VALUE!</v>
      </c>
      <c r="B268" s="96" t="s">
        <v>370</v>
      </c>
      <c r="C268" s="96" t="s">
        <v>370</v>
      </c>
      <c r="D268" s="12"/>
      <c r="E268" s="101">
        <v>43508</v>
      </c>
      <c r="F268" s="117"/>
      <c r="G268" s="12"/>
    </row>
    <row r="269" spans="1:7" ht="27.75" customHeight="1" x14ac:dyDescent="0.25">
      <c r="A269" s="48" t="e">
        <f t="shared" si="4"/>
        <v>#VALUE!</v>
      </c>
      <c r="B269" s="96" t="s">
        <v>371</v>
      </c>
      <c r="C269" s="96" t="s">
        <v>371</v>
      </c>
      <c r="D269" s="12"/>
      <c r="E269" s="101">
        <v>43508</v>
      </c>
      <c r="F269" s="117"/>
      <c r="G269" s="12"/>
    </row>
    <row r="270" spans="1:7" ht="27.75" customHeight="1" x14ac:dyDescent="0.25">
      <c r="A270" s="48" t="e">
        <f t="shared" si="4"/>
        <v>#VALUE!</v>
      </c>
      <c r="B270" s="96" t="s">
        <v>372</v>
      </c>
      <c r="C270" s="96" t="s">
        <v>372</v>
      </c>
      <c r="D270" s="12"/>
      <c r="E270" s="101">
        <v>43508</v>
      </c>
      <c r="F270" s="117"/>
      <c r="G270" s="12"/>
    </row>
    <row r="271" spans="1:7" ht="27.75" customHeight="1" x14ac:dyDescent="0.25">
      <c r="A271" s="48" t="e">
        <f t="shared" si="4"/>
        <v>#VALUE!</v>
      </c>
      <c r="B271" s="96" t="s">
        <v>373</v>
      </c>
      <c r="C271" s="96" t="s">
        <v>373</v>
      </c>
      <c r="D271" s="12"/>
      <c r="E271" s="101">
        <v>43508</v>
      </c>
      <c r="F271" s="117"/>
      <c r="G271" s="12"/>
    </row>
    <row r="272" spans="1:7" ht="27.75" customHeight="1" x14ac:dyDescent="0.25">
      <c r="A272" s="48" t="e">
        <f t="shared" si="4"/>
        <v>#VALUE!</v>
      </c>
      <c r="B272" s="96" t="s">
        <v>374</v>
      </c>
      <c r="C272" s="96" t="s">
        <v>374</v>
      </c>
      <c r="D272" s="12"/>
      <c r="E272" s="101">
        <v>43508</v>
      </c>
      <c r="F272" s="117"/>
      <c r="G272" s="12"/>
    </row>
    <row r="273" spans="1:7" ht="27.75" customHeight="1" x14ac:dyDescent="0.25">
      <c r="A273" s="48" t="e">
        <f t="shared" si="4"/>
        <v>#VALUE!</v>
      </c>
      <c r="B273" s="96" t="s">
        <v>375</v>
      </c>
      <c r="C273" s="96" t="s">
        <v>375</v>
      </c>
      <c r="D273" s="12"/>
      <c r="E273" s="101">
        <v>43508</v>
      </c>
      <c r="F273" s="117"/>
      <c r="G273" s="12"/>
    </row>
    <row r="274" spans="1:7" ht="27.75" customHeight="1" x14ac:dyDescent="0.25">
      <c r="A274" s="48" t="e">
        <f t="shared" si="4"/>
        <v>#VALUE!</v>
      </c>
      <c r="B274" s="96" t="s">
        <v>376</v>
      </c>
      <c r="C274" s="96" t="s">
        <v>376</v>
      </c>
      <c r="D274" s="12"/>
      <c r="E274" s="101">
        <v>43508</v>
      </c>
      <c r="F274" s="117"/>
      <c r="G274" s="12"/>
    </row>
    <row r="275" spans="1:7" ht="27.75" customHeight="1" x14ac:dyDescent="0.25">
      <c r="A275" s="48" t="e">
        <f t="shared" si="4"/>
        <v>#VALUE!</v>
      </c>
      <c r="B275" s="96" t="s">
        <v>377</v>
      </c>
      <c r="C275" s="96" t="s">
        <v>377</v>
      </c>
      <c r="D275" s="12"/>
      <c r="E275" s="101">
        <v>43508</v>
      </c>
      <c r="F275" s="117"/>
      <c r="G275" s="12"/>
    </row>
    <row r="276" spans="1:7" ht="27.75" customHeight="1" x14ac:dyDescent="0.25">
      <c r="A276" s="48" t="e">
        <f t="shared" si="4"/>
        <v>#VALUE!</v>
      </c>
      <c r="B276" s="96" t="s">
        <v>378</v>
      </c>
      <c r="C276" s="96" t="s">
        <v>378</v>
      </c>
      <c r="D276" s="12"/>
      <c r="E276" s="101">
        <v>43508</v>
      </c>
      <c r="F276" s="117"/>
      <c r="G276" s="12"/>
    </row>
    <row r="277" spans="1:7" ht="27.75" customHeight="1" x14ac:dyDescent="0.25">
      <c r="A277" s="48" t="e">
        <f t="shared" si="4"/>
        <v>#VALUE!</v>
      </c>
      <c r="B277" s="96" t="s">
        <v>379</v>
      </c>
      <c r="C277" s="96" t="s">
        <v>379</v>
      </c>
      <c r="D277" s="12"/>
      <c r="E277" s="101">
        <v>43508</v>
      </c>
      <c r="F277" s="117"/>
      <c r="G277" s="12"/>
    </row>
    <row r="278" spans="1:7" ht="27.75" customHeight="1" x14ac:dyDescent="0.25">
      <c r="A278" s="48" t="e">
        <f t="shared" si="4"/>
        <v>#VALUE!</v>
      </c>
      <c r="B278" s="96" t="s">
        <v>380</v>
      </c>
      <c r="C278" s="96" t="s">
        <v>380</v>
      </c>
      <c r="D278" s="12"/>
      <c r="E278" s="101">
        <v>43508</v>
      </c>
      <c r="F278" s="117"/>
      <c r="G278" s="12"/>
    </row>
    <row r="279" spans="1:7" ht="27.75" customHeight="1" x14ac:dyDescent="0.25">
      <c r="A279" s="48" t="e">
        <f t="shared" si="4"/>
        <v>#VALUE!</v>
      </c>
      <c r="B279" s="96" t="s">
        <v>381</v>
      </c>
      <c r="C279" s="96" t="s">
        <v>381</v>
      </c>
      <c r="D279" s="12"/>
      <c r="E279" s="101">
        <v>43508</v>
      </c>
      <c r="F279" s="117"/>
      <c r="G279" s="12"/>
    </row>
    <row r="280" spans="1:7" ht="27.75" customHeight="1" x14ac:dyDescent="0.25">
      <c r="A280" s="48" t="e">
        <f t="shared" si="4"/>
        <v>#VALUE!</v>
      </c>
      <c r="B280" s="96" t="s">
        <v>382</v>
      </c>
      <c r="C280" s="96" t="s">
        <v>382</v>
      </c>
      <c r="D280" s="12"/>
      <c r="E280" s="101">
        <v>43508</v>
      </c>
      <c r="F280" s="117"/>
      <c r="G280" s="12"/>
    </row>
    <row r="281" spans="1:7" ht="27.75" customHeight="1" x14ac:dyDescent="0.25">
      <c r="A281" s="48" t="e">
        <f t="shared" si="4"/>
        <v>#VALUE!</v>
      </c>
      <c r="B281" s="96" t="s">
        <v>383</v>
      </c>
      <c r="C281" s="96" t="s">
        <v>383</v>
      </c>
      <c r="D281" s="12"/>
      <c r="E281" s="101">
        <v>43508</v>
      </c>
      <c r="F281" s="117"/>
      <c r="G281" s="12"/>
    </row>
    <row r="282" spans="1:7" ht="27.75" customHeight="1" x14ac:dyDescent="0.25">
      <c r="A282" s="48" t="e">
        <f t="shared" si="4"/>
        <v>#VALUE!</v>
      </c>
      <c r="B282" s="96" t="s">
        <v>384</v>
      </c>
      <c r="C282" s="96" t="s">
        <v>384</v>
      </c>
      <c r="D282" s="12"/>
      <c r="E282" s="101">
        <v>43508</v>
      </c>
      <c r="F282" s="117"/>
      <c r="G282" s="12"/>
    </row>
    <row r="283" spans="1:7" ht="27.75" customHeight="1" x14ac:dyDescent="0.25">
      <c r="A283" s="48" t="e">
        <f t="shared" si="4"/>
        <v>#VALUE!</v>
      </c>
      <c r="B283" s="96" t="s">
        <v>385</v>
      </c>
      <c r="C283" s="96" t="s">
        <v>385</v>
      </c>
      <c r="D283" s="12"/>
      <c r="E283" s="101">
        <v>43508</v>
      </c>
      <c r="F283" s="117"/>
      <c r="G283" s="12"/>
    </row>
    <row r="284" spans="1:7" ht="27.75" customHeight="1" x14ac:dyDescent="0.25">
      <c r="A284" s="48" t="e">
        <f t="shared" si="4"/>
        <v>#VALUE!</v>
      </c>
      <c r="B284" s="96" t="s">
        <v>386</v>
      </c>
      <c r="C284" s="96" t="s">
        <v>386</v>
      </c>
      <c r="D284" s="12"/>
      <c r="E284" s="101">
        <v>43508</v>
      </c>
      <c r="F284" s="117"/>
      <c r="G284" s="12"/>
    </row>
    <row r="285" spans="1:7" ht="27.75" customHeight="1" x14ac:dyDescent="0.25">
      <c r="A285" s="48" t="e">
        <f t="shared" si="4"/>
        <v>#VALUE!</v>
      </c>
      <c r="B285" s="96" t="s">
        <v>387</v>
      </c>
      <c r="C285" s="96" t="s">
        <v>387</v>
      </c>
      <c r="D285" s="12"/>
      <c r="E285" s="101">
        <v>43508</v>
      </c>
      <c r="F285" s="117"/>
      <c r="G285" s="12"/>
    </row>
    <row r="286" spans="1:7" ht="27.75" customHeight="1" x14ac:dyDescent="0.25">
      <c r="A286" s="48" t="e">
        <f t="shared" si="4"/>
        <v>#VALUE!</v>
      </c>
      <c r="B286" s="96" t="s">
        <v>388</v>
      </c>
      <c r="C286" s="96" t="s">
        <v>388</v>
      </c>
      <c r="D286" s="12"/>
      <c r="E286" s="101">
        <v>43508</v>
      </c>
      <c r="F286" s="117"/>
      <c r="G286" s="12"/>
    </row>
    <row r="287" spans="1:7" ht="27.75" customHeight="1" x14ac:dyDescent="0.25">
      <c r="A287" s="48" t="e">
        <f t="shared" si="4"/>
        <v>#VALUE!</v>
      </c>
      <c r="B287" s="96" t="s">
        <v>389</v>
      </c>
      <c r="C287" s="96" t="s">
        <v>389</v>
      </c>
      <c r="D287" s="12"/>
      <c r="E287" s="101">
        <v>43508</v>
      </c>
      <c r="F287" s="117"/>
      <c r="G287" s="12"/>
    </row>
    <row r="288" spans="1:7" ht="27.75" customHeight="1" x14ac:dyDescent="0.25">
      <c r="A288" s="48" t="e">
        <f t="shared" si="4"/>
        <v>#VALUE!</v>
      </c>
      <c r="B288" s="96" t="s">
        <v>390</v>
      </c>
      <c r="C288" s="96" t="s">
        <v>390</v>
      </c>
      <c r="D288" s="12"/>
      <c r="E288" s="101">
        <v>43508</v>
      </c>
      <c r="F288" s="117"/>
      <c r="G288" s="12"/>
    </row>
    <row r="289" spans="1:7" ht="27.75" customHeight="1" x14ac:dyDescent="0.25">
      <c r="A289" s="48" t="e">
        <f t="shared" si="4"/>
        <v>#VALUE!</v>
      </c>
      <c r="B289" s="96" t="s">
        <v>391</v>
      </c>
      <c r="C289" s="96" t="s">
        <v>391</v>
      </c>
      <c r="D289" s="12"/>
      <c r="E289" s="101">
        <v>43508</v>
      </c>
      <c r="F289" s="117"/>
      <c r="G289" s="12"/>
    </row>
    <row r="290" spans="1:7" ht="27.75" customHeight="1" x14ac:dyDescent="0.25">
      <c r="A290" s="48" t="e">
        <f t="shared" si="4"/>
        <v>#VALUE!</v>
      </c>
      <c r="B290" s="96" t="s">
        <v>392</v>
      </c>
      <c r="C290" s="96" t="s">
        <v>392</v>
      </c>
      <c r="D290" s="12"/>
      <c r="E290" s="101">
        <v>43508</v>
      </c>
      <c r="F290" s="117"/>
      <c r="G290" s="12"/>
    </row>
    <row r="291" spans="1:7" ht="27.75" customHeight="1" x14ac:dyDescent="0.25">
      <c r="A291" s="48" t="e">
        <f t="shared" si="4"/>
        <v>#VALUE!</v>
      </c>
      <c r="B291" s="96" t="s">
        <v>393</v>
      </c>
      <c r="C291" s="96" t="s">
        <v>393</v>
      </c>
      <c r="D291" s="12"/>
      <c r="E291" s="101">
        <v>43508</v>
      </c>
      <c r="F291" s="117"/>
      <c r="G291" s="12"/>
    </row>
    <row r="292" spans="1:7" ht="27.75" customHeight="1" x14ac:dyDescent="0.25">
      <c r="A292" s="48" t="e">
        <f t="shared" si="4"/>
        <v>#VALUE!</v>
      </c>
      <c r="B292" s="96" t="s">
        <v>394</v>
      </c>
      <c r="C292" s="96" t="s">
        <v>394</v>
      </c>
      <c r="D292" s="12"/>
      <c r="E292" s="101">
        <v>43508</v>
      </c>
      <c r="F292" s="117"/>
      <c r="G292" s="12"/>
    </row>
    <row r="293" spans="1:7" ht="27.75" customHeight="1" x14ac:dyDescent="0.25">
      <c r="A293" s="48" t="e">
        <f t="shared" si="4"/>
        <v>#VALUE!</v>
      </c>
      <c r="B293" s="96" t="s">
        <v>395</v>
      </c>
      <c r="C293" s="96" t="s">
        <v>395</v>
      </c>
      <c r="D293" s="12"/>
      <c r="E293" s="101">
        <v>43508</v>
      </c>
      <c r="F293" s="117"/>
      <c r="G293" s="12"/>
    </row>
    <row r="294" spans="1:7" ht="27.75" customHeight="1" x14ac:dyDescent="0.25">
      <c r="A294" s="48" t="e">
        <f t="shared" si="4"/>
        <v>#VALUE!</v>
      </c>
      <c r="B294" s="96" t="s">
        <v>396</v>
      </c>
      <c r="C294" s="96" t="s">
        <v>396</v>
      </c>
      <c r="D294" s="12"/>
      <c r="E294" s="101">
        <v>43508</v>
      </c>
      <c r="F294" s="117"/>
      <c r="G294" s="12"/>
    </row>
    <row r="295" spans="1:7" ht="27.75" customHeight="1" x14ac:dyDescent="0.25">
      <c r="A295" s="48" t="e">
        <f t="shared" si="4"/>
        <v>#VALUE!</v>
      </c>
      <c r="B295" s="96" t="s">
        <v>397</v>
      </c>
      <c r="C295" s="96" t="s">
        <v>397</v>
      </c>
      <c r="D295" s="12"/>
      <c r="E295" s="101">
        <v>43508</v>
      </c>
      <c r="F295" s="117"/>
      <c r="G295" s="12"/>
    </row>
    <row r="296" spans="1:7" ht="27.75" customHeight="1" x14ac:dyDescent="0.25">
      <c r="A296" s="48" t="e">
        <f t="shared" si="4"/>
        <v>#VALUE!</v>
      </c>
      <c r="B296" s="96" t="s">
        <v>398</v>
      </c>
      <c r="C296" s="96" t="s">
        <v>398</v>
      </c>
      <c r="D296" s="12"/>
      <c r="E296" s="101">
        <v>43508</v>
      </c>
      <c r="F296" s="117"/>
      <c r="G296" s="12"/>
    </row>
    <row r="297" spans="1:7" ht="27.75" customHeight="1" x14ac:dyDescent="0.25">
      <c r="A297" s="48" t="e">
        <f t="shared" si="4"/>
        <v>#VALUE!</v>
      </c>
      <c r="B297" s="96" t="s">
        <v>399</v>
      </c>
      <c r="C297" s="96" t="s">
        <v>399</v>
      </c>
      <c r="D297" s="12"/>
      <c r="E297" s="101">
        <v>43508</v>
      </c>
      <c r="F297" s="117"/>
      <c r="G297" s="12"/>
    </row>
    <row r="298" spans="1:7" ht="27.75" customHeight="1" x14ac:dyDescent="0.25">
      <c r="A298" s="48" t="e">
        <f t="shared" si="4"/>
        <v>#VALUE!</v>
      </c>
      <c r="B298" s="96" t="s">
        <v>400</v>
      </c>
      <c r="C298" s="96" t="s">
        <v>400</v>
      </c>
      <c r="D298" s="12"/>
      <c r="E298" s="101">
        <v>43508</v>
      </c>
      <c r="F298" s="117"/>
      <c r="G298" s="12"/>
    </row>
    <row r="299" spans="1:7" ht="27.75" customHeight="1" x14ac:dyDescent="0.25">
      <c r="A299" s="48" t="e">
        <f t="shared" si="4"/>
        <v>#VALUE!</v>
      </c>
      <c r="B299" s="96" t="s">
        <v>401</v>
      </c>
      <c r="C299" s="96" t="s">
        <v>401</v>
      </c>
      <c r="D299" s="12"/>
      <c r="E299" s="101">
        <v>43508</v>
      </c>
      <c r="F299" s="117"/>
      <c r="G299" s="12"/>
    </row>
    <row r="300" spans="1:7" ht="27.75" customHeight="1" x14ac:dyDescent="0.25">
      <c r="A300" s="48" t="e">
        <f>IF(C300="","",MONTH(B300))</f>
        <v>#VALUE!</v>
      </c>
      <c r="B300" s="96" t="s">
        <v>402</v>
      </c>
      <c r="C300" s="96" t="s">
        <v>402</v>
      </c>
      <c r="D300" s="12"/>
      <c r="E300" s="101">
        <v>43508</v>
      </c>
      <c r="F300" s="117"/>
      <c r="G300" s="12"/>
    </row>
    <row r="301" spans="1:7" ht="27.75" customHeight="1" x14ac:dyDescent="0.25">
      <c r="A301" s="48" t="e">
        <f t="shared" ref="A301:A364" si="5">IF(C301="","",MONTH(B301))</f>
        <v>#VALUE!</v>
      </c>
      <c r="B301" s="96" t="s">
        <v>403</v>
      </c>
      <c r="C301" s="96" t="s">
        <v>403</v>
      </c>
      <c r="D301" s="12"/>
      <c r="E301" s="101">
        <v>43508</v>
      </c>
      <c r="F301" s="117"/>
      <c r="G301" s="12"/>
    </row>
    <row r="302" spans="1:7" ht="27.75" customHeight="1" x14ac:dyDescent="0.25">
      <c r="A302" s="48" t="e">
        <f t="shared" si="5"/>
        <v>#VALUE!</v>
      </c>
      <c r="B302" s="96" t="s">
        <v>404</v>
      </c>
      <c r="C302" s="96" t="s">
        <v>404</v>
      </c>
      <c r="D302" s="12"/>
      <c r="E302" s="101">
        <v>43508</v>
      </c>
      <c r="F302" s="117"/>
      <c r="G302" s="12"/>
    </row>
    <row r="303" spans="1:7" ht="27.75" customHeight="1" x14ac:dyDescent="0.25">
      <c r="A303" s="48" t="e">
        <f t="shared" si="5"/>
        <v>#VALUE!</v>
      </c>
      <c r="B303" s="96" t="s">
        <v>405</v>
      </c>
      <c r="C303" s="96" t="s">
        <v>405</v>
      </c>
      <c r="D303" s="12"/>
      <c r="E303" s="101">
        <v>43508</v>
      </c>
      <c r="F303" s="117"/>
      <c r="G303" s="12"/>
    </row>
    <row r="304" spans="1:7" ht="27.75" customHeight="1" x14ac:dyDescent="0.25">
      <c r="A304" s="48" t="e">
        <f t="shared" si="5"/>
        <v>#VALUE!</v>
      </c>
      <c r="B304" s="96" t="s">
        <v>406</v>
      </c>
      <c r="C304" s="96" t="s">
        <v>406</v>
      </c>
      <c r="D304" s="12"/>
      <c r="E304" s="101">
        <v>43508</v>
      </c>
      <c r="F304" s="117"/>
      <c r="G304" s="12"/>
    </row>
    <row r="305" spans="1:7" ht="27.75" customHeight="1" x14ac:dyDescent="0.25">
      <c r="A305" s="48" t="e">
        <f t="shared" si="5"/>
        <v>#VALUE!</v>
      </c>
      <c r="B305" s="96" t="s">
        <v>407</v>
      </c>
      <c r="C305" s="96" t="s">
        <v>407</v>
      </c>
      <c r="D305" s="12"/>
      <c r="E305" s="101">
        <v>43508</v>
      </c>
      <c r="F305" s="117"/>
      <c r="G305" s="12"/>
    </row>
    <row r="306" spans="1:7" ht="27.75" customHeight="1" x14ac:dyDescent="0.25">
      <c r="A306" s="48" t="e">
        <f t="shared" si="5"/>
        <v>#VALUE!</v>
      </c>
      <c r="B306" s="96" t="s">
        <v>408</v>
      </c>
      <c r="C306" s="96" t="s">
        <v>408</v>
      </c>
      <c r="D306" s="12"/>
      <c r="E306" s="101">
        <v>43508</v>
      </c>
      <c r="F306" s="117"/>
      <c r="G306" s="12"/>
    </row>
    <row r="307" spans="1:7" ht="27.75" customHeight="1" x14ac:dyDescent="0.25">
      <c r="A307" s="48" t="e">
        <f t="shared" si="5"/>
        <v>#VALUE!</v>
      </c>
      <c r="B307" s="96" t="s">
        <v>409</v>
      </c>
      <c r="C307" s="96" t="s">
        <v>409</v>
      </c>
      <c r="D307" s="12"/>
      <c r="E307" s="101">
        <v>43508</v>
      </c>
      <c r="F307" s="117"/>
      <c r="G307" s="12"/>
    </row>
    <row r="308" spans="1:7" ht="27.75" customHeight="1" x14ac:dyDescent="0.25">
      <c r="A308" s="48" t="e">
        <f t="shared" si="5"/>
        <v>#VALUE!</v>
      </c>
      <c r="B308" s="96" t="s">
        <v>410</v>
      </c>
      <c r="C308" s="96" t="s">
        <v>410</v>
      </c>
      <c r="D308" s="12"/>
      <c r="E308" s="101">
        <v>43508</v>
      </c>
      <c r="F308" s="117"/>
      <c r="G308" s="12"/>
    </row>
    <row r="309" spans="1:7" ht="27.75" customHeight="1" x14ac:dyDescent="0.25">
      <c r="A309" s="48" t="e">
        <f t="shared" si="5"/>
        <v>#VALUE!</v>
      </c>
      <c r="B309" s="96" t="s">
        <v>411</v>
      </c>
      <c r="C309" s="96" t="s">
        <v>411</v>
      </c>
      <c r="D309" s="12"/>
      <c r="E309" s="101">
        <v>43508</v>
      </c>
      <c r="F309" s="117"/>
      <c r="G309" s="12"/>
    </row>
    <row r="310" spans="1:7" ht="27.75" customHeight="1" x14ac:dyDescent="0.25">
      <c r="A310" s="48" t="e">
        <f t="shared" si="5"/>
        <v>#VALUE!</v>
      </c>
      <c r="B310" s="96" t="s">
        <v>412</v>
      </c>
      <c r="C310" s="96" t="s">
        <v>412</v>
      </c>
      <c r="D310" s="12"/>
      <c r="E310" s="101">
        <v>43508</v>
      </c>
      <c r="F310" s="117"/>
      <c r="G310" s="12"/>
    </row>
    <row r="311" spans="1:7" ht="27.75" customHeight="1" x14ac:dyDescent="0.25">
      <c r="A311" s="48" t="e">
        <f t="shared" si="5"/>
        <v>#VALUE!</v>
      </c>
      <c r="B311" s="96" t="s">
        <v>413</v>
      </c>
      <c r="C311" s="96" t="s">
        <v>413</v>
      </c>
      <c r="D311" s="12"/>
      <c r="E311" s="101">
        <v>43508</v>
      </c>
      <c r="F311" s="117"/>
      <c r="G311" s="12"/>
    </row>
    <row r="312" spans="1:7" ht="27.75" customHeight="1" x14ac:dyDescent="0.25">
      <c r="A312" s="48" t="e">
        <f t="shared" si="5"/>
        <v>#VALUE!</v>
      </c>
      <c r="B312" s="96" t="s">
        <v>414</v>
      </c>
      <c r="C312" s="96" t="s">
        <v>414</v>
      </c>
      <c r="D312" s="12"/>
      <c r="E312" s="101">
        <v>43508</v>
      </c>
      <c r="F312" s="117"/>
      <c r="G312" s="12"/>
    </row>
    <row r="313" spans="1:7" ht="27.75" customHeight="1" x14ac:dyDescent="0.25">
      <c r="A313" s="48" t="e">
        <f t="shared" si="5"/>
        <v>#VALUE!</v>
      </c>
      <c r="B313" s="96" t="s">
        <v>415</v>
      </c>
      <c r="C313" s="96" t="s">
        <v>415</v>
      </c>
      <c r="D313" s="12"/>
      <c r="E313" s="101">
        <v>43508</v>
      </c>
      <c r="F313" s="117"/>
      <c r="G313" s="12"/>
    </row>
    <row r="314" spans="1:7" ht="27.75" customHeight="1" x14ac:dyDescent="0.25">
      <c r="A314" s="48" t="e">
        <f t="shared" si="5"/>
        <v>#VALUE!</v>
      </c>
      <c r="B314" s="96" t="s">
        <v>416</v>
      </c>
      <c r="C314" s="96" t="s">
        <v>416</v>
      </c>
      <c r="D314" s="12"/>
      <c r="E314" s="101">
        <v>43508</v>
      </c>
      <c r="F314" s="117"/>
      <c r="G314" s="12"/>
    </row>
    <row r="315" spans="1:7" ht="27.75" customHeight="1" x14ac:dyDescent="0.25">
      <c r="A315" s="48" t="e">
        <f t="shared" si="5"/>
        <v>#VALUE!</v>
      </c>
      <c r="B315" s="96" t="s">
        <v>417</v>
      </c>
      <c r="C315" s="96" t="s">
        <v>417</v>
      </c>
      <c r="D315" s="12"/>
      <c r="E315" s="101">
        <v>43508</v>
      </c>
      <c r="F315" s="117"/>
      <c r="G315" s="12"/>
    </row>
    <row r="316" spans="1:7" ht="27.75" customHeight="1" x14ac:dyDescent="0.25">
      <c r="A316" s="48" t="e">
        <f t="shared" si="5"/>
        <v>#VALUE!</v>
      </c>
      <c r="B316" s="96" t="s">
        <v>418</v>
      </c>
      <c r="C316" s="96" t="s">
        <v>418</v>
      </c>
      <c r="D316" s="12"/>
      <c r="E316" s="101">
        <v>43508</v>
      </c>
      <c r="F316" s="117"/>
      <c r="G316" s="12"/>
    </row>
    <row r="317" spans="1:7" ht="27.75" customHeight="1" x14ac:dyDescent="0.25">
      <c r="A317" s="48" t="e">
        <f t="shared" si="5"/>
        <v>#VALUE!</v>
      </c>
      <c r="B317" s="96" t="s">
        <v>419</v>
      </c>
      <c r="C317" s="96" t="s">
        <v>419</v>
      </c>
      <c r="D317" s="12"/>
      <c r="E317" s="101">
        <v>43508</v>
      </c>
      <c r="F317" s="117"/>
      <c r="G317" s="12"/>
    </row>
    <row r="318" spans="1:7" ht="27.75" customHeight="1" x14ac:dyDescent="0.25">
      <c r="A318" s="48" t="e">
        <f t="shared" si="5"/>
        <v>#VALUE!</v>
      </c>
      <c r="B318" s="96" t="s">
        <v>420</v>
      </c>
      <c r="C318" s="96" t="s">
        <v>420</v>
      </c>
      <c r="D318" s="12"/>
      <c r="E318" s="101">
        <v>43508</v>
      </c>
      <c r="F318" s="117"/>
      <c r="G318" s="12"/>
    </row>
    <row r="319" spans="1:7" ht="27.75" customHeight="1" x14ac:dyDescent="0.25">
      <c r="A319" s="48" t="e">
        <f t="shared" si="5"/>
        <v>#VALUE!</v>
      </c>
      <c r="B319" s="96" t="s">
        <v>421</v>
      </c>
      <c r="C319" s="96" t="s">
        <v>421</v>
      </c>
      <c r="D319" s="12"/>
      <c r="E319" s="101">
        <v>43508</v>
      </c>
      <c r="F319" s="117"/>
      <c r="G319" s="12"/>
    </row>
    <row r="320" spans="1:7" ht="27.75" customHeight="1" x14ac:dyDescent="0.25">
      <c r="A320" s="48" t="e">
        <f t="shared" si="5"/>
        <v>#VALUE!</v>
      </c>
      <c r="B320" s="96" t="s">
        <v>422</v>
      </c>
      <c r="C320" s="96" t="s">
        <v>422</v>
      </c>
      <c r="D320" s="12"/>
      <c r="E320" s="101">
        <v>43508</v>
      </c>
      <c r="F320" s="117"/>
      <c r="G320" s="12"/>
    </row>
    <row r="321" spans="1:7" ht="27.75" customHeight="1" x14ac:dyDescent="0.25">
      <c r="A321" s="48" t="e">
        <f t="shared" si="5"/>
        <v>#VALUE!</v>
      </c>
      <c r="B321" s="96" t="s">
        <v>423</v>
      </c>
      <c r="C321" s="96" t="s">
        <v>423</v>
      </c>
      <c r="D321" s="12"/>
      <c r="E321" s="101">
        <v>43508</v>
      </c>
      <c r="F321" s="117"/>
      <c r="G321" s="12"/>
    </row>
    <row r="322" spans="1:7" ht="27.75" customHeight="1" x14ac:dyDescent="0.25">
      <c r="A322" s="48" t="e">
        <f t="shared" si="5"/>
        <v>#VALUE!</v>
      </c>
      <c r="B322" s="96" t="s">
        <v>424</v>
      </c>
      <c r="C322" s="96" t="s">
        <v>424</v>
      </c>
      <c r="D322" s="12"/>
      <c r="E322" s="101">
        <v>43508</v>
      </c>
      <c r="F322" s="117"/>
      <c r="G322" s="12"/>
    </row>
    <row r="323" spans="1:7" ht="27.75" customHeight="1" x14ac:dyDescent="0.25">
      <c r="A323" s="48" t="e">
        <f t="shared" si="5"/>
        <v>#VALUE!</v>
      </c>
      <c r="B323" s="96" t="s">
        <v>425</v>
      </c>
      <c r="C323" s="96" t="s">
        <v>425</v>
      </c>
      <c r="D323" s="12"/>
      <c r="E323" s="101">
        <v>43508</v>
      </c>
      <c r="F323" s="117"/>
      <c r="G323" s="12"/>
    </row>
    <row r="324" spans="1:7" ht="27.75" customHeight="1" x14ac:dyDescent="0.25">
      <c r="A324" s="48" t="e">
        <f t="shared" si="5"/>
        <v>#VALUE!</v>
      </c>
      <c r="B324" s="96" t="s">
        <v>426</v>
      </c>
      <c r="C324" s="96" t="s">
        <v>426</v>
      </c>
      <c r="D324" s="12"/>
      <c r="E324" s="101">
        <v>43508</v>
      </c>
      <c r="F324" s="117"/>
      <c r="G324" s="12"/>
    </row>
    <row r="325" spans="1:7" ht="27.75" customHeight="1" x14ac:dyDescent="0.25">
      <c r="A325" s="48" t="e">
        <f t="shared" si="5"/>
        <v>#VALUE!</v>
      </c>
      <c r="B325" s="96" t="s">
        <v>427</v>
      </c>
      <c r="C325" s="96" t="s">
        <v>427</v>
      </c>
      <c r="D325" s="12"/>
      <c r="E325" s="101">
        <v>43508</v>
      </c>
      <c r="F325" s="117"/>
      <c r="G325" s="12"/>
    </row>
    <row r="326" spans="1:7" ht="27.75" customHeight="1" x14ac:dyDescent="0.25">
      <c r="A326" s="48" t="e">
        <f t="shared" si="5"/>
        <v>#VALUE!</v>
      </c>
      <c r="B326" s="96" t="s">
        <v>428</v>
      </c>
      <c r="C326" s="96" t="s">
        <v>428</v>
      </c>
      <c r="D326" s="12"/>
      <c r="E326" s="101">
        <v>43508</v>
      </c>
      <c r="F326" s="117"/>
      <c r="G326" s="12"/>
    </row>
    <row r="327" spans="1:7" ht="27.75" customHeight="1" x14ac:dyDescent="0.25">
      <c r="A327" s="48" t="e">
        <f t="shared" si="5"/>
        <v>#VALUE!</v>
      </c>
      <c r="B327" s="96" t="s">
        <v>429</v>
      </c>
      <c r="C327" s="96" t="s">
        <v>429</v>
      </c>
      <c r="D327" s="12"/>
      <c r="E327" s="101">
        <v>43508</v>
      </c>
      <c r="F327" s="117"/>
      <c r="G327" s="12"/>
    </row>
    <row r="328" spans="1:7" ht="27.75" customHeight="1" x14ac:dyDescent="0.25">
      <c r="A328" s="48" t="e">
        <f t="shared" si="5"/>
        <v>#VALUE!</v>
      </c>
      <c r="B328" s="96" t="s">
        <v>430</v>
      </c>
      <c r="C328" s="96" t="s">
        <v>430</v>
      </c>
      <c r="D328" s="12"/>
      <c r="E328" s="101">
        <v>43508</v>
      </c>
      <c r="F328" s="117"/>
      <c r="G328" s="12"/>
    </row>
    <row r="329" spans="1:7" ht="27.75" customHeight="1" x14ac:dyDescent="0.25">
      <c r="A329" s="48" t="e">
        <f t="shared" si="5"/>
        <v>#VALUE!</v>
      </c>
      <c r="B329" s="96" t="s">
        <v>431</v>
      </c>
      <c r="C329" s="96" t="s">
        <v>431</v>
      </c>
      <c r="D329" s="12"/>
      <c r="E329" s="101">
        <v>43508</v>
      </c>
      <c r="F329" s="117"/>
      <c r="G329" s="12"/>
    </row>
    <row r="330" spans="1:7" ht="27.75" customHeight="1" x14ac:dyDescent="0.25">
      <c r="A330" s="48" t="e">
        <f t="shared" si="5"/>
        <v>#VALUE!</v>
      </c>
      <c r="B330" s="96" t="s">
        <v>432</v>
      </c>
      <c r="C330" s="96" t="s">
        <v>432</v>
      </c>
      <c r="D330" s="12">
        <v>6</v>
      </c>
      <c r="E330" s="101">
        <v>43508</v>
      </c>
      <c r="F330" s="117"/>
      <c r="G330" s="12" t="s">
        <v>104</v>
      </c>
    </row>
    <row r="331" spans="1:7" ht="27.75" customHeight="1" x14ac:dyDescent="0.25">
      <c r="A331" s="48" t="e">
        <f t="shared" si="5"/>
        <v>#VALUE!</v>
      </c>
      <c r="B331" s="96" t="s">
        <v>433</v>
      </c>
      <c r="C331" s="96" t="s">
        <v>433</v>
      </c>
      <c r="D331" s="12"/>
      <c r="E331" s="101">
        <v>43508</v>
      </c>
      <c r="F331" s="117"/>
      <c r="G331" s="12"/>
    </row>
    <row r="332" spans="1:7" ht="27.75" customHeight="1" x14ac:dyDescent="0.25">
      <c r="A332" s="48" t="e">
        <f t="shared" si="5"/>
        <v>#VALUE!</v>
      </c>
      <c r="B332" s="96" t="s">
        <v>434</v>
      </c>
      <c r="C332" s="96" t="s">
        <v>434</v>
      </c>
      <c r="D332" s="12"/>
      <c r="E332" s="101">
        <v>43508</v>
      </c>
      <c r="F332" s="117"/>
      <c r="G332" s="12"/>
    </row>
    <row r="333" spans="1:7" ht="27.75" customHeight="1" x14ac:dyDescent="0.25">
      <c r="A333" s="48" t="e">
        <f t="shared" si="5"/>
        <v>#VALUE!</v>
      </c>
      <c r="B333" s="96" t="s">
        <v>435</v>
      </c>
      <c r="C333" s="96" t="s">
        <v>435</v>
      </c>
      <c r="D333" s="12"/>
      <c r="E333" s="101">
        <v>43508</v>
      </c>
      <c r="F333" s="117"/>
      <c r="G333" s="12"/>
    </row>
    <row r="334" spans="1:7" ht="27.75" customHeight="1" x14ac:dyDescent="0.25">
      <c r="A334" s="48" t="e">
        <f t="shared" si="5"/>
        <v>#VALUE!</v>
      </c>
      <c r="B334" s="96" t="s">
        <v>436</v>
      </c>
      <c r="C334" s="96" t="s">
        <v>436</v>
      </c>
      <c r="D334" s="12"/>
      <c r="E334" s="101">
        <v>43508</v>
      </c>
      <c r="F334" s="117"/>
      <c r="G334" s="12"/>
    </row>
    <row r="335" spans="1:7" ht="27.75" customHeight="1" x14ac:dyDescent="0.25">
      <c r="A335" s="48" t="e">
        <f t="shared" si="5"/>
        <v>#VALUE!</v>
      </c>
      <c r="B335" s="96" t="s">
        <v>437</v>
      </c>
      <c r="C335" s="96" t="s">
        <v>437</v>
      </c>
      <c r="D335" s="12"/>
      <c r="E335" s="101">
        <v>43508</v>
      </c>
      <c r="F335" s="117"/>
      <c r="G335" s="12"/>
    </row>
    <row r="336" spans="1:7" ht="27.75" customHeight="1" x14ac:dyDescent="0.25">
      <c r="A336" s="48" t="e">
        <f t="shared" si="5"/>
        <v>#VALUE!</v>
      </c>
      <c r="B336" s="96" t="s">
        <v>438</v>
      </c>
      <c r="C336" s="96" t="s">
        <v>438</v>
      </c>
      <c r="D336" s="12"/>
      <c r="E336" s="101">
        <v>43508</v>
      </c>
      <c r="F336" s="117"/>
      <c r="G336" s="12"/>
    </row>
    <row r="337" spans="1:7" ht="27.75" customHeight="1" x14ac:dyDescent="0.25">
      <c r="A337" s="48" t="e">
        <f t="shared" si="5"/>
        <v>#VALUE!</v>
      </c>
      <c r="B337" s="96" t="s">
        <v>439</v>
      </c>
      <c r="C337" s="96" t="s">
        <v>439</v>
      </c>
      <c r="D337" s="12"/>
      <c r="E337" s="101">
        <v>43508</v>
      </c>
      <c r="F337" s="117"/>
      <c r="G337" s="12"/>
    </row>
    <row r="338" spans="1:7" ht="27.75" customHeight="1" x14ac:dyDescent="0.25">
      <c r="A338" s="48" t="e">
        <f t="shared" si="5"/>
        <v>#VALUE!</v>
      </c>
      <c r="B338" s="96" t="s">
        <v>440</v>
      </c>
      <c r="C338" s="96" t="s">
        <v>440</v>
      </c>
      <c r="D338" s="12"/>
      <c r="E338" s="101">
        <v>43508</v>
      </c>
      <c r="F338" s="117"/>
      <c r="G338" s="12"/>
    </row>
    <row r="339" spans="1:7" ht="27.75" customHeight="1" x14ac:dyDescent="0.25">
      <c r="A339" s="48" t="e">
        <f t="shared" si="5"/>
        <v>#VALUE!</v>
      </c>
      <c r="B339" s="96" t="s">
        <v>441</v>
      </c>
      <c r="C339" s="96" t="s">
        <v>441</v>
      </c>
      <c r="D339" s="12">
        <v>3</v>
      </c>
      <c r="E339" s="101">
        <v>43508</v>
      </c>
      <c r="F339" s="117"/>
      <c r="G339" s="12" t="s">
        <v>104</v>
      </c>
    </row>
    <row r="340" spans="1:7" ht="27.75" customHeight="1" x14ac:dyDescent="0.25">
      <c r="A340" s="48" t="e">
        <f t="shared" si="5"/>
        <v>#VALUE!</v>
      </c>
      <c r="B340" s="96" t="s">
        <v>442</v>
      </c>
      <c r="C340" s="96" t="s">
        <v>442</v>
      </c>
      <c r="D340" s="12"/>
      <c r="E340" s="101">
        <v>43508</v>
      </c>
      <c r="F340" s="117"/>
      <c r="G340" s="12"/>
    </row>
    <row r="341" spans="1:7" ht="27.75" customHeight="1" x14ac:dyDescent="0.25">
      <c r="A341" s="48" t="e">
        <f t="shared" si="5"/>
        <v>#VALUE!</v>
      </c>
      <c r="B341" s="96" t="s">
        <v>443</v>
      </c>
      <c r="C341" s="96" t="s">
        <v>443</v>
      </c>
      <c r="D341" s="12"/>
      <c r="E341" s="101">
        <v>43508</v>
      </c>
      <c r="F341" s="117"/>
      <c r="G341" s="12"/>
    </row>
    <row r="342" spans="1:7" ht="27.75" customHeight="1" x14ac:dyDescent="0.25">
      <c r="A342" s="48" t="e">
        <f t="shared" si="5"/>
        <v>#VALUE!</v>
      </c>
      <c r="B342" s="96" t="s">
        <v>444</v>
      </c>
      <c r="C342" s="96" t="s">
        <v>444</v>
      </c>
      <c r="D342" s="12"/>
      <c r="E342" s="101">
        <v>43508</v>
      </c>
      <c r="F342" s="117"/>
      <c r="G342" s="12"/>
    </row>
    <row r="343" spans="1:7" ht="27.75" customHeight="1" x14ac:dyDescent="0.25">
      <c r="A343" s="48" t="e">
        <f t="shared" si="5"/>
        <v>#VALUE!</v>
      </c>
      <c r="B343" s="96" t="s">
        <v>445</v>
      </c>
      <c r="C343" s="96" t="s">
        <v>445</v>
      </c>
      <c r="D343" s="12"/>
      <c r="E343" s="101">
        <v>43508</v>
      </c>
      <c r="F343" s="117"/>
      <c r="G343" s="12"/>
    </row>
    <row r="344" spans="1:7" ht="27.75" customHeight="1" x14ac:dyDescent="0.25">
      <c r="A344" s="48" t="e">
        <f t="shared" si="5"/>
        <v>#VALUE!</v>
      </c>
      <c r="B344" s="96" t="s">
        <v>446</v>
      </c>
      <c r="C344" s="96" t="s">
        <v>446</v>
      </c>
      <c r="D344" s="12"/>
      <c r="E344" s="101">
        <v>43508</v>
      </c>
      <c r="F344" s="117"/>
      <c r="G344" s="12"/>
    </row>
    <row r="345" spans="1:7" ht="27.75" customHeight="1" x14ac:dyDescent="0.25">
      <c r="A345" s="48" t="e">
        <f t="shared" si="5"/>
        <v>#VALUE!</v>
      </c>
      <c r="B345" s="96" t="s">
        <v>447</v>
      </c>
      <c r="C345" s="96" t="s">
        <v>447</v>
      </c>
      <c r="D345" s="12"/>
      <c r="E345" s="101">
        <v>43508</v>
      </c>
      <c r="F345" s="117"/>
      <c r="G345" s="12"/>
    </row>
    <row r="346" spans="1:7" ht="27.75" customHeight="1" x14ac:dyDescent="0.25">
      <c r="A346" s="48" t="e">
        <f t="shared" si="5"/>
        <v>#VALUE!</v>
      </c>
      <c r="B346" s="96" t="s">
        <v>448</v>
      </c>
      <c r="C346" s="96" t="s">
        <v>448</v>
      </c>
      <c r="D346" s="12"/>
      <c r="E346" s="101">
        <v>43508</v>
      </c>
      <c r="F346" s="117"/>
      <c r="G346" s="12"/>
    </row>
    <row r="347" spans="1:7" ht="27.75" customHeight="1" x14ac:dyDescent="0.25">
      <c r="A347" s="48" t="e">
        <f t="shared" si="5"/>
        <v>#VALUE!</v>
      </c>
      <c r="B347" s="96" t="s">
        <v>449</v>
      </c>
      <c r="C347" s="96" t="s">
        <v>449</v>
      </c>
      <c r="D347" s="12"/>
      <c r="E347" s="101">
        <v>43508</v>
      </c>
      <c r="F347" s="117"/>
      <c r="G347" s="12"/>
    </row>
    <row r="348" spans="1:7" ht="27.75" customHeight="1" x14ac:dyDescent="0.25">
      <c r="A348" s="48" t="e">
        <f t="shared" si="5"/>
        <v>#VALUE!</v>
      </c>
      <c r="B348" s="96" t="s">
        <v>450</v>
      </c>
      <c r="C348" s="96" t="s">
        <v>450</v>
      </c>
      <c r="D348" s="12"/>
      <c r="E348" s="101">
        <v>43508</v>
      </c>
      <c r="F348" s="117"/>
      <c r="G348" s="12"/>
    </row>
    <row r="349" spans="1:7" ht="27.75" customHeight="1" x14ac:dyDescent="0.25">
      <c r="A349" s="48" t="e">
        <f t="shared" si="5"/>
        <v>#VALUE!</v>
      </c>
      <c r="B349" s="96" t="s">
        <v>451</v>
      </c>
      <c r="C349" s="96" t="s">
        <v>451</v>
      </c>
      <c r="D349" s="12"/>
      <c r="E349" s="101">
        <v>43508</v>
      </c>
      <c r="F349" s="117"/>
      <c r="G349" s="12"/>
    </row>
    <row r="350" spans="1:7" ht="27.75" customHeight="1" x14ac:dyDescent="0.25">
      <c r="A350" s="48" t="e">
        <f t="shared" si="5"/>
        <v>#VALUE!</v>
      </c>
      <c r="B350" s="96" t="s">
        <v>452</v>
      </c>
      <c r="C350" s="96" t="s">
        <v>452</v>
      </c>
      <c r="D350" s="12"/>
      <c r="E350" s="101">
        <v>43508</v>
      </c>
      <c r="F350" s="117"/>
      <c r="G350" s="12"/>
    </row>
    <row r="351" spans="1:7" ht="27.75" customHeight="1" x14ac:dyDescent="0.25">
      <c r="A351" s="48" t="e">
        <f t="shared" si="5"/>
        <v>#VALUE!</v>
      </c>
      <c r="B351" s="96" t="s">
        <v>453</v>
      </c>
      <c r="C351" s="96" t="s">
        <v>453</v>
      </c>
      <c r="D351" s="12"/>
      <c r="E351" s="101">
        <v>43508</v>
      </c>
      <c r="F351" s="117"/>
      <c r="G351" s="12"/>
    </row>
    <row r="352" spans="1:7" ht="27.75" customHeight="1" x14ac:dyDescent="0.25">
      <c r="A352" s="48" t="e">
        <f t="shared" si="5"/>
        <v>#VALUE!</v>
      </c>
      <c r="B352" s="96" t="s">
        <v>454</v>
      </c>
      <c r="C352" s="96" t="s">
        <v>454</v>
      </c>
      <c r="D352" s="12"/>
      <c r="E352" s="101">
        <v>43508</v>
      </c>
      <c r="F352" s="117"/>
      <c r="G352" s="12"/>
    </row>
    <row r="353" spans="1:7" ht="27.75" customHeight="1" x14ac:dyDescent="0.25">
      <c r="A353" s="48" t="e">
        <f t="shared" si="5"/>
        <v>#VALUE!</v>
      </c>
      <c r="B353" s="96" t="s">
        <v>455</v>
      </c>
      <c r="C353" s="96" t="s">
        <v>455</v>
      </c>
      <c r="D353" s="12"/>
      <c r="E353" s="101">
        <v>43508</v>
      </c>
      <c r="F353" s="117"/>
      <c r="G353" s="12"/>
    </row>
    <row r="354" spans="1:7" ht="27.75" customHeight="1" x14ac:dyDescent="0.25">
      <c r="A354" s="48" t="e">
        <f t="shared" si="5"/>
        <v>#VALUE!</v>
      </c>
      <c r="B354" s="96" t="s">
        <v>456</v>
      </c>
      <c r="C354" s="96" t="s">
        <v>456</v>
      </c>
      <c r="D354" s="12"/>
      <c r="E354" s="101">
        <v>43508</v>
      </c>
      <c r="F354" s="117"/>
      <c r="G354" s="12"/>
    </row>
    <row r="355" spans="1:7" ht="27.75" customHeight="1" x14ac:dyDescent="0.25">
      <c r="A355" s="48" t="e">
        <f t="shared" si="5"/>
        <v>#VALUE!</v>
      </c>
      <c r="B355" s="96" t="s">
        <v>457</v>
      </c>
      <c r="C355" s="96" t="s">
        <v>457</v>
      </c>
      <c r="D355" s="12"/>
      <c r="E355" s="101">
        <v>43508</v>
      </c>
      <c r="F355" s="117"/>
      <c r="G355" s="12"/>
    </row>
    <row r="356" spans="1:7" ht="27.75" customHeight="1" x14ac:dyDescent="0.25">
      <c r="A356" s="48" t="e">
        <f t="shared" si="5"/>
        <v>#VALUE!</v>
      </c>
      <c r="B356" s="96" t="s">
        <v>458</v>
      </c>
      <c r="C356" s="96" t="s">
        <v>458</v>
      </c>
      <c r="D356" s="12"/>
      <c r="E356" s="101">
        <v>43508</v>
      </c>
      <c r="F356" s="117"/>
      <c r="G356" s="12"/>
    </row>
    <row r="357" spans="1:7" ht="27.75" customHeight="1" x14ac:dyDescent="0.25">
      <c r="A357" s="48" t="e">
        <f t="shared" si="5"/>
        <v>#VALUE!</v>
      </c>
      <c r="B357" s="96" t="s">
        <v>459</v>
      </c>
      <c r="C357" s="96" t="s">
        <v>459</v>
      </c>
      <c r="D357" s="12"/>
      <c r="E357" s="101">
        <v>43508</v>
      </c>
      <c r="F357" s="117"/>
      <c r="G357" s="12"/>
    </row>
    <row r="358" spans="1:7" ht="27.75" customHeight="1" x14ac:dyDescent="0.25">
      <c r="A358" s="48" t="e">
        <f t="shared" si="5"/>
        <v>#VALUE!</v>
      </c>
      <c r="B358" s="96" t="s">
        <v>460</v>
      </c>
      <c r="C358" s="96" t="s">
        <v>460</v>
      </c>
      <c r="D358" s="12"/>
      <c r="E358" s="101">
        <v>43508</v>
      </c>
      <c r="F358" s="117"/>
      <c r="G358" s="12"/>
    </row>
    <row r="359" spans="1:7" ht="27.75" customHeight="1" x14ac:dyDescent="0.25">
      <c r="A359" s="48" t="e">
        <f t="shared" si="5"/>
        <v>#VALUE!</v>
      </c>
      <c r="B359" s="96" t="s">
        <v>461</v>
      </c>
      <c r="C359" s="96" t="s">
        <v>461</v>
      </c>
      <c r="D359" s="12"/>
      <c r="E359" s="101">
        <v>43508</v>
      </c>
      <c r="F359" s="117"/>
      <c r="G359" s="12"/>
    </row>
    <row r="360" spans="1:7" ht="27.75" customHeight="1" x14ac:dyDescent="0.25">
      <c r="A360" s="48" t="e">
        <f t="shared" si="5"/>
        <v>#VALUE!</v>
      </c>
      <c r="B360" s="96" t="s">
        <v>462</v>
      </c>
      <c r="C360" s="96" t="s">
        <v>462</v>
      </c>
      <c r="D360" s="12"/>
      <c r="E360" s="101">
        <v>43508</v>
      </c>
      <c r="F360" s="117"/>
      <c r="G360" s="12"/>
    </row>
    <row r="361" spans="1:7" ht="27.75" customHeight="1" x14ac:dyDescent="0.25">
      <c r="A361" s="48" t="e">
        <f t="shared" si="5"/>
        <v>#VALUE!</v>
      </c>
      <c r="B361" s="96" t="s">
        <v>463</v>
      </c>
      <c r="C361" s="96" t="s">
        <v>463</v>
      </c>
      <c r="D361" s="12"/>
      <c r="E361" s="101">
        <v>43508</v>
      </c>
      <c r="F361" s="117"/>
      <c r="G361" s="12"/>
    </row>
    <row r="362" spans="1:7" ht="27.75" customHeight="1" x14ac:dyDescent="0.25">
      <c r="A362" s="48" t="e">
        <f t="shared" si="5"/>
        <v>#VALUE!</v>
      </c>
      <c r="B362" s="96" t="s">
        <v>464</v>
      </c>
      <c r="C362" s="96" t="s">
        <v>464</v>
      </c>
      <c r="D362" s="12"/>
      <c r="E362" s="101">
        <v>43508</v>
      </c>
      <c r="F362" s="117"/>
      <c r="G362" s="12"/>
    </row>
    <row r="363" spans="1:7" ht="27.75" customHeight="1" x14ac:dyDescent="0.25">
      <c r="A363" s="48" t="e">
        <f t="shared" si="5"/>
        <v>#VALUE!</v>
      </c>
      <c r="B363" s="96" t="s">
        <v>465</v>
      </c>
      <c r="C363" s="96" t="s">
        <v>465</v>
      </c>
      <c r="D363" s="12"/>
      <c r="E363" s="101">
        <v>43508</v>
      </c>
      <c r="F363" s="117"/>
      <c r="G363" s="12"/>
    </row>
    <row r="364" spans="1:7" ht="27.75" customHeight="1" x14ac:dyDescent="0.25">
      <c r="A364" s="48" t="e">
        <f t="shared" si="5"/>
        <v>#VALUE!</v>
      </c>
      <c r="B364" s="96" t="s">
        <v>466</v>
      </c>
      <c r="C364" s="96" t="s">
        <v>466</v>
      </c>
      <c r="D364" s="12"/>
      <c r="E364" s="101">
        <v>43508</v>
      </c>
      <c r="F364" s="117"/>
      <c r="G364" s="12"/>
    </row>
    <row r="365" spans="1:7" ht="27.75" customHeight="1" x14ac:dyDescent="0.25">
      <c r="A365" s="48" t="e">
        <f t="shared" ref="A365:A428" si="6">IF(C365="","",MONTH(B365))</f>
        <v>#VALUE!</v>
      </c>
      <c r="B365" s="96" t="s">
        <v>467</v>
      </c>
      <c r="C365" s="96" t="s">
        <v>467</v>
      </c>
      <c r="D365" s="12"/>
      <c r="E365" s="101">
        <v>43508</v>
      </c>
      <c r="F365" s="117"/>
      <c r="G365" s="12"/>
    </row>
    <row r="366" spans="1:7" ht="27.75" customHeight="1" x14ac:dyDescent="0.25">
      <c r="A366" s="48" t="e">
        <f t="shared" si="6"/>
        <v>#VALUE!</v>
      </c>
      <c r="B366" s="96" t="s">
        <v>468</v>
      </c>
      <c r="C366" s="96" t="s">
        <v>468</v>
      </c>
      <c r="D366" s="12"/>
      <c r="E366" s="101">
        <v>43508</v>
      </c>
      <c r="F366" s="117"/>
      <c r="G366" s="12"/>
    </row>
    <row r="367" spans="1:7" ht="27.75" customHeight="1" x14ac:dyDescent="0.25">
      <c r="A367" s="48" t="e">
        <f t="shared" si="6"/>
        <v>#VALUE!</v>
      </c>
      <c r="B367" s="96" t="s">
        <v>469</v>
      </c>
      <c r="C367" s="96" t="s">
        <v>469</v>
      </c>
      <c r="D367" s="12"/>
      <c r="E367" s="101">
        <v>43508</v>
      </c>
      <c r="F367" s="117"/>
      <c r="G367" s="12"/>
    </row>
    <row r="368" spans="1:7" ht="27.75" customHeight="1" x14ac:dyDescent="0.25">
      <c r="A368" s="48" t="e">
        <f t="shared" si="6"/>
        <v>#VALUE!</v>
      </c>
      <c r="B368" s="96" t="s">
        <v>470</v>
      </c>
      <c r="C368" s="96" t="s">
        <v>470</v>
      </c>
      <c r="D368" s="12"/>
      <c r="E368" s="101">
        <v>43508</v>
      </c>
      <c r="F368" s="117"/>
      <c r="G368" s="12"/>
    </row>
    <row r="369" spans="1:7" ht="27.75" customHeight="1" x14ac:dyDescent="0.25">
      <c r="A369" s="48" t="e">
        <f t="shared" si="6"/>
        <v>#VALUE!</v>
      </c>
      <c r="B369" s="96" t="s">
        <v>471</v>
      </c>
      <c r="C369" s="96" t="s">
        <v>471</v>
      </c>
      <c r="D369" s="12"/>
      <c r="E369" s="101">
        <v>43508</v>
      </c>
      <c r="F369" s="117"/>
      <c r="G369" s="12"/>
    </row>
    <row r="370" spans="1:7" ht="27.75" customHeight="1" x14ac:dyDescent="0.25">
      <c r="A370" s="48" t="e">
        <f t="shared" si="6"/>
        <v>#VALUE!</v>
      </c>
      <c r="B370" s="96" t="s">
        <v>472</v>
      </c>
      <c r="C370" s="96" t="s">
        <v>472</v>
      </c>
      <c r="D370" s="12"/>
      <c r="E370" s="101">
        <v>43508</v>
      </c>
      <c r="F370" s="117"/>
      <c r="G370" s="12"/>
    </row>
    <row r="371" spans="1:7" ht="27.75" customHeight="1" x14ac:dyDescent="0.25">
      <c r="A371" s="48" t="e">
        <f t="shared" si="6"/>
        <v>#VALUE!</v>
      </c>
      <c r="B371" s="96" t="s">
        <v>473</v>
      </c>
      <c r="C371" s="96" t="s">
        <v>473</v>
      </c>
      <c r="D371" s="12"/>
      <c r="E371" s="101">
        <v>43508</v>
      </c>
      <c r="F371" s="117"/>
      <c r="G371" s="12"/>
    </row>
    <row r="372" spans="1:7" ht="27.75" customHeight="1" x14ac:dyDescent="0.25">
      <c r="A372" s="48" t="e">
        <f t="shared" si="6"/>
        <v>#VALUE!</v>
      </c>
      <c r="B372" s="96" t="s">
        <v>474</v>
      </c>
      <c r="C372" s="96" t="s">
        <v>474</v>
      </c>
      <c r="D372" s="12"/>
      <c r="E372" s="101">
        <v>43508</v>
      </c>
      <c r="F372" s="117"/>
      <c r="G372" s="12"/>
    </row>
    <row r="373" spans="1:7" ht="27.75" customHeight="1" x14ac:dyDescent="0.25">
      <c r="A373" s="48" t="e">
        <f t="shared" si="6"/>
        <v>#VALUE!</v>
      </c>
      <c r="B373" s="96" t="s">
        <v>475</v>
      </c>
      <c r="C373" s="96" t="s">
        <v>475</v>
      </c>
      <c r="D373" s="12"/>
      <c r="E373" s="101">
        <v>43508</v>
      </c>
      <c r="F373" s="117"/>
      <c r="G373" s="12"/>
    </row>
    <row r="374" spans="1:7" ht="27.75" customHeight="1" x14ac:dyDescent="0.25">
      <c r="A374" s="48" t="e">
        <f t="shared" si="6"/>
        <v>#VALUE!</v>
      </c>
      <c r="B374" s="96" t="s">
        <v>476</v>
      </c>
      <c r="C374" s="96" t="s">
        <v>476</v>
      </c>
      <c r="D374" s="12"/>
      <c r="E374" s="101">
        <v>43508</v>
      </c>
      <c r="F374" s="117"/>
      <c r="G374" s="12"/>
    </row>
    <row r="375" spans="1:7" ht="27.75" customHeight="1" x14ac:dyDescent="0.25">
      <c r="A375" s="48" t="e">
        <f t="shared" si="6"/>
        <v>#VALUE!</v>
      </c>
      <c r="B375" s="96" t="s">
        <v>477</v>
      </c>
      <c r="C375" s="96" t="s">
        <v>477</v>
      </c>
      <c r="D375" s="12"/>
      <c r="E375" s="101">
        <v>43508</v>
      </c>
      <c r="F375" s="117"/>
      <c r="G375" s="12"/>
    </row>
    <row r="376" spans="1:7" ht="27.75" customHeight="1" x14ac:dyDescent="0.25">
      <c r="A376" s="48" t="e">
        <f t="shared" si="6"/>
        <v>#VALUE!</v>
      </c>
      <c r="B376" s="96" t="s">
        <v>478</v>
      </c>
      <c r="C376" s="96" t="s">
        <v>478</v>
      </c>
      <c r="D376" s="12"/>
      <c r="E376" s="101">
        <v>43508</v>
      </c>
      <c r="F376" s="117"/>
      <c r="G376" s="12"/>
    </row>
    <row r="377" spans="1:7" ht="27.75" customHeight="1" x14ac:dyDescent="0.25">
      <c r="A377" s="48" t="e">
        <f t="shared" si="6"/>
        <v>#VALUE!</v>
      </c>
      <c r="B377" s="96" t="s">
        <v>479</v>
      </c>
      <c r="C377" s="96" t="s">
        <v>479</v>
      </c>
      <c r="D377" s="12"/>
      <c r="E377" s="101">
        <v>43508</v>
      </c>
      <c r="F377" s="117"/>
      <c r="G377" s="12"/>
    </row>
    <row r="378" spans="1:7" ht="27.75" customHeight="1" x14ac:dyDescent="0.25">
      <c r="A378" s="48" t="e">
        <f t="shared" si="6"/>
        <v>#VALUE!</v>
      </c>
      <c r="B378" s="96" t="s">
        <v>480</v>
      </c>
      <c r="C378" s="96" t="s">
        <v>480</v>
      </c>
      <c r="D378" s="12">
        <v>10</v>
      </c>
      <c r="E378" s="101">
        <v>43508</v>
      </c>
      <c r="F378" s="117"/>
      <c r="G378" s="12" t="s">
        <v>104</v>
      </c>
    </row>
    <row r="379" spans="1:7" ht="27.75" customHeight="1" x14ac:dyDescent="0.25">
      <c r="A379" s="48" t="e">
        <f t="shared" si="6"/>
        <v>#VALUE!</v>
      </c>
      <c r="B379" s="96" t="s">
        <v>481</v>
      </c>
      <c r="C379" s="96" t="s">
        <v>481</v>
      </c>
      <c r="D379" s="12"/>
      <c r="E379" s="101">
        <v>43508</v>
      </c>
      <c r="F379" s="117"/>
      <c r="G379" s="12"/>
    </row>
    <row r="380" spans="1:7" ht="27.75" customHeight="1" x14ac:dyDescent="0.25">
      <c r="A380" s="48" t="e">
        <f t="shared" si="6"/>
        <v>#VALUE!</v>
      </c>
      <c r="B380" s="96" t="s">
        <v>482</v>
      </c>
      <c r="C380" s="96" t="s">
        <v>482</v>
      </c>
      <c r="D380" s="12"/>
      <c r="E380" s="101">
        <v>43508</v>
      </c>
      <c r="F380" s="117"/>
      <c r="G380" s="12"/>
    </row>
    <row r="381" spans="1:7" ht="27.75" customHeight="1" x14ac:dyDescent="0.25">
      <c r="A381" s="48" t="e">
        <f t="shared" si="6"/>
        <v>#VALUE!</v>
      </c>
      <c r="B381" s="96" t="s">
        <v>483</v>
      </c>
      <c r="C381" s="96" t="s">
        <v>483</v>
      </c>
      <c r="D381" s="12"/>
      <c r="E381" s="101">
        <v>43508</v>
      </c>
      <c r="F381" s="117"/>
      <c r="G381" s="12"/>
    </row>
    <row r="382" spans="1:7" ht="27.75" customHeight="1" x14ac:dyDescent="0.25">
      <c r="A382" s="48" t="e">
        <f t="shared" si="6"/>
        <v>#VALUE!</v>
      </c>
      <c r="B382" s="96" t="s">
        <v>484</v>
      </c>
      <c r="C382" s="96" t="s">
        <v>484</v>
      </c>
      <c r="D382" s="12">
        <v>3</v>
      </c>
      <c r="E382" s="101">
        <v>43508</v>
      </c>
      <c r="F382" s="117">
        <v>2.7</v>
      </c>
      <c r="G382" s="12" t="s">
        <v>658</v>
      </c>
    </row>
    <row r="383" spans="1:7" ht="27.75" customHeight="1" x14ac:dyDescent="0.25">
      <c r="A383" s="48" t="e">
        <f t="shared" si="6"/>
        <v>#VALUE!</v>
      </c>
      <c r="B383" s="96" t="s">
        <v>485</v>
      </c>
      <c r="C383" s="96" t="s">
        <v>485</v>
      </c>
      <c r="D383" s="12">
        <v>3</v>
      </c>
      <c r="E383" s="101">
        <v>43508</v>
      </c>
      <c r="F383" s="117">
        <v>2.7</v>
      </c>
      <c r="G383" s="12" t="s">
        <v>658</v>
      </c>
    </row>
    <row r="384" spans="1:7" ht="27.75" customHeight="1" x14ac:dyDescent="0.25">
      <c r="A384" s="48" t="e">
        <f t="shared" si="6"/>
        <v>#VALUE!</v>
      </c>
      <c r="B384" s="96" t="s">
        <v>486</v>
      </c>
      <c r="C384" s="96" t="s">
        <v>486</v>
      </c>
      <c r="D384" s="12"/>
      <c r="E384" s="101">
        <v>43508</v>
      </c>
      <c r="F384" s="117"/>
      <c r="G384" s="12" t="s">
        <v>658</v>
      </c>
    </row>
    <row r="385" spans="1:7" ht="27.75" customHeight="1" x14ac:dyDescent="0.25">
      <c r="A385" s="48" t="e">
        <f t="shared" si="6"/>
        <v>#VALUE!</v>
      </c>
      <c r="B385" s="96" t="s">
        <v>487</v>
      </c>
      <c r="C385" s="96" t="s">
        <v>487</v>
      </c>
      <c r="D385" s="12"/>
      <c r="E385" s="101">
        <v>43508</v>
      </c>
      <c r="F385" s="117"/>
      <c r="G385" s="12"/>
    </row>
    <row r="386" spans="1:7" ht="27.75" customHeight="1" x14ac:dyDescent="0.25">
      <c r="A386" s="48" t="e">
        <f t="shared" si="6"/>
        <v>#VALUE!</v>
      </c>
      <c r="B386" s="96" t="s">
        <v>488</v>
      </c>
      <c r="C386" s="96" t="s">
        <v>488</v>
      </c>
      <c r="D386" s="12"/>
      <c r="E386" s="101">
        <v>43508</v>
      </c>
      <c r="F386" s="117"/>
      <c r="G386" s="12"/>
    </row>
    <row r="387" spans="1:7" ht="27.75" customHeight="1" x14ac:dyDescent="0.25">
      <c r="A387" s="48" t="e">
        <f t="shared" si="6"/>
        <v>#VALUE!</v>
      </c>
      <c r="B387" s="96" t="s">
        <v>489</v>
      </c>
      <c r="C387" s="96" t="s">
        <v>489</v>
      </c>
      <c r="D387" s="12"/>
      <c r="E387" s="101">
        <v>43508</v>
      </c>
      <c r="F387" s="117"/>
      <c r="G387" s="12"/>
    </row>
    <row r="388" spans="1:7" ht="27.75" customHeight="1" x14ac:dyDescent="0.25">
      <c r="A388" s="48" t="e">
        <f t="shared" si="6"/>
        <v>#VALUE!</v>
      </c>
      <c r="B388" s="96" t="s">
        <v>490</v>
      </c>
      <c r="C388" s="96" t="s">
        <v>490</v>
      </c>
      <c r="D388" s="12"/>
      <c r="E388" s="101">
        <v>43508</v>
      </c>
      <c r="F388" s="117"/>
      <c r="G388" s="12"/>
    </row>
    <row r="389" spans="1:7" ht="27.75" customHeight="1" x14ac:dyDescent="0.25">
      <c r="A389" s="48" t="e">
        <f t="shared" si="6"/>
        <v>#VALUE!</v>
      </c>
      <c r="B389" s="96" t="s">
        <v>491</v>
      </c>
      <c r="C389" s="96" t="s">
        <v>491</v>
      </c>
      <c r="D389" s="12"/>
      <c r="E389" s="101">
        <v>43508</v>
      </c>
      <c r="F389" s="117"/>
      <c r="G389" s="12"/>
    </row>
    <row r="390" spans="1:7" ht="27.75" customHeight="1" x14ac:dyDescent="0.25">
      <c r="A390" s="48" t="e">
        <f t="shared" si="6"/>
        <v>#VALUE!</v>
      </c>
      <c r="B390" s="96" t="s">
        <v>492</v>
      </c>
      <c r="C390" s="96" t="s">
        <v>492</v>
      </c>
      <c r="D390" s="12"/>
      <c r="E390" s="101">
        <v>43508</v>
      </c>
      <c r="F390" s="117" t="s">
        <v>737</v>
      </c>
      <c r="G390" s="12"/>
    </row>
    <row r="391" spans="1:7" ht="27.75" customHeight="1" x14ac:dyDescent="0.25">
      <c r="A391" s="48" t="e">
        <f t="shared" si="6"/>
        <v>#VALUE!</v>
      </c>
      <c r="B391" s="96" t="s">
        <v>493</v>
      </c>
      <c r="C391" s="96" t="s">
        <v>493</v>
      </c>
      <c r="D391" s="12"/>
      <c r="E391" s="101">
        <v>43508</v>
      </c>
      <c r="F391" s="117"/>
      <c r="G391" s="12"/>
    </row>
    <row r="392" spans="1:7" ht="27.75" customHeight="1" x14ac:dyDescent="0.25">
      <c r="A392" s="48" t="e">
        <f t="shared" si="6"/>
        <v>#VALUE!</v>
      </c>
      <c r="B392" s="96" t="s">
        <v>494</v>
      </c>
      <c r="C392" s="96" t="s">
        <v>494</v>
      </c>
      <c r="D392" s="12"/>
      <c r="E392" s="101">
        <v>43508</v>
      </c>
      <c r="F392" s="117"/>
      <c r="G392" s="12"/>
    </row>
    <row r="393" spans="1:7" ht="27.75" customHeight="1" x14ac:dyDescent="0.25">
      <c r="A393" s="48" t="e">
        <f t="shared" si="6"/>
        <v>#VALUE!</v>
      </c>
      <c r="B393" s="96" t="s">
        <v>495</v>
      </c>
      <c r="C393" s="96" t="s">
        <v>495</v>
      </c>
      <c r="D393" s="12"/>
      <c r="E393" s="101">
        <v>43508</v>
      </c>
      <c r="F393" s="117"/>
      <c r="G393" s="12"/>
    </row>
    <row r="394" spans="1:7" ht="27.75" customHeight="1" x14ac:dyDescent="0.25">
      <c r="A394" s="48" t="e">
        <f t="shared" si="6"/>
        <v>#VALUE!</v>
      </c>
      <c r="B394" s="96" t="s">
        <v>496</v>
      </c>
      <c r="C394" s="96" t="s">
        <v>496</v>
      </c>
      <c r="D394" s="12"/>
      <c r="E394" s="101">
        <v>43508</v>
      </c>
      <c r="F394" s="117"/>
      <c r="G394" s="12"/>
    </row>
    <row r="395" spans="1:7" ht="27.75" customHeight="1" x14ac:dyDescent="0.25">
      <c r="A395" s="48" t="e">
        <f t="shared" si="6"/>
        <v>#VALUE!</v>
      </c>
      <c r="B395" s="96" t="s">
        <v>497</v>
      </c>
      <c r="C395" s="96" t="s">
        <v>497</v>
      </c>
      <c r="D395" s="12"/>
      <c r="E395" s="101">
        <v>43508</v>
      </c>
      <c r="F395" s="117"/>
      <c r="G395" s="12"/>
    </row>
    <row r="396" spans="1:7" ht="27.75" customHeight="1" x14ac:dyDescent="0.25">
      <c r="A396" s="48" t="e">
        <f t="shared" si="6"/>
        <v>#VALUE!</v>
      </c>
      <c r="B396" s="96" t="s">
        <v>498</v>
      </c>
      <c r="C396" s="96" t="s">
        <v>498</v>
      </c>
      <c r="D396" s="12"/>
      <c r="E396" s="101">
        <v>43508</v>
      </c>
      <c r="F396" s="117"/>
      <c r="G396" s="12"/>
    </row>
    <row r="397" spans="1:7" ht="27.75" customHeight="1" x14ac:dyDescent="0.25">
      <c r="A397" s="48" t="e">
        <f t="shared" si="6"/>
        <v>#VALUE!</v>
      </c>
      <c r="B397" s="96" t="s">
        <v>499</v>
      </c>
      <c r="C397" s="96" t="s">
        <v>499</v>
      </c>
      <c r="D397" s="12"/>
      <c r="E397" s="101">
        <v>43508</v>
      </c>
      <c r="F397" s="117"/>
      <c r="G397" s="12"/>
    </row>
    <row r="398" spans="1:7" ht="27.75" customHeight="1" x14ac:dyDescent="0.25">
      <c r="A398" s="48" t="e">
        <f t="shared" si="6"/>
        <v>#VALUE!</v>
      </c>
      <c r="B398" s="96" t="s">
        <v>500</v>
      </c>
      <c r="C398" s="96" t="s">
        <v>500</v>
      </c>
      <c r="D398" s="12"/>
      <c r="E398" s="101">
        <v>43508</v>
      </c>
      <c r="F398" s="117"/>
      <c r="G398" s="12"/>
    </row>
    <row r="399" spans="1:7" ht="27.75" customHeight="1" x14ac:dyDescent="0.25">
      <c r="A399" s="48" t="e">
        <f t="shared" si="6"/>
        <v>#VALUE!</v>
      </c>
      <c r="B399" s="96" t="s">
        <v>501</v>
      </c>
      <c r="C399" s="96" t="s">
        <v>501</v>
      </c>
      <c r="D399" s="12"/>
      <c r="E399" s="101">
        <v>43508</v>
      </c>
      <c r="F399" s="117"/>
      <c r="G399" s="12"/>
    </row>
    <row r="400" spans="1:7" ht="27.75" customHeight="1" x14ac:dyDescent="0.25">
      <c r="A400" s="48" t="e">
        <f t="shared" si="6"/>
        <v>#VALUE!</v>
      </c>
      <c r="B400" s="96" t="s">
        <v>502</v>
      </c>
      <c r="C400" s="96" t="s">
        <v>502</v>
      </c>
      <c r="D400" s="12"/>
      <c r="E400" s="101">
        <v>43508</v>
      </c>
      <c r="F400" s="117"/>
      <c r="G400" s="12"/>
    </row>
    <row r="401" spans="1:7" ht="27.75" customHeight="1" x14ac:dyDescent="0.25">
      <c r="A401" s="48" t="e">
        <f t="shared" si="6"/>
        <v>#VALUE!</v>
      </c>
      <c r="B401" s="96" t="s">
        <v>503</v>
      </c>
      <c r="C401" s="96" t="s">
        <v>503</v>
      </c>
      <c r="D401" s="12"/>
      <c r="E401" s="101">
        <v>43508</v>
      </c>
      <c r="F401" s="117"/>
      <c r="G401" s="12"/>
    </row>
    <row r="402" spans="1:7" ht="27.75" customHeight="1" x14ac:dyDescent="0.25">
      <c r="A402" s="48" t="e">
        <f t="shared" si="6"/>
        <v>#VALUE!</v>
      </c>
      <c r="B402" s="96" t="s">
        <v>504</v>
      </c>
      <c r="C402" s="96" t="s">
        <v>504</v>
      </c>
      <c r="D402" s="12"/>
      <c r="E402" s="101">
        <v>43508</v>
      </c>
      <c r="F402" s="117"/>
      <c r="G402" s="12"/>
    </row>
    <row r="403" spans="1:7" ht="27.75" customHeight="1" x14ac:dyDescent="0.25">
      <c r="A403" s="48" t="e">
        <f t="shared" si="6"/>
        <v>#VALUE!</v>
      </c>
      <c r="B403" s="96" t="s">
        <v>505</v>
      </c>
      <c r="C403" s="96" t="s">
        <v>505</v>
      </c>
      <c r="D403" s="12"/>
      <c r="E403" s="101">
        <v>43508</v>
      </c>
      <c r="F403" s="117"/>
      <c r="G403" s="12"/>
    </row>
    <row r="404" spans="1:7" ht="27.75" customHeight="1" x14ac:dyDescent="0.25">
      <c r="A404" s="48" t="e">
        <f t="shared" si="6"/>
        <v>#VALUE!</v>
      </c>
      <c r="B404" s="96" t="s">
        <v>506</v>
      </c>
      <c r="C404" s="96" t="s">
        <v>506</v>
      </c>
      <c r="D404" s="12"/>
      <c r="E404" s="101">
        <v>43508</v>
      </c>
      <c r="F404" s="117"/>
      <c r="G404" s="12"/>
    </row>
    <row r="405" spans="1:7" ht="27.75" customHeight="1" x14ac:dyDescent="0.25">
      <c r="A405" s="48" t="e">
        <f t="shared" si="6"/>
        <v>#VALUE!</v>
      </c>
      <c r="B405" s="96" t="s">
        <v>507</v>
      </c>
      <c r="C405" s="96" t="s">
        <v>507</v>
      </c>
      <c r="D405" s="12"/>
      <c r="E405" s="101">
        <v>43508</v>
      </c>
      <c r="F405" s="117"/>
      <c r="G405" s="12"/>
    </row>
    <row r="406" spans="1:7" ht="27.75" customHeight="1" x14ac:dyDescent="0.25">
      <c r="A406" s="48" t="e">
        <f t="shared" si="6"/>
        <v>#VALUE!</v>
      </c>
      <c r="B406" s="96" t="s">
        <v>508</v>
      </c>
      <c r="C406" s="96" t="s">
        <v>508</v>
      </c>
      <c r="D406" s="12"/>
      <c r="E406" s="101">
        <v>43508</v>
      </c>
      <c r="F406" s="117"/>
      <c r="G406" s="12"/>
    </row>
    <row r="407" spans="1:7" ht="27.75" customHeight="1" x14ac:dyDescent="0.25">
      <c r="A407" s="48" t="e">
        <f t="shared" si="6"/>
        <v>#VALUE!</v>
      </c>
      <c r="B407" s="96" t="s">
        <v>509</v>
      </c>
      <c r="C407" s="96" t="s">
        <v>509</v>
      </c>
      <c r="D407" s="12"/>
      <c r="E407" s="101">
        <v>43508</v>
      </c>
      <c r="F407" s="117"/>
      <c r="G407" s="12"/>
    </row>
    <row r="408" spans="1:7" ht="27.75" customHeight="1" x14ac:dyDescent="0.25">
      <c r="A408" s="48" t="e">
        <f t="shared" si="6"/>
        <v>#VALUE!</v>
      </c>
      <c r="B408" s="96" t="s">
        <v>510</v>
      </c>
      <c r="C408" s="96" t="s">
        <v>510</v>
      </c>
      <c r="D408" s="12"/>
      <c r="E408" s="101">
        <v>43508</v>
      </c>
      <c r="F408" s="117"/>
      <c r="G408" s="12"/>
    </row>
    <row r="409" spans="1:7" ht="27.75" customHeight="1" x14ac:dyDescent="0.25">
      <c r="A409" s="48" t="e">
        <f t="shared" si="6"/>
        <v>#VALUE!</v>
      </c>
      <c r="B409" s="96" t="s">
        <v>511</v>
      </c>
      <c r="C409" s="96" t="s">
        <v>511</v>
      </c>
      <c r="D409" s="12"/>
      <c r="E409" s="101">
        <v>43508</v>
      </c>
      <c r="F409" s="117"/>
      <c r="G409" s="12"/>
    </row>
    <row r="410" spans="1:7" ht="27.75" customHeight="1" x14ac:dyDescent="0.25">
      <c r="A410" s="48" t="e">
        <f t="shared" si="6"/>
        <v>#VALUE!</v>
      </c>
      <c r="B410" s="96" t="s">
        <v>512</v>
      </c>
      <c r="C410" s="96" t="s">
        <v>512</v>
      </c>
      <c r="D410" s="12"/>
      <c r="E410" s="101">
        <v>43508</v>
      </c>
      <c r="F410" s="117"/>
      <c r="G410" s="12"/>
    </row>
    <row r="411" spans="1:7" ht="27.75" customHeight="1" x14ac:dyDescent="0.25">
      <c r="A411" s="48" t="e">
        <f t="shared" si="6"/>
        <v>#VALUE!</v>
      </c>
      <c r="B411" s="96" t="s">
        <v>513</v>
      </c>
      <c r="C411" s="96" t="s">
        <v>513</v>
      </c>
      <c r="D411" s="12"/>
      <c r="E411" s="101">
        <v>43508</v>
      </c>
      <c r="F411" s="117"/>
      <c r="G411" s="12"/>
    </row>
    <row r="412" spans="1:7" ht="27.75" customHeight="1" x14ac:dyDescent="0.25">
      <c r="A412" s="48" t="e">
        <f t="shared" si="6"/>
        <v>#VALUE!</v>
      </c>
      <c r="B412" s="96" t="s">
        <v>514</v>
      </c>
      <c r="C412" s="96" t="s">
        <v>514</v>
      </c>
      <c r="D412" s="12"/>
      <c r="E412" s="101">
        <v>43508</v>
      </c>
      <c r="F412" s="117"/>
      <c r="G412" s="12"/>
    </row>
    <row r="413" spans="1:7" ht="27.75" customHeight="1" x14ac:dyDescent="0.25">
      <c r="A413" s="48" t="e">
        <f t="shared" si="6"/>
        <v>#VALUE!</v>
      </c>
      <c r="B413" s="96" t="s">
        <v>515</v>
      </c>
      <c r="C413" s="96" t="s">
        <v>515</v>
      </c>
      <c r="D413" s="12"/>
      <c r="E413" s="101">
        <v>43508</v>
      </c>
      <c r="F413" s="117"/>
      <c r="G413" s="12"/>
    </row>
    <row r="414" spans="1:7" ht="27.75" customHeight="1" x14ac:dyDescent="0.25">
      <c r="A414" s="48" t="e">
        <f t="shared" si="6"/>
        <v>#VALUE!</v>
      </c>
      <c r="B414" s="96" t="s">
        <v>516</v>
      </c>
      <c r="C414" s="96" t="s">
        <v>516</v>
      </c>
      <c r="D414" s="12">
        <v>2</v>
      </c>
      <c r="E414" s="101">
        <v>43508</v>
      </c>
      <c r="F414" s="117"/>
      <c r="G414" s="12" t="s">
        <v>104</v>
      </c>
    </row>
    <row r="415" spans="1:7" ht="27.75" customHeight="1" x14ac:dyDescent="0.25">
      <c r="A415" s="48" t="e">
        <f t="shared" si="6"/>
        <v>#VALUE!</v>
      </c>
      <c r="B415" s="96" t="s">
        <v>517</v>
      </c>
      <c r="C415" s="96" t="s">
        <v>517</v>
      </c>
      <c r="D415" s="12"/>
      <c r="E415" s="101">
        <v>43508</v>
      </c>
      <c r="F415" s="117"/>
      <c r="G415" s="12"/>
    </row>
    <row r="416" spans="1:7" ht="27.75" customHeight="1" x14ac:dyDescent="0.25">
      <c r="A416" s="48" t="e">
        <f t="shared" si="6"/>
        <v>#VALUE!</v>
      </c>
      <c r="B416" s="96" t="s">
        <v>518</v>
      </c>
      <c r="C416" s="96" t="s">
        <v>518</v>
      </c>
      <c r="D416" s="12"/>
      <c r="E416" s="101">
        <v>43508</v>
      </c>
      <c r="F416" s="117"/>
      <c r="G416" s="12"/>
    </row>
    <row r="417" spans="1:7" ht="27.75" customHeight="1" x14ac:dyDescent="0.25">
      <c r="A417" s="48" t="e">
        <f t="shared" si="6"/>
        <v>#VALUE!</v>
      </c>
      <c r="B417" s="96" t="s">
        <v>519</v>
      </c>
      <c r="C417" s="96" t="s">
        <v>519</v>
      </c>
      <c r="D417" s="12"/>
      <c r="E417" s="101">
        <v>43508</v>
      </c>
      <c r="F417" s="117"/>
      <c r="G417" s="12"/>
    </row>
    <row r="418" spans="1:7" ht="27.75" customHeight="1" x14ac:dyDescent="0.25">
      <c r="A418" s="48" t="e">
        <f t="shared" si="6"/>
        <v>#VALUE!</v>
      </c>
      <c r="B418" s="96" t="s">
        <v>520</v>
      </c>
      <c r="C418" s="96" t="s">
        <v>520</v>
      </c>
      <c r="D418" s="12"/>
      <c r="E418" s="101">
        <v>43508</v>
      </c>
      <c r="F418" s="117"/>
      <c r="G418" s="12"/>
    </row>
    <row r="419" spans="1:7" ht="27.75" customHeight="1" x14ac:dyDescent="0.25">
      <c r="A419" s="48" t="e">
        <f t="shared" si="6"/>
        <v>#VALUE!</v>
      </c>
      <c r="B419" s="96" t="s">
        <v>521</v>
      </c>
      <c r="C419" s="96" t="s">
        <v>521</v>
      </c>
      <c r="D419" s="12"/>
      <c r="E419" s="101">
        <v>43508</v>
      </c>
      <c r="F419" s="117"/>
      <c r="G419" s="12"/>
    </row>
    <row r="420" spans="1:7" ht="27.75" customHeight="1" x14ac:dyDescent="0.25">
      <c r="A420" s="48" t="e">
        <f t="shared" si="6"/>
        <v>#VALUE!</v>
      </c>
      <c r="B420" s="96" t="s">
        <v>522</v>
      </c>
      <c r="C420" s="96" t="s">
        <v>522</v>
      </c>
      <c r="D420" s="12"/>
      <c r="E420" s="101">
        <v>43508</v>
      </c>
      <c r="F420" s="117"/>
      <c r="G420" s="12"/>
    </row>
    <row r="421" spans="1:7" ht="27.75" customHeight="1" x14ac:dyDescent="0.25">
      <c r="A421" s="48" t="e">
        <f t="shared" si="6"/>
        <v>#VALUE!</v>
      </c>
      <c r="B421" s="96" t="s">
        <v>523</v>
      </c>
      <c r="C421" s="96" t="s">
        <v>523</v>
      </c>
      <c r="D421" s="12"/>
      <c r="E421" s="101">
        <v>43508</v>
      </c>
      <c r="F421" s="117"/>
      <c r="G421" s="12"/>
    </row>
    <row r="422" spans="1:7" ht="27.75" customHeight="1" x14ac:dyDescent="0.25">
      <c r="A422" s="48" t="e">
        <f t="shared" si="6"/>
        <v>#VALUE!</v>
      </c>
      <c r="B422" s="96" t="s">
        <v>524</v>
      </c>
      <c r="C422" s="96" t="s">
        <v>524</v>
      </c>
      <c r="D422" s="12"/>
      <c r="E422" s="101">
        <v>43508</v>
      </c>
      <c r="F422" s="117"/>
      <c r="G422" s="12"/>
    </row>
    <row r="423" spans="1:7" ht="27.75" customHeight="1" x14ac:dyDescent="0.25">
      <c r="A423" s="48" t="e">
        <f t="shared" si="6"/>
        <v>#VALUE!</v>
      </c>
      <c r="B423" s="96" t="s">
        <v>525</v>
      </c>
      <c r="C423" s="96" t="s">
        <v>525</v>
      </c>
      <c r="D423" s="12"/>
      <c r="E423" s="101">
        <v>43508</v>
      </c>
      <c r="F423" s="117"/>
      <c r="G423" s="12"/>
    </row>
    <row r="424" spans="1:7" ht="27.75" customHeight="1" x14ac:dyDescent="0.25">
      <c r="A424" s="48" t="e">
        <f t="shared" si="6"/>
        <v>#VALUE!</v>
      </c>
      <c r="B424" s="96" t="s">
        <v>526</v>
      </c>
      <c r="C424" s="96" t="s">
        <v>526</v>
      </c>
      <c r="D424" s="12"/>
      <c r="E424" s="101">
        <v>43508</v>
      </c>
      <c r="F424" s="117"/>
      <c r="G424" s="12"/>
    </row>
    <row r="425" spans="1:7" ht="27.75" customHeight="1" x14ac:dyDescent="0.25">
      <c r="A425" s="48" t="e">
        <f t="shared" si="6"/>
        <v>#VALUE!</v>
      </c>
      <c r="B425" s="96" t="s">
        <v>527</v>
      </c>
      <c r="C425" s="96" t="s">
        <v>527</v>
      </c>
      <c r="D425" s="12"/>
      <c r="E425" s="101">
        <v>43508</v>
      </c>
      <c r="F425" s="117"/>
      <c r="G425" s="12"/>
    </row>
    <row r="426" spans="1:7" ht="27.75" customHeight="1" x14ac:dyDescent="0.25">
      <c r="A426" s="48" t="e">
        <f t="shared" si="6"/>
        <v>#VALUE!</v>
      </c>
      <c r="B426" s="96" t="s">
        <v>528</v>
      </c>
      <c r="C426" s="96" t="s">
        <v>528</v>
      </c>
      <c r="D426" s="12"/>
      <c r="E426" s="101">
        <v>43508</v>
      </c>
      <c r="F426" s="117"/>
      <c r="G426" s="12"/>
    </row>
    <row r="427" spans="1:7" ht="27.75" customHeight="1" x14ac:dyDescent="0.25">
      <c r="A427" s="48" t="e">
        <f t="shared" si="6"/>
        <v>#VALUE!</v>
      </c>
      <c r="B427" s="96" t="s">
        <v>529</v>
      </c>
      <c r="C427" s="96" t="s">
        <v>529</v>
      </c>
      <c r="D427" s="12"/>
      <c r="E427" s="101">
        <v>43508</v>
      </c>
      <c r="F427" s="117"/>
      <c r="G427" s="12"/>
    </row>
    <row r="428" spans="1:7" ht="27.75" customHeight="1" x14ac:dyDescent="0.25">
      <c r="A428" s="48" t="e">
        <f t="shared" si="6"/>
        <v>#VALUE!</v>
      </c>
      <c r="B428" s="96" t="s">
        <v>530</v>
      </c>
      <c r="C428" s="96" t="s">
        <v>530</v>
      </c>
      <c r="D428" s="12"/>
      <c r="E428" s="101">
        <v>43508</v>
      </c>
      <c r="F428" s="117"/>
      <c r="G428" s="12"/>
    </row>
    <row r="429" spans="1:7" ht="27.75" customHeight="1" x14ac:dyDescent="0.25">
      <c r="A429" s="48" t="e">
        <f t="shared" ref="A429:A492" si="7">IF(C429="","",MONTH(B429))</f>
        <v>#VALUE!</v>
      </c>
      <c r="B429" s="96" t="s">
        <v>531</v>
      </c>
      <c r="C429" s="96" t="s">
        <v>531</v>
      </c>
      <c r="D429" s="12"/>
      <c r="E429" s="101">
        <v>43508</v>
      </c>
      <c r="F429" s="117"/>
      <c r="G429" s="12"/>
    </row>
    <row r="430" spans="1:7" ht="27.75" customHeight="1" x14ac:dyDescent="0.25">
      <c r="A430" s="48" t="e">
        <f t="shared" si="7"/>
        <v>#VALUE!</v>
      </c>
      <c r="B430" s="96" t="s">
        <v>532</v>
      </c>
      <c r="C430" s="96" t="s">
        <v>532</v>
      </c>
      <c r="D430" s="12"/>
      <c r="E430" s="101">
        <v>43508</v>
      </c>
      <c r="F430" s="117"/>
      <c r="G430" s="12"/>
    </row>
    <row r="431" spans="1:7" ht="27.75" customHeight="1" x14ac:dyDescent="0.25">
      <c r="A431" s="48" t="e">
        <f t="shared" si="7"/>
        <v>#VALUE!</v>
      </c>
      <c r="B431" s="96" t="s">
        <v>533</v>
      </c>
      <c r="C431" s="96" t="s">
        <v>533</v>
      </c>
      <c r="D431" s="12"/>
      <c r="E431" s="101">
        <v>43508</v>
      </c>
      <c r="F431" s="117"/>
      <c r="G431" s="12"/>
    </row>
    <row r="432" spans="1:7" ht="27.75" customHeight="1" x14ac:dyDescent="0.25">
      <c r="A432" s="48" t="e">
        <f t="shared" si="7"/>
        <v>#VALUE!</v>
      </c>
      <c r="B432" s="96" t="s">
        <v>534</v>
      </c>
      <c r="C432" s="96" t="s">
        <v>534</v>
      </c>
      <c r="D432" s="12"/>
      <c r="E432" s="101">
        <v>43508</v>
      </c>
      <c r="F432" s="117"/>
      <c r="G432" s="12"/>
    </row>
    <row r="433" spans="1:7" ht="27.75" customHeight="1" x14ac:dyDescent="0.25">
      <c r="A433" s="48" t="e">
        <f t="shared" si="7"/>
        <v>#VALUE!</v>
      </c>
      <c r="B433" s="96" t="s">
        <v>535</v>
      </c>
      <c r="C433" s="96" t="s">
        <v>535</v>
      </c>
      <c r="D433" s="12"/>
      <c r="E433" s="101">
        <v>43508</v>
      </c>
      <c r="F433" s="117"/>
      <c r="G433" s="12"/>
    </row>
    <row r="434" spans="1:7" ht="27.75" customHeight="1" x14ac:dyDescent="0.25">
      <c r="A434" s="48" t="e">
        <f t="shared" si="7"/>
        <v>#VALUE!</v>
      </c>
      <c r="B434" s="96" t="s">
        <v>536</v>
      </c>
      <c r="C434" s="96" t="s">
        <v>536</v>
      </c>
      <c r="D434" s="12"/>
      <c r="E434" s="101">
        <v>43508</v>
      </c>
      <c r="F434" s="117"/>
      <c r="G434" s="12"/>
    </row>
    <row r="435" spans="1:7" ht="27.75" customHeight="1" x14ac:dyDescent="0.25">
      <c r="A435" s="48" t="e">
        <f t="shared" si="7"/>
        <v>#VALUE!</v>
      </c>
      <c r="B435" s="96" t="s">
        <v>537</v>
      </c>
      <c r="C435" s="96" t="s">
        <v>537</v>
      </c>
      <c r="D435" s="12"/>
      <c r="E435" s="101">
        <v>43508</v>
      </c>
      <c r="F435" s="117"/>
      <c r="G435" s="12"/>
    </row>
    <row r="436" spans="1:7" ht="27.75" customHeight="1" x14ac:dyDescent="0.25">
      <c r="A436" s="48" t="e">
        <f t="shared" si="7"/>
        <v>#VALUE!</v>
      </c>
      <c r="B436" s="96" t="s">
        <v>538</v>
      </c>
      <c r="C436" s="96" t="s">
        <v>538</v>
      </c>
      <c r="D436" s="12"/>
      <c r="E436" s="101">
        <v>43508</v>
      </c>
      <c r="F436" s="117"/>
      <c r="G436" s="12"/>
    </row>
    <row r="437" spans="1:7" ht="27.75" customHeight="1" x14ac:dyDescent="0.25">
      <c r="A437" s="48" t="e">
        <f t="shared" si="7"/>
        <v>#VALUE!</v>
      </c>
      <c r="B437" s="96" t="s">
        <v>539</v>
      </c>
      <c r="C437" s="96" t="s">
        <v>539</v>
      </c>
      <c r="D437" s="12"/>
      <c r="E437" s="101">
        <v>43508</v>
      </c>
      <c r="F437" s="117"/>
      <c r="G437" s="12"/>
    </row>
    <row r="438" spans="1:7" ht="27.75" customHeight="1" x14ac:dyDescent="0.25">
      <c r="A438" s="48" t="e">
        <f t="shared" si="7"/>
        <v>#VALUE!</v>
      </c>
      <c r="B438" s="96" t="s">
        <v>540</v>
      </c>
      <c r="C438" s="96" t="s">
        <v>540</v>
      </c>
      <c r="D438" s="12"/>
      <c r="E438" s="101">
        <v>43508</v>
      </c>
      <c r="F438" s="117"/>
      <c r="G438" s="12"/>
    </row>
    <row r="439" spans="1:7" ht="27.75" customHeight="1" x14ac:dyDescent="0.25">
      <c r="A439" s="48" t="e">
        <f t="shared" si="7"/>
        <v>#VALUE!</v>
      </c>
      <c r="B439" s="96" t="s">
        <v>541</v>
      </c>
      <c r="C439" s="96" t="s">
        <v>541</v>
      </c>
      <c r="D439" s="12"/>
      <c r="E439" s="101">
        <v>43508</v>
      </c>
      <c r="F439" s="117"/>
      <c r="G439" s="12"/>
    </row>
    <row r="440" spans="1:7" ht="27.75" customHeight="1" x14ac:dyDescent="0.25">
      <c r="A440" s="48" t="e">
        <f t="shared" si="7"/>
        <v>#VALUE!</v>
      </c>
      <c r="B440" s="96" t="s">
        <v>542</v>
      </c>
      <c r="C440" s="96" t="s">
        <v>542</v>
      </c>
      <c r="D440" s="12"/>
      <c r="E440" s="101">
        <v>43508</v>
      </c>
      <c r="F440" s="117"/>
      <c r="G440" s="12"/>
    </row>
    <row r="441" spans="1:7" ht="27.75" customHeight="1" x14ac:dyDescent="0.25">
      <c r="A441" s="48" t="e">
        <f t="shared" si="7"/>
        <v>#VALUE!</v>
      </c>
      <c r="B441" s="96" t="s">
        <v>543</v>
      </c>
      <c r="C441" s="96" t="s">
        <v>543</v>
      </c>
      <c r="D441" s="12"/>
      <c r="E441" s="101">
        <v>43508</v>
      </c>
      <c r="F441" s="117"/>
      <c r="G441" s="12"/>
    </row>
    <row r="442" spans="1:7" ht="27.75" customHeight="1" x14ac:dyDescent="0.25">
      <c r="A442" s="48" t="e">
        <f t="shared" si="7"/>
        <v>#VALUE!</v>
      </c>
      <c r="B442" s="96" t="s">
        <v>544</v>
      </c>
      <c r="C442" s="96" t="s">
        <v>544</v>
      </c>
      <c r="D442" s="12"/>
      <c r="E442" s="101">
        <v>43508</v>
      </c>
      <c r="F442" s="117"/>
      <c r="G442" s="12"/>
    </row>
    <row r="443" spans="1:7" ht="27.75" customHeight="1" x14ac:dyDescent="0.25">
      <c r="A443" s="48" t="e">
        <f t="shared" si="7"/>
        <v>#VALUE!</v>
      </c>
      <c r="B443" s="96" t="s">
        <v>545</v>
      </c>
      <c r="C443" s="96" t="s">
        <v>545</v>
      </c>
      <c r="D443" s="12"/>
      <c r="E443" s="101">
        <v>43508</v>
      </c>
      <c r="F443" s="117"/>
      <c r="G443" s="12"/>
    </row>
    <row r="444" spans="1:7" ht="27.75" customHeight="1" x14ac:dyDescent="0.25">
      <c r="A444" s="48" t="e">
        <f t="shared" si="7"/>
        <v>#VALUE!</v>
      </c>
      <c r="B444" s="96" t="s">
        <v>546</v>
      </c>
      <c r="C444" s="96" t="s">
        <v>546</v>
      </c>
      <c r="D444" s="12"/>
      <c r="E444" s="101">
        <v>43508</v>
      </c>
      <c r="F444" s="117"/>
      <c r="G444" s="12"/>
    </row>
    <row r="445" spans="1:7" ht="27.75" customHeight="1" x14ac:dyDescent="0.25">
      <c r="A445" s="48" t="e">
        <f t="shared" si="7"/>
        <v>#VALUE!</v>
      </c>
      <c r="B445" s="96" t="s">
        <v>547</v>
      </c>
      <c r="C445" s="96" t="s">
        <v>547</v>
      </c>
      <c r="D445" s="12"/>
      <c r="E445" s="101">
        <v>43508</v>
      </c>
      <c r="F445" s="117"/>
      <c r="G445" s="12"/>
    </row>
    <row r="446" spans="1:7" ht="27.75" customHeight="1" x14ac:dyDescent="0.25">
      <c r="A446" s="48" t="e">
        <f t="shared" si="7"/>
        <v>#VALUE!</v>
      </c>
      <c r="B446" s="96" t="s">
        <v>548</v>
      </c>
      <c r="C446" s="96" t="s">
        <v>548</v>
      </c>
      <c r="D446" s="12"/>
      <c r="E446" s="101">
        <v>43508</v>
      </c>
      <c r="F446" s="117"/>
      <c r="G446" s="12"/>
    </row>
    <row r="447" spans="1:7" ht="27.75" customHeight="1" x14ac:dyDescent="0.25">
      <c r="A447" s="48" t="e">
        <f t="shared" si="7"/>
        <v>#VALUE!</v>
      </c>
      <c r="B447" s="96" t="s">
        <v>549</v>
      </c>
      <c r="C447" s="96" t="s">
        <v>549</v>
      </c>
      <c r="D447" s="12"/>
      <c r="E447" s="101">
        <v>43508</v>
      </c>
      <c r="F447" s="117"/>
      <c r="G447" s="12"/>
    </row>
    <row r="448" spans="1:7" ht="27.75" customHeight="1" x14ac:dyDescent="0.25">
      <c r="A448" s="48" t="e">
        <f t="shared" si="7"/>
        <v>#VALUE!</v>
      </c>
      <c r="B448" s="96" t="s">
        <v>550</v>
      </c>
      <c r="C448" s="96" t="s">
        <v>550</v>
      </c>
      <c r="D448" s="12"/>
      <c r="E448" s="101">
        <v>43508</v>
      </c>
      <c r="F448" s="117"/>
      <c r="G448" s="12"/>
    </row>
    <row r="449" spans="1:7" ht="27.75" customHeight="1" x14ac:dyDescent="0.25">
      <c r="A449" s="48" t="e">
        <f t="shared" si="7"/>
        <v>#VALUE!</v>
      </c>
      <c r="B449" s="96" t="s">
        <v>551</v>
      </c>
      <c r="C449" s="96" t="s">
        <v>551</v>
      </c>
      <c r="D449" s="12"/>
      <c r="E449" s="101">
        <v>43508</v>
      </c>
      <c r="F449" s="117"/>
      <c r="G449" s="12"/>
    </row>
    <row r="450" spans="1:7" ht="27.75" customHeight="1" x14ac:dyDescent="0.25">
      <c r="A450" s="48" t="e">
        <f t="shared" si="7"/>
        <v>#VALUE!</v>
      </c>
      <c r="B450" s="96" t="s">
        <v>552</v>
      </c>
      <c r="C450" s="96" t="s">
        <v>552</v>
      </c>
      <c r="D450" s="12"/>
      <c r="E450" s="101">
        <v>43508</v>
      </c>
      <c r="F450" s="117"/>
      <c r="G450" s="12"/>
    </row>
    <row r="451" spans="1:7" ht="27.75" customHeight="1" x14ac:dyDescent="0.25">
      <c r="A451" s="48" t="e">
        <f t="shared" si="7"/>
        <v>#VALUE!</v>
      </c>
      <c r="B451" s="96" t="s">
        <v>553</v>
      </c>
      <c r="C451" s="96" t="s">
        <v>553</v>
      </c>
      <c r="D451" s="12"/>
      <c r="E451" s="101">
        <v>43508</v>
      </c>
      <c r="F451" s="117"/>
      <c r="G451" s="12"/>
    </row>
    <row r="452" spans="1:7" ht="27.75" customHeight="1" x14ac:dyDescent="0.25">
      <c r="A452" s="48" t="e">
        <f t="shared" si="7"/>
        <v>#VALUE!</v>
      </c>
      <c r="B452" s="96" t="s">
        <v>554</v>
      </c>
      <c r="C452" s="96" t="s">
        <v>554</v>
      </c>
      <c r="D452" s="12"/>
      <c r="E452" s="101">
        <v>43508</v>
      </c>
      <c r="F452" s="117"/>
      <c r="G452" s="12"/>
    </row>
    <row r="453" spans="1:7" ht="27.75" customHeight="1" x14ac:dyDescent="0.25">
      <c r="A453" s="48" t="e">
        <f t="shared" si="7"/>
        <v>#VALUE!</v>
      </c>
      <c r="B453" s="96" t="s">
        <v>555</v>
      </c>
      <c r="C453" s="96" t="s">
        <v>555</v>
      </c>
      <c r="D453" s="12"/>
      <c r="E453" s="101">
        <v>43508</v>
      </c>
      <c r="F453" s="117"/>
      <c r="G453" s="12"/>
    </row>
    <row r="454" spans="1:7" ht="27.75" customHeight="1" x14ac:dyDescent="0.25">
      <c r="A454" s="48" t="e">
        <f t="shared" si="7"/>
        <v>#VALUE!</v>
      </c>
      <c r="B454" s="96" t="s">
        <v>556</v>
      </c>
      <c r="C454" s="96" t="s">
        <v>556</v>
      </c>
      <c r="D454" s="12"/>
      <c r="E454" s="101">
        <v>43508</v>
      </c>
      <c r="F454" s="117"/>
      <c r="G454" s="12"/>
    </row>
    <row r="455" spans="1:7" ht="27.75" customHeight="1" x14ac:dyDescent="0.25">
      <c r="A455" s="48" t="e">
        <f t="shared" si="7"/>
        <v>#VALUE!</v>
      </c>
      <c r="B455" s="96" t="s">
        <v>557</v>
      </c>
      <c r="C455" s="96" t="s">
        <v>557</v>
      </c>
      <c r="D455" s="12"/>
      <c r="E455" s="101">
        <v>43508</v>
      </c>
      <c r="F455" s="117"/>
      <c r="G455" s="12"/>
    </row>
    <row r="456" spans="1:7" ht="27.75" customHeight="1" x14ac:dyDescent="0.25">
      <c r="A456" s="48" t="e">
        <f t="shared" si="7"/>
        <v>#VALUE!</v>
      </c>
      <c r="B456" s="96" t="s">
        <v>558</v>
      </c>
      <c r="C456" s="96" t="s">
        <v>558</v>
      </c>
      <c r="D456" s="12"/>
      <c r="E456" s="101">
        <v>43508</v>
      </c>
      <c r="F456" s="117"/>
      <c r="G456" s="12"/>
    </row>
    <row r="457" spans="1:7" ht="27.75" customHeight="1" x14ac:dyDescent="0.25">
      <c r="A457" s="48" t="e">
        <f t="shared" si="7"/>
        <v>#VALUE!</v>
      </c>
      <c r="B457" s="96" t="s">
        <v>559</v>
      </c>
      <c r="C457" s="96" t="s">
        <v>559</v>
      </c>
      <c r="D457" s="12"/>
      <c r="E457" s="101">
        <v>43508</v>
      </c>
      <c r="F457" s="117"/>
      <c r="G457" s="12"/>
    </row>
    <row r="458" spans="1:7" ht="27.75" customHeight="1" x14ac:dyDescent="0.25">
      <c r="A458" s="48" t="e">
        <f t="shared" si="7"/>
        <v>#VALUE!</v>
      </c>
      <c r="B458" s="96" t="s">
        <v>560</v>
      </c>
      <c r="C458" s="96" t="s">
        <v>560</v>
      </c>
      <c r="D458" s="12"/>
      <c r="E458" s="101">
        <v>43508</v>
      </c>
      <c r="F458" s="117"/>
      <c r="G458" s="12"/>
    </row>
    <row r="459" spans="1:7" ht="27.75" customHeight="1" x14ac:dyDescent="0.25">
      <c r="A459" s="48" t="e">
        <f t="shared" si="7"/>
        <v>#VALUE!</v>
      </c>
      <c r="B459" s="96" t="s">
        <v>561</v>
      </c>
      <c r="C459" s="96" t="s">
        <v>561</v>
      </c>
      <c r="D459" s="12"/>
      <c r="E459" s="101">
        <v>43508</v>
      </c>
      <c r="F459" s="117"/>
      <c r="G459" s="12"/>
    </row>
    <row r="460" spans="1:7" ht="27.75" customHeight="1" x14ac:dyDescent="0.25">
      <c r="A460" s="48" t="e">
        <f t="shared" si="7"/>
        <v>#VALUE!</v>
      </c>
      <c r="B460" s="96" t="s">
        <v>562</v>
      </c>
      <c r="C460" s="96" t="s">
        <v>562</v>
      </c>
      <c r="D460" s="12"/>
      <c r="E460" s="101">
        <v>43508</v>
      </c>
      <c r="F460" s="117"/>
      <c r="G460" s="12"/>
    </row>
    <row r="461" spans="1:7" ht="27.75" customHeight="1" x14ac:dyDescent="0.25">
      <c r="A461" s="48" t="e">
        <f t="shared" si="7"/>
        <v>#VALUE!</v>
      </c>
      <c r="B461" s="96" t="s">
        <v>563</v>
      </c>
      <c r="C461" s="96" t="s">
        <v>563</v>
      </c>
      <c r="D461" s="12"/>
      <c r="E461" s="101">
        <v>43508</v>
      </c>
      <c r="F461" s="117"/>
      <c r="G461" s="12"/>
    </row>
    <row r="462" spans="1:7" ht="27.75" customHeight="1" x14ac:dyDescent="0.25">
      <c r="A462" s="48" t="e">
        <f t="shared" si="7"/>
        <v>#VALUE!</v>
      </c>
      <c r="B462" s="96" t="s">
        <v>564</v>
      </c>
      <c r="C462" s="96" t="s">
        <v>564</v>
      </c>
      <c r="D462" s="12"/>
      <c r="E462" s="101">
        <v>43508</v>
      </c>
      <c r="F462" s="117"/>
      <c r="G462" s="12"/>
    </row>
    <row r="463" spans="1:7" ht="27.75" customHeight="1" x14ac:dyDescent="0.25">
      <c r="A463" s="48" t="e">
        <f t="shared" si="7"/>
        <v>#VALUE!</v>
      </c>
      <c r="B463" s="96" t="s">
        <v>565</v>
      </c>
      <c r="C463" s="96" t="s">
        <v>565</v>
      </c>
      <c r="D463" s="12"/>
      <c r="E463" s="101">
        <v>43508</v>
      </c>
      <c r="F463" s="117"/>
      <c r="G463" s="12"/>
    </row>
    <row r="464" spans="1:7" ht="27.75" customHeight="1" x14ac:dyDescent="0.25">
      <c r="A464" s="48" t="e">
        <f t="shared" si="7"/>
        <v>#VALUE!</v>
      </c>
      <c r="B464" s="96" t="s">
        <v>566</v>
      </c>
      <c r="C464" s="96" t="s">
        <v>566</v>
      </c>
      <c r="D464" s="12"/>
      <c r="E464" s="101">
        <v>43508</v>
      </c>
      <c r="F464" s="117"/>
      <c r="G464" s="12"/>
    </row>
    <row r="465" spans="1:7" ht="27.75" customHeight="1" x14ac:dyDescent="0.25">
      <c r="A465" s="48" t="e">
        <f t="shared" si="7"/>
        <v>#VALUE!</v>
      </c>
      <c r="B465" s="96" t="s">
        <v>567</v>
      </c>
      <c r="C465" s="96" t="s">
        <v>567</v>
      </c>
      <c r="D465" s="12"/>
      <c r="E465" s="101">
        <v>43508</v>
      </c>
      <c r="F465" s="117"/>
      <c r="G465" s="12"/>
    </row>
    <row r="466" spans="1:7" ht="27.75" customHeight="1" x14ac:dyDescent="0.25">
      <c r="A466" s="48" t="e">
        <f t="shared" si="7"/>
        <v>#VALUE!</v>
      </c>
      <c r="B466" s="96" t="s">
        <v>568</v>
      </c>
      <c r="C466" s="96" t="s">
        <v>568</v>
      </c>
      <c r="D466" s="12"/>
      <c r="E466" s="101">
        <v>43508</v>
      </c>
      <c r="F466" s="117"/>
      <c r="G466" s="12"/>
    </row>
    <row r="467" spans="1:7" ht="27.75" customHeight="1" x14ac:dyDescent="0.25">
      <c r="A467" s="48" t="e">
        <f t="shared" si="7"/>
        <v>#VALUE!</v>
      </c>
      <c r="B467" s="96" t="s">
        <v>569</v>
      </c>
      <c r="C467" s="96" t="s">
        <v>569</v>
      </c>
      <c r="D467" s="12"/>
      <c r="E467" s="101">
        <v>43508</v>
      </c>
      <c r="F467" s="117"/>
      <c r="G467" s="12"/>
    </row>
    <row r="468" spans="1:7" ht="27.75" customHeight="1" x14ac:dyDescent="0.25">
      <c r="A468" s="48" t="e">
        <f t="shared" si="7"/>
        <v>#VALUE!</v>
      </c>
      <c r="B468" s="96" t="s">
        <v>570</v>
      </c>
      <c r="C468" s="96" t="s">
        <v>570</v>
      </c>
      <c r="D468" s="12"/>
      <c r="E468" s="101">
        <v>43508</v>
      </c>
      <c r="F468" s="117"/>
      <c r="G468" s="12"/>
    </row>
    <row r="469" spans="1:7" ht="27.75" customHeight="1" x14ac:dyDescent="0.25">
      <c r="A469" s="48" t="e">
        <f t="shared" si="7"/>
        <v>#VALUE!</v>
      </c>
      <c r="B469" s="96" t="s">
        <v>571</v>
      </c>
      <c r="C469" s="96" t="s">
        <v>571</v>
      </c>
      <c r="D469" s="12"/>
      <c r="E469" s="101">
        <v>43508</v>
      </c>
      <c r="F469" s="117"/>
      <c r="G469" s="12"/>
    </row>
    <row r="470" spans="1:7" ht="27.75" customHeight="1" x14ac:dyDescent="0.25">
      <c r="A470" s="48" t="e">
        <f t="shared" si="7"/>
        <v>#VALUE!</v>
      </c>
      <c r="B470" s="96" t="s">
        <v>572</v>
      </c>
      <c r="C470" s="96" t="s">
        <v>572</v>
      </c>
      <c r="D470" s="12"/>
      <c r="E470" s="101">
        <v>43508</v>
      </c>
      <c r="F470" s="117"/>
      <c r="G470" s="12"/>
    </row>
    <row r="471" spans="1:7" ht="27.75" customHeight="1" x14ac:dyDescent="0.25">
      <c r="A471" s="48" t="e">
        <f t="shared" si="7"/>
        <v>#VALUE!</v>
      </c>
      <c r="B471" s="96" t="s">
        <v>573</v>
      </c>
      <c r="C471" s="96" t="s">
        <v>573</v>
      </c>
      <c r="D471" s="12"/>
      <c r="E471" s="101">
        <v>43508</v>
      </c>
      <c r="F471" s="117"/>
      <c r="G471" s="12"/>
    </row>
    <row r="472" spans="1:7" ht="27.75" customHeight="1" x14ac:dyDescent="0.25">
      <c r="A472" s="48" t="e">
        <f t="shared" si="7"/>
        <v>#VALUE!</v>
      </c>
      <c r="B472" s="96" t="s">
        <v>574</v>
      </c>
      <c r="C472" s="96" t="s">
        <v>574</v>
      </c>
      <c r="D472" s="12"/>
      <c r="E472" s="101">
        <v>43508</v>
      </c>
      <c r="F472" s="117"/>
      <c r="G472" s="12"/>
    </row>
    <row r="473" spans="1:7" ht="27.75" customHeight="1" x14ac:dyDescent="0.25">
      <c r="A473" s="48" t="e">
        <f t="shared" si="7"/>
        <v>#VALUE!</v>
      </c>
      <c r="B473" s="96" t="s">
        <v>575</v>
      </c>
      <c r="C473" s="96" t="s">
        <v>575</v>
      </c>
      <c r="D473" s="12"/>
      <c r="E473" s="101">
        <v>43508</v>
      </c>
      <c r="F473" s="117"/>
      <c r="G473" s="12"/>
    </row>
    <row r="474" spans="1:7" ht="27.75" customHeight="1" x14ac:dyDescent="0.25">
      <c r="A474" s="48" t="e">
        <f t="shared" si="7"/>
        <v>#VALUE!</v>
      </c>
      <c r="B474" s="96" t="s">
        <v>576</v>
      </c>
      <c r="C474" s="96" t="s">
        <v>576</v>
      </c>
      <c r="D474" s="12"/>
      <c r="E474" s="101">
        <v>43508</v>
      </c>
      <c r="F474" s="117"/>
      <c r="G474" s="12"/>
    </row>
    <row r="475" spans="1:7" ht="27.75" customHeight="1" x14ac:dyDescent="0.25">
      <c r="A475" s="48" t="e">
        <f t="shared" si="7"/>
        <v>#VALUE!</v>
      </c>
      <c r="B475" s="96" t="s">
        <v>577</v>
      </c>
      <c r="C475" s="96" t="s">
        <v>577</v>
      </c>
      <c r="D475" s="12"/>
      <c r="E475" s="101">
        <v>43508</v>
      </c>
      <c r="F475" s="117"/>
      <c r="G475" s="12"/>
    </row>
    <row r="476" spans="1:7" ht="27.75" customHeight="1" x14ac:dyDescent="0.25">
      <c r="A476" s="48" t="e">
        <f t="shared" si="7"/>
        <v>#VALUE!</v>
      </c>
      <c r="B476" s="96" t="s">
        <v>578</v>
      </c>
      <c r="C476" s="96" t="s">
        <v>578</v>
      </c>
      <c r="D476" s="12"/>
      <c r="E476" s="101">
        <v>43508</v>
      </c>
      <c r="F476" s="117"/>
      <c r="G476" s="12"/>
    </row>
    <row r="477" spans="1:7" ht="27.75" customHeight="1" x14ac:dyDescent="0.25">
      <c r="A477" s="48" t="e">
        <f t="shared" si="7"/>
        <v>#VALUE!</v>
      </c>
      <c r="B477" s="96" t="s">
        <v>579</v>
      </c>
      <c r="C477" s="96" t="s">
        <v>579</v>
      </c>
      <c r="D477" s="12"/>
      <c r="E477" s="101">
        <v>43508</v>
      </c>
      <c r="F477" s="117"/>
      <c r="G477" s="12"/>
    </row>
    <row r="478" spans="1:7" ht="27.75" customHeight="1" x14ac:dyDescent="0.25">
      <c r="A478" s="48" t="e">
        <f t="shared" si="7"/>
        <v>#VALUE!</v>
      </c>
      <c r="B478" s="96" t="s">
        <v>580</v>
      </c>
      <c r="C478" s="96" t="s">
        <v>580</v>
      </c>
      <c r="D478" s="12"/>
      <c r="E478" s="101">
        <v>43508</v>
      </c>
      <c r="F478" s="117"/>
      <c r="G478" s="12"/>
    </row>
    <row r="479" spans="1:7" ht="27.75" customHeight="1" x14ac:dyDescent="0.25">
      <c r="A479" s="48" t="e">
        <f t="shared" si="7"/>
        <v>#VALUE!</v>
      </c>
      <c r="B479" s="96" t="s">
        <v>581</v>
      </c>
      <c r="C479" s="96" t="s">
        <v>581</v>
      </c>
      <c r="D479" s="12"/>
      <c r="E479" s="101">
        <v>43508</v>
      </c>
      <c r="F479" s="117"/>
      <c r="G479" s="12"/>
    </row>
    <row r="480" spans="1:7" ht="27.75" customHeight="1" x14ac:dyDescent="0.25">
      <c r="A480" s="48" t="e">
        <f t="shared" si="7"/>
        <v>#VALUE!</v>
      </c>
      <c r="B480" s="96" t="s">
        <v>582</v>
      </c>
      <c r="C480" s="96" t="s">
        <v>582</v>
      </c>
      <c r="D480" s="12"/>
      <c r="E480" s="101">
        <v>43508</v>
      </c>
      <c r="F480" s="117"/>
      <c r="G480" s="12"/>
    </row>
    <row r="481" spans="1:7" ht="27.75" customHeight="1" x14ac:dyDescent="0.25">
      <c r="A481" s="48" t="e">
        <f t="shared" si="7"/>
        <v>#VALUE!</v>
      </c>
      <c r="B481" s="96" t="s">
        <v>583</v>
      </c>
      <c r="C481" s="96" t="s">
        <v>583</v>
      </c>
      <c r="D481" s="12"/>
      <c r="E481" s="101">
        <v>43508</v>
      </c>
      <c r="F481" s="117"/>
      <c r="G481" s="12"/>
    </row>
    <row r="482" spans="1:7" ht="27.75" customHeight="1" x14ac:dyDescent="0.25">
      <c r="A482" s="48" t="e">
        <f t="shared" si="7"/>
        <v>#VALUE!</v>
      </c>
      <c r="B482" s="96" t="s">
        <v>584</v>
      </c>
      <c r="C482" s="96" t="s">
        <v>584</v>
      </c>
      <c r="D482" s="12"/>
      <c r="E482" s="101">
        <v>43508</v>
      </c>
      <c r="F482" s="117"/>
      <c r="G482" s="12"/>
    </row>
    <row r="483" spans="1:7" ht="27.75" customHeight="1" x14ac:dyDescent="0.25">
      <c r="A483" s="48" t="e">
        <f t="shared" si="7"/>
        <v>#VALUE!</v>
      </c>
      <c r="B483" s="96" t="s">
        <v>585</v>
      </c>
      <c r="C483" s="96" t="s">
        <v>585</v>
      </c>
      <c r="D483" s="12"/>
      <c r="E483" s="101">
        <v>43508</v>
      </c>
      <c r="F483" s="117"/>
      <c r="G483" s="12"/>
    </row>
    <row r="484" spans="1:7" ht="27.75" customHeight="1" x14ac:dyDescent="0.25">
      <c r="A484" s="48" t="e">
        <f t="shared" si="7"/>
        <v>#VALUE!</v>
      </c>
      <c r="B484" s="96" t="s">
        <v>586</v>
      </c>
      <c r="C484" s="96" t="s">
        <v>586</v>
      </c>
      <c r="D484" s="12"/>
      <c r="E484" s="101">
        <v>43508</v>
      </c>
      <c r="F484" s="117"/>
      <c r="G484" s="12"/>
    </row>
    <row r="485" spans="1:7" ht="27.75" customHeight="1" x14ac:dyDescent="0.25">
      <c r="A485" s="48" t="e">
        <f t="shared" si="7"/>
        <v>#VALUE!</v>
      </c>
      <c r="B485" s="96" t="s">
        <v>587</v>
      </c>
      <c r="C485" s="96" t="s">
        <v>587</v>
      </c>
      <c r="D485" s="12"/>
      <c r="E485" s="101">
        <v>43508</v>
      </c>
      <c r="F485" s="117"/>
      <c r="G485" s="12"/>
    </row>
    <row r="486" spans="1:7" ht="27.75" customHeight="1" x14ac:dyDescent="0.25">
      <c r="A486" s="48" t="e">
        <f t="shared" si="7"/>
        <v>#VALUE!</v>
      </c>
      <c r="B486" s="96" t="s">
        <v>588</v>
      </c>
      <c r="C486" s="96" t="s">
        <v>588</v>
      </c>
      <c r="D486" s="12"/>
      <c r="E486" s="101">
        <v>43508</v>
      </c>
      <c r="F486" s="117"/>
      <c r="G486" s="12"/>
    </row>
    <row r="487" spans="1:7" ht="27.75" customHeight="1" x14ac:dyDescent="0.25">
      <c r="A487" s="48" t="e">
        <f t="shared" si="7"/>
        <v>#VALUE!</v>
      </c>
      <c r="B487" s="96" t="s">
        <v>589</v>
      </c>
      <c r="C487" s="96" t="s">
        <v>589</v>
      </c>
      <c r="D487" s="12"/>
      <c r="E487" s="101">
        <v>43508</v>
      </c>
      <c r="F487" s="117"/>
      <c r="G487" s="12"/>
    </row>
    <row r="488" spans="1:7" ht="27.75" customHeight="1" x14ac:dyDescent="0.25">
      <c r="A488" s="48" t="e">
        <f t="shared" si="7"/>
        <v>#VALUE!</v>
      </c>
      <c r="B488" s="96" t="s">
        <v>590</v>
      </c>
      <c r="C488" s="96" t="s">
        <v>590</v>
      </c>
      <c r="D488" s="12"/>
      <c r="E488" s="101">
        <v>43508</v>
      </c>
      <c r="F488" s="117"/>
      <c r="G488" s="12"/>
    </row>
    <row r="489" spans="1:7" ht="27.75" customHeight="1" x14ac:dyDescent="0.25">
      <c r="A489" s="48" t="e">
        <f t="shared" si="7"/>
        <v>#VALUE!</v>
      </c>
      <c r="B489" s="96" t="s">
        <v>591</v>
      </c>
      <c r="C489" s="96" t="s">
        <v>591</v>
      </c>
      <c r="D489" s="12"/>
      <c r="E489" s="101">
        <v>43508</v>
      </c>
      <c r="F489" s="117"/>
      <c r="G489" s="12"/>
    </row>
    <row r="490" spans="1:7" ht="27.75" customHeight="1" x14ac:dyDescent="0.25">
      <c r="A490" s="48" t="e">
        <f t="shared" si="7"/>
        <v>#VALUE!</v>
      </c>
      <c r="B490" s="96" t="s">
        <v>592</v>
      </c>
      <c r="C490" s="96" t="s">
        <v>592</v>
      </c>
      <c r="D490" s="12"/>
      <c r="E490" s="101">
        <v>43508</v>
      </c>
      <c r="F490" s="117"/>
      <c r="G490" s="12"/>
    </row>
    <row r="491" spans="1:7" ht="27.75" customHeight="1" x14ac:dyDescent="0.25">
      <c r="A491" s="48" t="e">
        <f t="shared" si="7"/>
        <v>#VALUE!</v>
      </c>
      <c r="B491" s="96" t="s">
        <v>593</v>
      </c>
      <c r="C491" s="96" t="s">
        <v>593</v>
      </c>
      <c r="D491" s="12"/>
      <c r="E491" s="101">
        <v>43508</v>
      </c>
      <c r="F491" s="117"/>
      <c r="G491" s="12"/>
    </row>
    <row r="492" spans="1:7" ht="27.75" customHeight="1" x14ac:dyDescent="0.25">
      <c r="A492" s="48" t="e">
        <f t="shared" si="7"/>
        <v>#VALUE!</v>
      </c>
      <c r="B492" s="96" t="s">
        <v>594</v>
      </c>
      <c r="C492" s="96" t="s">
        <v>594</v>
      </c>
      <c r="D492" s="12"/>
      <c r="E492" s="101">
        <v>43508</v>
      </c>
      <c r="F492" s="117"/>
      <c r="G492" s="12"/>
    </row>
    <row r="493" spans="1:7" ht="27.75" customHeight="1" x14ac:dyDescent="0.25">
      <c r="A493" s="48" t="e">
        <f t="shared" ref="A493:A556" si="8">IF(C493="","",MONTH(B493))</f>
        <v>#VALUE!</v>
      </c>
      <c r="B493" s="96" t="s">
        <v>595</v>
      </c>
      <c r="C493" s="96" t="s">
        <v>595</v>
      </c>
      <c r="D493" s="12"/>
      <c r="E493" s="101">
        <v>43508</v>
      </c>
      <c r="F493" s="117"/>
      <c r="G493" s="12"/>
    </row>
    <row r="494" spans="1:7" ht="27.75" customHeight="1" x14ac:dyDescent="0.25">
      <c r="A494" s="48" t="e">
        <f t="shared" si="8"/>
        <v>#VALUE!</v>
      </c>
      <c r="B494" s="96" t="s">
        <v>596</v>
      </c>
      <c r="C494" s="96" t="s">
        <v>596</v>
      </c>
      <c r="D494" s="12"/>
      <c r="E494" s="101">
        <v>43508</v>
      </c>
      <c r="F494" s="117"/>
      <c r="G494" s="12"/>
    </row>
    <row r="495" spans="1:7" ht="27.75" customHeight="1" x14ac:dyDescent="0.25">
      <c r="A495" s="48" t="e">
        <f t="shared" si="8"/>
        <v>#VALUE!</v>
      </c>
      <c r="B495" s="96" t="s">
        <v>597</v>
      </c>
      <c r="C495" s="96" t="s">
        <v>597</v>
      </c>
      <c r="D495" s="12"/>
      <c r="E495" s="101">
        <v>43508</v>
      </c>
      <c r="F495" s="117"/>
      <c r="G495" s="12"/>
    </row>
    <row r="496" spans="1:7" ht="27.75" customHeight="1" x14ac:dyDescent="0.25">
      <c r="A496" s="48" t="e">
        <f t="shared" si="8"/>
        <v>#VALUE!</v>
      </c>
      <c r="B496" s="96" t="s">
        <v>598</v>
      </c>
      <c r="C496" s="96" t="s">
        <v>598</v>
      </c>
      <c r="D496" s="12"/>
      <c r="E496" s="101">
        <v>43508</v>
      </c>
      <c r="F496" s="117"/>
      <c r="G496" s="12"/>
    </row>
    <row r="497" spans="1:7" ht="27.75" customHeight="1" x14ac:dyDescent="0.25">
      <c r="A497" s="48" t="e">
        <f t="shared" si="8"/>
        <v>#VALUE!</v>
      </c>
      <c r="B497" s="96" t="s">
        <v>599</v>
      </c>
      <c r="C497" s="96" t="s">
        <v>599</v>
      </c>
      <c r="D497" s="12"/>
      <c r="E497" s="101">
        <v>43508</v>
      </c>
      <c r="F497" s="117"/>
      <c r="G497" s="12"/>
    </row>
    <row r="498" spans="1:7" ht="27.75" customHeight="1" x14ac:dyDescent="0.25">
      <c r="A498" s="48" t="e">
        <f t="shared" si="8"/>
        <v>#VALUE!</v>
      </c>
      <c r="B498" s="96" t="s">
        <v>600</v>
      </c>
      <c r="C498" s="96" t="s">
        <v>600</v>
      </c>
      <c r="E498" s="101">
        <v>43508</v>
      </c>
    </row>
    <row r="499" spans="1:7" ht="27.75" customHeight="1" x14ac:dyDescent="0.25">
      <c r="A499" s="48" t="e">
        <f t="shared" si="8"/>
        <v>#VALUE!</v>
      </c>
      <c r="B499" s="96" t="s">
        <v>601</v>
      </c>
      <c r="C499" s="96" t="s">
        <v>601</v>
      </c>
      <c r="E499" s="101">
        <v>43508</v>
      </c>
    </row>
    <row r="500" spans="1:7" ht="27.75" customHeight="1" x14ac:dyDescent="0.25">
      <c r="A500" s="48" t="e">
        <f t="shared" si="8"/>
        <v>#VALUE!</v>
      </c>
      <c r="B500" s="96" t="s">
        <v>602</v>
      </c>
      <c r="C500" s="96" t="s">
        <v>602</v>
      </c>
      <c r="E500" s="101">
        <v>43508</v>
      </c>
    </row>
    <row r="501" spans="1:7" ht="27.75" customHeight="1" x14ac:dyDescent="0.25">
      <c r="A501" s="48" t="e">
        <f t="shared" si="8"/>
        <v>#VALUE!</v>
      </c>
      <c r="B501" s="96" t="s">
        <v>603</v>
      </c>
      <c r="C501" s="96" t="s">
        <v>603</v>
      </c>
      <c r="E501" s="101">
        <v>43508</v>
      </c>
    </row>
    <row r="502" spans="1:7" ht="27.75" customHeight="1" x14ac:dyDescent="0.25">
      <c r="A502" s="48" t="e">
        <f t="shared" si="8"/>
        <v>#VALUE!</v>
      </c>
      <c r="B502" s="96" t="s">
        <v>604</v>
      </c>
      <c r="C502" s="96" t="s">
        <v>604</v>
      </c>
      <c r="E502" s="101">
        <v>43508</v>
      </c>
    </row>
    <row r="503" spans="1:7" ht="27.75" customHeight="1" x14ac:dyDescent="0.25">
      <c r="A503" s="48" t="e">
        <f t="shared" si="8"/>
        <v>#VALUE!</v>
      </c>
      <c r="B503" s="96" t="s">
        <v>605</v>
      </c>
      <c r="C503" s="96" t="s">
        <v>605</v>
      </c>
      <c r="E503" s="101">
        <v>43508</v>
      </c>
    </row>
    <row r="504" spans="1:7" ht="27.75" customHeight="1" x14ac:dyDescent="0.25">
      <c r="A504" s="48" t="e">
        <f t="shared" si="8"/>
        <v>#VALUE!</v>
      </c>
      <c r="B504" s="96" t="s">
        <v>606</v>
      </c>
      <c r="C504" s="96" t="s">
        <v>606</v>
      </c>
      <c r="E504" s="101">
        <v>43508</v>
      </c>
    </row>
    <row r="505" spans="1:7" ht="27.75" customHeight="1" x14ac:dyDescent="0.25">
      <c r="A505" s="48" t="e">
        <f t="shared" si="8"/>
        <v>#VALUE!</v>
      </c>
      <c r="B505" s="96" t="s">
        <v>607</v>
      </c>
      <c r="C505" s="96" t="s">
        <v>607</v>
      </c>
      <c r="E505" s="101">
        <v>43508</v>
      </c>
    </row>
    <row r="506" spans="1:7" ht="27.75" customHeight="1" x14ac:dyDescent="0.25">
      <c r="A506" s="48" t="e">
        <f t="shared" si="8"/>
        <v>#VALUE!</v>
      </c>
      <c r="B506" s="96" t="s">
        <v>608</v>
      </c>
      <c r="C506" s="96" t="s">
        <v>608</v>
      </c>
      <c r="E506" s="101">
        <v>43508</v>
      </c>
    </row>
    <row r="507" spans="1:7" ht="27.75" customHeight="1" x14ac:dyDescent="0.25">
      <c r="A507" s="48" t="e">
        <f t="shared" si="8"/>
        <v>#VALUE!</v>
      </c>
      <c r="B507" s="96" t="s">
        <v>609</v>
      </c>
      <c r="C507" s="96" t="s">
        <v>609</v>
      </c>
      <c r="E507" s="101">
        <v>43508</v>
      </c>
    </row>
    <row r="508" spans="1:7" ht="27.75" customHeight="1" x14ac:dyDescent="0.25">
      <c r="A508" s="48" t="e">
        <f t="shared" si="8"/>
        <v>#VALUE!</v>
      </c>
      <c r="B508" s="96" t="s">
        <v>610</v>
      </c>
      <c r="C508" s="96" t="s">
        <v>610</v>
      </c>
      <c r="E508" s="101">
        <v>43508</v>
      </c>
    </row>
    <row r="509" spans="1:7" ht="27.75" customHeight="1" x14ac:dyDescent="0.25">
      <c r="A509" s="48" t="e">
        <f t="shared" si="8"/>
        <v>#VALUE!</v>
      </c>
      <c r="B509" s="96" t="s">
        <v>611</v>
      </c>
      <c r="C509" s="96" t="s">
        <v>611</v>
      </c>
      <c r="E509" s="101">
        <v>43508</v>
      </c>
    </row>
    <row r="510" spans="1:7" ht="27.75" customHeight="1" x14ac:dyDescent="0.25">
      <c r="A510" s="48" t="e">
        <f t="shared" si="8"/>
        <v>#VALUE!</v>
      </c>
      <c r="B510" s="96" t="s">
        <v>612</v>
      </c>
      <c r="C510" s="96" t="s">
        <v>612</v>
      </c>
      <c r="E510" s="101">
        <v>43508</v>
      </c>
    </row>
    <row r="511" spans="1:7" ht="27.75" customHeight="1" x14ac:dyDescent="0.25">
      <c r="A511" s="48" t="e">
        <f t="shared" si="8"/>
        <v>#VALUE!</v>
      </c>
      <c r="B511" s="96" t="s">
        <v>613</v>
      </c>
      <c r="C511" s="96" t="s">
        <v>613</v>
      </c>
      <c r="E511" s="101">
        <v>43508</v>
      </c>
    </row>
    <row r="512" spans="1:7" ht="27.75" customHeight="1" x14ac:dyDescent="0.25">
      <c r="A512" s="48" t="e">
        <f t="shared" si="8"/>
        <v>#VALUE!</v>
      </c>
      <c r="B512" s="96" t="s">
        <v>614</v>
      </c>
      <c r="C512" s="96" t="s">
        <v>614</v>
      </c>
      <c r="E512" s="101">
        <v>43508</v>
      </c>
    </row>
    <row r="513" spans="1:5" ht="27.75" customHeight="1" x14ac:dyDescent="0.25">
      <c r="A513" s="48" t="e">
        <f t="shared" si="8"/>
        <v>#VALUE!</v>
      </c>
      <c r="B513" s="96" t="s">
        <v>615</v>
      </c>
      <c r="C513" s="96" t="s">
        <v>615</v>
      </c>
      <c r="E513" s="101">
        <v>43508</v>
      </c>
    </row>
    <row r="514" spans="1:5" ht="27.75" customHeight="1" x14ac:dyDescent="0.25">
      <c r="A514" s="48" t="e">
        <f t="shared" si="8"/>
        <v>#VALUE!</v>
      </c>
      <c r="B514" s="96" t="s">
        <v>616</v>
      </c>
      <c r="C514" s="96" t="s">
        <v>616</v>
      </c>
      <c r="E514" s="101">
        <v>43508</v>
      </c>
    </row>
    <row r="515" spans="1:5" ht="27.75" customHeight="1" x14ac:dyDescent="0.25">
      <c r="A515" s="48" t="e">
        <f t="shared" si="8"/>
        <v>#VALUE!</v>
      </c>
      <c r="B515" s="96" t="s">
        <v>617</v>
      </c>
      <c r="C515" s="96" t="s">
        <v>617</v>
      </c>
      <c r="E515" s="101">
        <v>43508</v>
      </c>
    </row>
    <row r="516" spans="1:5" ht="27.75" customHeight="1" x14ac:dyDescent="0.25">
      <c r="A516" s="48" t="e">
        <f t="shared" si="8"/>
        <v>#VALUE!</v>
      </c>
      <c r="B516" s="96" t="s">
        <v>618</v>
      </c>
      <c r="C516" s="96" t="s">
        <v>618</v>
      </c>
      <c r="E516" s="101">
        <v>43508</v>
      </c>
    </row>
    <row r="517" spans="1:5" ht="27.75" customHeight="1" x14ac:dyDescent="0.25">
      <c r="A517" s="48" t="e">
        <f t="shared" si="8"/>
        <v>#VALUE!</v>
      </c>
      <c r="B517" s="96" t="s">
        <v>619</v>
      </c>
      <c r="C517" s="96" t="s">
        <v>619</v>
      </c>
      <c r="E517" s="101">
        <v>43508</v>
      </c>
    </row>
    <row r="518" spans="1:5" ht="27.75" customHeight="1" x14ac:dyDescent="0.25">
      <c r="A518" s="48" t="e">
        <f t="shared" si="8"/>
        <v>#VALUE!</v>
      </c>
      <c r="B518" s="96" t="s">
        <v>620</v>
      </c>
      <c r="C518" s="96" t="s">
        <v>620</v>
      </c>
      <c r="E518" s="101">
        <v>43508</v>
      </c>
    </row>
    <row r="519" spans="1:5" ht="27.75" customHeight="1" x14ac:dyDescent="0.25">
      <c r="A519" s="48" t="e">
        <f t="shared" si="8"/>
        <v>#VALUE!</v>
      </c>
      <c r="B519" s="96" t="s">
        <v>621</v>
      </c>
      <c r="C519" s="96" t="s">
        <v>621</v>
      </c>
      <c r="E519" s="101">
        <v>43508</v>
      </c>
    </row>
    <row r="520" spans="1:5" ht="27.75" customHeight="1" x14ac:dyDescent="0.25">
      <c r="A520" s="48" t="e">
        <f t="shared" si="8"/>
        <v>#VALUE!</v>
      </c>
      <c r="B520" s="96" t="s">
        <v>622</v>
      </c>
      <c r="C520" s="96" t="s">
        <v>622</v>
      </c>
      <c r="E520" s="101">
        <v>43508</v>
      </c>
    </row>
    <row r="521" spans="1:5" ht="27.75" customHeight="1" x14ac:dyDescent="0.25">
      <c r="A521" s="48" t="e">
        <f t="shared" si="8"/>
        <v>#VALUE!</v>
      </c>
      <c r="B521" s="96" t="s">
        <v>623</v>
      </c>
      <c r="C521" s="96" t="s">
        <v>623</v>
      </c>
      <c r="E521" s="101">
        <v>43508</v>
      </c>
    </row>
    <row r="522" spans="1:5" ht="27.75" customHeight="1" x14ac:dyDescent="0.25">
      <c r="A522" s="48" t="e">
        <f t="shared" si="8"/>
        <v>#VALUE!</v>
      </c>
      <c r="B522" s="96" t="s">
        <v>624</v>
      </c>
      <c r="C522" s="96" t="s">
        <v>624</v>
      </c>
      <c r="E522" s="101">
        <v>43508</v>
      </c>
    </row>
    <row r="523" spans="1:5" ht="27.75" customHeight="1" x14ac:dyDescent="0.25">
      <c r="A523" s="48" t="e">
        <f t="shared" si="8"/>
        <v>#VALUE!</v>
      </c>
      <c r="B523" s="96" t="s">
        <v>625</v>
      </c>
      <c r="C523" s="96" t="s">
        <v>625</v>
      </c>
      <c r="E523" s="101">
        <v>43508</v>
      </c>
    </row>
    <row r="524" spans="1:5" ht="27.75" customHeight="1" x14ac:dyDescent="0.25">
      <c r="A524" s="48" t="e">
        <f t="shared" si="8"/>
        <v>#VALUE!</v>
      </c>
      <c r="B524" s="96" t="s">
        <v>626</v>
      </c>
      <c r="C524" s="96" t="s">
        <v>626</v>
      </c>
      <c r="E524" s="101">
        <v>43508</v>
      </c>
    </row>
    <row r="525" spans="1:5" ht="27.75" customHeight="1" x14ac:dyDescent="0.25">
      <c r="A525" s="48" t="e">
        <f t="shared" si="8"/>
        <v>#VALUE!</v>
      </c>
      <c r="B525" s="96" t="s">
        <v>627</v>
      </c>
      <c r="C525" s="96" t="s">
        <v>627</v>
      </c>
      <c r="E525" s="101">
        <v>43508</v>
      </c>
    </row>
    <row r="526" spans="1:5" ht="27.75" customHeight="1" x14ac:dyDescent="0.25">
      <c r="A526" s="48" t="e">
        <f t="shared" si="8"/>
        <v>#VALUE!</v>
      </c>
      <c r="B526" s="96" t="s">
        <v>628</v>
      </c>
      <c r="C526" s="96" t="s">
        <v>628</v>
      </c>
      <c r="E526" s="101">
        <v>43508</v>
      </c>
    </row>
    <row r="527" spans="1:5" ht="27.75" customHeight="1" x14ac:dyDescent="0.25">
      <c r="A527" s="48" t="e">
        <f t="shared" si="8"/>
        <v>#VALUE!</v>
      </c>
      <c r="B527" s="96" t="s">
        <v>629</v>
      </c>
      <c r="C527" s="96" t="s">
        <v>629</v>
      </c>
      <c r="E527" s="101">
        <v>43508</v>
      </c>
    </row>
    <row r="528" spans="1:5" ht="27.75" customHeight="1" x14ac:dyDescent="0.25">
      <c r="A528" s="48" t="e">
        <f t="shared" si="8"/>
        <v>#VALUE!</v>
      </c>
      <c r="B528" s="96" t="s">
        <v>630</v>
      </c>
      <c r="C528" s="96" t="s">
        <v>630</v>
      </c>
      <c r="E528" s="101">
        <v>43508</v>
      </c>
    </row>
    <row r="529" spans="1:5" ht="27.75" customHeight="1" x14ac:dyDescent="0.25">
      <c r="A529" s="48" t="e">
        <f t="shared" si="8"/>
        <v>#VALUE!</v>
      </c>
      <c r="B529" s="96" t="s">
        <v>631</v>
      </c>
      <c r="C529" s="96" t="s">
        <v>631</v>
      </c>
      <c r="E529" s="101">
        <v>43508</v>
      </c>
    </row>
    <row r="530" spans="1:5" ht="27.75" customHeight="1" x14ac:dyDescent="0.25">
      <c r="A530" s="48" t="e">
        <f t="shared" si="8"/>
        <v>#VALUE!</v>
      </c>
      <c r="B530" s="96" t="s">
        <v>632</v>
      </c>
      <c r="C530" s="96" t="s">
        <v>632</v>
      </c>
      <c r="E530" s="101">
        <v>43508</v>
      </c>
    </row>
    <row r="531" spans="1:5" ht="27.75" customHeight="1" x14ac:dyDescent="0.25">
      <c r="A531" s="48" t="e">
        <f t="shared" si="8"/>
        <v>#VALUE!</v>
      </c>
      <c r="B531" s="96" t="s">
        <v>633</v>
      </c>
      <c r="C531" s="96" t="s">
        <v>633</v>
      </c>
      <c r="E531" s="101">
        <v>43508</v>
      </c>
    </row>
    <row r="532" spans="1:5" ht="27.75" customHeight="1" x14ac:dyDescent="0.25">
      <c r="A532" s="48" t="e">
        <f t="shared" si="8"/>
        <v>#VALUE!</v>
      </c>
      <c r="B532" s="96" t="s">
        <v>634</v>
      </c>
      <c r="C532" s="96" t="s">
        <v>634</v>
      </c>
      <c r="E532" s="101">
        <v>43508</v>
      </c>
    </row>
    <row r="533" spans="1:5" ht="27.75" customHeight="1" x14ac:dyDescent="0.25">
      <c r="A533" s="48" t="e">
        <f t="shared" si="8"/>
        <v>#VALUE!</v>
      </c>
      <c r="B533" s="96" t="s">
        <v>635</v>
      </c>
      <c r="C533" s="96" t="s">
        <v>635</v>
      </c>
      <c r="E533" s="101">
        <v>43508</v>
      </c>
    </row>
    <row r="534" spans="1:5" ht="27.75" customHeight="1" x14ac:dyDescent="0.25">
      <c r="A534" s="48" t="e">
        <f t="shared" si="8"/>
        <v>#VALUE!</v>
      </c>
      <c r="B534" s="96" t="s">
        <v>636</v>
      </c>
      <c r="C534" s="96" t="s">
        <v>636</v>
      </c>
      <c r="E534" s="101">
        <v>43508</v>
      </c>
    </row>
    <row r="535" spans="1:5" ht="27.75" customHeight="1" x14ac:dyDescent="0.25">
      <c r="A535" s="48" t="e">
        <f t="shared" si="8"/>
        <v>#VALUE!</v>
      </c>
      <c r="B535" s="96" t="s">
        <v>637</v>
      </c>
      <c r="C535" s="96" t="s">
        <v>637</v>
      </c>
      <c r="E535" s="101">
        <v>43508</v>
      </c>
    </row>
    <row r="536" spans="1:5" ht="27.75" customHeight="1" x14ac:dyDescent="0.25">
      <c r="A536" s="48" t="e">
        <f t="shared" si="8"/>
        <v>#VALUE!</v>
      </c>
      <c r="B536" s="96" t="s">
        <v>638</v>
      </c>
      <c r="C536" s="96" t="s">
        <v>638</v>
      </c>
      <c r="E536" s="101">
        <v>43508</v>
      </c>
    </row>
    <row r="537" spans="1:5" ht="27.75" customHeight="1" x14ac:dyDescent="0.25">
      <c r="A537" s="48" t="e">
        <f t="shared" si="8"/>
        <v>#VALUE!</v>
      </c>
      <c r="B537" s="96" t="s">
        <v>639</v>
      </c>
      <c r="C537" s="96" t="s">
        <v>639</v>
      </c>
      <c r="E537" s="101">
        <v>43508</v>
      </c>
    </row>
    <row r="538" spans="1:5" ht="27.75" customHeight="1" x14ac:dyDescent="0.25">
      <c r="A538" s="48" t="e">
        <f t="shared" si="8"/>
        <v>#VALUE!</v>
      </c>
      <c r="B538" s="96" t="s">
        <v>640</v>
      </c>
      <c r="C538" s="96" t="s">
        <v>640</v>
      </c>
      <c r="E538" s="101">
        <v>43508</v>
      </c>
    </row>
    <row r="539" spans="1:5" ht="27.75" customHeight="1" x14ac:dyDescent="0.25">
      <c r="A539" s="48" t="e">
        <f t="shared" si="8"/>
        <v>#VALUE!</v>
      </c>
      <c r="B539" s="96" t="s">
        <v>641</v>
      </c>
      <c r="C539" s="96" t="s">
        <v>641</v>
      </c>
      <c r="E539" s="101">
        <v>43508</v>
      </c>
    </row>
    <row r="540" spans="1:5" ht="27.75" customHeight="1" x14ac:dyDescent="0.25">
      <c r="A540" s="48" t="e">
        <f t="shared" si="8"/>
        <v>#VALUE!</v>
      </c>
      <c r="B540" s="96" t="s">
        <v>642</v>
      </c>
      <c r="C540" s="96" t="s">
        <v>642</v>
      </c>
      <c r="E540" s="101">
        <v>43508</v>
      </c>
    </row>
    <row r="541" spans="1:5" ht="27.75" customHeight="1" x14ac:dyDescent="0.25">
      <c r="A541" s="48" t="e">
        <f t="shared" si="8"/>
        <v>#VALUE!</v>
      </c>
      <c r="B541" s="96" t="s">
        <v>643</v>
      </c>
      <c r="C541" s="96" t="s">
        <v>643</v>
      </c>
      <c r="E541" s="101">
        <v>43508</v>
      </c>
    </row>
    <row r="542" spans="1:5" ht="27.75" customHeight="1" x14ac:dyDescent="0.25">
      <c r="A542" s="48" t="e">
        <f t="shared" si="8"/>
        <v>#VALUE!</v>
      </c>
      <c r="B542" s="96" t="s">
        <v>644</v>
      </c>
      <c r="C542" s="96" t="s">
        <v>644</v>
      </c>
      <c r="E542" s="101">
        <v>43508</v>
      </c>
    </row>
    <row r="543" spans="1:5" ht="27.75" customHeight="1" x14ac:dyDescent="0.25">
      <c r="A543" s="48" t="e">
        <f t="shared" si="8"/>
        <v>#VALUE!</v>
      </c>
      <c r="B543" s="96" t="s">
        <v>645</v>
      </c>
      <c r="C543" s="96" t="s">
        <v>645</v>
      </c>
      <c r="E543" s="101">
        <v>43508</v>
      </c>
    </row>
    <row r="544" spans="1:5" ht="27.75" customHeight="1" x14ac:dyDescent="0.25">
      <c r="A544" s="48" t="e">
        <f t="shared" si="8"/>
        <v>#VALUE!</v>
      </c>
      <c r="B544" s="96" t="s">
        <v>646</v>
      </c>
      <c r="C544" s="96" t="s">
        <v>646</v>
      </c>
      <c r="E544" s="101">
        <v>43508</v>
      </c>
    </row>
    <row r="545" spans="1:7" ht="27.75" customHeight="1" x14ac:dyDescent="0.25">
      <c r="A545" s="48" t="e">
        <f t="shared" si="8"/>
        <v>#VALUE!</v>
      </c>
      <c r="B545" s="96" t="s">
        <v>647</v>
      </c>
      <c r="C545" s="96" t="s">
        <v>647</v>
      </c>
      <c r="E545" s="101">
        <v>43508</v>
      </c>
    </row>
    <row r="546" spans="1:7" ht="27.75" customHeight="1" x14ac:dyDescent="0.25">
      <c r="A546" s="48" t="e">
        <f t="shared" si="8"/>
        <v>#VALUE!</v>
      </c>
      <c r="B546" s="96" t="s">
        <v>648</v>
      </c>
      <c r="C546" s="96" t="s">
        <v>648</v>
      </c>
      <c r="E546" s="101">
        <v>43508</v>
      </c>
    </row>
    <row r="547" spans="1:7" ht="27.75" customHeight="1" x14ac:dyDescent="0.25">
      <c r="A547" s="48" t="e">
        <f t="shared" si="8"/>
        <v>#VALUE!</v>
      </c>
      <c r="B547" s="96" t="s">
        <v>649</v>
      </c>
      <c r="C547" s="96" t="s">
        <v>649</v>
      </c>
      <c r="E547" s="101">
        <v>43508</v>
      </c>
    </row>
    <row r="548" spans="1:7" ht="27.75" customHeight="1" x14ac:dyDescent="0.25">
      <c r="A548" s="48" t="e">
        <f t="shared" si="8"/>
        <v>#VALUE!</v>
      </c>
      <c r="B548" s="96" t="s">
        <v>650</v>
      </c>
      <c r="C548" s="96" t="s">
        <v>650</v>
      </c>
      <c r="E548" s="101">
        <v>43508</v>
      </c>
    </row>
    <row r="549" spans="1:7" ht="27.75" customHeight="1" x14ac:dyDescent="0.25">
      <c r="A549" s="48" t="e">
        <f t="shared" si="8"/>
        <v>#VALUE!</v>
      </c>
      <c r="B549" s="96" t="s">
        <v>651</v>
      </c>
      <c r="C549" s="96" t="s">
        <v>651</v>
      </c>
      <c r="E549" s="101">
        <v>43508</v>
      </c>
    </row>
    <row r="550" spans="1:7" ht="27.75" customHeight="1" x14ac:dyDescent="0.25">
      <c r="A550" s="48" t="e">
        <f t="shared" si="8"/>
        <v>#VALUE!</v>
      </c>
      <c r="B550" s="96" t="s">
        <v>652</v>
      </c>
      <c r="C550" s="96" t="s">
        <v>652</v>
      </c>
      <c r="E550" s="101">
        <v>43508</v>
      </c>
    </row>
    <row r="551" spans="1:7" ht="27.75" customHeight="1" x14ac:dyDescent="0.25">
      <c r="A551" s="48" t="e">
        <f t="shared" si="8"/>
        <v>#VALUE!</v>
      </c>
      <c r="B551" s="96" t="s">
        <v>653</v>
      </c>
      <c r="C551" s="96" t="s">
        <v>653</v>
      </c>
      <c r="E551" s="101">
        <v>43508</v>
      </c>
    </row>
    <row r="552" spans="1:7" ht="27.75" customHeight="1" x14ac:dyDescent="0.25">
      <c r="A552" s="48" t="e">
        <f t="shared" si="8"/>
        <v>#VALUE!</v>
      </c>
      <c r="B552" s="96" t="s">
        <v>654</v>
      </c>
      <c r="C552" s="96" t="s">
        <v>654</v>
      </c>
      <c r="E552" s="101">
        <v>43508</v>
      </c>
    </row>
    <row r="553" spans="1:7" ht="27.75" customHeight="1" x14ac:dyDescent="0.25">
      <c r="A553" s="48" t="e">
        <f t="shared" si="8"/>
        <v>#VALUE!</v>
      </c>
      <c r="B553" s="96" t="s">
        <v>659</v>
      </c>
      <c r="C553" s="96" t="s">
        <v>671</v>
      </c>
      <c r="D553">
        <v>50</v>
      </c>
      <c r="E553" s="118">
        <v>43511</v>
      </c>
      <c r="F553" s="115">
        <v>5</v>
      </c>
      <c r="G553" s="12" t="s">
        <v>104</v>
      </c>
    </row>
    <row r="554" spans="1:7" ht="27.75" customHeight="1" x14ac:dyDescent="0.25">
      <c r="A554" s="48" t="e">
        <f t="shared" si="8"/>
        <v>#VALUE!</v>
      </c>
      <c r="B554" s="96" t="s">
        <v>660</v>
      </c>
      <c r="C554" s="96" t="s">
        <v>672</v>
      </c>
      <c r="D554">
        <v>100</v>
      </c>
      <c r="E554" s="118">
        <v>43511</v>
      </c>
      <c r="F554" s="115">
        <v>11.21</v>
      </c>
      <c r="G554" s="12" t="s">
        <v>104</v>
      </c>
    </row>
    <row r="555" spans="1:7" ht="27.75" customHeight="1" x14ac:dyDescent="0.25">
      <c r="A555" s="48" t="e">
        <f t="shared" si="8"/>
        <v>#VALUE!</v>
      </c>
      <c r="B555" s="96" t="s">
        <v>661</v>
      </c>
      <c r="C555" s="96" t="s">
        <v>673</v>
      </c>
      <c r="D555">
        <v>100</v>
      </c>
      <c r="E555" s="118">
        <v>43511</v>
      </c>
      <c r="F555" s="115">
        <v>3.27</v>
      </c>
      <c r="G555" s="12" t="s">
        <v>104</v>
      </c>
    </row>
    <row r="556" spans="1:7" ht="27.75" customHeight="1" x14ac:dyDescent="0.25">
      <c r="A556" s="48" t="e">
        <f t="shared" si="8"/>
        <v>#VALUE!</v>
      </c>
      <c r="B556" s="96" t="s">
        <v>662</v>
      </c>
      <c r="C556" s="96" t="s">
        <v>678</v>
      </c>
      <c r="D556">
        <v>200</v>
      </c>
      <c r="E556" s="118">
        <v>43511</v>
      </c>
      <c r="G556" s="12" t="s">
        <v>104</v>
      </c>
    </row>
    <row r="557" spans="1:7" ht="27.75" customHeight="1" x14ac:dyDescent="0.25">
      <c r="A557" s="48" t="e">
        <f t="shared" ref="A557:A600" si="9">IF(C557="","",MONTH(B557))</f>
        <v>#VALUE!</v>
      </c>
      <c r="B557" s="96" t="s">
        <v>663</v>
      </c>
      <c r="C557" s="96" t="s">
        <v>675</v>
      </c>
      <c r="D557">
        <v>50</v>
      </c>
      <c r="E557" s="118">
        <v>43511</v>
      </c>
      <c r="G557" s="12" t="s">
        <v>104</v>
      </c>
    </row>
    <row r="558" spans="1:7" ht="27.75" customHeight="1" x14ac:dyDescent="0.25">
      <c r="A558" s="48" t="e">
        <f t="shared" si="9"/>
        <v>#VALUE!</v>
      </c>
      <c r="B558" s="96" t="s">
        <v>664</v>
      </c>
      <c r="C558" s="96" t="s">
        <v>676</v>
      </c>
      <c r="D558">
        <v>30</v>
      </c>
      <c r="E558" s="118">
        <v>43511</v>
      </c>
      <c r="G558" s="12" t="s">
        <v>104</v>
      </c>
    </row>
    <row r="559" spans="1:7" ht="27.75" customHeight="1" x14ac:dyDescent="0.25">
      <c r="A559" s="48" t="e">
        <f t="shared" si="9"/>
        <v>#VALUE!</v>
      </c>
      <c r="B559" s="96" t="s">
        <v>665</v>
      </c>
      <c r="C559" s="96" t="s">
        <v>677</v>
      </c>
      <c r="D559">
        <v>40</v>
      </c>
      <c r="E559" s="118">
        <v>43511</v>
      </c>
      <c r="G559" s="12" t="s">
        <v>104</v>
      </c>
    </row>
    <row r="560" spans="1:7" ht="27.75" customHeight="1" x14ac:dyDescent="0.25">
      <c r="A560" s="48" t="e">
        <f t="shared" si="9"/>
        <v>#VALUE!</v>
      </c>
      <c r="B560" s="96" t="s">
        <v>666</v>
      </c>
      <c r="C560" s="96" t="s">
        <v>683</v>
      </c>
      <c r="D560">
        <v>40</v>
      </c>
      <c r="E560" s="118">
        <v>43511</v>
      </c>
      <c r="G560" s="12" t="s">
        <v>104</v>
      </c>
    </row>
    <row r="561" spans="1:7" ht="27.75" customHeight="1" x14ac:dyDescent="0.25">
      <c r="A561" s="48" t="e">
        <f t="shared" si="9"/>
        <v>#VALUE!</v>
      </c>
      <c r="B561" s="96" t="s">
        <v>667</v>
      </c>
      <c r="C561" s="96" t="s">
        <v>680</v>
      </c>
      <c r="D561">
        <v>10</v>
      </c>
      <c r="E561" s="118">
        <v>43511</v>
      </c>
      <c r="G561" s="12" t="s">
        <v>104</v>
      </c>
    </row>
    <row r="562" spans="1:7" ht="27.75" customHeight="1" x14ac:dyDescent="0.25">
      <c r="A562" s="48" t="e">
        <f t="shared" si="9"/>
        <v>#VALUE!</v>
      </c>
      <c r="B562" s="96" t="s">
        <v>668</v>
      </c>
      <c r="C562" s="96" t="s">
        <v>681</v>
      </c>
      <c r="D562">
        <v>10</v>
      </c>
      <c r="E562" s="118">
        <v>43511</v>
      </c>
      <c r="G562" s="12" t="s">
        <v>104</v>
      </c>
    </row>
    <row r="563" spans="1:7" ht="27.75" customHeight="1" x14ac:dyDescent="0.25">
      <c r="A563" s="48" t="e">
        <f t="shared" si="9"/>
        <v>#VALUE!</v>
      </c>
      <c r="B563" s="96" t="s">
        <v>669</v>
      </c>
      <c r="C563" s="96" t="s">
        <v>682</v>
      </c>
      <c r="D563">
        <v>20</v>
      </c>
      <c r="E563" s="118">
        <v>43511</v>
      </c>
      <c r="G563" s="12" t="s">
        <v>104</v>
      </c>
    </row>
    <row r="564" spans="1:7" ht="27.75" customHeight="1" x14ac:dyDescent="0.25">
      <c r="A564" s="48" t="e">
        <f t="shared" si="9"/>
        <v>#VALUE!</v>
      </c>
      <c r="B564" s="96" t="s">
        <v>670</v>
      </c>
      <c r="C564" s="96" t="s">
        <v>679</v>
      </c>
      <c r="D564">
        <v>8</v>
      </c>
      <c r="E564" s="118">
        <v>43511</v>
      </c>
      <c r="G564" s="12" t="s">
        <v>104</v>
      </c>
    </row>
    <row r="565" spans="1:7" ht="27.75" customHeight="1" x14ac:dyDescent="0.25">
      <c r="A565" s="48" t="e">
        <f t="shared" ref="A565:A574" si="10">IF(C565="","",MONTH(B565))</f>
        <v>#VALUE!</v>
      </c>
      <c r="B565" s="96" t="s">
        <v>705</v>
      </c>
      <c r="C565" s="96" t="s">
        <v>704</v>
      </c>
      <c r="D565">
        <v>60</v>
      </c>
      <c r="E565" s="118">
        <v>43522</v>
      </c>
      <c r="G565" s="12" t="s">
        <v>104</v>
      </c>
    </row>
    <row r="566" spans="1:7" ht="27.75" customHeight="1" x14ac:dyDescent="0.25">
      <c r="A566" s="48" t="str">
        <f t="shared" si="10"/>
        <v/>
      </c>
      <c r="B566" s="96"/>
      <c r="C566" s="96"/>
    </row>
    <row r="567" spans="1:7" ht="27.75" customHeight="1" x14ac:dyDescent="0.25">
      <c r="A567" s="48" t="str">
        <f t="shared" si="10"/>
        <v/>
      </c>
      <c r="B567" s="96"/>
      <c r="C567" s="96"/>
    </row>
    <row r="568" spans="1:7" ht="27.75" customHeight="1" x14ac:dyDescent="0.25">
      <c r="A568" s="48" t="str">
        <f t="shared" si="10"/>
        <v/>
      </c>
      <c r="B568" s="96"/>
      <c r="C568" s="96"/>
    </row>
    <row r="569" spans="1:7" ht="27.75" customHeight="1" x14ac:dyDescent="0.25">
      <c r="A569" s="48" t="str">
        <f t="shared" si="10"/>
        <v/>
      </c>
      <c r="B569" s="96"/>
      <c r="C569" s="96"/>
    </row>
    <row r="570" spans="1:7" ht="27.75" customHeight="1" x14ac:dyDescent="0.25">
      <c r="A570" s="48" t="str">
        <f t="shared" si="10"/>
        <v/>
      </c>
      <c r="B570" s="96"/>
      <c r="C570" s="96"/>
    </row>
    <row r="571" spans="1:7" ht="27.75" customHeight="1" x14ac:dyDescent="0.25">
      <c r="A571" s="48" t="str">
        <f t="shared" si="10"/>
        <v/>
      </c>
      <c r="B571" s="96"/>
      <c r="C571" s="96"/>
    </row>
    <row r="572" spans="1:7" ht="27.75" customHeight="1" x14ac:dyDescent="0.25">
      <c r="A572" s="48" t="str">
        <f t="shared" si="10"/>
        <v/>
      </c>
      <c r="B572" s="96"/>
      <c r="C572" s="96"/>
    </row>
    <row r="573" spans="1:7" ht="27.75" customHeight="1" x14ac:dyDescent="0.25">
      <c r="A573" s="48" t="str">
        <f t="shared" si="10"/>
        <v/>
      </c>
      <c r="B573" s="96"/>
      <c r="C573" s="96"/>
    </row>
    <row r="574" spans="1:7" ht="27.75" customHeight="1" x14ac:dyDescent="0.25">
      <c r="A574" s="48" t="str">
        <f t="shared" si="10"/>
        <v/>
      </c>
      <c r="B574" s="96"/>
      <c r="C574" s="96"/>
    </row>
    <row r="575" spans="1:7" ht="27.75" customHeight="1" x14ac:dyDescent="0.25">
      <c r="A575" s="48" t="str">
        <f t="shared" si="9"/>
        <v/>
      </c>
      <c r="B575" s="96"/>
      <c r="C575" s="96"/>
    </row>
    <row r="576" spans="1:7" ht="27.75" customHeight="1" x14ac:dyDescent="0.25">
      <c r="A576" s="48" t="str">
        <f t="shared" si="9"/>
        <v/>
      </c>
      <c r="B576" s="96"/>
      <c r="C576" s="96"/>
    </row>
    <row r="577" spans="1:3" ht="27.75" customHeight="1" x14ac:dyDescent="0.25">
      <c r="A577" s="48" t="str">
        <f t="shared" si="9"/>
        <v/>
      </c>
      <c r="B577" s="96"/>
      <c r="C577" s="96"/>
    </row>
    <row r="578" spans="1:3" ht="27.75" customHeight="1" x14ac:dyDescent="0.25">
      <c r="A578" s="48" t="str">
        <f t="shared" si="9"/>
        <v/>
      </c>
      <c r="B578" s="96"/>
      <c r="C578" s="96"/>
    </row>
    <row r="579" spans="1:3" ht="27.75" customHeight="1" x14ac:dyDescent="0.25">
      <c r="A579" s="48" t="str">
        <f t="shared" si="9"/>
        <v/>
      </c>
      <c r="B579" s="96"/>
      <c r="C579" s="96"/>
    </row>
    <row r="580" spans="1:3" ht="27.75" customHeight="1" x14ac:dyDescent="0.25">
      <c r="A580" s="48" t="str">
        <f t="shared" si="9"/>
        <v/>
      </c>
      <c r="B580" s="96"/>
      <c r="C580" s="96"/>
    </row>
    <row r="581" spans="1:3" ht="27.75" customHeight="1" x14ac:dyDescent="0.25">
      <c r="A581" s="48" t="str">
        <f t="shared" si="9"/>
        <v/>
      </c>
      <c r="B581" s="96"/>
      <c r="C581" s="96"/>
    </row>
    <row r="582" spans="1:3" ht="27.75" customHeight="1" x14ac:dyDescent="0.25">
      <c r="A582" s="48" t="str">
        <f t="shared" si="9"/>
        <v/>
      </c>
      <c r="B582" s="96"/>
      <c r="C582" s="96"/>
    </row>
    <row r="583" spans="1:3" ht="27.75" customHeight="1" x14ac:dyDescent="0.25">
      <c r="A583" s="48" t="str">
        <f t="shared" si="9"/>
        <v/>
      </c>
      <c r="B583" s="96"/>
      <c r="C583" s="96"/>
    </row>
    <row r="584" spans="1:3" ht="27.75" customHeight="1" x14ac:dyDescent="0.25">
      <c r="A584" s="48" t="str">
        <f t="shared" si="9"/>
        <v/>
      </c>
      <c r="B584" s="96"/>
      <c r="C584" s="96"/>
    </row>
    <row r="585" spans="1:3" ht="27.75" customHeight="1" x14ac:dyDescent="0.25">
      <c r="A585" s="48" t="str">
        <f t="shared" si="9"/>
        <v/>
      </c>
      <c r="B585" s="96"/>
      <c r="C585" s="96"/>
    </row>
    <row r="586" spans="1:3" ht="27.75" customHeight="1" x14ac:dyDescent="0.25">
      <c r="A586" s="48" t="str">
        <f t="shared" si="9"/>
        <v/>
      </c>
      <c r="B586" s="96"/>
      <c r="C586" s="96"/>
    </row>
    <row r="587" spans="1:3" ht="27.75" customHeight="1" x14ac:dyDescent="0.25">
      <c r="A587" s="48" t="str">
        <f t="shared" si="9"/>
        <v/>
      </c>
      <c r="B587" s="96"/>
      <c r="C587" s="96"/>
    </row>
    <row r="588" spans="1:3" ht="27.75" customHeight="1" x14ac:dyDescent="0.25">
      <c r="A588" s="48" t="str">
        <f t="shared" si="9"/>
        <v/>
      </c>
      <c r="B588" s="96"/>
      <c r="C588" s="96"/>
    </row>
    <row r="589" spans="1:3" ht="27.75" customHeight="1" x14ac:dyDescent="0.25">
      <c r="A589" s="48" t="str">
        <f t="shared" si="9"/>
        <v/>
      </c>
      <c r="B589" s="96"/>
      <c r="C589" s="96"/>
    </row>
    <row r="590" spans="1:3" ht="27.75" customHeight="1" x14ac:dyDescent="0.25">
      <c r="A590" s="48" t="str">
        <f t="shared" si="9"/>
        <v/>
      </c>
      <c r="B590" s="96"/>
      <c r="C590" s="96"/>
    </row>
    <row r="591" spans="1:3" ht="27.75" customHeight="1" x14ac:dyDescent="0.25">
      <c r="A591" s="48" t="str">
        <f t="shared" si="9"/>
        <v/>
      </c>
      <c r="B591" s="96"/>
      <c r="C591" s="96"/>
    </row>
    <row r="592" spans="1:3" ht="27.75" customHeight="1" x14ac:dyDescent="0.25">
      <c r="A592" s="48" t="str">
        <f t="shared" si="9"/>
        <v/>
      </c>
      <c r="B592" s="96"/>
      <c r="C592" s="96"/>
    </row>
    <row r="593" spans="1:3" ht="27.75" customHeight="1" x14ac:dyDescent="0.25">
      <c r="A593" s="48" t="str">
        <f t="shared" si="9"/>
        <v/>
      </c>
      <c r="B593" s="96"/>
      <c r="C593" s="96"/>
    </row>
    <row r="594" spans="1:3" ht="27.75" customHeight="1" x14ac:dyDescent="0.25">
      <c r="A594" s="48" t="str">
        <f t="shared" si="9"/>
        <v/>
      </c>
      <c r="B594" s="96"/>
      <c r="C594" s="96"/>
    </row>
    <row r="595" spans="1:3" ht="27.75" customHeight="1" x14ac:dyDescent="0.25">
      <c r="A595" s="48" t="str">
        <f t="shared" si="9"/>
        <v/>
      </c>
      <c r="B595" s="96"/>
      <c r="C595" s="96"/>
    </row>
    <row r="596" spans="1:3" ht="27.75" customHeight="1" x14ac:dyDescent="0.25">
      <c r="A596" s="48" t="str">
        <f t="shared" si="9"/>
        <v/>
      </c>
      <c r="B596" s="96"/>
      <c r="C596" s="96"/>
    </row>
    <row r="597" spans="1:3" ht="27.75" customHeight="1" x14ac:dyDescent="0.25">
      <c r="A597" s="48" t="str">
        <f t="shared" si="9"/>
        <v/>
      </c>
      <c r="B597" s="96"/>
      <c r="C597" s="96"/>
    </row>
    <row r="598" spans="1:3" ht="27.75" customHeight="1" x14ac:dyDescent="0.25">
      <c r="A598" s="48" t="str">
        <f t="shared" si="9"/>
        <v/>
      </c>
      <c r="B598" s="96"/>
      <c r="C598" s="96"/>
    </row>
    <row r="599" spans="1:3" ht="27.75" customHeight="1" x14ac:dyDescent="0.25">
      <c r="A599" s="48" t="str">
        <f t="shared" si="9"/>
        <v/>
      </c>
      <c r="B599" s="96"/>
      <c r="C599" s="96"/>
    </row>
    <row r="600" spans="1:3" ht="27.75" customHeight="1" x14ac:dyDescent="0.25">
      <c r="A600" s="48" t="str">
        <f t="shared" si="9"/>
        <v/>
      </c>
      <c r="B600" s="96"/>
      <c r="C600" s="96"/>
    </row>
  </sheetData>
  <autoFilter ref="B4:G4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N12"/>
  <sheetViews>
    <sheetView showGridLines="0" showRowColHeaders="0" zoomScale="110" zoomScaleNormal="110" workbookViewId="0">
      <pane ySplit="4" topLeftCell="A5" activePane="bottomLeft" state="frozen"/>
      <selection pane="bottomLeft"/>
    </sheetView>
  </sheetViews>
  <sheetFormatPr defaultColWidth="9.140625" defaultRowHeight="33.75" customHeight="1" x14ac:dyDescent="0.25"/>
  <cols>
    <col min="1" max="1" width="7" style="8" customWidth="1"/>
    <col min="2" max="2" width="25.85546875" style="28" customWidth="1"/>
    <col min="3" max="3" width="32.7109375" style="28" customWidth="1"/>
    <col min="4" max="4" width="14.28515625" style="28" customWidth="1"/>
    <col min="5" max="5" width="34.28515625" style="28" customWidth="1"/>
    <col min="6" max="16384" width="9.140625" style="8"/>
  </cols>
  <sheetData>
    <row r="1" spans="1:14" ht="30.75" customHeight="1" x14ac:dyDescent="0.25">
      <c r="A1" s="10"/>
      <c r="B1" s="10"/>
      <c r="C1" s="10"/>
      <c r="D1" s="10"/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30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2" customHeight="1" x14ac:dyDescent="0.25">
      <c r="B3" s="8"/>
      <c r="C3" s="8"/>
      <c r="D3" s="8"/>
      <c r="E3" s="8"/>
    </row>
    <row r="4" spans="1:14" ht="33.75" customHeight="1" x14ac:dyDescent="0.25">
      <c r="A4"/>
      <c r="B4" s="41" t="s">
        <v>9</v>
      </c>
      <c r="C4" s="41" t="s">
        <v>10</v>
      </c>
      <c r="D4" s="41" t="s">
        <v>11</v>
      </c>
      <c r="E4" s="41" t="s">
        <v>12</v>
      </c>
      <c r="F4"/>
    </row>
    <row r="5" spans="1:14" ht="33.75" customHeight="1" x14ac:dyDescent="0.25">
      <c r="B5" s="29" t="s">
        <v>13</v>
      </c>
      <c r="C5" s="30" t="s">
        <v>14</v>
      </c>
      <c r="D5" s="31" t="s">
        <v>15</v>
      </c>
      <c r="E5" s="32" t="s">
        <v>16</v>
      </c>
    </row>
    <row r="6" spans="1:14" ht="33.75" customHeight="1" x14ac:dyDescent="0.25">
      <c r="B6" s="29" t="s">
        <v>17</v>
      </c>
      <c r="C6" s="30" t="s">
        <v>14</v>
      </c>
      <c r="D6" s="31" t="s">
        <v>18</v>
      </c>
      <c r="E6" s="32"/>
    </row>
    <row r="7" spans="1:14" ht="33.75" customHeight="1" x14ac:dyDescent="0.25">
      <c r="B7" s="33" t="s">
        <v>19</v>
      </c>
      <c r="C7" s="34" t="s">
        <v>14</v>
      </c>
      <c r="D7" s="35" t="s">
        <v>20</v>
      </c>
      <c r="E7" s="36"/>
    </row>
    <row r="8" spans="1:14" ht="33.75" customHeight="1" x14ac:dyDescent="0.25">
      <c r="B8" s="33" t="s">
        <v>21</v>
      </c>
      <c r="C8" s="34" t="s">
        <v>14</v>
      </c>
      <c r="D8" s="35" t="s">
        <v>15</v>
      </c>
      <c r="E8" s="36"/>
    </row>
    <row r="9" spans="1:14" ht="33.75" customHeight="1" x14ac:dyDescent="0.25">
      <c r="B9" s="33" t="s">
        <v>22</v>
      </c>
      <c r="C9" s="34" t="s">
        <v>14</v>
      </c>
      <c r="D9" s="35" t="s">
        <v>18</v>
      </c>
      <c r="E9" s="36"/>
    </row>
    <row r="10" spans="1:14" ht="33.75" customHeight="1" x14ac:dyDescent="0.25">
      <c r="B10" s="37"/>
      <c r="C10" s="38"/>
      <c r="D10" s="39"/>
      <c r="E10" s="40"/>
    </row>
    <row r="11" spans="1:14" ht="33.75" customHeight="1" x14ac:dyDescent="0.25">
      <c r="B11" s="37"/>
      <c r="C11" s="38"/>
      <c r="D11" s="39"/>
      <c r="E11" s="40"/>
    </row>
    <row r="12" spans="1:14" ht="33.75" customHeight="1" x14ac:dyDescent="0.25">
      <c r="B12" s="37"/>
      <c r="C12" s="38"/>
      <c r="D12" s="39"/>
      <c r="E12" s="40"/>
    </row>
  </sheetData>
  <autoFilter ref="B4:E4" xr:uid="{00000000-0009-0000-0000-000001000000}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N28"/>
  <sheetViews>
    <sheetView showGridLines="0" showRowColHeaders="0" zoomScale="115" zoomScaleNormal="115" workbookViewId="0">
      <pane ySplit="4" topLeftCell="A5" activePane="bottomLeft" state="frozen"/>
      <selection pane="bottomLeft"/>
    </sheetView>
  </sheetViews>
  <sheetFormatPr defaultRowHeight="15" x14ac:dyDescent="0.25"/>
  <cols>
    <col min="2" max="2" width="32.42578125" customWidth="1"/>
    <col min="3" max="3" width="26" customWidth="1"/>
  </cols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thickBot="1" x14ac:dyDescent="0.3"/>
    <row r="4" spans="1:14" ht="15.75" thickTop="1" x14ac:dyDescent="0.25">
      <c r="B4" s="11" t="s">
        <v>23</v>
      </c>
      <c r="C4" s="11" t="s">
        <v>12</v>
      </c>
    </row>
    <row r="5" spans="1:14" x14ac:dyDescent="0.25">
      <c r="B5" s="24" t="s">
        <v>24</v>
      </c>
      <c r="C5" s="99" t="s">
        <v>99</v>
      </c>
    </row>
    <row r="6" spans="1:14" x14ac:dyDescent="0.25">
      <c r="B6" s="24" t="s">
        <v>25</v>
      </c>
      <c r="C6" s="99" t="s">
        <v>98</v>
      </c>
    </row>
    <row r="7" spans="1:14" x14ac:dyDescent="0.25">
      <c r="B7" s="26" t="s">
        <v>26</v>
      </c>
      <c r="C7" s="100" t="s">
        <v>100</v>
      </c>
    </row>
    <row r="8" spans="1:14" x14ac:dyDescent="0.25">
      <c r="B8" s="26"/>
      <c r="C8" s="42"/>
    </row>
    <row r="9" spans="1:14" x14ac:dyDescent="0.25">
      <c r="B9" s="26"/>
      <c r="C9" s="42"/>
    </row>
    <row r="10" spans="1:14" x14ac:dyDescent="0.25">
      <c r="B10" s="26"/>
      <c r="C10" s="42"/>
    </row>
    <row r="11" spans="1:14" x14ac:dyDescent="0.25">
      <c r="B11" s="26"/>
      <c r="C11" s="42"/>
    </row>
    <row r="12" spans="1:14" x14ac:dyDescent="0.25">
      <c r="B12" s="26"/>
      <c r="C12" s="42"/>
    </row>
    <row r="13" spans="1:14" x14ac:dyDescent="0.25">
      <c r="B13" s="26"/>
      <c r="C13" s="42"/>
    </row>
    <row r="14" spans="1:14" x14ac:dyDescent="0.25">
      <c r="B14" s="26"/>
      <c r="C14" s="42"/>
    </row>
    <row r="15" spans="1:14" x14ac:dyDescent="0.25">
      <c r="B15" s="26"/>
      <c r="C15" s="42"/>
    </row>
    <row r="16" spans="1:14" x14ac:dyDescent="0.25">
      <c r="B16" s="26"/>
      <c r="C16" s="42"/>
    </row>
    <row r="17" spans="2:3" x14ac:dyDescent="0.25">
      <c r="B17" s="26"/>
      <c r="C17" s="42"/>
    </row>
    <row r="18" spans="2:3" x14ac:dyDescent="0.25">
      <c r="B18" s="26"/>
      <c r="C18" s="42"/>
    </row>
    <row r="19" spans="2:3" x14ac:dyDescent="0.25">
      <c r="B19" s="26"/>
      <c r="C19" s="42"/>
    </row>
    <row r="20" spans="2:3" x14ac:dyDescent="0.25">
      <c r="B20" s="26"/>
      <c r="C20" s="42"/>
    </row>
    <row r="21" spans="2:3" x14ac:dyDescent="0.25">
      <c r="B21" s="26"/>
      <c r="C21" s="42"/>
    </row>
    <row r="22" spans="2:3" x14ac:dyDescent="0.25">
      <c r="B22" s="26"/>
      <c r="C22" s="42"/>
    </row>
    <row r="23" spans="2:3" x14ac:dyDescent="0.25">
      <c r="B23" s="26"/>
      <c r="C23" s="42"/>
    </row>
    <row r="24" spans="2:3" x14ac:dyDescent="0.25">
      <c r="B24" s="26"/>
      <c r="C24" s="42"/>
    </row>
    <row r="25" spans="2:3" x14ac:dyDescent="0.25">
      <c r="B25" s="26"/>
      <c r="C25" s="42"/>
    </row>
    <row r="26" spans="2:3" x14ac:dyDescent="0.25">
      <c r="B26" s="26"/>
      <c r="C26" s="42"/>
    </row>
    <row r="27" spans="2:3" x14ac:dyDescent="0.25">
      <c r="B27" s="26"/>
      <c r="C27" s="42"/>
    </row>
    <row r="28" spans="2:3" x14ac:dyDescent="0.25">
      <c r="B28" s="26"/>
      <c r="C28" s="42"/>
    </row>
  </sheetData>
  <autoFilter ref="B4:C4" xr:uid="{00000000-0009-0000-0000-000002000000}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N40"/>
  <sheetViews>
    <sheetView showGridLines="0" showRowColHeaders="0" zoomScale="130" zoomScaleNormal="130" workbookViewId="0">
      <pane ySplit="4" topLeftCell="A5" activePane="bottomLeft" state="frozen"/>
      <selection pane="bottomLeft"/>
    </sheetView>
  </sheetViews>
  <sheetFormatPr defaultRowHeight="15" x14ac:dyDescent="0.25"/>
  <cols>
    <col min="1" max="1" width="9.140625" customWidth="1"/>
    <col min="2" max="2" width="30.140625" customWidth="1"/>
    <col min="3" max="3" width="34.5703125" customWidth="1"/>
    <col min="4" max="4" width="23.7109375" customWidth="1"/>
  </cols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thickBot="1" x14ac:dyDescent="0.3"/>
    <row r="4" spans="1:14" ht="31.5" thickTop="1" thickBot="1" x14ac:dyDescent="0.3">
      <c r="B4" s="11" t="s">
        <v>27</v>
      </c>
      <c r="C4" s="11" t="s">
        <v>10</v>
      </c>
      <c r="D4" s="23" t="s">
        <v>28</v>
      </c>
    </row>
    <row r="5" spans="1:14" ht="15.75" thickTop="1" x14ac:dyDescent="0.25">
      <c r="B5" s="24" t="s">
        <v>29</v>
      </c>
      <c r="C5" s="25" t="s">
        <v>30</v>
      </c>
      <c r="D5" s="43" t="s">
        <v>31</v>
      </c>
    </row>
    <row r="6" spans="1:14" x14ac:dyDescent="0.25">
      <c r="B6" s="26" t="s">
        <v>32</v>
      </c>
      <c r="C6" s="27" t="s">
        <v>33</v>
      </c>
      <c r="D6" s="42" t="s">
        <v>34</v>
      </c>
    </row>
    <row r="7" spans="1:14" x14ac:dyDescent="0.25">
      <c r="B7" s="26"/>
      <c r="C7" s="27"/>
      <c r="D7" s="42"/>
    </row>
    <row r="8" spans="1:14" x14ac:dyDescent="0.25">
      <c r="B8" s="26"/>
      <c r="C8" s="27"/>
      <c r="D8" s="42"/>
    </row>
    <row r="9" spans="1:14" x14ac:dyDescent="0.25">
      <c r="B9" s="26"/>
      <c r="C9" s="27"/>
      <c r="D9" s="42"/>
    </row>
    <row r="10" spans="1:14" x14ac:dyDescent="0.25">
      <c r="B10" s="26"/>
      <c r="C10" s="27"/>
      <c r="D10" s="42"/>
    </row>
    <row r="11" spans="1:14" x14ac:dyDescent="0.25">
      <c r="B11" s="26"/>
      <c r="C11" s="27"/>
      <c r="D11" s="42"/>
    </row>
    <row r="12" spans="1:14" x14ac:dyDescent="0.25">
      <c r="B12" s="26"/>
      <c r="C12" s="27"/>
      <c r="D12" s="42"/>
    </row>
    <row r="13" spans="1:14" x14ac:dyDescent="0.25">
      <c r="B13" s="26"/>
      <c r="C13" s="27"/>
      <c r="D13" s="42"/>
    </row>
    <row r="14" spans="1:14" x14ac:dyDescent="0.25">
      <c r="B14" s="26"/>
      <c r="C14" s="27"/>
      <c r="D14" s="42"/>
    </row>
    <row r="15" spans="1:14" x14ac:dyDescent="0.25">
      <c r="B15" s="26"/>
      <c r="C15" s="27"/>
      <c r="D15" s="42"/>
    </row>
    <row r="16" spans="1:14" x14ac:dyDescent="0.25">
      <c r="B16" s="26"/>
      <c r="C16" s="27"/>
      <c r="D16" s="42"/>
    </row>
    <row r="17" spans="2:4" x14ac:dyDescent="0.25">
      <c r="B17" s="26"/>
      <c r="C17" s="27"/>
      <c r="D17" s="42"/>
    </row>
    <row r="18" spans="2:4" x14ac:dyDescent="0.25">
      <c r="B18" s="26"/>
      <c r="C18" s="27"/>
      <c r="D18" s="42"/>
    </row>
    <row r="19" spans="2:4" x14ac:dyDescent="0.25">
      <c r="B19" s="26"/>
      <c r="C19" s="27"/>
      <c r="D19" s="42"/>
    </row>
    <row r="20" spans="2:4" x14ac:dyDescent="0.25">
      <c r="B20" s="26"/>
      <c r="C20" s="27"/>
      <c r="D20" s="42"/>
    </row>
    <row r="21" spans="2:4" x14ac:dyDescent="0.25">
      <c r="B21" s="26"/>
      <c r="C21" s="27"/>
      <c r="D21" s="42"/>
    </row>
    <row r="22" spans="2:4" x14ac:dyDescent="0.25">
      <c r="B22" s="26"/>
      <c r="C22" s="27"/>
      <c r="D22" s="42"/>
    </row>
    <row r="23" spans="2:4" x14ac:dyDescent="0.25">
      <c r="B23" s="26"/>
      <c r="C23" s="27"/>
      <c r="D23" s="42"/>
    </row>
    <row r="24" spans="2:4" x14ac:dyDescent="0.25">
      <c r="B24" s="26"/>
      <c r="C24" s="27"/>
      <c r="D24" s="42"/>
    </row>
    <row r="25" spans="2:4" x14ac:dyDescent="0.25">
      <c r="B25" s="26"/>
      <c r="C25" s="27"/>
      <c r="D25" s="42"/>
    </row>
    <row r="26" spans="2:4" x14ac:dyDescent="0.25">
      <c r="B26" s="26"/>
      <c r="C26" s="27"/>
      <c r="D26" s="42"/>
    </row>
    <row r="27" spans="2:4" x14ac:dyDescent="0.25">
      <c r="B27" s="26"/>
      <c r="C27" s="27"/>
      <c r="D27" s="42"/>
    </row>
    <row r="28" spans="2:4" x14ac:dyDescent="0.25">
      <c r="B28" s="26"/>
      <c r="C28" s="27"/>
      <c r="D28" s="42"/>
    </row>
    <row r="29" spans="2:4" x14ac:dyDescent="0.25">
      <c r="B29" s="26"/>
      <c r="C29" s="27"/>
      <c r="D29" s="42"/>
    </row>
    <row r="30" spans="2:4" x14ac:dyDescent="0.25">
      <c r="B30" s="26"/>
      <c r="C30" s="27"/>
      <c r="D30" s="42"/>
    </row>
    <row r="31" spans="2:4" x14ac:dyDescent="0.25">
      <c r="B31" s="26"/>
      <c r="C31" s="27"/>
      <c r="D31" s="42"/>
    </row>
    <row r="32" spans="2:4" x14ac:dyDescent="0.25">
      <c r="B32" s="26"/>
      <c r="C32" s="27"/>
      <c r="D32" s="42"/>
    </row>
    <row r="33" spans="2:4" x14ac:dyDescent="0.25">
      <c r="B33" s="26"/>
      <c r="C33" s="27"/>
      <c r="D33" s="42"/>
    </row>
    <row r="34" spans="2:4" x14ac:dyDescent="0.25">
      <c r="B34" s="26"/>
      <c r="C34" s="27"/>
      <c r="D34" s="42"/>
    </row>
    <row r="35" spans="2:4" x14ac:dyDescent="0.25">
      <c r="B35" s="26"/>
      <c r="C35" s="27"/>
      <c r="D35" s="42"/>
    </row>
    <row r="36" spans="2:4" x14ac:dyDescent="0.25">
      <c r="B36" s="26"/>
      <c r="C36" s="27"/>
      <c r="D36" s="42"/>
    </row>
    <row r="37" spans="2:4" x14ac:dyDescent="0.25">
      <c r="B37" s="26"/>
      <c r="C37" s="27"/>
      <c r="D37" s="42"/>
    </row>
    <row r="38" spans="2:4" x14ac:dyDescent="0.25">
      <c r="B38" s="26"/>
      <c r="C38" s="27"/>
      <c r="D38" s="42"/>
    </row>
    <row r="39" spans="2:4" x14ac:dyDescent="0.25">
      <c r="B39" s="26"/>
      <c r="C39" s="27"/>
      <c r="D39" s="42"/>
    </row>
    <row r="40" spans="2:4" x14ac:dyDescent="0.25">
      <c r="B40" s="26"/>
      <c r="C40" s="27"/>
      <c r="D40" s="42"/>
    </row>
  </sheetData>
  <autoFilter ref="B4:D4" xr:uid="{00000000-0009-0000-0000-000003000000}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AM582"/>
  <sheetViews>
    <sheetView showGridLines="0" zoomScale="110" zoomScaleNormal="110" workbookViewId="0">
      <pane ySplit="4" topLeftCell="A557" activePane="bottomLeft" state="frozen"/>
      <selection pane="bottomLeft"/>
    </sheetView>
  </sheetViews>
  <sheetFormatPr defaultRowHeight="30.75" customHeight="1" x14ac:dyDescent="0.25"/>
  <cols>
    <col min="3" max="3" width="18.28515625" customWidth="1"/>
    <col min="4" max="4" width="11.85546875" customWidth="1"/>
    <col min="5" max="5" width="10.28515625" customWidth="1"/>
    <col min="6" max="6" width="10" customWidth="1"/>
    <col min="7" max="7" width="12.7109375" customWidth="1"/>
    <col min="8" max="8" width="22" customWidth="1"/>
    <col min="9" max="9" width="17.140625" customWidth="1"/>
    <col min="10" max="10" width="10.28515625" customWidth="1"/>
    <col min="11" max="11" width="12.140625" customWidth="1"/>
    <col min="12" max="12" width="15.7109375" customWidth="1"/>
    <col min="13" max="13" width="10.7109375" customWidth="1"/>
  </cols>
  <sheetData>
    <row r="1" spans="1:39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30.75" customHeight="1" thickBot="1" x14ac:dyDescent="0.3"/>
    <row r="4" spans="1:39" ht="30.75" customHeight="1" thickTop="1" thickBot="1" x14ac:dyDescent="0.3">
      <c r="A4" s="48"/>
      <c r="B4" s="11" t="s">
        <v>1</v>
      </c>
      <c r="C4" s="11" t="s">
        <v>2</v>
      </c>
      <c r="D4" s="11" t="s">
        <v>3</v>
      </c>
      <c r="E4" s="11" t="s">
        <v>49</v>
      </c>
      <c r="F4" s="11" t="s">
        <v>50</v>
      </c>
      <c r="G4" s="11" t="s">
        <v>51</v>
      </c>
      <c r="H4" s="23" t="s">
        <v>52</v>
      </c>
      <c r="I4" s="11" t="s">
        <v>53</v>
      </c>
      <c r="J4" s="11" t="s">
        <v>54</v>
      </c>
      <c r="K4" s="11" t="s">
        <v>55</v>
      </c>
      <c r="L4" s="11" t="s">
        <v>56</v>
      </c>
      <c r="M4" s="11" t="s">
        <v>57</v>
      </c>
      <c r="N4" s="51"/>
    </row>
    <row r="5" spans="1:39" ht="30.75" customHeight="1" thickTop="1" x14ac:dyDescent="0.25">
      <c r="B5" s="19" t="str">
        <f>IF(CADA_PROD!B5="","",CADA_PROD!B5)</f>
        <v>00A1</v>
      </c>
      <c r="C5" s="19" t="str">
        <f>IF(CADA_PROD!C5="","",CADA_PROD!C5)</f>
        <v>engrenagem a1</v>
      </c>
      <c r="D5" s="47">
        <f>IF(CADA_PROD!D5="","",CADA_PROD!D5)</f>
        <v>7</v>
      </c>
      <c r="E5" s="47">
        <f>IF(CADA_PROD!C5="","",SUMIFS(entrada!H:H,entrada!C:C,C5))</f>
        <v>2</v>
      </c>
      <c r="F5" s="47">
        <f>IF(CADA_PROD!B5="","",SUMIFS(SAIDA!G:G,SAIDA!C:C,C5))</f>
        <v>0</v>
      </c>
      <c r="G5" s="47">
        <f>IFERROR(E5-F5,"")</f>
        <v>2</v>
      </c>
      <c r="H5" s="19" t="str">
        <f>IF(CADA_PROD!B5="","",IFERROR(IF(G5&lt;=0,"Sem estoque",IF(G5/D5&lt;0.25,"Quase sem estoque",IF(G5/D5&lt;1.2,"Estoque baixo",IF(G5/D5&lt;2,"Estoque moderado","Estoque confortável")))),""))</f>
        <v>Estoque baixo</v>
      </c>
      <c r="I5" s="22">
        <f>IF(CADA_PROD!B5="","",SUMIFS(entrada!L:L,entrada!C:C,C5))</f>
        <v>0</v>
      </c>
      <c r="J5" s="49">
        <f>IF(CADA_PROD!B5="","",IFERROR($I5/SUM($I$5:$I$1003),""))</f>
        <v>0</v>
      </c>
      <c r="K5" s="49">
        <f>IF(CADA_PROD!B5="","",IFERROR(G5/SUM($G$5:$G$1003)+O5,""))</f>
        <v>2.5322866548493288E-4</v>
      </c>
      <c r="L5" s="22">
        <f>IF(CADA_PROD!$C5="","",IFERROR(SUMIFS(entrada!L:L,entrada!C:C,C5)/SUMIFS(entrada!H:H,entrada!C:C,C5),0))</f>
        <v>0</v>
      </c>
      <c r="M5" s="50">
        <f>IF(CADA_PROD!B5="","",F5/D5)</f>
        <v>0</v>
      </c>
      <c r="N5" s="48" t="b">
        <f>IF(C5="","",G5&lt;D5)</f>
        <v>1</v>
      </c>
    </row>
    <row r="6" spans="1:39" ht="30.75" customHeight="1" x14ac:dyDescent="0.25">
      <c r="B6" s="19" t="str">
        <f>IF(CADA_PROD!B6="","",CADA_PROD!B6)</f>
        <v>00A2</v>
      </c>
      <c r="C6" s="19" t="str">
        <f>IF(CADA_PROD!C6="","",CADA_PROD!C6)</f>
        <v>engrenagem a2</v>
      </c>
      <c r="D6" s="47">
        <f>IF(CADA_PROD!D6="","",CADA_PROD!D6)</f>
        <v>7</v>
      </c>
      <c r="E6" s="47">
        <f>IF(CADA_PROD!C6="","",SUMIFS(entrada!H:H,entrada!C:C,C6))</f>
        <v>11</v>
      </c>
      <c r="F6" s="47">
        <f>IF(CADA_PROD!B6="","",SUMIFS(SAIDA!G:G,SAIDA!C:C,C6))</f>
        <v>0</v>
      </c>
      <c r="G6" s="47">
        <f t="shared" ref="G6:G10" si="0">IFERROR(E6-F6,"")</f>
        <v>11</v>
      </c>
      <c r="H6" s="19" t="str">
        <f>IF(CADA_PROD!B6="","",IFERROR(IF(G6&lt;=0,"Sem estoque",IF(G6/D6&lt;0.25,"Quase sem estoque",IF(G6/D6&lt;1.2,"Estoque baixo",IF(G6/D6&lt;2,"Estoque moderado","Estoque confortável")))),""))</f>
        <v>Estoque moderado</v>
      </c>
      <c r="I6" s="22">
        <f>IF(CADA_PROD!B6="","",SUMIFS(entrada!L:L,entrada!C:C,C6))</f>
        <v>0</v>
      </c>
      <c r="J6" s="49">
        <f>IF(CADA_PROD!B6="","",IFERROR($I6/SUM($I$5:$I$1003),""))</f>
        <v>0</v>
      </c>
      <c r="K6" s="49">
        <f>IF(CADA_PROD!B6="","",IFERROR(G6/SUM($G$5:$G$1003)+O6,""))</f>
        <v>1.3927576601671309E-3</v>
      </c>
      <c r="L6" s="22">
        <f>IF(CADA_PROD!$C6="","",IFERROR(SUMIFS(entrada!L:L,entrada!C:C,C6)/SUMIFS(entrada!H:H,entrada!C:C,C6),0))</f>
        <v>0</v>
      </c>
      <c r="M6" s="50">
        <f>IF(CADA_PROD!B6="","",F6/D6)</f>
        <v>0</v>
      </c>
      <c r="N6" s="48" t="b">
        <f t="shared" ref="N6:N69" si="1">IF(C6="","",G6&lt;D6)</f>
        <v>0</v>
      </c>
    </row>
    <row r="7" spans="1:39" ht="30.75" customHeight="1" x14ac:dyDescent="0.25">
      <c r="B7" s="19" t="str">
        <f>IF(CADA_PROD!B7="","",CADA_PROD!B7)</f>
        <v>00A3</v>
      </c>
      <c r="C7" s="19" t="str">
        <f>IF(CADA_PROD!C7="","",CADA_PROD!C7)</f>
        <v>engrenagem a3</v>
      </c>
      <c r="D7" s="47">
        <f>IF(CADA_PROD!D7="","",CADA_PROD!D7)</f>
        <v>7</v>
      </c>
      <c r="E7" s="47">
        <f>IF(CADA_PROD!C7="","",SUMIFS(entrada!H:H,entrada!C:C,C7))</f>
        <v>13</v>
      </c>
      <c r="F7" s="47">
        <f>IF(CADA_PROD!B7="","",SUMIFS(SAIDA!G:G,SAIDA!C:C,C7))</f>
        <v>0</v>
      </c>
      <c r="G7" s="47">
        <f t="shared" si="0"/>
        <v>13</v>
      </c>
      <c r="H7" s="19" t="str">
        <f>IF(CADA_PROD!B7="","",IFERROR(IF(G7&lt;=0,"Sem estoque",IF(G7/D7&lt;0.25,"Quase sem estoque",IF(G7/D7&lt;1.2,"Estoque baixo",IF(G7/D7&lt;2,"Estoque moderado","Estoque confortável")))),""))</f>
        <v>Estoque moderado</v>
      </c>
      <c r="I7" s="22">
        <f>IF(CADA_PROD!B7="","",SUMIFS(entrada!L:L,entrada!C:C,C7))</f>
        <v>0</v>
      </c>
      <c r="J7" s="49">
        <f>IF(CADA_PROD!B7="","",IFERROR($I7/SUM($I$5:$I$1003),""))</f>
        <v>0</v>
      </c>
      <c r="K7" s="49">
        <f>IF(CADA_PROD!B7="","",IFERROR(G7/SUM($G$5:$G$1003)+O7,""))</f>
        <v>1.6459863256520638E-3</v>
      </c>
      <c r="L7" s="22">
        <f>IF(CADA_PROD!$C7="","",IFERROR(SUMIFS(entrada!L:L,entrada!C:C,C7)/SUMIFS(entrada!H:H,entrada!C:C,C7),0))</f>
        <v>0</v>
      </c>
      <c r="M7" s="50">
        <f>IF(CADA_PROD!B7="","",F7/D7)</f>
        <v>0</v>
      </c>
      <c r="N7" s="48" t="b">
        <f t="shared" si="1"/>
        <v>0</v>
      </c>
    </row>
    <row r="8" spans="1:39" ht="30.75" customHeight="1" x14ac:dyDescent="0.25">
      <c r="B8" s="19" t="str">
        <f>IF(CADA_PROD!B8="","",CADA_PROD!B8)</f>
        <v>00A4</v>
      </c>
      <c r="C8" s="19" t="str">
        <f>IF(CADA_PROD!C8="","",CADA_PROD!C8)</f>
        <v>engrenagem a4</v>
      </c>
      <c r="D8" s="47">
        <f>IF(CADA_PROD!D8="","",CADA_PROD!D8)</f>
        <v>7</v>
      </c>
      <c r="E8" s="47">
        <f>IF(CADA_PROD!C8="","",SUMIFS(entrada!H:H,entrada!C:C,C8))</f>
        <v>7</v>
      </c>
      <c r="F8" s="47">
        <f>IF(CADA_PROD!B8="","",SUMIFS(SAIDA!G:G,SAIDA!C:C,C8))</f>
        <v>0</v>
      </c>
      <c r="G8" s="47">
        <f t="shared" si="0"/>
        <v>7</v>
      </c>
      <c r="H8" s="19" t="str">
        <f>IF(CADA_PROD!B8="","",IFERROR(IF(G8&lt;=0,"Sem estoque",IF(G8/D8&lt;0.25,"Quase sem estoque",IF(G8/D8&lt;1.2,"Estoque baixo",IF(G8/D8&lt;2,"Estoque moderado","Estoque confortável")))),""))</f>
        <v>Estoque baixo</v>
      </c>
      <c r="I8" s="22">
        <f>IF(CADA_PROD!B8="","",SUMIFS(entrada!L:L,entrada!C:C,C8))</f>
        <v>0</v>
      </c>
      <c r="J8" s="49">
        <f>IF(CADA_PROD!B8="","",IFERROR($I8/SUM($I$5:$I$1003),""))</f>
        <v>0</v>
      </c>
      <c r="K8" s="49">
        <f>IF(CADA_PROD!B8="","",IFERROR(G8/SUM($G$5:$G$1003)+O8,""))</f>
        <v>8.8630032919726517E-4</v>
      </c>
      <c r="L8" s="22">
        <f>IF(CADA_PROD!$C8="","",IFERROR(SUMIFS(entrada!L:L,entrada!C:C,C8)/SUMIFS(entrada!H:H,entrada!C:C,C8),0))</f>
        <v>0</v>
      </c>
      <c r="M8" s="50">
        <f>IF(CADA_PROD!B8="","",F8/D8)</f>
        <v>0</v>
      </c>
      <c r="N8" s="48" t="b">
        <f t="shared" si="1"/>
        <v>0</v>
      </c>
    </row>
    <row r="9" spans="1:39" ht="30.75" customHeight="1" x14ac:dyDescent="0.25">
      <c r="B9" s="19" t="str">
        <f>IF(CADA_PROD!B9="","",CADA_PROD!B9)</f>
        <v>00A5</v>
      </c>
      <c r="C9" s="19" t="str">
        <f>IF(CADA_PROD!C9="","",CADA_PROD!C9)</f>
        <v>engrenagem a5</v>
      </c>
      <c r="D9" s="47">
        <f>IF(CADA_PROD!D9="","",CADA_PROD!D9)</f>
        <v>7</v>
      </c>
      <c r="E9" s="47">
        <f>IF(CADA_PROD!C9="","",SUMIFS(entrada!H:H,entrada!C:C,C9))</f>
        <v>20</v>
      </c>
      <c r="F9" s="47">
        <f>IF(CADA_PROD!B9="","",SUMIFS(SAIDA!G:G,SAIDA!C:C,C9))</f>
        <v>0</v>
      </c>
      <c r="G9" s="47">
        <f t="shared" si="0"/>
        <v>20</v>
      </c>
      <c r="H9" s="19" t="str">
        <f>IF(CADA_PROD!B9="","",IFERROR(IF(G9&lt;=0,"Sem estoque",IF(G9/D9&lt;0.25,"Quase sem estoque",IF(G9/D9&lt;1.2,"Estoque baixo",IF(G9/D9&lt;2,"Estoque moderado","Estoque confortável")))),""))</f>
        <v>Estoque confortável</v>
      </c>
      <c r="I9" s="22">
        <f>IF(CADA_PROD!B9="","",SUMIFS(entrada!L:L,entrada!C:C,C9))</f>
        <v>0</v>
      </c>
      <c r="J9" s="49">
        <f>IF(CADA_PROD!B9="","",IFERROR($I9/SUM($I$5:$I$1003),""))</f>
        <v>0</v>
      </c>
      <c r="K9" s="49">
        <f>IF(CADA_PROD!B9="","",IFERROR(G9/SUM($G$5:$G$1003)+O9,""))</f>
        <v>2.5322866548493288E-3</v>
      </c>
      <c r="L9" s="22">
        <f>IF(CADA_PROD!$C9="","",IFERROR(SUMIFS(entrada!L:L,entrada!C:C,C9)/SUMIFS(entrada!H:H,entrada!C:C,C9),0))</f>
        <v>0</v>
      </c>
      <c r="M9" s="50">
        <f>IF(CADA_PROD!B9="","",F9/D9)</f>
        <v>0</v>
      </c>
      <c r="N9" s="48" t="b">
        <f t="shared" si="1"/>
        <v>0</v>
      </c>
    </row>
    <row r="10" spans="1:39" ht="30.75" customHeight="1" x14ac:dyDescent="0.25">
      <c r="B10" s="19" t="str">
        <f>IF(CADA_PROD!B10="","",CADA_PROD!B10)</f>
        <v>00A6</v>
      </c>
      <c r="C10" s="19" t="str">
        <f>IF(CADA_PROD!C10="","",CADA_PROD!C10)</f>
        <v>engrenagem a6</v>
      </c>
      <c r="D10" s="47">
        <f>IF(CADA_PROD!D10="","",CADA_PROD!D10)</f>
        <v>7</v>
      </c>
      <c r="E10" s="47">
        <f>IF(CADA_PROD!C10="","",SUMIFS(entrada!H:H,entrada!C:C,C10))</f>
        <v>2</v>
      </c>
      <c r="F10" s="47">
        <f>IF(CADA_PROD!B10="","",SUMIFS(SAIDA!G:G,SAIDA!C:C,C10))</f>
        <v>0</v>
      </c>
      <c r="G10" s="47">
        <f t="shared" si="0"/>
        <v>2</v>
      </c>
      <c r="H10" s="19" t="str">
        <f>IF(CADA_PROD!B10="","",IFERROR(IF(G10&lt;=0,"Sem estoque",IF(G10/D10&lt;0.25,"Quase sem estoque",IF(G10/D10&lt;1.2,"Estoque baixo",IF(G10/D10&lt;2,"Estoque moderado","Estoque confortável")))),""))</f>
        <v>Estoque baixo</v>
      </c>
      <c r="I10" s="22">
        <f>IF(CADA_PROD!B10="","",SUMIFS(entrada!L:L,entrada!C:C,C10))</f>
        <v>0</v>
      </c>
      <c r="J10" s="49">
        <f>IF(CADA_PROD!B10="","",IFERROR($I10/SUM($I$5:$I$1003),""))</f>
        <v>0</v>
      </c>
      <c r="K10" s="49">
        <f>IF(CADA_PROD!B10="","",IFERROR(G10/SUM($G$5:$G$1003)+O10,""))</f>
        <v>2.5322866548493288E-4</v>
      </c>
      <c r="L10" s="22">
        <f>IF(CADA_PROD!$C10="","",IFERROR(SUMIFS(entrada!L:L,entrada!C:C,C10)/SUMIFS(entrada!H:H,entrada!C:C,C10),0))</f>
        <v>0</v>
      </c>
      <c r="M10" s="50">
        <f>IF(CADA_PROD!B10="","",F10/D10)</f>
        <v>0</v>
      </c>
      <c r="N10" s="48" t="b">
        <f t="shared" si="1"/>
        <v>1</v>
      </c>
    </row>
    <row r="11" spans="1:39" ht="30.75" customHeight="1" x14ac:dyDescent="0.25">
      <c r="B11" s="19" t="str">
        <f>IF(CADA_PROD!B11="","",CADA_PROD!B11)</f>
        <v>00A7</v>
      </c>
      <c r="C11" s="19" t="str">
        <f>IF(CADA_PROD!C11="","",CADA_PROD!C11)</f>
        <v>00A7</v>
      </c>
      <c r="D11" s="47" t="str">
        <f>IF(CADA_PROD!D11="","",CADA_PROD!D11)</f>
        <v/>
      </c>
      <c r="E11" s="47">
        <f>IF(CADA_PROD!C11="","",SUMIFS(entrada!H:H,entrada!C:C,C11))</f>
        <v>1</v>
      </c>
      <c r="F11" s="47">
        <f>IF(CADA_PROD!B11="","",SUMIFS(SAIDA!G:G,SAIDA!C:C,C11))</f>
        <v>0</v>
      </c>
      <c r="G11" s="47">
        <f t="shared" ref="G11:G74" si="2">IFERROR(E11-F11,"")</f>
        <v>1</v>
      </c>
      <c r="H11" s="19" t="str">
        <f>IF(CADA_PROD!B11="","",IFERROR(IF(G11&lt;=0,"Sem estoque",IF(G11/D11&lt;0.25,"Quase sem estoque",IF(G11/D11&lt;1.2,"Estoque baixo",IF(G11/D11&lt;2,"Estoque moderado","Estoque confortável")))),""))</f>
        <v/>
      </c>
      <c r="I11" s="22">
        <f>IF(CADA_PROD!B11="","",SUMIFS(entrada!L:L,entrada!C:C,C11))</f>
        <v>0</v>
      </c>
      <c r="J11" s="49">
        <f>IF(CADA_PROD!B11="","",IFERROR($I11/SUM($I$5:$I$1003),""))</f>
        <v>0</v>
      </c>
      <c r="K11" s="49">
        <f>IF(CADA_PROD!B11="","",IFERROR(G11/SUM($G$5:$G$1003)+O11,""))</f>
        <v>1.2661433274246644E-4</v>
      </c>
      <c r="L11" s="22">
        <f>IF(CADA_PROD!$C11="","",IFERROR(SUMIFS(entrada!L:L,entrada!C:C,C11)/SUMIFS(entrada!H:H,entrada!C:C,C11),0))</f>
        <v>0</v>
      </c>
      <c r="M11" s="50" t="e">
        <f>IF(CADA_PROD!B11="","",F11/D11)</f>
        <v>#VALUE!</v>
      </c>
      <c r="N11" s="48" t="b">
        <f t="shared" si="1"/>
        <v>1</v>
      </c>
    </row>
    <row r="12" spans="1:39" ht="30.75" customHeight="1" x14ac:dyDescent="0.25">
      <c r="B12" s="19" t="str">
        <f>IF(CADA_PROD!B12="","",CADA_PROD!B12)</f>
        <v>00A8</v>
      </c>
      <c r="C12" s="19" t="str">
        <f>IF(CADA_PROD!C12="","",CADA_PROD!C12)</f>
        <v>00A8</v>
      </c>
      <c r="D12" s="47" t="str">
        <f>IF(CADA_PROD!D12="","",CADA_PROD!D12)</f>
        <v/>
      </c>
      <c r="E12" s="47">
        <f>IF(CADA_PROD!C12="","",SUMIFS(entrada!H:H,entrada!C:C,C12))</f>
        <v>6</v>
      </c>
      <c r="F12" s="47">
        <f>IF(CADA_PROD!B12="","",SUMIFS(SAIDA!G:G,SAIDA!C:C,C12))</f>
        <v>0</v>
      </c>
      <c r="G12" s="47">
        <f t="shared" si="2"/>
        <v>6</v>
      </c>
      <c r="H12" s="19" t="str">
        <f>IF(CADA_PROD!B12="","",IFERROR(IF(G12&lt;=0,"Sem estoque",IF(G12/D12&lt;0.25,"Quase sem estoque",IF(G12/D12&lt;1.2,"Estoque baixo",IF(G12/D12&lt;2,"Estoque moderado","Estoque confortável")))),""))</f>
        <v/>
      </c>
      <c r="I12" s="22">
        <f>IF(CADA_PROD!B12="","",SUMIFS(entrada!L:L,entrada!C:C,C12))</f>
        <v>0</v>
      </c>
      <c r="J12" s="49">
        <f>IF(CADA_PROD!B12="","",IFERROR($I12/SUM($I$5:$I$1003),""))</f>
        <v>0</v>
      </c>
      <c r="K12" s="49">
        <f>IF(CADA_PROD!B12="","",IFERROR(G12/SUM($G$5:$G$1003)+O12,""))</f>
        <v>7.5968599645479873E-4</v>
      </c>
      <c r="L12" s="22">
        <f>IF(CADA_PROD!$C12="","",IFERROR(SUMIFS(entrada!L:L,entrada!C:C,C12)/SUMIFS(entrada!H:H,entrada!C:C,C12),0))</f>
        <v>0</v>
      </c>
      <c r="M12" s="50" t="e">
        <f>IF(CADA_PROD!B12="","",F12/D12)</f>
        <v>#VALUE!</v>
      </c>
      <c r="N12" s="48" t="b">
        <f t="shared" si="1"/>
        <v>1</v>
      </c>
    </row>
    <row r="13" spans="1:39" ht="30.75" customHeight="1" x14ac:dyDescent="0.25">
      <c r="B13" s="19" t="str">
        <f>IF(CADA_PROD!B13="","",CADA_PROD!B13)</f>
        <v>00A9</v>
      </c>
      <c r="C13" s="19" t="str">
        <f>IF(CADA_PROD!C13="","",CADA_PROD!C13)</f>
        <v>00A9</v>
      </c>
      <c r="D13" s="47" t="str">
        <f>IF(CADA_PROD!D13="","",CADA_PROD!D13)</f>
        <v/>
      </c>
      <c r="E13" s="47">
        <f>IF(CADA_PROD!C13="","",SUMIFS(entrada!H:H,entrada!C:C,C13))</f>
        <v>3</v>
      </c>
      <c r="F13" s="47">
        <f>IF(CADA_PROD!B13="","",SUMIFS(SAIDA!G:G,SAIDA!C:C,C13))</f>
        <v>3</v>
      </c>
      <c r="G13" s="47">
        <f t="shared" si="2"/>
        <v>0</v>
      </c>
      <c r="H13" s="19" t="str">
        <f>IF(CADA_PROD!B13="","",IFERROR(IF(G13&lt;=0,"Sem estoque",IF(G13/D13&lt;0.25,"Quase sem estoque",IF(G13/D13&lt;1.2,"Estoque baixo",IF(G13/D13&lt;2,"Estoque moderado","Estoque confortável")))),""))</f>
        <v>Sem estoque</v>
      </c>
      <c r="I13" s="22">
        <f>IF(CADA_PROD!B13="","",SUMIFS(entrada!L:L,entrada!C:C,C13))</f>
        <v>0</v>
      </c>
      <c r="J13" s="49">
        <f>IF(CADA_PROD!B13="","",IFERROR($I13/SUM($I$5:$I$1003),""))</f>
        <v>0</v>
      </c>
      <c r="K13" s="49">
        <f>IF(CADA_PROD!B13="","",IFERROR(G13/SUM($G$5:$G$1003)+O13,""))</f>
        <v>0</v>
      </c>
      <c r="L13" s="22">
        <f>IF(CADA_PROD!$C13="","",IFERROR(SUMIFS(entrada!L:L,entrada!C:C,C13)/SUMIFS(entrada!H:H,entrada!C:C,C13),0))</f>
        <v>0</v>
      </c>
      <c r="M13" s="50" t="e">
        <f>IF(CADA_PROD!B13="","",F13/D13)</f>
        <v>#VALUE!</v>
      </c>
      <c r="N13" s="48" t="b">
        <f t="shared" si="1"/>
        <v>1</v>
      </c>
    </row>
    <row r="14" spans="1:39" ht="30.75" customHeight="1" x14ac:dyDescent="0.25">
      <c r="B14" s="19" t="str">
        <f>IF(CADA_PROD!B14="","",CADA_PROD!B14)</f>
        <v>0A10</v>
      </c>
      <c r="C14" s="19" t="str">
        <f>IF(CADA_PROD!C14="","",CADA_PROD!C14)</f>
        <v>0A10</v>
      </c>
      <c r="D14" s="47" t="str">
        <f>IF(CADA_PROD!D14="","",CADA_PROD!D14)</f>
        <v/>
      </c>
      <c r="E14" s="47">
        <f>IF(CADA_PROD!C14="","",SUMIFS(entrada!H:H,entrada!C:C,C14))</f>
        <v>2</v>
      </c>
      <c r="F14" s="47">
        <f>IF(CADA_PROD!B14="","",SUMIFS(SAIDA!G:G,SAIDA!C:C,C14))</f>
        <v>0</v>
      </c>
      <c r="G14" s="47">
        <f t="shared" si="2"/>
        <v>2</v>
      </c>
      <c r="H14" s="19" t="str">
        <f>IF(CADA_PROD!B14="","",IFERROR(IF(G14&lt;=0,"Sem estoque",IF(G14/D14&lt;0.25,"Quase sem estoque",IF(G14/D14&lt;1.2,"Estoque baixo",IF(G14/D14&lt;2,"Estoque moderado","Estoque confortável")))),""))</f>
        <v/>
      </c>
      <c r="I14" s="22">
        <f>IF(CADA_PROD!B14="","",SUMIFS(entrada!L:L,entrada!C:C,C14))</f>
        <v>0</v>
      </c>
      <c r="J14" s="49">
        <f>IF(CADA_PROD!B14="","",IFERROR($I14/SUM($I$5:$I$1003),""))</f>
        <v>0</v>
      </c>
      <c r="K14" s="49">
        <f>IF(CADA_PROD!B14="","",IFERROR(G14/SUM($G$5:$G$1003)+O14,""))</f>
        <v>2.5322866548493288E-4</v>
      </c>
      <c r="L14" s="22">
        <f>IF(CADA_PROD!$C14="","",IFERROR(SUMIFS(entrada!L:L,entrada!C:C,C14)/SUMIFS(entrada!H:H,entrada!C:C,C14),0))</f>
        <v>0</v>
      </c>
      <c r="M14" s="50" t="e">
        <f>IF(CADA_PROD!B14="","",F14/D14)</f>
        <v>#VALUE!</v>
      </c>
      <c r="N14" s="48" t="b">
        <f t="shared" si="1"/>
        <v>1</v>
      </c>
    </row>
    <row r="15" spans="1:39" ht="30.75" customHeight="1" x14ac:dyDescent="0.25">
      <c r="B15" s="19" t="str">
        <f>IF(CADA_PROD!B15="","",CADA_PROD!B15)</f>
        <v>0A11</v>
      </c>
      <c r="C15" s="19" t="str">
        <f>IF(CADA_PROD!C15="","",CADA_PROD!C15)</f>
        <v>0A11</v>
      </c>
      <c r="D15" s="47" t="str">
        <f>IF(CADA_PROD!D15="","",CADA_PROD!D15)</f>
        <v/>
      </c>
      <c r="E15" s="47">
        <f>IF(CADA_PROD!C15="","",SUMIFS(entrada!H:H,entrada!C:C,C15))</f>
        <v>10</v>
      </c>
      <c r="F15" s="47">
        <f>IF(CADA_PROD!B15="","",SUMIFS(SAIDA!G:G,SAIDA!C:C,C15))</f>
        <v>0</v>
      </c>
      <c r="G15" s="47">
        <f t="shared" si="2"/>
        <v>10</v>
      </c>
      <c r="H15" s="19" t="str">
        <f>IF(CADA_PROD!B15="","",IFERROR(IF(G15&lt;=0,"Sem estoque",IF(G15/D15&lt;0.25,"Quase sem estoque",IF(G15/D15&lt;1.2,"Estoque baixo",IF(G15/D15&lt;2,"Estoque moderado","Estoque confortável")))),""))</f>
        <v/>
      </c>
      <c r="I15" s="22">
        <f>IF(CADA_PROD!B15="","",SUMIFS(entrada!L:L,entrada!C:C,C15))</f>
        <v>0</v>
      </c>
      <c r="J15" s="49">
        <f>IF(CADA_PROD!B15="","",IFERROR($I15/SUM($I$5:$I$1003),""))</f>
        <v>0</v>
      </c>
      <c r="K15" s="49">
        <f>IF(CADA_PROD!B15="","",IFERROR(G15/SUM($G$5:$G$1003)+O15,""))</f>
        <v>1.2661433274246644E-3</v>
      </c>
      <c r="L15" s="22">
        <f>IF(CADA_PROD!$C15="","",IFERROR(SUMIFS(entrada!L:L,entrada!C:C,C15)/SUMIFS(entrada!H:H,entrada!C:C,C15),0))</f>
        <v>0</v>
      </c>
      <c r="M15" s="50" t="e">
        <f>IF(CADA_PROD!B15="","",F15/D15)</f>
        <v>#VALUE!</v>
      </c>
      <c r="N15" s="48" t="b">
        <f t="shared" si="1"/>
        <v>1</v>
      </c>
    </row>
    <row r="16" spans="1:39" ht="30.75" customHeight="1" x14ac:dyDescent="0.25">
      <c r="B16" s="19" t="str">
        <f>IF(CADA_PROD!B16="","",CADA_PROD!B16)</f>
        <v>0A12</v>
      </c>
      <c r="C16" s="19" t="str">
        <f>IF(CADA_PROD!C16="","",CADA_PROD!C16)</f>
        <v>0A12</v>
      </c>
      <c r="D16" s="47" t="str">
        <f>IF(CADA_PROD!D16="","",CADA_PROD!D16)</f>
        <v/>
      </c>
      <c r="E16" s="47">
        <f>IF(CADA_PROD!C16="","",SUMIFS(entrada!H:H,entrada!C:C,C16))</f>
        <v>0</v>
      </c>
      <c r="F16" s="47">
        <f>IF(CADA_PROD!B16="","",SUMIFS(SAIDA!G:G,SAIDA!C:C,C16))</f>
        <v>0</v>
      </c>
      <c r="G16" s="47">
        <f t="shared" si="2"/>
        <v>0</v>
      </c>
      <c r="H16" s="19" t="str">
        <f>IF(CADA_PROD!B16="","",IFERROR(IF(G16&lt;=0,"Sem estoque",IF(G16/D16&lt;0.25,"Quase sem estoque",IF(G16/D16&lt;1.2,"Estoque baixo",IF(G16/D16&lt;2,"Estoque moderado","Estoque confortável")))),""))</f>
        <v>Sem estoque</v>
      </c>
      <c r="I16" s="22">
        <f>IF(CADA_PROD!B16="","",SUMIFS(entrada!L:L,entrada!C:C,C16))</f>
        <v>0</v>
      </c>
      <c r="J16" s="49">
        <f>IF(CADA_PROD!B16="","",IFERROR($I16/SUM($I$5:$I$1003),""))</f>
        <v>0</v>
      </c>
      <c r="K16" s="49">
        <f>IF(CADA_PROD!B16="","",IFERROR(G16/SUM($G$5:$G$1003)+O16,""))</f>
        <v>0</v>
      </c>
      <c r="L16" s="22">
        <f>IF(CADA_PROD!$C16="","",IFERROR(SUMIFS(entrada!L:L,entrada!C:C,C16)/SUMIFS(entrada!H:H,entrada!C:C,C16),0))</f>
        <v>0</v>
      </c>
      <c r="M16" s="50" t="e">
        <f>IF(CADA_PROD!B16="","",F16/D16)</f>
        <v>#VALUE!</v>
      </c>
      <c r="N16" s="48" t="b">
        <f t="shared" si="1"/>
        <v>1</v>
      </c>
    </row>
    <row r="17" spans="2:14" ht="30.75" customHeight="1" x14ac:dyDescent="0.25">
      <c r="B17" s="19" t="str">
        <f>IF(CADA_PROD!B17="","",CADA_PROD!B17)</f>
        <v>0A13</v>
      </c>
      <c r="C17" s="19" t="str">
        <f>IF(CADA_PROD!C17="","",CADA_PROD!C17)</f>
        <v>0A13</v>
      </c>
      <c r="D17" s="47" t="str">
        <f>IF(CADA_PROD!D17="","",CADA_PROD!D17)</f>
        <v/>
      </c>
      <c r="E17" s="47">
        <f>IF(CADA_PROD!C17="","",SUMIFS(entrada!H:H,entrada!C:C,C17))</f>
        <v>25</v>
      </c>
      <c r="F17" s="47">
        <f>IF(CADA_PROD!B17="","",SUMIFS(SAIDA!G:G,SAIDA!C:C,C17))</f>
        <v>0</v>
      </c>
      <c r="G17" s="47">
        <f>IFERROR(E17-F17,"")</f>
        <v>25</v>
      </c>
      <c r="H17" s="19" t="str">
        <f>IF(CADA_PROD!B17="","",IFERROR(IF(G17&lt;=0,"Sem estoque",IF(G17/D17&lt;0.25,"Quase sem estoque",IF(G17/D17&lt;1.2,"Estoque baixo",IF(G17/D17&lt;2,"Estoque moderado","Estoque confortável")))),""))</f>
        <v/>
      </c>
      <c r="I17" s="22">
        <f>IF(CADA_PROD!B17="","",SUMIFS(entrada!L:L,entrada!C:C,C17))</f>
        <v>0</v>
      </c>
      <c r="J17" s="49">
        <f>IF(CADA_PROD!B17="","",IFERROR($I17/SUM($I$5:$I$1003),""))</f>
        <v>0</v>
      </c>
      <c r="K17" s="49">
        <f>IF(CADA_PROD!B17="","",IFERROR(G17/SUM($G$5:$G$1003)+O17,""))</f>
        <v>3.1653583185616611E-3</v>
      </c>
      <c r="L17" s="22">
        <f>IF(CADA_PROD!$C17="","",IFERROR(SUMIFS(entrada!L:L,entrada!C:C,C17)/SUMIFS(entrada!H:H,entrada!C:C,C17),0))</f>
        <v>0</v>
      </c>
      <c r="M17" s="50" t="e">
        <f>IF(CADA_PROD!B17="","",F17/D17)</f>
        <v>#VALUE!</v>
      </c>
      <c r="N17" s="48" t="b">
        <f t="shared" si="1"/>
        <v>1</v>
      </c>
    </row>
    <row r="18" spans="2:14" ht="30.75" customHeight="1" x14ac:dyDescent="0.25">
      <c r="B18" s="19" t="str">
        <f>IF(CADA_PROD!B18="","",CADA_PROD!B18)</f>
        <v>0A14</v>
      </c>
      <c r="C18" s="19" t="str">
        <f>IF(CADA_PROD!C18="","",CADA_PROD!C18)</f>
        <v>0A14</v>
      </c>
      <c r="D18" s="47" t="str">
        <f>IF(CADA_PROD!D18="","",CADA_PROD!D18)</f>
        <v/>
      </c>
      <c r="E18" s="47">
        <f>IF(CADA_PROD!C17="","",SUMIFS(entrada!H:H,entrada!C:C,C18))</f>
        <v>104</v>
      </c>
      <c r="F18" s="47">
        <f>IF(CADA_PROD!B18="","",SUMIFS(SAIDA!G:G,SAIDA!C:C,C18))</f>
        <v>0</v>
      </c>
      <c r="G18" s="47">
        <f t="shared" si="2"/>
        <v>104</v>
      </c>
      <c r="H18" s="19" t="str">
        <f>IF(CADA_PROD!B18="","",IFERROR(IF(G18&lt;=0,"Sem estoque",IF(G18/D18&lt;0.25,"Quase sem estoque",IF(G18/D18&lt;1.2,"Estoque baixo",IF(G18/D18&lt;2,"Estoque moderado","Estoque confortável")))),""))</f>
        <v/>
      </c>
      <c r="I18" s="22">
        <f>IF(CADA_PROD!B18="","",SUMIFS(entrada!L:L,entrada!C:C,C18))</f>
        <v>0</v>
      </c>
      <c r="J18" s="49">
        <f>IF(CADA_PROD!B18="","",IFERROR($I18/SUM($I$5:$I$1003),""))</f>
        <v>0</v>
      </c>
      <c r="K18" s="49">
        <f>IF(CADA_PROD!B18="","",IFERROR(G18/SUM($G$5:$G$1003)+O18,""))</f>
        <v>1.316789060521651E-2</v>
      </c>
      <c r="L18" s="22">
        <f>IF(CADA_PROD!$C17="","",IFERROR(SUMIFS(entrada!L:L,entrada!C:C,C18)/SUMIFS(entrada!H:H,entrada!C:C,C18),0))</f>
        <v>0</v>
      </c>
      <c r="M18" s="50" t="e">
        <f>IF(CADA_PROD!B18="","",F18/D18)</f>
        <v>#VALUE!</v>
      </c>
      <c r="N18" s="48" t="b">
        <f t="shared" si="1"/>
        <v>1</v>
      </c>
    </row>
    <row r="19" spans="2:14" ht="30.75" customHeight="1" x14ac:dyDescent="0.25">
      <c r="B19" s="19" t="str">
        <f>IF(CADA_PROD!B19="","",CADA_PROD!B19)</f>
        <v>0A15</v>
      </c>
      <c r="C19" s="19" t="str">
        <f>IF(CADA_PROD!C19="","",CADA_PROD!C19)</f>
        <v>0A15</v>
      </c>
      <c r="D19" s="47" t="str">
        <f>IF(CADA_PROD!D19="","",CADA_PROD!D19)</f>
        <v/>
      </c>
      <c r="E19" s="47">
        <f>IF(CADA_PROD!C18="","",SUMIFS(entrada!H:H,entrada!C:C,C19))</f>
        <v>28</v>
      </c>
      <c r="F19" s="47">
        <f>IF(CADA_PROD!B19="","",SUMIFS(SAIDA!G:G,SAIDA!C:C,C19))</f>
        <v>0</v>
      </c>
      <c r="G19" s="47">
        <f t="shared" si="2"/>
        <v>28</v>
      </c>
      <c r="H19" s="19" t="str">
        <f>IF(CADA_PROD!B19="","",IFERROR(IF(G19&lt;=0,"Sem estoque",IF(G19/D19&lt;0.25,"Quase sem estoque",IF(G19/D19&lt;1.2,"Estoque baixo",IF(G19/D19&lt;2,"Estoque moderado","Estoque confortável")))),""))</f>
        <v/>
      </c>
      <c r="I19" s="22">
        <f>IF(CADA_PROD!B19="","",SUMIFS(entrada!L:L,entrada!C:C,C19))</f>
        <v>0</v>
      </c>
      <c r="J19" s="49">
        <f>IF(CADA_PROD!B19="","",IFERROR($I19/SUM($I$5:$I$1003),""))</f>
        <v>0</v>
      </c>
      <c r="K19" s="49">
        <f>IF(CADA_PROD!B19="","",IFERROR(G19/SUM($G$5:$G$1003)+O19,""))</f>
        <v>3.5452013167890607E-3</v>
      </c>
      <c r="L19" s="22">
        <f>IF(CADA_PROD!$C18="","",IFERROR(SUMIFS(entrada!L:L,entrada!C:C,C19)/SUMIFS(entrada!H:H,entrada!C:C,C19),0))</f>
        <v>0</v>
      </c>
      <c r="M19" s="50" t="e">
        <f>IF(CADA_PROD!B19="","",F19/D19)</f>
        <v>#VALUE!</v>
      </c>
      <c r="N19" s="48" t="b">
        <f t="shared" si="1"/>
        <v>1</v>
      </c>
    </row>
    <row r="20" spans="2:14" ht="30.75" customHeight="1" x14ac:dyDescent="0.25">
      <c r="B20" s="19" t="str">
        <f>IF(CADA_PROD!B20="","",CADA_PROD!B20)</f>
        <v>0A16</v>
      </c>
      <c r="C20" s="19" t="str">
        <f>IF(CADA_PROD!C20="","",CADA_PROD!C20)</f>
        <v>0A16</v>
      </c>
      <c r="D20" s="47" t="str">
        <f>IF(CADA_PROD!D20="","",CADA_PROD!D20)</f>
        <v/>
      </c>
      <c r="E20" s="47">
        <f>IF(CADA_PROD!C20="","",SUMIFS(entrada!H:H,entrada!C:C,C20))</f>
        <v>120</v>
      </c>
      <c r="F20" s="47">
        <f>IF(CADA_PROD!B20="","",SUMIFS(SAIDA!G:G,SAIDA!C:C,C20))</f>
        <v>30</v>
      </c>
      <c r="G20" s="47">
        <f t="shared" si="2"/>
        <v>90</v>
      </c>
      <c r="H20" s="19" t="str">
        <f>IF(CADA_PROD!B20="","",IFERROR(IF(G20&lt;=0,"Sem estoque",IF(G20/D20&lt;0.25,"Quase sem estoque",IF(G20/D20&lt;1.2,"Estoque baixo",IF(G20/D20&lt;2,"Estoque moderado","Estoque confortável")))),""))</f>
        <v/>
      </c>
      <c r="I20" s="22">
        <f>IF(CADA_PROD!B20="","",SUMIFS(entrada!L:L,entrada!C:C,C20))</f>
        <v>0</v>
      </c>
      <c r="J20" s="49">
        <f>IF(CADA_PROD!B20="","",IFERROR($I20/SUM($I$5:$I$1003),""))</f>
        <v>0</v>
      </c>
      <c r="K20" s="49">
        <f>IF(CADA_PROD!B20="","",IFERROR(G20/SUM($G$5:$G$1003)+O20,""))</f>
        <v>1.139528994682198E-2</v>
      </c>
      <c r="L20" s="22">
        <f>IF(CADA_PROD!$C20="","",IFERROR(SUMIFS(entrada!L:L,entrada!C:C,C20)/SUMIFS(entrada!H:H,entrada!C:C,C20),0))</f>
        <v>0</v>
      </c>
      <c r="M20" s="50" t="e">
        <f>IF(CADA_PROD!B20="","",F20/D20)</f>
        <v>#VALUE!</v>
      </c>
      <c r="N20" s="48" t="b">
        <f t="shared" si="1"/>
        <v>1</v>
      </c>
    </row>
    <row r="21" spans="2:14" ht="30.75" customHeight="1" x14ac:dyDescent="0.25">
      <c r="B21" s="19" t="str">
        <f>IF(CADA_PROD!B21="","",CADA_PROD!B21)</f>
        <v>0A17</v>
      </c>
      <c r="C21" s="19" t="str">
        <f>IF(CADA_PROD!C21="","",CADA_PROD!C21)</f>
        <v>0A17</v>
      </c>
      <c r="D21" s="47" t="str">
        <f>IF(CADA_PROD!D21="","",CADA_PROD!D21)</f>
        <v/>
      </c>
      <c r="E21" s="47">
        <f>IF(CADA_PROD!C21="","",SUMIFS(entrada!H:H,entrada!C:C,C21))</f>
        <v>50</v>
      </c>
      <c r="F21" s="47">
        <f>IF(CADA_PROD!B21="","",SUMIFS(SAIDA!G:G,SAIDA!C:C,C21))</f>
        <v>0</v>
      </c>
      <c r="G21" s="47">
        <f t="shared" si="2"/>
        <v>50</v>
      </c>
      <c r="H21" s="19" t="str">
        <f>IF(CADA_PROD!B21="","",IFERROR(IF(G21&lt;=0,"Sem estoque",IF(G21/D21&lt;0.25,"Quase sem estoque",IF(G21/D21&lt;1.2,"Estoque baixo",IF(G21/D21&lt;2,"Estoque moderado","Estoque confortável")))),""))</f>
        <v/>
      </c>
      <c r="I21" s="22">
        <f>IF(CADA_PROD!B21="","",SUMIFS(entrada!L:L,entrada!C:C,C21))</f>
        <v>0</v>
      </c>
      <c r="J21" s="49">
        <f>IF(CADA_PROD!B21="","",IFERROR($I21/SUM($I$5:$I$1003),""))</f>
        <v>0</v>
      </c>
      <c r="K21" s="49">
        <f>IF(CADA_PROD!B21="","",IFERROR(G21/SUM($G$5:$G$1003)+O21,""))</f>
        <v>6.3307166371233221E-3</v>
      </c>
      <c r="L21" s="22">
        <f>IF(CADA_PROD!$C21="","",IFERROR(SUMIFS(entrada!L:L,entrada!C:C,C21)/SUMIFS(entrada!H:H,entrada!C:C,C21),0))</f>
        <v>0</v>
      </c>
      <c r="M21" s="50" t="e">
        <f>IF(CADA_PROD!B21="","",F21/D21)</f>
        <v>#VALUE!</v>
      </c>
      <c r="N21" s="48" t="b">
        <f t="shared" si="1"/>
        <v>1</v>
      </c>
    </row>
    <row r="22" spans="2:14" ht="30.75" customHeight="1" x14ac:dyDescent="0.25">
      <c r="B22" s="19" t="str">
        <f>IF(CADA_PROD!B22="","",CADA_PROD!B22)</f>
        <v>0A18</v>
      </c>
      <c r="C22" s="19" t="str">
        <f>IF(CADA_PROD!C22="","",CADA_PROD!C22)</f>
        <v>0A18</v>
      </c>
      <c r="D22" s="47" t="str">
        <f>IF(CADA_PROD!D22="","",CADA_PROD!D22)</f>
        <v/>
      </c>
      <c r="E22" s="47">
        <f>IF(CADA_PROD!C22="","",SUMIFS(entrada!H:H,entrada!C:C,C22))</f>
        <v>119</v>
      </c>
      <c r="F22" s="47">
        <f>IF(CADA_PROD!B22="","",SUMIFS(SAIDA!G:G,SAIDA!C:C,C22))</f>
        <v>2</v>
      </c>
      <c r="G22" s="47">
        <f t="shared" si="2"/>
        <v>117</v>
      </c>
      <c r="H22" s="19" t="str">
        <f>IF(CADA_PROD!B22="","",IFERROR(IF(G22&lt;=0,"Sem estoque",IF(G22/D22&lt;0.25,"Quase sem estoque",IF(G22/D22&lt;1.2,"Estoque baixo",IF(G22/D22&lt;2,"Estoque moderado","Estoque confortável")))),""))</f>
        <v/>
      </c>
      <c r="I22" s="22">
        <f>IF(CADA_PROD!B22="","",SUMIFS(entrada!L:L,entrada!C:C,C22))</f>
        <v>0</v>
      </c>
      <c r="J22" s="49">
        <f>IF(CADA_PROD!B22="","",IFERROR($I22/SUM($I$5:$I$1003),""))</f>
        <v>0</v>
      </c>
      <c r="K22" s="49">
        <f>IF(CADA_PROD!B22="","",IFERROR(G22/SUM($G$5:$G$1003)+O22,""))</f>
        <v>1.4813876930868575E-2</v>
      </c>
      <c r="L22" s="22">
        <f>IF(CADA_PROD!$C22="","",IFERROR(SUMIFS(entrada!L:L,entrada!C:C,C22)/SUMIFS(entrada!H:H,entrada!C:C,C22),0))</f>
        <v>0</v>
      </c>
      <c r="M22" s="50" t="e">
        <f>IF(CADA_PROD!B22="","",F22/D22)</f>
        <v>#VALUE!</v>
      </c>
      <c r="N22" s="48" t="b">
        <f t="shared" si="1"/>
        <v>1</v>
      </c>
    </row>
    <row r="23" spans="2:14" ht="30.75" customHeight="1" x14ac:dyDescent="0.25">
      <c r="B23" s="19" t="str">
        <f>IF(CADA_PROD!B23="","",CADA_PROD!B23)</f>
        <v>0A19</v>
      </c>
      <c r="C23" s="19" t="str">
        <f>IF(CADA_PROD!C23="","",CADA_PROD!C23)</f>
        <v>0A19</v>
      </c>
      <c r="D23" s="47" t="str">
        <f>IF(CADA_PROD!D23="","",CADA_PROD!D23)</f>
        <v/>
      </c>
      <c r="E23" s="47">
        <f>IF(CADA_PROD!C23="","",SUMIFS(entrada!H:H,entrada!C:C,C23))</f>
        <v>2</v>
      </c>
      <c r="F23" s="47">
        <f>IF(CADA_PROD!B23="","",SUMIFS(SAIDA!G:G,SAIDA!C:C,C23))</f>
        <v>0</v>
      </c>
      <c r="G23" s="47">
        <f t="shared" si="2"/>
        <v>2</v>
      </c>
      <c r="H23" s="19" t="str">
        <f>IF(CADA_PROD!B23="","",IFERROR(IF(G23&lt;=0,"Sem estoque",IF(G23/D23&lt;0.25,"Quase sem estoque",IF(G23/D23&lt;1.2,"Estoque baixo",IF(G23/D23&lt;2,"Estoque moderado","Estoque confortável")))),""))</f>
        <v/>
      </c>
      <c r="I23" s="22">
        <f>IF(CADA_PROD!B23="","",SUMIFS(entrada!L:L,entrada!C:C,C23))</f>
        <v>0</v>
      </c>
      <c r="J23" s="49">
        <f>IF(CADA_PROD!B23="","",IFERROR($I23/SUM($I$5:$I$1003),""))</f>
        <v>0</v>
      </c>
      <c r="K23" s="49">
        <f>IF(CADA_PROD!B23="","",IFERROR(G23/SUM($G$5:$G$1003)+O23,""))</f>
        <v>2.5322866548493288E-4</v>
      </c>
      <c r="L23" s="22">
        <f>IF(CADA_PROD!$C23="","",IFERROR(SUMIFS(entrada!L:L,entrada!C:C,C23)/SUMIFS(entrada!H:H,entrada!C:C,C23),0))</f>
        <v>0</v>
      </c>
      <c r="M23" s="50" t="e">
        <f>IF(CADA_PROD!B23="","",F23/D23)</f>
        <v>#VALUE!</v>
      </c>
      <c r="N23" s="48" t="b">
        <f t="shared" si="1"/>
        <v>1</v>
      </c>
    </row>
    <row r="24" spans="2:14" ht="30.75" customHeight="1" x14ac:dyDescent="0.25">
      <c r="B24" s="19" t="str">
        <f>IF(CADA_PROD!B24="","",CADA_PROD!B24)</f>
        <v>0A20</v>
      </c>
      <c r="C24" s="19" t="str">
        <f>IF(CADA_PROD!C24="","",CADA_PROD!C24)</f>
        <v>0A20</v>
      </c>
      <c r="D24" s="47" t="str">
        <f>IF(CADA_PROD!D24="","",CADA_PROD!D24)</f>
        <v/>
      </c>
      <c r="E24" s="47">
        <f>IF(CADA_PROD!C24="","",SUMIFS(entrada!H:H,entrada!C:C,C24))</f>
        <v>22</v>
      </c>
      <c r="F24" s="47">
        <f>IF(CADA_PROD!B24="","",SUMIFS(SAIDA!G:G,SAIDA!C:C,C24))</f>
        <v>2</v>
      </c>
      <c r="G24" s="47">
        <f t="shared" si="2"/>
        <v>20</v>
      </c>
      <c r="H24" s="19" t="str">
        <f>IF(CADA_PROD!B24="","",IFERROR(IF(G24&lt;=0,"Sem estoque",IF(G24/D24&lt;0.25,"Quase sem estoque",IF(G24/D24&lt;1.2,"Estoque baixo",IF(G24/D24&lt;2,"Estoque moderado","Estoque confortável")))),""))</f>
        <v/>
      </c>
      <c r="I24" s="22">
        <f>IF(CADA_PROD!B24="","",SUMIFS(entrada!L:L,entrada!C:C,C24))</f>
        <v>0</v>
      </c>
      <c r="J24" s="49">
        <f>IF(CADA_PROD!B24="","",IFERROR($I24/SUM($I$5:$I$1003),""))</f>
        <v>0</v>
      </c>
      <c r="K24" s="49">
        <f>IF(CADA_PROD!B24="","",IFERROR(G24/SUM($G$5:$G$1003)+O24,""))</f>
        <v>2.5322866548493288E-3</v>
      </c>
      <c r="L24" s="22">
        <f>IF(CADA_PROD!$C24="","",IFERROR(SUMIFS(entrada!L:L,entrada!C:C,C24)/SUMIFS(entrada!H:H,entrada!C:C,C24),0))</f>
        <v>0</v>
      </c>
      <c r="M24" s="50" t="e">
        <f>IF(CADA_PROD!B24="","",F24/D24)</f>
        <v>#VALUE!</v>
      </c>
      <c r="N24" s="48" t="b">
        <f t="shared" si="1"/>
        <v>1</v>
      </c>
    </row>
    <row r="25" spans="2:14" ht="30.75" customHeight="1" x14ac:dyDescent="0.25">
      <c r="B25" s="19" t="str">
        <f>IF(CADA_PROD!B25="","",CADA_PROD!B25)</f>
        <v>0A21</v>
      </c>
      <c r="C25" s="19" t="str">
        <f>IF(CADA_PROD!C25="","",CADA_PROD!C25)</f>
        <v>0A21</v>
      </c>
      <c r="D25" s="47" t="str">
        <f>IF(CADA_PROD!D25="","",CADA_PROD!D25)</f>
        <v/>
      </c>
      <c r="E25" s="47">
        <f>IF(CADA_PROD!C25="","",SUMIFS(entrada!H:H,entrada!C:C,C25))</f>
        <v>1</v>
      </c>
      <c r="F25" s="47">
        <f>IF(CADA_PROD!B25="","",SUMIFS(SAIDA!G:G,SAIDA!C:C,C25))</f>
        <v>0</v>
      </c>
      <c r="G25" s="47">
        <f t="shared" si="2"/>
        <v>1</v>
      </c>
      <c r="H25" s="19" t="str">
        <f>IF(CADA_PROD!B25="","",IFERROR(IF(G25&lt;=0,"Sem estoque",IF(G25/D25&lt;0.25,"Quase sem estoque",IF(G25/D25&lt;1.2,"Estoque baixo",IF(G25/D25&lt;2,"Estoque moderado","Estoque confortável")))),""))</f>
        <v/>
      </c>
      <c r="I25" s="22">
        <f>IF(CADA_PROD!B25="","",SUMIFS(entrada!L:L,entrada!C:C,C25))</f>
        <v>0</v>
      </c>
      <c r="J25" s="49">
        <f>IF(CADA_PROD!B25="","",IFERROR($I25/SUM($I$5:$I$1003),""))</f>
        <v>0</v>
      </c>
      <c r="K25" s="49">
        <f>IF(CADA_PROD!B25="","",IFERROR(G25/SUM($G$5:$G$1003)+O25,""))</f>
        <v>1.2661433274246644E-4</v>
      </c>
      <c r="L25" s="22">
        <f>IF(CADA_PROD!$C25="","",IFERROR(SUMIFS(entrada!L:L,entrada!C:C,C25)/SUMIFS(entrada!H:H,entrada!C:C,C25),0))</f>
        <v>0</v>
      </c>
      <c r="M25" s="50" t="e">
        <f>IF(CADA_PROD!B25="","",F25/D25)</f>
        <v>#VALUE!</v>
      </c>
      <c r="N25" s="48" t="b">
        <f t="shared" si="1"/>
        <v>1</v>
      </c>
    </row>
    <row r="26" spans="2:14" ht="30.75" customHeight="1" x14ac:dyDescent="0.25">
      <c r="B26" s="19" t="str">
        <f>IF(CADA_PROD!B26="","",CADA_PROD!B26)</f>
        <v>0A22</v>
      </c>
      <c r="C26" s="19" t="str">
        <f>IF(CADA_PROD!C26="","",CADA_PROD!C26)</f>
        <v>0A22</v>
      </c>
      <c r="D26" s="47" t="str">
        <f>IF(CADA_PROD!D26="","",CADA_PROD!D26)</f>
        <v/>
      </c>
      <c r="E26" s="47">
        <f>IF(CADA_PROD!C26="","",SUMIFS(entrada!H:H,entrada!C:C,C26))</f>
        <v>18</v>
      </c>
      <c r="F26" s="47">
        <f>IF(CADA_PROD!B26="","",SUMIFS(SAIDA!G:G,SAIDA!C:C,C26))</f>
        <v>5</v>
      </c>
      <c r="G26" s="47">
        <f t="shared" si="2"/>
        <v>13</v>
      </c>
      <c r="H26" s="19" t="str">
        <f>IF(CADA_PROD!B26="","",IFERROR(IF(G26&lt;=0,"Sem estoque",IF(G26/D26&lt;0.25,"Quase sem estoque",IF(G26/D26&lt;1.2,"Estoque baixo",IF(G26/D26&lt;2,"Estoque moderado","Estoque confortável")))),""))</f>
        <v/>
      </c>
      <c r="I26" s="22">
        <f>IF(CADA_PROD!B26="","",SUMIFS(entrada!L:L,entrada!C:C,C26))</f>
        <v>0</v>
      </c>
      <c r="J26" s="49">
        <f>IF(CADA_PROD!B26="","",IFERROR($I26/SUM($I$5:$I$1003),""))</f>
        <v>0</v>
      </c>
      <c r="K26" s="49">
        <f>IF(CADA_PROD!B26="","",IFERROR(G26/SUM($G$5:$G$1003)+O26,""))</f>
        <v>1.6459863256520638E-3</v>
      </c>
      <c r="L26" s="22">
        <f>IF(CADA_PROD!$C26="","",IFERROR(SUMIFS(entrada!L:L,entrada!C:C,C26)/SUMIFS(entrada!H:H,entrada!C:C,C26),0))</f>
        <v>0</v>
      </c>
      <c r="M26" s="50" t="e">
        <f>IF(CADA_PROD!B26="","",F26/D26)</f>
        <v>#VALUE!</v>
      </c>
      <c r="N26" s="48" t="b">
        <f t="shared" si="1"/>
        <v>1</v>
      </c>
    </row>
    <row r="27" spans="2:14" ht="30.75" customHeight="1" x14ac:dyDescent="0.25">
      <c r="B27" s="19" t="str">
        <f>IF(CADA_PROD!B27="","",CADA_PROD!B27)</f>
        <v>0A23</v>
      </c>
      <c r="C27" s="19" t="str">
        <f>IF(CADA_PROD!C27="","",CADA_PROD!C27)</f>
        <v>0A23</v>
      </c>
      <c r="D27" s="47" t="str">
        <f>IF(CADA_PROD!D27="","",CADA_PROD!D27)</f>
        <v/>
      </c>
      <c r="E27" s="47">
        <f>IF(CADA_PROD!C27="","",SUMIFS(entrada!H:H,entrada!C:C,C27))</f>
        <v>15</v>
      </c>
      <c r="F27" s="47">
        <f>IF(CADA_PROD!B27="","",SUMIFS(SAIDA!G:G,SAIDA!C:C,C27))</f>
        <v>5</v>
      </c>
      <c r="G27" s="47">
        <f t="shared" si="2"/>
        <v>10</v>
      </c>
      <c r="H27" s="19" t="str">
        <f>IF(CADA_PROD!B27="","",IFERROR(IF(G27&lt;=0,"Sem estoque",IF(G27/D27&lt;0.25,"Quase sem estoque",IF(G27/D27&lt;1.2,"Estoque baixo",IF(G27/D27&lt;2,"Estoque moderado","Estoque confortável")))),""))</f>
        <v/>
      </c>
      <c r="I27" s="22">
        <f>IF(CADA_PROD!B27="","",SUMIFS(entrada!L:L,entrada!C:C,C27))</f>
        <v>0</v>
      </c>
      <c r="J27" s="49">
        <f>IF(CADA_PROD!B27="","",IFERROR($I27/SUM($I$5:$I$1003),""))</f>
        <v>0</v>
      </c>
      <c r="K27" s="49">
        <f>IF(CADA_PROD!B27="","",IFERROR(G27/SUM($G$5:$G$1003)+O27,""))</f>
        <v>1.2661433274246644E-3</v>
      </c>
      <c r="L27" s="22">
        <f>IF(CADA_PROD!$C27="","",IFERROR(SUMIFS(entrada!L:L,entrada!C:C,C27)/SUMIFS(entrada!H:H,entrada!C:C,C27),0))</f>
        <v>0</v>
      </c>
      <c r="M27" s="50" t="e">
        <f>IF(CADA_PROD!B27="","",F27/D27)</f>
        <v>#VALUE!</v>
      </c>
      <c r="N27" s="48" t="b">
        <f t="shared" si="1"/>
        <v>1</v>
      </c>
    </row>
    <row r="28" spans="2:14" ht="30.75" customHeight="1" x14ac:dyDescent="0.25">
      <c r="B28" s="19" t="str">
        <f>IF(CADA_PROD!B28="","",CADA_PROD!B28)</f>
        <v>0A24</v>
      </c>
      <c r="C28" s="19" t="str">
        <f>IF(CADA_PROD!C28="","",CADA_PROD!C28)</f>
        <v>0A24</v>
      </c>
      <c r="D28" s="47" t="str">
        <f>IF(CADA_PROD!D28="","",CADA_PROD!D28)</f>
        <v/>
      </c>
      <c r="E28" s="47">
        <f>IF(CADA_PROD!C28="","",SUMIFS(entrada!H:H,entrada!C:C,C28))</f>
        <v>8</v>
      </c>
      <c r="F28" s="47">
        <f>IF(CADA_PROD!B28="","",SUMIFS(SAIDA!G:G,SAIDA!C:C,C28))</f>
        <v>2</v>
      </c>
      <c r="G28" s="47">
        <f t="shared" si="2"/>
        <v>6</v>
      </c>
      <c r="H28" s="19" t="str">
        <f>IF(CADA_PROD!B28="","",IFERROR(IF(G28&lt;=0,"Sem estoque",IF(G28/D28&lt;0.25,"Quase sem estoque",IF(G28/D28&lt;1.2,"Estoque baixo",IF(G28/D28&lt;2,"Estoque moderado","Estoque confortável")))),""))</f>
        <v/>
      </c>
      <c r="I28" s="22">
        <f>IF(CADA_PROD!B28="","",SUMIFS(entrada!L:L,entrada!C:C,C28))</f>
        <v>0</v>
      </c>
      <c r="J28" s="49">
        <f>IF(CADA_PROD!B28="","",IFERROR($I28/SUM($I$5:$I$1003),""))</f>
        <v>0</v>
      </c>
      <c r="K28" s="49">
        <f>IF(CADA_PROD!B28="","",IFERROR(G28/SUM($G$5:$G$1003)+O28,""))</f>
        <v>7.5968599645479873E-4</v>
      </c>
      <c r="L28" s="22">
        <f>IF(CADA_PROD!$C28="","",IFERROR(SUMIFS(entrada!L:L,entrada!C:C,C28)/SUMIFS(entrada!H:H,entrada!C:C,C28),0))</f>
        <v>0</v>
      </c>
      <c r="M28" s="50" t="e">
        <f>IF(CADA_PROD!B28="","",F28/D28)</f>
        <v>#VALUE!</v>
      </c>
      <c r="N28" s="48" t="b">
        <f t="shared" si="1"/>
        <v>1</v>
      </c>
    </row>
    <row r="29" spans="2:14" ht="30.75" customHeight="1" x14ac:dyDescent="0.25">
      <c r="B29" s="19" t="str">
        <f>IF(CADA_PROD!B29="","",CADA_PROD!B29)</f>
        <v>0A25</v>
      </c>
      <c r="C29" s="19" t="str">
        <f>IF(CADA_PROD!C29="","",CADA_PROD!C29)</f>
        <v>0A25</v>
      </c>
      <c r="D29" s="47" t="str">
        <f>IF(CADA_PROD!D29="","",CADA_PROD!D29)</f>
        <v/>
      </c>
      <c r="E29" s="47">
        <f>IF(CADA_PROD!C29="","",SUMIFS(entrada!H:H,entrada!C:C,C29))</f>
        <v>1</v>
      </c>
      <c r="F29" s="47">
        <f>IF(CADA_PROD!B29="","",SUMIFS(SAIDA!G:G,SAIDA!C:C,C29))</f>
        <v>0</v>
      </c>
      <c r="G29" s="47">
        <f t="shared" si="2"/>
        <v>1</v>
      </c>
      <c r="H29" s="19" t="str">
        <f>IF(CADA_PROD!B29="","",IFERROR(IF(G29&lt;=0,"Sem estoque",IF(G29/D29&lt;0.25,"Quase sem estoque",IF(G29/D29&lt;1.2,"Estoque baixo",IF(G29/D29&lt;2,"Estoque moderado","Estoque confortável")))),""))</f>
        <v/>
      </c>
      <c r="I29" s="22">
        <f>IF(CADA_PROD!B29="","",SUMIFS(entrada!L:L,entrada!C:C,C29))</f>
        <v>0</v>
      </c>
      <c r="J29" s="49">
        <f>IF(CADA_PROD!B29="","",IFERROR($I29/SUM($I$5:$I$1003),""))</f>
        <v>0</v>
      </c>
      <c r="K29" s="49">
        <f>IF(CADA_PROD!B29="","",IFERROR(G29/SUM($G$5:$G$1003)+O29,""))</f>
        <v>1.2661433274246644E-4</v>
      </c>
      <c r="L29" s="22">
        <f>IF(CADA_PROD!$C29="","",IFERROR(SUMIFS(entrada!L:L,entrada!C:C,C29)/SUMIFS(entrada!H:H,entrada!C:C,C29),0))</f>
        <v>0</v>
      </c>
      <c r="M29" s="50" t="e">
        <f>IF(CADA_PROD!B29="","",F29/D29)</f>
        <v>#VALUE!</v>
      </c>
      <c r="N29" s="48" t="b">
        <f t="shared" si="1"/>
        <v>1</v>
      </c>
    </row>
    <row r="30" spans="2:14" ht="30.75" customHeight="1" x14ac:dyDescent="0.25">
      <c r="B30" s="19" t="str">
        <f>IF(CADA_PROD!B30="","",CADA_PROD!B30)</f>
        <v>0A26</v>
      </c>
      <c r="C30" s="19" t="str">
        <f>IF(CADA_PROD!C30="","",CADA_PROD!C30)</f>
        <v>0A26</v>
      </c>
      <c r="D30" s="47" t="str">
        <f>IF(CADA_PROD!D30="","",CADA_PROD!D30)</f>
        <v/>
      </c>
      <c r="E30" s="47">
        <f>IF(CADA_PROD!C30="","",SUMIFS(entrada!H:H,entrada!C:C,C30))</f>
        <v>8</v>
      </c>
      <c r="F30" s="47">
        <f>IF(CADA_PROD!B30="","",SUMIFS(SAIDA!G:G,SAIDA!C:C,C30))</f>
        <v>0</v>
      </c>
      <c r="G30" s="47">
        <f t="shared" si="2"/>
        <v>8</v>
      </c>
      <c r="H30" s="19" t="str">
        <f>IF(CADA_PROD!B30="","",IFERROR(IF(G30&lt;=0,"Sem estoque",IF(G30/D30&lt;0.25,"Quase sem estoque",IF(G30/D30&lt;1.2,"Estoque baixo",IF(G30/D30&lt;2,"Estoque moderado","Estoque confortável")))),""))</f>
        <v/>
      </c>
      <c r="I30" s="22">
        <f>IF(CADA_PROD!B30="","",SUMIFS(entrada!L:L,entrada!C:C,C30))</f>
        <v>0</v>
      </c>
      <c r="J30" s="49">
        <f>IF(CADA_PROD!B30="","",IFERROR($I30/SUM($I$5:$I$1003),""))</f>
        <v>0</v>
      </c>
      <c r="K30" s="49">
        <f>IF(CADA_PROD!B30="","",IFERROR(G30/SUM($G$5:$G$1003)+O30,""))</f>
        <v>1.0129146619397315E-3</v>
      </c>
      <c r="L30" s="22">
        <f>IF(CADA_PROD!$C30="","",IFERROR(SUMIFS(entrada!L:L,entrada!C:C,C30)/SUMIFS(entrada!H:H,entrada!C:C,C30),0))</f>
        <v>0</v>
      </c>
      <c r="M30" s="50" t="e">
        <f>IF(CADA_PROD!B30="","",F30/D30)</f>
        <v>#VALUE!</v>
      </c>
      <c r="N30" s="48" t="b">
        <f t="shared" si="1"/>
        <v>1</v>
      </c>
    </row>
    <row r="31" spans="2:14" ht="30.75" customHeight="1" x14ac:dyDescent="0.25">
      <c r="B31" s="19" t="str">
        <f>IF(CADA_PROD!B31="","",CADA_PROD!B31)</f>
        <v>0A27</v>
      </c>
      <c r="C31" s="19" t="str">
        <f>IF(CADA_PROD!C31="","",CADA_PROD!C31)</f>
        <v>0A27</v>
      </c>
      <c r="D31" s="47" t="str">
        <f>IF(CADA_PROD!D31="","",CADA_PROD!D31)</f>
        <v/>
      </c>
      <c r="E31" s="47">
        <f>IF(CADA_PROD!C31="","",SUMIFS(entrada!H:H,entrada!C:C,C31))</f>
        <v>1</v>
      </c>
      <c r="F31" s="47">
        <f>IF(CADA_PROD!B31="","",SUMIFS(SAIDA!G:G,SAIDA!C:C,C31))</f>
        <v>0</v>
      </c>
      <c r="G31" s="47">
        <f t="shared" si="2"/>
        <v>1</v>
      </c>
      <c r="H31" s="19" t="str">
        <f>IF(CADA_PROD!B31="","",IFERROR(IF(G31&lt;=0,"Sem estoque",IF(G31/D31&lt;0.25,"Quase sem estoque",IF(G31/D31&lt;1.2,"Estoque baixo",IF(G31/D31&lt;2,"Estoque moderado","Estoque confortável")))),""))</f>
        <v/>
      </c>
      <c r="I31" s="22">
        <f>IF(CADA_PROD!B31="","",SUMIFS(entrada!L:L,entrada!C:C,C31))</f>
        <v>0</v>
      </c>
      <c r="J31" s="49">
        <f>IF(CADA_PROD!B31="","",IFERROR($I31/SUM($I$5:$I$1003),""))</f>
        <v>0</v>
      </c>
      <c r="K31" s="49">
        <f>IF(CADA_PROD!B31="","",IFERROR(G31/SUM($G$5:$G$1003)+O31,""))</f>
        <v>1.2661433274246644E-4</v>
      </c>
      <c r="L31" s="22">
        <f>IF(CADA_PROD!$C31="","",IFERROR(SUMIFS(entrada!L:L,entrada!C:C,C31)/SUMIFS(entrada!H:H,entrada!C:C,C31),0))</f>
        <v>0</v>
      </c>
      <c r="M31" s="50" t="e">
        <f>IF(CADA_PROD!B31="","",F31/D31)</f>
        <v>#VALUE!</v>
      </c>
      <c r="N31" s="48" t="b">
        <f t="shared" si="1"/>
        <v>1</v>
      </c>
    </row>
    <row r="32" spans="2:14" ht="30.75" customHeight="1" x14ac:dyDescent="0.25">
      <c r="B32" s="19" t="str">
        <f>IF(CADA_PROD!B32="","",CADA_PROD!B32)</f>
        <v>0A28</v>
      </c>
      <c r="C32" s="19" t="str">
        <f>IF(CADA_PROD!C32="","",CADA_PROD!C32)</f>
        <v>0A28</v>
      </c>
      <c r="D32" s="47" t="str">
        <f>IF(CADA_PROD!D32="","",CADA_PROD!D32)</f>
        <v/>
      </c>
      <c r="E32" s="47">
        <f>IF(CADA_PROD!C32="","",SUMIFS(entrada!H:H,entrada!C:C,C32))</f>
        <v>20</v>
      </c>
      <c r="F32" s="47">
        <f>IF(CADA_PROD!B32="","",SUMIFS(SAIDA!G:G,SAIDA!C:C,C32))</f>
        <v>4</v>
      </c>
      <c r="G32" s="47">
        <f t="shared" si="2"/>
        <v>16</v>
      </c>
      <c r="H32" s="19" t="str">
        <f>IF(CADA_PROD!B32="","",IFERROR(IF(G32&lt;=0,"Sem estoque",IF(G32/D32&lt;0.25,"Quase sem estoque",IF(G32/D32&lt;1.2,"Estoque baixo",IF(G32/D32&lt;2,"Estoque moderado","Estoque confortável")))),""))</f>
        <v/>
      </c>
      <c r="I32" s="22">
        <f>IF(CADA_PROD!B32="","",SUMIFS(entrada!L:L,entrada!C:C,C32))</f>
        <v>0</v>
      </c>
      <c r="J32" s="49">
        <f>IF(CADA_PROD!B32="","",IFERROR($I32/SUM($I$5:$I$1003),""))</f>
        <v>0</v>
      </c>
      <c r="K32" s="49">
        <f>IF(CADA_PROD!B32="","",IFERROR(G32/SUM($G$5:$G$1003)+O32,""))</f>
        <v>2.025829323879463E-3</v>
      </c>
      <c r="L32" s="22">
        <f>IF(CADA_PROD!$C32="","",IFERROR(SUMIFS(entrada!L:L,entrada!C:C,C32)/SUMIFS(entrada!H:H,entrada!C:C,C32),0))</f>
        <v>0</v>
      </c>
      <c r="M32" s="50" t="e">
        <f>IF(CADA_PROD!B32="","",F32/D32)</f>
        <v>#VALUE!</v>
      </c>
      <c r="N32" s="48" t="b">
        <f t="shared" si="1"/>
        <v>1</v>
      </c>
    </row>
    <row r="33" spans="2:14" ht="30.75" customHeight="1" x14ac:dyDescent="0.25">
      <c r="B33" s="19" t="str">
        <f>IF(CADA_PROD!B33="","",CADA_PROD!B33)</f>
        <v>0A29</v>
      </c>
      <c r="C33" s="19" t="str">
        <f>IF(CADA_PROD!C33="","",CADA_PROD!C33)</f>
        <v>0A29</v>
      </c>
      <c r="D33" s="47" t="str">
        <f>IF(CADA_PROD!D33="","",CADA_PROD!D33)</f>
        <v/>
      </c>
      <c r="E33" s="47">
        <f>IF(CADA_PROD!C33="","",SUMIFS(entrada!H:H,entrada!C:C,C33))</f>
        <v>2</v>
      </c>
      <c r="F33" s="47">
        <f>IF(CADA_PROD!B33="","",SUMIFS(SAIDA!G:G,SAIDA!C:C,C33))</f>
        <v>0</v>
      </c>
      <c r="G33" s="47">
        <f t="shared" si="2"/>
        <v>2</v>
      </c>
      <c r="H33" s="19" t="str">
        <f>IF(CADA_PROD!B33="","",IFERROR(IF(G33&lt;=0,"Sem estoque",IF(G33/D33&lt;0.25,"Quase sem estoque",IF(G33/D33&lt;1.2,"Estoque baixo",IF(G33/D33&lt;2,"Estoque moderado","Estoque confortável")))),""))</f>
        <v/>
      </c>
      <c r="I33" s="22">
        <f>IF(CADA_PROD!B33="","",SUMIFS(entrada!L:L,entrada!C:C,C33))</f>
        <v>0</v>
      </c>
      <c r="J33" s="49">
        <f>IF(CADA_PROD!B33="","",IFERROR($I33/SUM($I$5:$I$1003),""))</f>
        <v>0</v>
      </c>
      <c r="K33" s="49">
        <f>IF(CADA_PROD!B33="","",IFERROR(G33/SUM($G$5:$G$1003)+O33,""))</f>
        <v>2.5322866548493288E-4</v>
      </c>
      <c r="L33" s="22">
        <f>IF(CADA_PROD!$C33="","",IFERROR(SUMIFS(entrada!L:L,entrada!C:C,C33)/SUMIFS(entrada!H:H,entrada!C:C,C33),0))</f>
        <v>0</v>
      </c>
      <c r="M33" s="50" t="e">
        <f>IF(CADA_PROD!B33="","",F33/D33)</f>
        <v>#VALUE!</v>
      </c>
      <c r="N33" s="48" t="b">
        <f t="shared" si="1"/>
        <v>1</v>
      </c>
    </row>
    <row r="34" spans="2:14" ht="30.75" customHeight="1" x14ac:dyDescent="0.25">
      <c r="B34" s="19" t="str">
        <f>IF(CADA_PROD!B34="","",CADA_PROD!B34)</f>
        <v>0A30</v>
      </c>
      <c r="C34" s="19" t="str">
        <f>IF(CADA_PROD!C34="","",CADA_PROD!C34)</f>
        <v>0A30</v>
      </c>
      <c r="D34" s="47" t="str">
        <f>IF(CADA_PROD!D34="","",CADA_PROD!D34)</f>
        <v/>
      </c>
      <c r="E34" s="47">
        <f>IF(CADA_PROD!C34="","",SUMIFS(entrada!H:H,entrada!C:C,C34))</f>
        <v>1</v>
      </c>
      <c r="F34" s="47">
        <f>IF(CADA_PROD!B34="","",SUMIFS(SAIDA!G:G,SAIDA!C:C,C34))</f>
        <v>0</v>
      </c>
      <c r="G34" s="47">
        <f t="shared" si="2"/>
        <v>1</v>
      </c>
      <c r="H34" s="19" t="str">
        <f>IF(CADA_PROD!B34="","",IFERROR(IF(G34&lt;=0,"Sem estoque",IF(G34/D34&lt;0.25,"Quase sem estoque",IF(G34/D34&lt;1.2,"Estoque baixo",IF(G34/D34&lt;2,"Estoque moderado","Estoque confortável")))),""))</f>
        <v/>
      </c>
      <c r="I34" s="22">
        <f>IF(CADA_PROD!B34="","",SUMIFS(entrada!L:L,entrada!C:C,C34))</f>
        <v>0</v>
      </c>
      <c r="J34" s="49">
        <f>IF(CADA_PROD!B34="","",IFERROR($I34/SUM($I$5:$I$1003),""))</f>
        <v>0</v>
      </c>
      <c r="K34" s="49">
        <f>IF(CADA_PROD!B34="","",IFERROR(G34/SUM($G$5:$G$1003)+O34,""))</f>
        <v>1.2661433274246644E-4</v>
      </c>
      <c r="L34" s="22">
        <f>IF(CADA_PROD!$C34="","",IFERROR(SUMIFS(entrada!L:L,entrada!C:C,C34)/SUMIFS(entrada!H:H,entrada!C:C,C34),0))</f>
        <v>0</v>
      </c>
      <c r="M34" s="50" t="e">
        <f>IF(CADA_PROD!B34="","",F34/D34)</f>
        <v>#VALUE!</v>
      </c>
      <c r="N34" s="48" t="b">
        <f t="shared" si="1"/>
        <v>1</v>
      </c>
    </row>
    <row r="35" spans="2:14" ht="30.75" customHeight="1" x14ac:dyDescent="0.25">
      <c r="B35" s="19" t="str">
        <f>IF(CADA_PROD!B35="","",CADA_PROD!B35)</f>
        <v>0A31</v>
      </c>
      <c r="C35" s="19" t="str">
        <f>IF(CADA_PROD!C35="","",CADA_PROD!C35)</f>
        <v>0A31</v>
      </c>
      <c r="D35" s="47" t="str">
        <f>IF(CADA_PROD!D35="","",CADA_PROD!D35)</f>
        <v/>
      </c>
      <c r="E35" s="47">
        <f>IF(CADA_PROD!C35="","",SUMIFS(entrada!H:H,entrada!C:C,C35))</f>
        <v>0</v>
      </c>
      <c r="F35" s="47">
        <f>IF(CADA_PROD!B35="","",SUMIFS(SAIDA!G:G,SAIDA!C:C,C35))</f>
        <v>0</v>
      </c>
      <c r="G35" s="47">
        <f t="shared" si="2"/>
        <v>0</v>
      </c>
      <c r="H35" s="19" t="str">
        <f>IF(CADA_PROD!B35="","",IFERROR(IF(G35&lt;=0,"Sem estoque",IF(G35/D35&lt;0.25,"Quase sem estoque",IF(G35/D35&lt;1.2,"Estoque baixo",IF(G35/D35&lt;2,"Estoque moderado","Estoque confortável")))),""))</f>
        <v>Sem estoque</v>
      </c>
      <c r="I35" s="22">
        <f>IF(CADA_PROD!B35="","",SUMIFS(entrada!L:L,entrada!C:C,C35))</f>
        <v>0</v>
      </c>
      <c r="J35" s="49">
        <f>IF(CADA_PROD!B35="","",IFERROR($I35/SUM($I$5:$I$1003),""))</f>
        <v>0</v>
      </c>
      <c r="K35" s="49">
        <f>IF(CADA_PROD!B35="","",IFERROR(G35/SUM($G$5:$G$1003)+O35,""))</f>
        <v>0</v>
      </c>
      <c r="L35" s="22">
        <f>IF(CADA_PROD!$C35="","",IFERROR(SUMIFS(entrada!L:L,entrada!C:C,C35)/SUMIFS(entrada!H:H,entrada!C:C,C35),0))</f>
        <v>0</v>
      </c>
      <c r="M35" s="50" t="e">
        <f>IF(CADA_PROD!B35="","",F35/D35)</f>
        <v>#VALUE!</v>
      </c>
      <c r="N35" s="48" t="b">
        <f t="shared" si="1"/>
        <v>1</v>
      </c>
    </row>
    <row r="36" spans="2:14" ht="30.75" customHeight="1" x14ac:dyDescent="0.25">
      <c r="B36" s="19" t="str">
        <f>IF(CADA_PROD!B36="","",CADA_PROD!B36)</f>
        <v>0A32</v>
      </c>
      <c r="C36" s="19" t="str">
        <f>IF(CADA_PROD!C36="","",CADA_PROD!C36)</f>
        <v>0A32</v>
      </c>
      <c r="D36" s="47" t="str">
        <f>IF(CADA_PROD!D36="","",CADA_PROD!D36)</f>
        <v/>
      </c>
      <c r="E36" s="47">
        <f>IF(CADA_PROD!C36="","",SUMIFS(entrada!H:H,entrada!C:C,C36))</f>
        <v>0</v>
      </c>
      <c r="F36" s="47">
        <f>IF(CADA_PROD!B36="","",SUMIFS(SAIDA!G:G,SAIDA!C:C,C36))</f>
        <v>0</v>
      </c>
      <c r="G36" s="47">
        <f t="shared" si="2"/>
        <v>0</v>
      </c>
      <c r="H36" s="19" t="str">
        <f>IF(CADA_PROD!B36="","",IFERROR(IF(G36&lt;=0,"Sem estoque",IF(G36/D36&lt;0.25,"Quase sem estoque",IF(G36/D36&lt;1.2,"Estoque baixo",IF(G36/D36&lt;2,"Estoque moderado","Estoque confortável")))),""))</f>
        <v>Sem estoque</v>
      </c>
      <c r="I36" s="22">
        <f>IF(CADA_PROD!B36="","",SUMIFS(entrada!L:L,entrada!C:C,C36))</f>
        <v>0</v>
      </c>
      <c r="J36" s="49">
        <f>IF(CADA_PROD!B36="","",IFERROR($I36/SUM($I$5:$I$1003),""))</f>
        <v>0</v>
      </c>
      <c r="K36" s="49">
        <f>IF(CADA_PROD!B36="","",IFERROR(G36/SUM($G$5:$G$1003)+O36,""))</f>
        <v>0</v>
      </c>
      <c r="L36" s="22">
        <f>IF(CADA_PROD!$C36="","",IFERROR(SUMIFS(entrada!L:L,entrada!C:C,C36)/SUMIFS(entrada!H:H,entrada!C:C,C36),0))</f>
        <v>0</v>
      </c>
      <c r="M36" s="50" t="e">
        <f>IF(CADA_PROD!B36="","",F36/D36)</f>
        <v>#VALUE!</v>
      </c>
      <c r="N36" s="48" t="b">
        <f t="shared" si="1"/>
        <v>1</v>
      </c>
    </row>
    <row r="37" spans="2:14" ht="30.75" customHeight="1" x14ac:dyDescent="0.25">
      <c r="B37" s="19" t="str">
        <f>IF(CADA_PROD!B37="","",CADA_PROD!B37)</f>
        <v>0A33</v>
      </c>
      <c r="C37" s="19" t="str">
        <f>IF(CADA_PROD!C37="","",CADA_PROD!C37)</f>
        <v>0A33</v>
      </c>
      <c r="D37" s="47" t="str">
        <f>IF(CADA_PROD!D37="","",CADA_PROD!D37)</f>
        <v/>
      </c>
      <c r="E37" s="47">
        <f>IF(CADA_PROD!C37="","",SUMIFS(entrada!H:H,entrada!C:C,C37))</f>
        <v>7</v>
      </c>
      <c r="F37" s="47">
        <f>IF(CADA_PROD!B37="","",SUMIFS(SAIDA!G:G,SAIDA!C:C,C37))</f>
        <v>0</v>
      </c>
      <c r="G37" s="47">
        <f t="shared" si="2"/>
        <v>7</v>
      </c>
      <c r="H37" s="19" t="str">
        <f>IF(CADA_PROD!B37="","",IFERROR(IF(G37&lt;=0,"Sem estoque",IF(G37/D37&lt;0.25,"Quase sem estoque",IF(G37/D37&lt;1.2,"Estoque baixo",IF(G37/D37&lt;2,"Estoque moderado","Estoque confortável")))),""))</f>
        <v/>
      </c>
      <c r="I37" s="22">
        <f>IF(CADA_PROD!B37="","",SUMIFS(entrada!L:L,entrada!C:C,C37))</f>
        <v>0</v>
      </c>
      <c r="J37" s="49">
        <f>IF(CADA_PROD!B37="","",IFERROR($I37/SUM($I$5:$I$1003),""))</f>
        <v>0</v>
      </c>
      <c r="K37" s="49">
        <f>IF(CADA_PROD!B37="","",IFERROR(G37/SUM($G$5:$G$1003)+O37,""))</f>
        <v>8.8630032919726517E-4</v>
      </c>
      <c r="L37" s="22">
        <f>IF(CADA_PROD!$C37="","",IFERROR(SUMIFS(entrada!L:L,entrada!C:C,C37)/SUMIFS(entrada!H:H,entrada!C:C,C37),0))</f>
        <v>0</v>
      </c>
      <c r="M37" s="50" t="e">
        <f>IF(CADA_PROD!B37="","",F37/D37)</f>
        <v>#VALUE!</v>
      </c>
      <c r="N37" s="48" t="b">
        <f t="shared" si="1"/>
        <v>1</v>
      </c>
    </row>
    <row r="38" spans="2:14" ht="30.75" customHeight="1" x14ac:dyDescent="0.25">
      <c r="B38" s="19" t="str">
        <f>IF(CADA_PROD!B38="","",CADA_PROD!B38)</f>
        <v>0A34</v>
      </c>
      <c r="C38" s="19" t="str">
        <f>IF(CADA_PROD!C38="","",CADA_PROD!C38)</f>
        <v>0A34</v>
      </c>
      <c r="D38" s="47" t="str">
        <f>IF(CADA_PROD!D38="","",CADA_PROD!D38)</f>
        <v/>
      </c>
      <c r="E38" s="47">
        <f>IF(CADA_PROD!C38="","",SUMIFS(entrada!H:H,entrada!C:C,C38))</f>
        <v>0</v>
      </c>
      <c r="F38" s="47">
        <f>IF(CADA_PROD!B38="","",SUMIFS(SAIDA!G:G,SAIDA!C:C,C38))</f>
        <v>0</v>
      </c>
      <c r="G38" s="47">
        <f t="shared" si="2"/>
        <v>0</v>
      </c>
      <c r="H38" s="19" t="str">
        <f>IF(CADA_PROD!B38="","",IFERROR(IF(G38&lt;=0,"Sem estoque",IF(G38/D38&lt;0.25,"Quase sem estoque",IF(G38/D38&lt;1.2,"Estoque baixo",IF(G38/D38&lt;2,"Estoque moderado","Estoque confortável")))),""))</f>
        <v>Sem estoque</v>
      </c>
      <c r="I38" s="22">
        <f>IF(CADA_PROD!B38="","",SUMIFS(entrada!L:L,entrada!C:C,C38))</f>
        <v>0</v>
      </c>
      <c r="J38" s="49">
        <f>IF(CADA_PROD!B38="","",IFERROR($I38/SUM($I$5:$I$1003),""))</f>
        <v>0</v>
      </c>
      <c r="K38" s="49">
        <f>IF(CADA_PROD!B38="","",IFERROR(G38/SUM($G$5:$G$1003)+O38,""))</f>
        <v>0</v>
      </c>
      <c r="L38" s="22">
        <f>IF(CADA_PROD!$C38="","",IFERROR(SUMIFS(entrada!L:L,entrada!C:C,C38)/SUMIFS(entrada!H:H,entrada!C:C,C38),0))</f>
        <v>0</v>
      </c>
      <c r="M38" s="50" t="e">
        <f>IF(CADA_PROD!B38="","",F38/D38)</f>
        <v>#VALUE!</v>
      </c>
      <c r="N38" s="48" t="b">
        <f t="shared" si="1"/>
        <v>1</v>
      </c>
    </row>
    <row r="39" spans="2:14" ht="30.75" customHeight="1" x14ac:dyDescent="0.25">
      <c r="B39" s="19" t="str">
        <f>IF(CADA_PROD!B39="","",CADA_PROD!B39)</f>
        <v>0A35</v>
      </c>
      <c r="C39" s="19" t="str">
        <f>IF(CADA_PROD!C39="","",CADA_PROD!C39)</f>
        <v>0A35</v>
      </c>
      <c r="D39" s="47" t="str">
        <f>IF(CADA_PROD!D39="","",CADA_PROD!D39)</f>
        <v/>
      </c>
      <c r="E39" s="47">
        <f>IF(CADA_PROD!C39="","",SUMIFS(entrada!H:H,entrada!C:C,C39))</f>
        <v>25</v>
      </c>
      <c r="F39" s="47">
        <f>IF(CADA_PROD!B39="","",SUMIFS(SAIDA!G:G,SAIDA!C:C,C39))</f>
        <v>0</v>
      </c>
      <c r="G39" s="47">
        <f t="shared" si="2"/>
        <v>25</v>
      </c>
      <c r="H39" s="19" t="str">
        <f>IF(CADA_PROD!B39="","",IFERROR(IF(G39&lt;=0,"Sem estoque",IF(G39/D39&lt;0.25,"Quase sem estoque",IF(G39/D39&lt;1.2,"Estoque baixo",IF(G39/D39&lt;2,"Estoque moderado","Estoque confortável")))),""))</f>
        <v/>
      </c>
      <c r="I39" s="22">
        <f>IF(CADA_PROD!B39="","",SUMIFS(entrada!L:L,entrada!C:C,C39))</f>
        <v>0</v>
      </c>
      <c r="J39" s="49">
        <f>IF(CADA_PROD!B39="","",IFERROR($I39/SUM($I$5:$I$1003),""))</f>
        <v>0</v>
      </c>
      <c r="K39" s="49">
        <f>IF(CADA_PROD!B39="","",IFERROR(G39/SUM($G$5:$G$1003)+O39,""))</f>
        <v>3.1653583185616611E-3</v>
      </c>
      <c r="L39" s="22">
        <f>IF(CADA_PROD!$C39="","",IFERROR(SUMIFS(entrada!L:L,entrada!C:C,C39)/SUMIFS(entrada!H:H,entrada!C:C,C39),0))</f>
        <v>0</v>
      </c>
      <c r="M39" s="50" t="e">
        <f>IF(CADA_PROD!B39="","",F39/D39)</f>
        <v>#VALUE!</v>
      </c>
      <c r="N39" s="48" t="b">
        <f t="shared" si="1"/>
        <v>1</v>
      </c>
    </row>
    <row r="40" spans="2:14" ht="30.75" customHeight="1" x14ac:dyDescent="0.25">
      <c r="B40" s="19" t="str">
        <f>IF(CADA_PROD!B40="","",CADA_PROD!B40)</f>
        <v>0A36</v>
      </c>
      <c r="C40" s="19" t="str">
        <f>IF(CADA_PROD!C40="","",CADA_PROD!C40)</f>
        <v>0A36</v>
      </c>
      <c r="D40" s="47" t="str">
        <f>IF(CADA_PROD!D40="","",CADA_PROD!D40)</f>
        <v/>
      </c>
      <c r="E40" s="47">
        <f>IF(CADA_PROD!C40="","",SUMIFS(entrada!H:H,entrada!C:C,C40))</f>
        <v>2</v>
      </c>
      <c r="F40" s="47">
        <f>IF(CADA_PROD!B40="","",SUMIFS(SAIDA!G:G,SAIDA!C:C,C40))</f>
        <v>0</v>
      </c>
      <c r="G40" s="47">
        <f t="shared" si="2"/>
        <v>2</v>
      </c>
      <c r="H40" s="19" t="str">
        <f>IF(CADA_PROD!B40="","",IFERROR(IF(G40&lt;=0,"Sem estoque",IF(G40/D40&lt;0.25,"Quase sem estoque",IF(G40/D40&lt;1.2,"Estoque baixo",IF(G40/D40&lt;2,"Estoque moderado","Estoque confortável")))),""))</f>
        <v/>
      </c>
      <c r="I40" s="22">
        <f>IF(CADA_PROD!B40="","",SUMIFS(entrada!L:L,entrada!C:C,C40))</f>
        <v>0</v>
      </c>
      <c r="J40" s="49">
        <f>IF(CADA_PROD!B40="","",IFERROR($I40/SUM($I$5:$I$1003),""))</f>
        <v>0</v>
      </c>
      <c r="K40" s="49">
        <f>IF(CADA_PROD!B40="","",IFERROR(G40/SUM($G$5:$G$1003)+O40,""))</f>
        <v>2.5322866548493288E-4</v>
      </c>
      <c r="L40" s="22">
        <f>IF(CADA_PROD!$C40="","",IFERROR(SUMIFS(entrada!L:L,entrada!C:C,C40)/SUMIFS(entrada!H:H,entrada!C:C,C40),0))</f>
        <v>0</v>
      </c>
      <c r="M40" s="50" t="e">
        <f>IF(CADA_PROD!B40="","",F40/D40)</f>
        <v>#VALUE!</v>
      </c>
      <c r="N40" s="48" t="b">
        <f t="shared" si="1"/>
        <v>1</v>
      </c>
    </row>
    <row r="41" spans="2:14" ht="30.75" customHeight="1" x14ac:dyDescent="0.25">
      <c r="B41" s="19" t="str">
        <f>IF(CADA_PROD!B41="","",CADA_PROD!B41)</f>
        <v>00B1</v>
      </c>
      <c r="C41" s="19" t="str">
        <f>IF(CADA_PROD!C41="","",CADA_PROD!C41)</f>
        <v>00B1</v>
      </c>
      <c r="D41" s="47" t="str">
        <f>IF(CADA_PROD!D41="","",CADA_PROD!D41)</f>
        <v/>
      </c>
      <c r="E41" s="47">
        <f>IF(CADA_PROD!C41="","",SUMIFS(entrada!H:H,entrada!C:C,C41))</f>
        <v>6</v>
      </c>
      <c r="F41" s="47">
        <f>IF(CADA_PROD!B41="","",SUMIFS(SAIDA!G:G,SAIDA!C:C,C41))</f>
        <v>4</v>
      </c>
      <c r="G41" s="47">
        <f t="shared" si="2"/>
        <v>2</v>
      </c>
      <c r="H41" s="19" t="str">
        <f>IF(CADA_PROD!B41="","",IFERROR(IF(G41&lt;=0,"Sem estoque",IF(G41/D41&lt;0.25,"Quase sem estoque",IF(G41/D41&lt;1.2,"Estoque baixo",IF(G41/D41&lt;2,"Estoque moderado","Estoque confortável")))),""))</f>
        <v/>
      </c>
      <c r="I41" s="22">
        <f>IF(CADA_PROD!B41="","",SUMIFS(entrada!L:L,entrada!C:C,C41))</f>
        <v>0</v>
      </c>
      <c r="J41" s="49">
        <f>IF(CADA_PROD!B41="","",IFERROR($I41/SUM($I$5:$I$1003),""))</f>
        <v>0</v>
      </c>
      <c r="K41" s="49">
        <f>IF(CADA_PROD!B41="","",IFERROR(G41/SUM($G$5:$G$1003)+O41,""))</f>
        <v>2.5322866548493288E-4</v>
      </c>
      <c r="L41" s="22">
        <f>IF(CADA_PROD!$C41="","",IFERROR(SUMIFS(entrada!L:L,entrada!C:C,C41)/SUMIFS(entrada!H:H,entrada!C:C,C41),0))</f>
        <v>0</v>
      </c>
      <c r="M41" s="50" t="e">
        <f>IF(CADA_PROD!B41="","",F41/D41)</f>
        <v>#VALUE!</v>
      </c>
      <c r="N41" s="48" t="b">
        <f t="shared" si="1"/>
        <v>1</v>
      </c>
    </row>
    <row r="42" spans="2:14" ht="30.75" customHeight="1" x14ac:dyDescent="0.25">
      <c r="B42" s="19" t="str">
        <f>IF(CADA_PROD!B42="","",CADA_PROD!B42)</f>
        <v>00B2</v>
      </c>
      <c r="C42" s="19" t="str">
        <f>IF(CADA_PROD!C42="","",CADA_PROD!C42)</f>
        <v>00B2</v>
      </c>
      <c r="D42" s="47" t="str">
        <f>IF(CADA_PROD!D42="","",CADA_PROD!D42)</f>
        <v/>
      </c>
      <c r="E42" s="47">
        <f>IF(CADA_PROD!C42="","",SUMIFS(entrada!H:H,entrada!C:C,C42))</f>
        <v>4</v>
      </c>
      <c r="F42" s="47">
        <f>IF(CADA_PROD!B42="","",SUMIFS(SAIDA!G:G,SAIDA!C:C,C42))</f>
        <v>2</v>
      </c>
      <c r="G42" s="47">
        <f t="shared" si="2"/>
        <v>2</v>
      </c>
      <c r="H42" s="19" t="str">
        <f>IF(CADA_PROD!B42="","",IFERROR(IF(G42&lt;=0,"Sem estoque",IF(G42/D42&lt;0.25,"Quase sem estoque",IF(G42/D42&lt;1.2,"Estoque baixo",IF(G42/D42&lt;2,"Estoque moderado","Estoque confortável")))),""))</f>
        <v/>
      </c>
      <c r="I42" s="22">
        <f>IF(CADA_PROD!B42="","",SUMIFS(entrada!L:L,entrada!C:C,C42))</f>
        <v>0</v>
      </c>
      <c r="J42" s="49">
        <f>IF(CADA_PROD!B42="","",IFERROR($I42/SUM($I$5:$I$1003),""))</f>
        <v>0</v>
      </c>
      <c r="K42" s="49">
        <f>IF(CADA_PROD!B42="","",IFERROR(G42/SUM($G$5:$G$1003)+O42,""))</f>
        <v>2.5322866548493288E-4</v>
      </c>
      <c r="L42" s="22">
        <f>IF(CADA_PROD!$C42="","",IFERROR(SUMIFS(entrada!L:L,entrada!C:C,C42)/SUMIFS(entrada!H:H,entrada!C:C,C42),0))</f>
        <v>0</v>
      </c>
      <c r="M42" s="50" t="e">
        <f>IF(CADA_PROD!B42="","",F42/D42)</f>
        <v>#VALUE!</v>
      </c>
      <c r="N42" s="48" t="b">
        <f t="shared" si="1"/>
        <v>1</v>
      </c>
    </row>
    <row r="43" spans="2:14" ht="30.75" customHeight="1" x14ac:dyDescent="0.25">
      <c r="B43" s="19" t="str">
        <f>IF(CADA_PROD!B43="","",CADA_PROD!B43)</f>
        <v>00B3</v>
      </c>
      <c r="C43" s="19" t="str">
        <f>IF(CADA_PROD!C43="","",CADA_PROD!C43)</f>
        <v>00B3</v>
      </c>
      <c r="D43" s="47" t="str">
        <f>IF(CADA_PROD!D43="","",CADA_PROD!D43)</f>
        <v/>
      </c>
      <c r="E43" s="47">
        <f>IF(CADA_PROD!C43="","",SUMIFS(entrada!H:H,entrada!C:C,C43))</f>
        <v>7</v>
      </c>
      <c r="F43" s="47">
        <f>IF(CADA_PROD!B43="","",SUMIFS(SAIDA!G:G,SAIDA!C:C,C43))</f>
        <v>0</v>
      </c>
      <c r="G43" s="47">
        <f t="shared" si="2"/>
        <v>7</v>
      </c>
      <c r="H43" s="19" t="str">
        <f>IF(CADA_PROD!B43="","",IFERROR(IF(G43&lt;=0,"Sem estoque",IF(G43/D43&lt;0.25,"Quase sem estoque",IF(G43/D43&lt;1.2,"Estoque baixo",IF(G43/D43&lt;2,"Estoque moderado","Estoque confortável")))),""))</f>
        <v/>
      </c>
      <c r="I43" s="22">
        <f>IF(CADA_PROD!B43="","",SUMIFS(entrada!L:L,entrada!C:C,C43))</f>
        <v>0</v>
      </c>
      <c r="J43" s="49">
        <f>IF(CADA_PROD!B43="","",IFERROR($I43/SUM($I$5:$I$1003),""))</f>
        <v>0</v>
      </c>
      <c r="K43" s="49">
        <f>IF(CADA_PROD!B43="","",IFERROR(G43/SUM($G$5:$G$1003)+O43,""))</f>
        <v>8.8630032919726517E-4</v>
      </c>
      <c r="L43" s="22">
        <f>IF(CADA_PROD!$C43="","",IFERROR(SUMIFS(entrada!L:L,entrada!C:C,C43)/SUMIFS(entrada!H:H,entrada!C:C,C43),0))</f>
        <v>0</v>
      </c>
      <c r="M43" s="50" t="e">
        <f>IF(CADA_PROD!B43="","",F43/D43)</f>
        <v>#VALUE!</v>
      </c>
      <c r="N43" s="48" t="b">
        <f t="shared" si="1"/>
        <v>1</v>
      </c>
    </row>
    <row r="44" spans="2:14" ht="30.75" customHeight="1" x14ac:dyDescent="0.25">
      <c r="B44" s="19" t="str">
        <f>IF(CADA_PROD!B44="","",CADA_PROD!B44)</f>
        <v>00B4</v>
      </c>
      <c r="C44" s="19" t="str">
        <f>IF(CADA_PROD!C44="","",CADA_PROD!C44)</f>
        <v>00B4</v>
      </c>
      <c r="D44" s="47" t="str">
        <f>IF(CADA_PROD!D44="","",CADA_PROD!D44)</f>
        <v/>
      </c>
      <c r="E44" s="47">
        <f>IF(CADA_PROD!C44="","",SUMIFS(entrada!H:H,entrada!C:C,C44))</f>
        <v>2</v>
      </c>
      <c r="F44" s="47">
        <f>IF(CADA_PROD!B44="","",SUMIFS(SAIDA!G:G,SAIDA!C:C,C44))</f>
        <v>0</v>
      </c>
      <c r="G44" s="47">
        <f t="shared" si="2"/>
        <v>2</v>
      </c>
      <c r="H44" s="19" t="str">
        <f>IF(CADA_PROD!B44="","",IFERROR(IF(G44&lt;=0,"Sem estoque",IF(G44/D44&lt;0.25,"Quase sem estoque",IF(G44/D44&lt;1.2,"Estoque baixo",IF(G44/D44&lt;2,"Estoque moderado","Estoque confortável")))),""))</f>
        <v/>
      </c>
      <c r="I44" s="22">
        <f>IF(CADA_PROD!B44="","",SUMIFS(entrada!L:L,entrada!C:C,C44))</f>
        <v>0</v>
      </c>
      <c r="J44" s="49">
        <f>IF(CADA_PROD!B44="","",IFERROR($I44/SUM($I$5:$I$1003),""))</f>
        <v>0</v>
      </c>
      <c r="K44" s="49">
        <f>IF(CADA_PROD!B44="","",IFERROR(G44/SUM($G$5:$G$1003)+O44,""))</f>
        <v>2.5322866548493288E-4</v>
      </c>
      <c r="L44" s="22">
        <f>IF(CADA_PROD!$C44="","",IFERROR(SUMIFS(entrada!L:L,entrada!C:C,C44)/SUMIFS(entrada!H:H,entrada!C:C,C44),0))</f>
        <v>0</v>
      </c>
      <c r="M44" s="50" t="e">
        <f>IF(CADA_PROD!B44="","",F44/D44)</f>
        <v>#VALUE!</v>
      </c>
      <c r="N44" s="48" t="b">
        <f t="shared" si="1"/>
        <v>1</v>
      </c>
    </row>
    <row r="45" spans="2:14" ht="30.75" customHeight="1" x14ac:dyDescent="0.25">
      <c r="B45" s="19" t="str">
        <f>IF(CADA_PROD!B45="","",CADA_PROD!B45)</f>
        <v>00B5</v>
      </c>
      <c r="C45" s="19" t="str">
        <f>IF(CADA_PROD!C45="","",CADA_PROD!C45)</f>
        <v>00B5</v>
      </c>
      <c r="D45" s="47" t="str">
        <f>IF(CADA_PROD!D45="","",CADA_PROD!D45)</f>
        <v/>
      </c>
      <c r="E45" s="47">
        <f>IF(CADA_PROD!C45="","",SUMIFS(entrada!H:H,entrada!C:C,C45))</f>
        <v>1</v>
      </c>
      <c r="F45" s="47">
        <f>IF(CADA_PROD!B45="","",SUMIFS(SAIDA!G:G,SAIDA!C:C,C45))</f>
        <v>0</v>
      </c>
      <c r="G45" s="47">
        <f t="shared" si="2"/>
        <v>1</v>
      </c>
      <c r="H45" s="19" t="str">
        <f>IF(CADA_PROD!B45="","",IFERROR(IF(G45&lt;=0,"Sem estoque",IF(G45/D45&lt;0.25,"Quase sem estoque",IF(G45/D45&lt;1.2,"Estoque baixo",IF(G45/D45&lt;2,"Estoque moderado","Estoque confortável")))),""))</f>
        <v/>
      </c>
      <c r="I45" s="22">
        <f>IF(CADA_PROD!B45="","",SUMIFS(entrada!L:L,entrada!C:C,C45))</f>
        <v>0</v>
      </c>
      <c r="J45" s="49">
        <f>IF(CADA_PROD!B45="","",IFERROR($I45/SUM($I$5:$I$1003),""))</f>
        <v>0</v>
      </c>
      <c r="K45" s="49">
        <f>IF(CADA_PROD!B45="","",IFERROR(G45/SUM($G$5:$G$1003)+O45,""))</f>
        <v>1.2661433274246644E-4</v>
      </c>
      <c r="L45" s="22">
        <f>IF(CADA_PROD!$C45="","",IFERROR(SUMIFS(entrada!L:L,entrada!C:C,C45)/SUMIFS(entrada!H:H,entrada!C:C,C45),0))</f>
        <v>0</v>
      </c>
      <c r="M45" s="50" t="e">
        <f>IF(CADA_PROD!B45="","",F45/D45)</f>
        <v>#VALUE!</v>
      </c>
      <c r="N45" s="48" t="b">
        <f t="shared" si="1"/>
        <v>1</v>
      </c>
    </row>
    <row r="46" spans="2:14" ht="30.75" customHeight="1" x14ac:dyDescent="0.25">
      <c r="B46" s="19" t="str">
        <f>IF(CADA_PROD!B46="","",CADA_PROD!B46)</f>
        <v>00B6</v>
      </c>
      <c r="C46" s="19" t="str">
        <f>IF(CADA_PROD!C46="","",CADA_PROD!C46)</f>
        <v>00B6</v>
      </c>
      <c r="D46" s="47" t="str">
        <f>IF(CADA_PROD!D46="","",CADA_PROD!D46)</f>
        <v/>
      </c>
      <c r="E46" s="47">
        <f>IF(CADA_PROD!C46="","",SUMIFS(entrada!H:H,entrada!C:C,C46))</f>
        <v>4</v>
      </c>
      <c r="F46" s="47">
        <f>IF(CADA_PROD!B46="","",SUMIFS(SAIDA!G:G,SAIDA!C:C,C46))</f>
        <v>0</v>
      </c>
      <c r="G46" s="47">
        <f t="shared" si="2"/>
        <v>4</v>
      </c>
      <c r="H46" s="19" t="str">
        <f>IF(CADA_PROD!B46="","",IFERROR(IF(G46&lt;=0,"Sem estoque",IF(G46/D46&lt;0.25,"Quase sem estoque",IF(G46/D46&lt;1.2,"Estoque baixo",IF(G46/D46&lt;2,"Estoque moderado","Estoque confortável")))),""))</f>
        <v/>
      </c>
      <c r="I46" s="22">
        <f>IF(CADA_PROD!B46="","",SUMIFS(entrada!L:L,entrada!C:C,C46))</f>
        <v>0</v>
      </c>
      <c r="J46" s="49">
        <f>IF(CADA_PROD!B46="","",IFERROR($I46/SUM($I$5:$I$1003),""))</f>
        <v>0</v>
      </c>
      <c r="K46" s="49">
        <f>IF(CADA_PROD!B46="","",IFERROR(G46/SUM($G$5:$G$1003)+O46,""))</f>
        <v>5.0645733096986575E-4</v>
      </c>
      <c r="L46" s="22">
        <f>IF(CADA_PROD!$C46="","",IFERROR(SUMIFS(entrada!L:L,entrada!C:C,C46)/SUMIFS(entrada!H:H,entrada!C:C,C46),0))</f>
        <v>0</v>
      </c>
      <c r="M46" s="50" t="e">
        <f>IF(CADA_PROD!B46="","",F46/D46)</f>
        <v>#VALUE!</v>
      </c>
      <c r="N46" s="48" t="b">
        <f t="shared" si="1"/>
        <v>1</v>
      </c>
    </row>
    <row r="47" spans="2:14" ht="30.75" customHeight="1" x14ac:dyDescent="0.25">
      <c r="B47" s="19" t="str">
        <f>IF(CADA_PROD!B47="","",CADA_PROD!B47)</f>
        <v>00B7</v>
      </c>
      <c r="C47" s="19" t="str">
        <f>IF(CADA_PROD!C47="","",CADA_PROD!C47)</f>
        <v>00B7</v>
      </c>
      <c r="D47" s="47" t="str">
        <f>IF(CADA_PROD!D47="","",CADA_PROD!D47)</f>
        <v/>
      </c>
      <c r="E47" s="47">
        <f>IF(CADA_PROD!C47="","",SUMIFS(entrada!H:H,entrada!C:C,C47))</f>
        <v>1</v>
      </c>
      <c r="F47" s="47">
        <f>IF(CADA_PROD!B47="","",SUMIFS(SAIDA!G:G,SAIDA!C:C,C47))</f>
        <v>0</v>
      </c>
      <c r="G47" s="47">
        <f t="shared" si="2"/>
        <v>1</v>
      </c>
      <c r="H47" s="19" t="str">
        <f>IF(CADA_PROD!B47="","",IFERROR(IF(G47&lt;=0,"Sem estoque",IF(G47/D47&lt;0.25,"Quase sem estoque",IF(G47/D47&lt;1.2,"Estoque baixo",IF(G47/D47&lt;2,"Estoque moderado","Estoque confortável")))),""))</f>
        <v/>
      </c>
      <c r="I47" s="22">
        <f>IF(CADA_PROD!B47="","",SUMIFS(entrada!L:L,entrada!C:C,C47))</f>
        <v>0</v>
      </c>
      <c r="J47" s="49">
        <f>IF(CADA_PROD!B47="","",IFERROR($I47/SUM($I$5:$I$1003),""))</f>
        <v>0</v>
      </c>
      <c r="K47" s="49">
        <f>IF(CADA_PROD!B47="","",IFERROR(G47/SUM($G$5:$G$1003)+O47,""))</f>
        <v>1.2661433274246644E-4</v>
      </c>
      <c r="L47" s="22">
        <f>IF(CADA_PROD!$C47="","",IFERROR(SUMIFS(entrada!L:L,entrada!C:C,C47)/SUMIFS(entrada!H:H,entrada!C:C,C47),0))</f>
        <v>0</v>
      </c>
      <c r="M47" s="50" t="e">
        <f>IF(CADA_PROD!B47="","",F47/D47)</f>
        <v>#VALUE!</v>
      </c>
      <c r="N47" s="48" t="b">
        <f t="shared" si="1"/>
        <v>1</v>
      </c>
    </row>
    <row r="48" spans="2:14" ht="30.75" customHeight="1" x14ac:dyDescent="0.25">
      <c r="B48" s="19" t="str">
        <f>IF(CADA_PROD!B48="","",CADA_PROD!B48)</f>
        <v>00B8</v>
      </c>
      <c r="C48" s="19" t="str">
        <f>IF(CADA_PROD!C48="","",CADA_PROD!C48)</f>
        <v>00B8</v>
      </c>
      <c r="D48" s="47" t="str">
        <f>IF(CADA_PROD!D48="","",CADA_PROD!D48)</f>
        <v/>
      </c>
      <c r="E48" s="47">
        <f>IF(CADA_PROD!C48="","",SUMIFS(entrada!H:H,entrada!C:C,C48))</f>
        <v>0</v>
      </c>
      <c r="F48" s="47">
        <f>IF(CADA_PROD!B48="","",SUMIFS(SAIDA!G:G,SAIDA!C:C,C48))</f>
        <v>0</v>
      </c>
      <c r="G48" s="47">
        <f t="shared" si="2"/>
        <v>0</v>
      </c>
      <c r="H48" s="19" t="str">
        <f>IF(CADA_PROD!B48="","",IFERROR(IF(G48&lt;=0,"Sem estoque",IF(G48/D48&lt;0.25,"Quase sem estoque",IF(G48/D48&lt;1.2,"Estoque baixo",IF(G48/D48&lt;2,"Estoque moderado","Estoque confortável")))),""))</f>
        <v>Sem estoque</v>
      </c>
      <c r="I48" s="22">
        <f>IF(CADA_PROD!B48="","",SUMIFS(entrada!L:L,entrada!C:C,C48))</f>
        <v>0</v>
      </c>
      <c r="J48" s="49">
        <f>IF(CADA_PROD!B48="","",IFERROR($I48/SUM($I$5:$I$1003),""))</f>
        <v>0</v>
      </c>
      <c r="K48" s="49">
        <f>IF(CADA_PROD!B48="","",IFERROR(G48/SUM($G$5:$G$1003)+O48,""))</f>
        <v>0</v>
      </c>
      <c r="L48" s="22">
        <f>IF(CADA_PROD!$C48="","",IFERROR(SUMIFS(entrada!L:L,entrada!C:C,C48)/SUMIFS(entrada!H:H,entrada!C:C,C48),0))</f>
        <v>0</v>
      </c>
      <c r="M48" s="50" t="e">
        <f>IF(CADA_PROD!B48="","",F48/D48)</f>
        <v>#VALUE!</v>
      </c>
      <c r="N48" s="48" t="b">
        <f t="shared" si="1"/>
        <v>1</v>
      </c>
    </row>
    <row r="49" spans="2:14" ht="30.75" customHeight="1" x14ac:dyDescent="0.25">
      <c r="B49" s="19" t="str">
        <f>IF(CADA_PROD!B49="","",CADA_PROD!B49)</f>
        <v>00B9</v>
      </c>
      <c r="C49" s="19" t="str">
        <f>IF(CADA_PROD!C49="","",CADA_PROD!C49)</f>
        <v>00B9</v>
      </c>
      <c r="D49" s="47" t="str">
        <f>IF(CADA_PROD!D49="","",CADA_PROD!D49)</f>
        <v/>
      </c>
      <c r="E49" s="47">
        <f>IF(CADA_PROD!C49="","",SUMIFS(entrada!H:H,entrada!C:C,C49))</f>
        <v>10</v>
      </c>
      <c r="F49" s="47">
        <f>IF(CADA_PROD!B49="","",SUMIFS(SAIDA!G:G,SAIDA!C:C,C49))</f>
        <v>0</v>
      </c>
      <c r="G49" s="47">
        <f t="shared" si="2"/>
        <v>10</v>
      </c>
      <c r="H49" s="19" t="str">
        <f>IF(CADA_PROD!B49="","",IFERROR(IF(G49&lt;=0,"Sem estoque",IF(G49/D49&lt;0.25,"Quase sem estoque",IF(G49/D49&lt;1.2,"Estoque baixo",IF(G49/D49&lt;2,"Estoque moderado","Estoque confortável")))),""))</f>
        <v/>
      </c>
      <c r="I49" s="22">
        <f>IF(CADA_PROD!B49="","",SUMIFS(entrada!L:L,entrada!C:C,C49))</f>
        <v>0</v>
      </c>
      <c r="J49" s="49">
        <f>IF(CADA_PROD!B49="","",IFERROR($I49/SUM($I$5:$I$1003),""))</f>
        <v>0</v>
      </c>
      <c r="K49" s="49">
        <f>IF(CADA_PROD!B49="","",IFERROR(G49/SUM($G$5:$G$1003)+O49,""))</f>
        <v>1.2661433274246644E-3</v>
      </c>
      <c r="L49" s="22">
        <f>IF(CADA_PROD!$C49="","",IFERROR(SUMIFS(entrada!L:L,entrada!C:C,C49)/SUMIFS(entrada!H:H,entrada!C:C,C49),0))</f>
        <v>0</v>
      </c>
      <c r="M49" s="50" t="e">
        <f>IF(CADA_PROD!B49="","",F49/D49)</f>
        <v>#VALUE!</v>
      </c>
      <c r="N49" s="48" t="b">
        <f t="shared" si="1"/>
        <v>1</v>
      </c>
    </row>
    <row r="50" spans="2:14" ht="30.75" customHeight="1" x14ac:dyDescent="0.25">
      <c r="B50" s="19" t="str">
        <f>IF(CADA_PROD!B50="","",CADA_PROD!B50)</f>
        <v>0B10</v>
      </c>
      <c r="C50" s="19" t="str">
        <f>IF(CADA_PROD!C50="","",CADA_PROD!C50)</f>
        <v>0B10</v>
      </c>
      <c r="D50" s="47" t="str">
        <f>IF(CADA_PROD!D50="","",CADA_PROD!D50)</f>
        <v/>
      </c>
      <c r="E50" s="47">
        <f>IF(CADA_PROD!C50="","",SUMIFS(entrada!H:H,entrada!C:C,C50))</f>
        <v>0</v>
      </c>
      <c r="F50" s="47">
        <f>IF(CADA_PROD!B50="","",SUMIFS(SAIDA!G:G,SAIDA!C:C,C50))</f>
        <v>0</v>
      </c>
      <c r="G50" s="47">
        <f t="shared" si="2"/>
        <v>0</v>
      </c>
      <c r="H50" s="19" t="str">
        <f>IF(CADA_PROD!B50="","",IFERROR(IF(G50&lt;=0,"Sem estoque",IF(G50/D50&lt;0.25,"Quase sem estoque",IF(G50/D50&lt;1.2,"Estoque baixo",IF(G50/D50&lt;2,"Estoque moderado","Estoque confortável")))),""))</f>
        <v>Sem estoque</v>
      </c>
      <c r="I50" s="22">
        <f>IF(CADA_PROD!B50="","",SUMIFS(entrada!L:L,entrada!C:C,C50))</f>
        <v>0</v>
      </c>
      <c r="J50" s="49">
        <f>IF(CADA_PROD!B50="","",IFERROR($I50/SUM($I$5:$I$1003),""))</f>
        <v>0</v>
      </c>
      <c r="K50" s="49">
        <f>IF(CADA_PROD!B50="","",IFERROR(G50/SUM($G$5:$G$1003)+O50,""))</f>
        <v>0</v>
      </c>
      <c r="L50" s="22">
        <f>IF(CADA_PROD!$C50="","",IFERROR(SUMIFS(entrada!L:L,entrada!C:C,C50)/SUMIFS(entrada!H:H,entrada!C:C,C50),0))</f>
        <v>0</v>
      </c>
      <c r="M50" s="50" t="e">
        <f>IF(CADA_PROD!B50="","",F50/D50)</f>
        <v>#VALUE!</v>
      </c>
      <c r="N50" s="48" t="b">
        <f t="shared" si="1"/>
        <v>1</v>
      </c>
    </row>
    <row r="51" spans="2:14" ht="30.75" customHeight="1" x14ac:dyDescent="0.25">
      <c r="B51" s="19" t="str">
        <f>IF(CADA_PROD!B51="","",CADA_PROD!B51)</f>
        <v>0B11</v>
      </c>
      <c r="C51" s="19" t="str">
        <f>IF(CADA_PROD!C51="","",CADA_PROD!C51)</f>
        <v>0B11</v>
      </c>
      <c r="D51" s="47" t="str">
        <f>IF(CADA_PROD!D51="","",CADA_PROD!D51)</f>
        <v/>
      </c>
      <c r="E51" s="47">
        <f>IF(CADA_PROD!C51="","",SUMIFS(entrada!H:H,entrada!C:C,C51))</f>
        <v>0</v>
      </c>
      <c r="F51" s="47">
        <f>IF(CADA_PROD!B51="","",SUMIFS(SAIDA!G:G,SAIDA!C:C,C51))</f>
        <v>0</v>
      </c>
      <c r="G51" s="47">
        <f t="shared" si="2"/>
        <v>0</v>
      </c>
      <c r="H51" s="19" t="str">
        <f>IF(CADA_PROD!B51="","",IFERROR(IF(G51&lt;=0,"Sem estoque",IF(G51/D51&lt;0.25,"Quase sem estoque",IF(G51/D51&lt;1.2,"Estoque baixo",IF(G51/D51&lt;2,"Estoque moderado","Estoque confortável")))),""))</f>
        <v>Sem estoque</v>
      </c>
      <c r="I51" s="22">
        <f>IF(CADA_PROD!B51="","",SUMIFS(entrada!L:L,entrada!C:C,C51))</f>
        <v>0</v>
      </c>
      <c r="J51" s="49">
        <f>IF(CADA_PROD!B51="","",IFERROR($I51/SUM($I$5:$I$1003),""))</f>
        <v>0</v>
      </c>
      <c r="K51" s="49">
        <f>IF(CADA_PROD!B51="","",IFERROR(G51/SUM($G$5:$G$1003)+O51,""))</f>
        <v>0</v>
      </c>
      <c r="L51" s="22">
        <f>IF(CADA_PROD!$C51="","",IFERROR(SUMIFS(entrada!L:L,entrada!C:C,C51)/SUMIFS(entrada!H:H,entrada!C:C,C51),0))</f>
        <v>0</v>
      </c>
      <c r="M51" s="50" t="e">
        <f>IF(CADA_PROD!B51="","",F51/D51)</f>
        <v>#VALUE!</v>
      </c>
      <c r="N51" s="48" t="b">
        <f t="shared" si="1"/>
        <v>1</v>
      </c>
    </row>
    <row r="52" spans="2:14" ht="30.75" customHeight="1" x14ac:dyDescent="0.25">
      <c r="B52" s="19" t="str">
        <f>IF(CADA_PROD!B52="","",CADA_PROD!B52)</f>
        <v>0B12</v>
      </c>
      <c r="C52" s="19" t="str">
        <f>IF(CADA_PROD!C52="","",CADA_PROD!C52)</f>
        <v>0B12</v>
      </c>
      <c r="D52" s="47" t="str">
        <f>IF(CADA_PROD!D52="","",CADA_PROD!D52)</f>
        <v/>
      </c>
      <c r="E52" s="47">
        <f>IF(CADA_PROD!C52="","",SUMIFS(entrada!H:H,entrada!C:C,C52))</f>
        <v>28</v>
      </c>
      <c r="F52" s="47">
        <f>IF(CADA_PROD!B52="","",SUMIFS(SAIDA!G:G,SAIDA!C:C,C52))</f>
        <v>0</v>
      </c>
      <c r="G52" s="47">
        <f t="shared" si="2"/>
        <v>28</v>
      </c>
      <c r="H52" s="19" t="str">
        <f>IF(CADA_PROD!B52="","",IFERROR(IF(G52&lt;=0,"Sem estoque",IF(G52/D52&lt;0.25,"Quase sem estoque",IF(G52/D52&lt;1.2,"Estoque baixo",IF(G52/D52&lt;2,"Estoque moderado","Estoque confortável")))),""))</f>
        <v/>
      </c>
      <c r="I52" s="22">
        <f>IF(CADA_PROD!B52="","",SUMIFS(entrada!L:L,entrada!C:C,C52))</f>
        <v>0</v>
      </c>
      <c r="J52" s="49">
        <f>IF(CADA_PROD!B52="","",IFERROR($I52/SUM($I$5:$I$1003),""))</f>
        <v>0</v>
      </c>
      <c r="K52" s="49">
        <f>IF(CADA_PROD!B52="","",IFERROR(G52/SUM($G$5:$G$1003)+O52,""))</f>
        <v>3.5452013167890607E-3</v>
      </c>
      <c r="L52" s="22">
        <f>IF(CADA_PROD!$C52="","",IFERROR(SUMIFS(entrada!L:L,entrada!C:C,C52)/SUMIFS(entrada!H:H,entrada!C:C,C52),0))</f>
        <v>0</v>
      </c>
      <c r="M52" s="50" t="e">
        <f>IF(CADA_PROD!B52="","",F52/D52)</f>
        <v>#VALUE!</v>
      </c>
      <c r="N52" s="48" t="b">
        <f t="shared" si="1"/>
        <v>1</v>
      </c>
    </row>
    <row r="53" spans="2:14" ht="30.75" customHeight="1" x14ac:dyDescent="0.25">
      <c r="B53" s="19" t="str">
        <f>IF(CADA_PROD!B53="","",CADA_PROD!B53)</f>
        <v>0B13</v>
      </c>
      <c r="C53" s="19" t="str">
        <f>IF(CADA_PROD!C53="","",CADA_PROD!C53)</f>
        <v>0B13</v>
      </c>
      <c r="D53" s="47" t="str">
        <f>IF(CADA_PROD!D53="","",CADA_PROD!D53)</f>
        <v/>
      </c>
      <c r="E53" s="47">
        <f>IF(CADA_PROD!C53="","",SUMIFS(entrada!H:H,entrada!C:C,C53))</f>
        <v>0</v>
      </c>
      <c r="F53" s="47">
        <f>IF(CADA_PROD!B53="","",SUMIFS(SAIDA!G:G,SAIDA!C:C,C53))</f>
        <v>30</v>
      </c>
      <c r="G53" s="47">
        <f t="shared" si="2"/>
        <v>-30</v>
      </c>
      <c r="H53" s="19" t="str">
        <f>IF(CADA_PROD!B53="","",IFERROR(IF(G53&lt;=0,"Sem estoque",IF(G53/D53&lt;0.25,"Quase sem estoque",IF(G53/D53&lt;1.2,"Estoque baixo",IF(G53/D53&lt;2,"Estoque moderado","Estoque confortável")))),""))</f>
        <v>Sem estoque</v>
      </c>
      <c r="I53" s="22">
        <f>IF(CADA_PROD!B53="","",SUMIFS(entrada!L:L,entrada!C:C,C53))</f>
        <v>0</v>
      </c>
      <c r="J53" s="49">
        <f>IF(CADA_PROD!B53="","",IFERROR($I53/SUM($I$5:$I$1003),""))</f>
        <v>0</v>
      </c>
      <c r="K53" s="49">
        <f>IF(CADA_PROD!B53="","",IFERROR(G53/SUM($G$5:$G$1003)+O53,""))</f>
        <v>-3.7984299822739933E-3</v>
      </c>
      <c r="L53" s="22">
        <f>IF(CADA_PROD!$C53="","",IFERROR(SUMIFS(entrada!L:L,entrada!C:C,C53)/SUMIFS(entrada!H:H,entrada!C:C,C53),0))</f>
        <v>0</v>
      </c>
      <c r="M53" s="50" t="e">
        <f>IF(CADA_PROD!B53="","",F53/D53)</f>
        <v>#VALUE!</v>
      </c>
      <c r="N53" s="48" t="b">
        <f t="shared" si="1"/>
        <v>1</v>
      </c>
    </row>
    <row r="54" spans="2:14" ht="30.75" customHeight="1" x14ac:dyDescent="0.25">
      <c r="B54" s="19" t="str">
        <f>IF(CADA_PROD!B54="","",CADA_PROD!B54)</f>
        <v>0B14</v>
      </c>
      <c r="C54" s="19" t="str">
        <f>IF(CADA_PROD!C54="","",CADA_PROD!C54)</f>
        <v>0B14</v>
      </c>
      <c r="D54" s="47" t="str">
        <f>IF(CADA_PROD!D54="","",CADA_PROD!D54)</f>
        <v/>
      </c>
      <c r="E54" s="47">
        <f>IF(CADA_PROD!C54="","",SUMIFS(entrada!H:H,entrada!C:C,C54))</f>
        <v>0</v>
      </c>
      <c r="F54" s="47">
        <f>IF(CADA_PROD!B54="","",SUMIFS(SAIDA!G:G,SAIDA!C:C,C54))</f>
        <v>2</v>
      </c>
      <c r="G54" s="47">
        <f t="shared" si="2"/>
        <v>-2</v>
      </c>
      <c r="H54" s="19" t="str">
        <f>IF(CADA_PROD!B54="","",IFERROR(IF(G54&lt;=0,"Sem estoque",IF(G54/D54&lt;0.25,"Quase sem estoque",IF(G54/D54&lt;1.2,"Estoque baixo",IF(G54/D54&lt;2,"Estoque moderado","Estoque confortável")))),""))</f>
        <v>Sem estoque</v>
      </c>
      <c r="I54" s="22">
        <f>IF(CADA_PROD!B54="","",SUMIFS(entrada!L:L,entrada!C:C,C54))</f>
        <v>0</v>
      </c>
      <c r="J54" s="49">
        <f>IF(CADA_PROD!B54="","",IFERROR($I54/SUM($I$5:$I$1003),""))</f>
        <v>0</v>
      </c>
      <c r="K54" s="49">
        <f>IF(CADA_PROD!B54="","",IFERROR(G54/SUM($G$5:$G$1003)+O54,""))</f>
        <v>-2.5322866548493288E-4</v>
      </c>
      <c r="L54" s="22">
        <f>IF(CADA_PROD!$C54="","",IFERROR(SUMIFS(entrada!L:L,entrada!C:C,C54)/SUMIFS(entrada!H:H,entrada!C:C,C54),0))</f>
        <v>0</v>
      </c>
      <c r="M54" s="50" t="e">
        <f>IF(CADA_PROD!B54="","",F54/D54)</f>
        <v>#VALUE!</v>
      </c>
      <c r="N54" s="48" t="b">
        <f t="shared" si="1"/>
        <v>1</v>
      </c>
    </row>
    <row r="55" spans="2:14" ht="30.75" customHeight="1" x14ac:dyDescent="0.25">
      <c r="B55" s="19" t="str">
        <f>IF(CADA_PROD!B55="","",CADA_PROD!B55)</f>
        <v>0B15</v>
      </c>
      <c r="C55" s="19" t="str">
        <f>IF(CADA_PROD!C55="","",CADA_PROD!C55)</f>
        <v>0B15</v>
      </c>
      <c r="D55" s="47" t="str">
        <f>IF(CADA_PROD!D55="","",CADA_PROD!D55)</f>
        <v/>
      </c>
      <c r="E55" s="47">
        <f>IF(CADA_PROD!C55="","",SUMIFS(entrada!H:H,entrada!C:C,C55))</f>
        <v>9</v>
      </c>
      <c r="F55" s="47">
        <f>IF(CADA_PROD!B55="","",SUMIFS(SAIDA!G:G,SAIDA!C:C,C55))</f>
        <v>0</v>
      </c>
      <c r="G55" s="47">
        <f t="shared" si="2"/>
        <v>9</v>
      </c>
      <c r="H55" s="19" t="str">
        <f>IF(CADA_PROD!B55="","",IFERROR(IF(G55&lt;=0,"Sem estoque",IF(G55/D55&lt;0.25,"Quase sem estoque",IF(G55/D55&lt;1.2,"Estoque baixo",IF(G55/D55&lt;2,"Estoque moderado","Estoque confortável")))),""))</f>
        <v/>
      </c>
      <c r="I55" s="22">
        <f>IF(CADA_PROD!B55="","",SUMIFS(entrada!L:L,entrada!C:C,C55))</f>
        <v>0</v>
      </c>
      <c r="J55" s="49">
        <f>IF(CADA_PROD!B55="","",IFERROR($I55/SUM($I$5:$I$1003),""))</f>
        <v>0</v>
      </c>
      <c r="K55" s="49">
        <f>IF(CADA_PROD!B55="","",IFERROR(G55/SUM($G$5:$G$1003)+O55,""))</f>
        <v>1.139528994682198E-3</v>
      </c>
      <c r="L55" s="22">
        <f>IF(CADA_PROD!$C55="","",IFERROR(SUMIFS(entrada!L:L,entrada!C:C,C55)/SUMIFS(entrada!H:H,entrada!C:C,C55),0))</f>
        <v>0</v>
      </c>
      <c r="M55" s="50" t="e">
        <f>IF(CADA_PROD!B55="","",F55/D55)</f>
        <v>#VALUE!</v>
      </c>
      <c r="N55" s="48" t="b">
        <f t="shared" si="1"/>
        <v>1</v>
      </c>
    </row>
    <row r="56" spans="2:14" ht="30.75" customHeight="1" x14ac:dyDescent="0.25">
      <c r="B56" s="19" t="str">
        <f>IF(CADA_PROD!B56="","",CADA_PROD!B56)</f>
        <v>0B16</v>
      </c>
      <c r="C56" s="19" t="str">
        <f>IF(CADA_PROD!C56="","",CADA_PROD!C56)</f>
        <v>0B16</v>
      </c>
      <c r="D56" s="47" t="str">
        <f>IF(CADA_PROD!D56="","",CADA_PROD!D56)</f>
        <v/>
      </c>
      <c r="E56" s="47">
        <f>IF(CADA_PROD!C56="","",SUMIFS(entrada!H:H,entrada!C:C,C56))</f>
        <v>0</v>
      </c>
      <c r="F56" s="47">
        <f>IF(CADA_PROD!B56="","",SUMIFS(SAIDA!G:G,SAIDA!C:C,C56))</f>
        <v>0</v>
      </c>
      <c r="G56" s="47">
        <f t="shared" si="2"/>
        <v>0</v>
      </c>
      <c r="H56" s="19" t="str">
        <f>IF(CADA_PROD!B56="","",IFERROR(IF(G56&lt;=0,"Sem estoque",IF(G56/D56&lt;0.25,"Quase sem estoque",IF(G56/D56&lt;1.2,"Estoque baixo",IF(G56/D56&lt;2,"Estoque moderado","Estoque confortável")))),""))</f>
        <v>Sem estoque</v>
      </c>
      <c r="I56" s="22">
        <f>IF(CADA_PROD!B56="","",SUMIFS(entrada!L:L,entrada!C:C,C56))</f>
        <v>0</v>
      </c>
      <c r="J56" s="49">
        <f>IF(CADA_PROD!B56="","",IFERROR($I56/SUM($I$5:$I$1003),""))</f>
        <v>0</v>
      </c>
      <c r="K56" s="49">
        <f>IF(CADA_PROD!B56="","",IFERROR(G56/SUM($G$5:$G$1003)+O56,""))</f>
        <v>0</v>
      </c>
      <c r="L56" s="22">
        <f>IF(CADA_PROD!$C56="","",IFERROR(SUMIFS(entrada!L:L,entrada!C:C,C56)/SUMIFS(entrada!H:H,entrada!C:C,C56),0))</f>
        <v>0</v>
      </c>
      <c r="M56" s="50" t="e">
        <f>IF(CADA_PROD!B56="","",F56/D56)</f>
        <v>#VALUE!</v>
      </c>
      <c r="N56" s="48" t="b">
        <f t="shared" si="1"/>
        <v>1</v>
      </c>
    </row>
    <row r="57" spans="2:14" ht="30.75" customHeight="1" x14ac:dyDescent="0.25">
      <c r="B57" s="19" t="str">
        <f>IF(CADA_PROD!B57="","",CADA_PROD!B57)</f>
        <v>0B17</v>
      </c>
      <c r="C57" s="19" t="str">
        <f>IF(CADA_PROD!C57="","",CADA_PROD!C57)</f>
        <v>0B17</v>
      </c>
      <c r="D57" s="47" t="str">
        <f>IF(CADA_PROD!D57="","",CADA_PROD!D57)</f>
        <v/>
      </c>
      <c r="E57" s="47">
        <f>IF(CADA_PROD!C57="","",SUMIFS(entrada!H:H,entrada!C:C,C57))</f>
        <v>22</v>
      </c>
      <c r="F57" s="47">
        <f>IF(CADA_PROD!B57="","",SUMIFS(SAIDA!G:G,SAIDA!C:C,C57))</f>
        <v>0</v>
      </c>
      <c r="G57" s="47">
        <f t="shared" si="2"/>
        <v>22</v>
      </c>
      <c r="H57" s="19" t="str">
        <f>IF(CADA_PROD!B57="","",IFERROR(IF(G57&lt;=0,"Sem estoque",IF(G57/D57&lt;0.25,"Quase sem estoque",IF(G57/D57&lt;1.2,"Estoque baixo",IF(G57/D57&lt;2,"Estoque moderado","Estoque confortável")))),""))</f>
        <v/>
      </c>
      <c r="I57" s="22">
        <f>IF(CADA_PROD!B57="","",SUMIFS(entrada!L:L,entrada!C:C,C57))</f>
        <v>0</v>
      </c>
      <c r="J57" s="49">
        <f>IF(CADA_PROD!B57="","",IFERROR($I57/SUM($I$5:$I$1003),""))</f>
        <v>0</v>
      </c>
      <c r="K57" s="49">
        <f>IF(CADA_PROD!B57="","",IFERROR(G57/SUM($G$5:$G$1003)+O57,""))</f>
        <v>2.7855153203342618E-3</v>
      </c>
      <c r="L57" s="22">
        <f>IF(CADA_PROD!$C57="","",IFERROR(SUMIFS(entrada!L:L,entrada!C:C,C57)/SUMIFS(entrada!H:H,entrada!C:C,C57),0))</f>
        <v>0</v>
      </c>
      <c r="M57" s="50" t="e">
        <f>IF(CADA_PROD!B57="","",F57/D57)</f>
        <v>#VALUE!</v>
      </c>
      <c r="N57" s="48" t="b">
        <f t="shared" si="1"/>
        <v>1</v>
      </c>
    </row>
    <row r="58" spans="2:14" ht="30.75" customHeight="1" x14ac:dyDescent="0.25">
      <c r="B58" s="19" t="str">
        <f>IF(CADA_PROD!B58="","",CADA_PROD!B58)</f>
        <v>0B18</v>
      </c>
      <c r="C58" s="19" t="str">
        <f>IF(CADA_PROD!C58="","",CADA_PROD!C58)</f>
        <v>0B18</v>
      </c>
      <c r="D58" s="47" t="str">
        <f>IF(CADA_PROD!D58="","",CADA_PROD!D58)</f>
        <v/>
      </c>
      <c r="E58" s="47">
        <f>IF(CADA_PROD!C58="","",SUMIFS(entrada!H:H,entrada!C:C,C58))</f>
        <v>0</v>
      </c>
      <c r="F58" s="47">
        <f>IF(CADA_PROD!B58="","",SUMIFS(SAIDA!G:G,SAIDA!C:C,C58))</f>
        <v>0</v>
      </c>
      <c r="G58" s="47">
        <f t="shared" si="2"/>
        <v>0</v>
      </c>
      <c r="H58" s="19" t="str">
        <f>IF(CADA_PROD!B58="","",IFERROR(IF(G58&lt;=0,"Sem estoque",IF(G58/D58&lt;0.25,"Quase sem estoque",IF(G58/D58&lt;1.2,"Estoque baixo",IF(G58/D58&lt;2,"Estoque moderado","Estoque confortável")))),""))</f>
        <v>Sem estoque</v>
      </c>
      <c r="I58" s="22">
        <f>IF(CADA_PROD!B58="","",SUMIFS(entrada!L:L,entrada!C:C,C58))</f>
        <v>0</v>
      </c>
      <c r="J58" s="49">
        <f>IF(CADA_PROD!B58="","",IFERROR($I58/SUM($I$5:$I$1003),""))</f>
        <v>0</v>
      </c>
      <c r="K58" s="49">
        <f>IF(CADA_PROD!B58="","",IFERROR(G58/SUM($G$5:$G$1003)+O58,""))</f>
        <v>0</v>
      </c>
      <c r="L58" s="22">
        <f>IF(CADA_PROD!$C58="","",IFERROR(SUMIFS(entrada!L:L,entrada!C:C,C58)/SUMIFS(entrada!H:H,entrada!C:C,C58),0))</f>
        <v>0</v>
      </c>
      <c r="M58" s="50" t="e">
        <f>IF(CADA_PROD!B58="","",F58/D58)</f>
        <v>#VALUE!</v>
      </c>
      <c r="N58" s="48" t="b">
        <f t="shared" si="1"/>
        <v>1</v>
      </c>
    </row>
    <row r="59" spans="2:14" ht="30.75" customHeight="1" x14ac:dyDescent="0.25">
      <c r="B59" s="19" t="str">
        <f>IF(CADA_PROD!B59="","",CADA_PROD!B59)</f>
        <v>0B19</v>
      </c>
      <c r="C59" s="19" t="str">
        <f>IF(CADA_PROD!C59="","",CADA_PROD!C59)</f>
        <v>0B19</v>
      </c>
      <c r="D59" s="47" t="str">
        <f>IF(CADA_PROD!D59="","",CADA_PROD!D59)</f>
        <v/>
      </c>
      <c r="E59" s="47">
        <f>IF(CADA_PROD!C59="","",SUMIFS(entrada!H:H,entrada!C:C,C59))</f>
        <v>12</v>
      </c>
      <c r="F59" s="47">
        <f>IF(CADA_PROD!B59="","",SUMIFS(SAIDA!G:G,SAIDA!C:C,C59))</f>
        <v>4</v>
      </c>
      <c r="G59" s="47">
        <f t="shared" si="2"/>
        <v>8</v>
      </c>
      <c r="H59" s="19" t="str">
        <f>IF(CADA_PROD!B59="","",IFERROR(IF(G59&lt;=0,"Sem estoque",IF(G59/D59&lt;0.25,"Quase sem estoque",IF(G59/D59&lt;1.2,"Estoque baixo",IF(G59/D59&lt;2,"Estoque moderado","Estoque confortável")))),""))</f>
        <v/>
      </c>
      <c r="I59" s="22">
        <f>IF(CADA_PROD!B59="","",SUMIFS(entrada!L:L,entrada!C:C,C59))</f>
        <v>0</v>
      </c>
      <c r="J59" s="49">
        <f>IF(CADA_PROD!B59="","",IFERROR($I59/SUM($I$5:$I$1003),""))</f>
        <v>0</v>
      </c>
      <c r="K59" s="49">
        <f>IF(CADA_PROD!B59="","",IFERROR(G59/SUM($G$5:$G$1003)+O59,""))</f>
        <v>1.0129146619397315E-3</v>
      </c>
      <c r="L59" s="22">
        <f>IF(CADA_PROD!$C59="","",IFERROR(SUMIFS(entrada!L:L,entrada!C:C,C59)/SUMIFS(entrada!H:H,entrada!C:C,C59),0))</f>
        <v>0</v>
      </c>
      <c r="M59" s="50" t="e">
        <f>IF(CADA_PROD!B59="","",F59/D59)</f>
        <v>#VALUE!</v>
      </c>
      <c r="N59" s="48" t="b">
        <f t="shared" si="1"/>
        <v>1</v>
      </c>
    </row>
    <row r="60" spans="2:14" ht="30.75" customHeight="1" x14ac:dyDescent="0.25">
      <c r="B60" s="19" t="str">
        <f>IF(CADA_PROD!B60="","",CADA_PROD!B60)</f>
        <v>0B20</v>
      </c>
      <c r="C60" s="19" t="str">
        <f>IF(CADA_PROD!C60="","",CADA_PROD!C60)</f>
        <v>0B20</v>
      </c>
      <c r="D60" s="47" t="str">
        <f>IF(CADA_PROD!D60="","",CADA_PROD!D60)</f>
        <v/>
      </c>
      <c r="E60" s="47">
        <f>IF(CADA_PROD!C60="","",SUMIFS(entrada!H:H,entrada!C:C,C60))</f>
        <v>82</v>
      </c>
      <c r="F60" s="47">
        <f>IF(CADA_PROD!B60="","",SUMIFS(SAIDA!G:G,SAIDA!C:C,C60))</f>
        <v>8</v>
      </c>
      <c r="G60" s="47">
        <f t="shared" si="2"/>
        <v>74</v>
      </c>
      <c r="H60" s="19" t="str">
        <f>IF(CADA_PROD!B60="","",IFERROR(IF(G60&lt;=0,"Sem estoque",IF(G60/D60&lt;0.25,"Quase sem estoque",IF(G60/D60&lt;1.2,"Estoque baixo",IF(G60/D60&lt;2,"Estoque moderado","Estoque confortável")))),""))</f>
        <v/>
      </c>
      <c r="I60" s="22">
        <f>IF(CADA_PROD!B60="","",SUMIFS(entrada!L:L,entrada!C:C,C60))</f>
        <v>0</v>
      </c>
      <c r="J60" s="49">
        <f>IF(CADA_PROD!B60="","",IFERROR($I60/SUM($I$5:$I$1003),""))</f>
        <v>0</v>
      </c>
      <c r="K60" s="49">
        <f>IF(CADA_PROD!B60="","",IFERROR(G60/SUM($G$5:$G$1003)+O60,""))</f>
        <v>9.3694606229425166E-3</v>
      </c>
      <c r="L60" s="22">
        <f>IF(CADA_PROD!$C60="","",IFERROR(SUMIFS(entrada!L:L,entrada!C:C,C60)/SUMIFS(entrada!H:H,entrada!C:C,C60),0))</f>
        <v>0</v>
      </c>
      <c r="M60" s="50" t="e">
        <f>IF(CADA_PROD!B60="","",F60/D60)</f>
        <v>#VALUE!</v>
      </c>
      <c r="N60" s="48" t="b">
        <f t="shared" si="1"/>
        <v>1</v>
      </c>
    </row>
    <row r="61" spans="2:14" ht="30.75" customHeight="1" x14ac:dyDescent="0.25">
      <c r="B61" s="19" t="str">
        <f>IF(CADA_PROD!B61="","",CADA_PROD!B61)</f>
        <v>0B21</v>
      </c>
      <c r="C61" s="19" t="str">
        <f>IF(CADA_PROD!C61="","",CADA_PROD!C61)</f>
        <v>0B21</v>
      </c>
      <c r="D61" s="47" t="str">
        <f>IF(CADA_PROD!D61="","",CADA_PROD!D61)</f>
        <v/>
      </c>
      <c r="E61" s="47">
        <f>IF(CADA_PROD!C61="","",SUMIFS(entrada!H:H,entrada!C:C,C61))</f>
        <v>5</v>
      </c>
      <c r="F61" s="47">
        <f>IF(CADA_PROD!B61="","",SUMIFS(SAIDA!G:G,SAIDA!C:C,C61))</f>
        <v>2</v>
      </c>
      <c r="G61" s="47">
        <f t="shared" si="2"/>
        <v>3</v>
      </c>
      <c r="H61" s="19" t="str">
        <f>IF(CADA_PROD!B61="","",IFERROR(IF(G61&lt;=0,"Sem estoque",IF(G61/D61&lt;0.25,"Quase sem estoque",IF(G61/D61&lt;1.2,"Estoque baixo",IF(G61/D61&lt;2,"Estoque moderado","Estoque confortável")))),""))</f>
        <v/>
      </c>
      <c r="I61" s="22">
        <f>IF(CADA_PROD!B61="","",SUMIFS(entrada!L:L,entrada!C:C,C61))</f>
        <v>0</v>
      </c>
      <c r="J61" s="49">
        <f>IF(CADA_PROD!B61="","",IFERROR($I61/SUM($I$5:$I$1003),""))</f>
        <v>0</v>
      </c>
      <c r="K61" s="49">
        <f>IF(CADA_PROD!B61="","",IFERROR(G61/SUM($G$5:$G$1003)+O61,""))</f>
        <v>3.7984299822739937E-4</v>
      </c>
      <c r="L61" s="22">
        <f>IF(CADA_PROD!$C61="","",IFERROR(SUMIFS(entrada!L:L,entrada!C:C,C61)/SUMIFS(entrada!H:H,entrada!C:C,C61),0))</f>
        <v>0</v>
      </c>
      <c r="M61" s="50" t="e">
        <f>IF(CADA_PROD!B61="","",F61/D61)</f>
        <v>#VALUE!</v>
      </c>
      <c r="N61" s="48" t="b">
        <f t="shared" si="1"/>
        <v>1</v>
      </c>
    </row>
    <row r="62" spans="2:14" ht="30.75" customHeight="1" x14ac:dyDescent="0.25">
      <c r="B62" s="19" t="str">
        <f>IF(CADA_PROD!B62="","",CADA_PROD!B62)</f>
        <v>0B22</v>
      </c>
      <c r="C62" s="19" t="str">
        <f>IF(CADA_PROD!C62="","",CADA_PROD!C62)</f>
        <v>0B22</v>
      </c>
      <c r="D62" s="47" t="str">
        <f>IF(CADA_PROD!D62="","",CADA_PROD!D62)</f>
        <v/>
      </c>
      <c r="E62" s="47">
        <f>IF(CADA_PROD!C62="","",SUMIFS(entrada!H:H,entrada!C:C,C62))</f>
        <v>1</v>
      </c>
      <c r="F62" s="47">
        <f>IF(CADA_PROD!B62="","",SUMIFS(SAIDA!G:G,SAIDA!C:C,C62))</f>
        <v>0</v>
      </c>
      <c r="G62" s="47">
        <f t="shared" si="2"/>
        <v>1</v>
      </c>
      <c r="H62" s="19" t="str">
        <f>IF(CADA_PROD!B62="","",IFERROR(IF(G62&lt;=0,"Sem estoque",IF(G62/D62&lt;0.25,"Quase sem estoque",IF(G62/D62&lt;1.2,"Estoque baixo",IF(G62/D62&lt;2,"Estoque moderado","Estoque confortável")))),""))</f>
        <v/>
      </c>
      <c r="I62" s="22">
        <f>IF(CADA_PROD!B62="","",SUMIFS(entrada!L:L,entrada!C:C,C62))</f>
        <v>0</v>
      </c>
      <c r="J62" s="49">
        <f>IF(CADA_PROD!B62="","",IFERROR($I62/SUM($I$5:$I$1003),""))</f>
        <v>0</v>
      </c>
      <c r="K62" s="49">
        <f>IF(CADA_PROD!B62="","",IFERROR(G62/SUM($G$5:$G$1003)+O62,""))</f>
        <v>1.2661433274246644E-4</v>
      </c>
      <c r="L62" s="22">
        <f>IF(CADA_PROD!$C62="","",IFERROR(SUMIFS(entrada!L:L,entrada!C:C,C62)/SUMIFS(entrada!H:H,entrada!C:C,C62),0))</f>
        <v>0</v>
      </c>
      <c r="M62" s="50" t="e">
        <f>IF(CADA_PROD!B62="","",F62/D62)</f>
        <v>#VALUE!</v>
      </c>
      <c r="N62" s="48" t="b">
        <f t="shared" si="1"/>
        <v>1</v>
      </c>
    </row>
    <row r="63" spans="2:14" ht="30.75" customHeight="1" x14ac:dyDescent="0.25">
      <c r="B63" s="19" t="str">
        <f>IF(CADA_PROD!B63="","",CADA_PROD!B63)</f>
        <v>0B23</v>
      </c>
      <c r="C63" s="19" t="str">
        <f>IF(CADA_PROD!C63="","",CADA_PROD!C63)</f>
        <v>0B23</v>
      </c>
      <c r="D63" s="47" t="str">
        <f>IF(CADA_PROD!D63="","",CADA_PROD!D63)</f>
        <v/>
      </c>
      <c r="E63" s="47">
        <f>IF(CADA_PROD!C63="","",SUMIFS(entrada!H:H,entrada!C:C,C63))</f>
        <v>2</v>
      </c>
      <c r="F63" s="47">
        <f>IF(CADA_PROD!B63="","",SUMIFS(SAIDA!G:G,SAIDA!C:C,C63))</f>
        <v>0</v>
      </c>
      <c r="G63" s="47">
        <f t="shared" si="2"/>
        <v>2</v>
      </c>
      <c r="H63" s="19" t="str">
        <f>IF(CADA_PROD!B63="","",IFERROR(IF(G63&lt;=0,"Sem estoque",IF(G63/D63&lt;0.25,"Quase sem estoque",IF(G63/D63&lt;1.2,"Estoque baixo",IF(G63/D63&lt;2,"Estoque moderado","Estoque confortável")))),""))</f>
        <v/>
      </c>
      <c r="I63" s="22">
        <f>IF(CADA_PROD!B63="","",SUMIFS(entrada!L:L,entrada!C:C,C63))</f>
        <v>0</v>
      </c>
      <c r="J63" s="49">
        <f>IF(CADA_PROD!B63="","",IFERROR($I63/SUM($I$5:$I$1003),""))</f>
        <v>0</v>
      </c>
      <c r="K63" s="49">
        <f>IF(CADA_PROD!B63="","",IFERROR(G63/SUM($G$5:$G$1003)+O63,""))</f>
        <v>2.5322866548493288E-4</v>
      </c>
      <c r="L63" s="22">
        <f>IF(CADA_PROD!$C63="","",IFERROR(SUMIFS(entrada!L:L,entrada!C:C,C63)/SUMIFS(entrada!H:H,entrada!C:C,C63),0))</f>
        <v>0</v>
      </c>
      <c r="M63" s="50" t="e">
        <f>IF(CADA_PROD!B63="","",F63/D63)</f>
        <v>#VALUE!</v>
      </c>
      <c r="N63" s="48" t="b">
        <f t="shared" si="1"/>
        <v>1</v>
      </c>
    </row>
    <row r="64" spans="2:14" ht="30.75" customHeight="1" x14ac:dyDescent="0.25">
      <c r="B64" s="19" t="str">
        <f>IF(CADA_PROD!B64="","",CADA_PROD!B64)</f>
        <v>0B24</v>
      </c>
      <c r="C64" s="19" t="str">
        <f>IF(CADA_PROD!C64="","",CADA_PROD!C64)</f>
        <v>0B24</v>
      </c>
      <c r="D64" s="47" t="str">
        <f>IF(CADA_PROD!D64="","",CADA_PROD!D64)</f>
        <v/>
      </c>
      <c r="E64" s="47">
        <f>IF(CADA_PROD!C64="","",SUMIFS(entrada!H:H,entrada!C:C,C64))</f>
        <v>1</v>
      </c>
      <c r="F64" s="47">
        <f>IF(CADA_PROD!B64="","",SUMIFS(SAIDA!G:G,SAIDA!C:C,C64))</f>
        <v>0</v>
      </c>
      <c r="G64" s="47">
        <f t="shared" si="2"/>
        <v>1</v>
      </c>
      <c r="H64" s="19" t="str">
        <f>IF(CADA_PROD!B64="","",IFERROR(IF(G64&lt;=0,"Sem estoque",IF(G64/D64&lt;0.25,"Quase sem estoque",IF(G64/D64&lt;1.2,"Estoque baixo",IF(G64/D64&lt;2,"Estoque moderado","Estoque confortável")))),""))</f>
        <v/>
      </c>
      <c r="I64" s="22">
        <f>IF(CADA_PROD!B64="","",SUMIFS(entrada!L:L,entrada!C:C,C64))</f>
        <v>0</v>
      </c>
      <c r="J64" s="49">
        <f>IF(CADA_PROD!B64="","",IFERROR($I64/SUM($I$5:$I$1003),""))</f>
        <v>0</v>
      </c>
      <c r="K64" s="49">
        <f>IF(CADA_PROD!B64="","",IFERROR(G64/SUM($G$5:$G$1003)+O64,""))</f>
        <v>1.2661433274246644E-4</v>
      </c>
      <c r="L64" s="22">
        <f>IF(CADA_PROD!$C64="","",IFERROR(SUMIFS(entrada!L:L,entrada!C:C,C64)/SUMIFS(entrada!H:H,entrada!C:C,C64),0))</f>
        <v>0</v>
      </c>
      <c r="M64" s="50" t="e">
        <f>IF(CADA_PROD!B64="","",F64/D64)</f>
        <v>#VALUE!</v>
      </c>
      <c r="N64" s="48" t="b">
        <f t="shared" si="1"/>
        <v>1</v>
      </c>
    </row>
    <row r="65" spans="2:14" ht="30.75" customHeight="1" x14ac:dyDescent="0.25">
      <c r="B65" s="19" t="str">
        <f>IF(CADA_PROD!B65="","",CADA_PROD!B65)</f>
        <v>0B25</v>
      </c>
      <c r="C65" s="19" t="str">
        <f>IF(CADA_PROD!C65="","",CADA_PROD!C65)</f>
        <v>0B25</v>
      </c>
      <c r="D65" s="47" t="str">
        <f>IF(CADA_PROD!D65="","",CADA_PROD!D65)</f>
        <v/>
      </c>
      <c r="E65" s="47">
        <f>IF(CADA_PROD!C65="","",SUMIFS(entrada!H:H,entrada!C:C,C65))</f>
        <v>19</v>
      </c>
      <c r="F65" s="47">
        <f>IF(CADA_PROD!B65="","",SUMIFS(SAIDA!G:G,SAIDA!C:C,C65))</f>
        <v>14</v>
      </c>
      <c r="G65" s="47">
        <f t="shared" si="2"/>
        <v>5</v>
      </c>
      <c r="H65" s="19" t="str">
        <f>IF(CADA_PROD!B65="","",IFERROR(IF(G65&lt;=0,"Sem estoque",IF(G65/D65&lt;0.25,"Quase sem estoque",IF(G65/D65&lt;1.2,"Estoque baixo",IF(G65/D65&lt;2,"Estoque moderado","Estoque confortável")))),""))</f>
        <v/>
      </c>
      <c r="I65" s="22">
        <f>IF(CADA_PROD!B65="","",SUMIFS(entrada!L:L,entrada!C:C,C65))</f>
        <v>0</v>
      </c>
      <c r="J65" s="49">
        <f>IF(CADA_PROD!B65="","",IFERROR($I65/SUM($I$5:$I$1003),""))</f>
        <v>0</v>
      </c>
      <c r="K65" s="49">
        <f>IF(CADA_PROD!B65="","",IFERROR(G65/SUM($G$5:$G$1003)+O65,""))</f>
        <v>6.3307166371233219E-4</v>
      </c>
      <c r="L65" s="22">
        <f>IF(CADA_PROD!$C65="","",IFERROR(SUMIFS(entrada!L:L,entrada!C:C,C65)/SUMIFS(entrada!H:H,entrada!C:C,C65),0))</f>
        <v>0</v>
      </c>
      <c r="M65" s="50" t="e">
        <f>IF(CADA_PROD!B65="","",F65/D65)</f>
        <v>#VALUE!</v>
      </c>
      <c r="N65" s="48" t="b">
        <f t="shared" si="1"/>
        <v>1</v>
      </c>
    </row>
    <row r="66" spans="2:14" ht="30.75" customHeight="1" x14ac:dyDescent="0.25">
      <c r="B66" s="19" t="str">
        <f>IF(CADA_PROD!B66="","",CADA_PROD!B66)</f>
        <v>0B26</v>
      </c>
      <c r="C66" s="19" t="str">
        <f>IF(CADA_PROD!C66="","",CADA_PROD!C66)</f>
        <v>0B26</v>
      </c>
      <c r="D66" s="47" t="str">
        <f>IF(CADA_PROD!D66="","",CADA_PROD!D66)</f>
        <v/>
      </c>
      <c r="E66" s="47">
        <f>IF(CADA_PROD!C66="","",SUMIFS(entrada!H:H,entrada!C:C,C66))</f>
        <v>85</v>
      </c>
      <c r="F66" s="47">
        <f>IF(CADA_PROD!B66="","",SUMIFS(SAIDA!G:G,SAIDA!C:C,C66))</f>
        <v>12</v>
      </c>
      <c r="G66" s="47">
        <f t="shared" si="2"/>
        <v>73</v>
      </c>
      <c r="H66" s="19" t="str">
        <f>IF(CADA_PROD!B66="","",IFERROR(IF(G66&lt;=0,"Sem estoque",IF(G66/D66&lt;0.25,"Quase sem estoque",IF(G66/D66&lt;1.2,"Estoque baixo",IF(G66/D66&lt;2,"Estoque moderado","Estoque confortável")))),""))</f>
        <v/>
      </c>
      <c r="I66" s="22">
        <f>IF(CADA_PROD!B66="","",SUMIFS(entrada!L:L,entrada!C:C,C66))</f>
        <v>0</v>
      </c>
      <c r="J66" s="49">
        <f>IF(CADA_PROD!B66="","",IFERROR($I66/SUM($I$5:$I$1003),""))</f>
        <v>0</v>
      </c>
      <c r="K66" s="49">
        <f>IF(CADA_PROD!B66="","",IFERROR(G66/SUM($G$5:$G$1003)+O66,""))</f>
        <v>9.2428462902000505E-3</v>
      </c>
      <c r="L66" s="22">
        <f>IF(CADA_PROD!$C66="","",IFERROR(SUMIFS(entrada!L:L,entrada!C:C,C66)/SUMIFS(entrada!H:H,entrada!C:C,C66),0))</f>
        <v>0</v>
      </c>
      <c r="M66" s="50" t="e">
        <f>IF(CADA_PROD!B66="","",F66/D66)</f>
        <v>#VALUE!</v>
      </c>
      <c r="N66" s="48" t="b">
        <f t="shared" si="1"/>
        <v>1</v>
      </c>
    </row>
    <row r="67" spans="2:14" ht="30.75" customHeight="1" x14ac:dyDescent="0.25">
      <c r="B67" s="19" t="str">
        <f>IF(CADA_PROD!B67="","",CADA_PROD!B67)</f>
        <v>0B27</v>
      </c>
      <c r="C67" s="19" t="str">
        <f>IF(CADA_PROD!C67="","",CADA_PROD!C67)</f>
        <v>0B27</v>
      </c>
      <c r="D67" s="47" t="str">
        <f>IF(CADA_PROD!D67="","",CADA_PROD!D67)</f>
        <v/>
      </c>
      <c r="E67" s="47">
        <f>IF(CADA_PROD!C67="","",SUMIFS(entrada!H:H,entrada!C:C,C67))</f>
        <v>4</v>
      </c>
      <c r="F67" s="47">
        <f>IF(CADA_PROD!B67="","",SUMIFS(SAIDA!G:G,SAIDA!C:C,C67))</f>
        <v>0</v>
      </c>
      <c r="G67" s="47">
        <f t="shared" si="2"/>
        <v>4</v>
      </c>
      <c r="H67" s="19" t="str">
        <f>IF(CADA_PROD!B67="","",IFERROR(IF(G67&lt;=0,"Sem estoque",IF(G67/D67&lt;0.25,"Quase sem estoque",IF(G67/D67&lt;1.2,"Estoque baixo",IF(G67/D67&lt;2,"Estoque moderado","Estoque confortável")))),""))</f>
        <v/>
      </c>
      <c r="I67" s="22">
        <f>IF(CADA_PROD!B67="","",SUMIFS(entrada!L:L,entrada!C:C,C67))</f>
        <v>0</v>
      </c>
      <c r="J67" s="49">
        <f>IF(CADA_PROD!B67="","",IFERROR($I67/SUM($I$5:$I$1003),""))</f>
        <v>0</v>
      </c>
      <c r="K67" s="49">
        <f>IF(CADA_PROD!B67="","",IFERROR(G67/SUM($G$5:$G$1003)+O67,""))</f>
        <v>5.0645733096986575E-4</v>
      </c>
      <c r="L67" s="22">
        <f>IF(CADA_PROD!$C67="","",IFERROR(SUMIFS(entrada!L:L,entrada!C:C,C67)/SUMIFS(entrada!H:H,entrada!C:C,C67),0))</f>
        <v>0</v>
      </c>
      <c r="M67" s="50" t="e">
        <f>IF(CADA_PROD!B67="","",F67/D67)</f>
        <v>#VALUE!</v>
      </c>
      <c r="N67" s="48" t="b">
        <f t="shared" si="1"/>
        <v>1</v>
      </c>
    </row>
    <row r="68" spans="2:14" ht="30.75" customHeight="1" x14ac:dyDescent="0.25">
      <c r="B68" s="19" t="str">
        <f>IF(CADA_PROD!B68="","",CADA_PROD!B68)</f>
        <v>0B28</v>
      </c>
      <c r="C68" s="19" t="str">
        <f>IF(CADA_PROD!C68="","",CADA_PROD!C68)</f>
        <v>0B28</v>
      </c>
      <c r="D68" s="47" t="str">
        <f>IF(CADA_PROD!D68="","",CADA_PROD!D68)</f>
        <v/>
      </c>
      <c r="E68" s="47">
        <f>IF(CADA_PROD!C68="","",SUMIFS(entrada!H:H,entrada!C:C,C68))</f>
        <v>20</v>
      </c>
      <c r="F68" s="47">
        <f>IF(CADA_PROD!B68="","",SUMIFS(SAIDA!G:G,SAIDA!C:C,C68))</f>
        <v>2</v>
      </c>
      <c r="G68" s="47">
        <f t="shared" si="2"/>
        <v>18</v>
      </c>
      <c r="H68" s="19" t="str">
        <f>IF(CADA_PROD!B68="","",IFERROR(IF(G68&lt;=0,"Sem estoque",IF(G68/D68&lt;0.25,"Quase sem estoque",IF(G68/D68&lt;1.2,"Estoque baixo",IF(G68/D68&lt;2,"Estoque moderado","Estoque confortável")))),""))</f>
        <v/>
      </c>
      <c r="I68" s="22">
        <f>IF(CADA_PROD!B68="","",SUMIFS(entrada!L:L,entrada!C:C,C68))</f>
        <v>0</v>
      </c>
      <c r="J68" s="49">
        <f>IF(CADA_PROD!B68="","",IFERROR($I68/SUM($I$5:$I$1003),""))</f>
        <v>0</v>
      </c>
      <c r="K68" s="49">
        <f>IF(CADA_PROD!B68="","",IFERROR(G68/SUM($G$5:$G$1003)+O68,""))</f>
        <v>2.2790579893643961E-3</v>
      </c>
      <c r="L68" s="22">
        <f>IF(CADA_PROD!$C68="","",IFERROR(SUMIFS(entrada!L:L,entrada!C:C,C68)/SUMIFS(entrada!H:H,entrada!C:C,C68),0))</f>
        <v>0</v>
      </c>
      <c r="M68" s="50" t="e">
        <f>IF(CADA_PROD!B68="","",F68/D68)</f>
        <v>#VALUE!</v>
      </c>
      <c r="N68" s="48" t="b">
        <f t="shared" si="1"/>
        <v>1</v>
      </c>
    </row>
    <row r="69" spans="2:14" ht="30.75" customHeight="1" x14ac:dyDescent="0.25">
      <c r="B69" s="19" t="str">
        <f>IF(CADA_PROD!B69="","",CADA_PROD!B69)</f>
        <v>0B29</v>
      </c>
      <c r="C69" s="19" t="str">
        <f>IF(CADA_PROD!C69="","",CADA_PROD!C69)</f>
        <v>0B29</v>
      </c>
      <c r="D69" s="47" t="str">
        <f>IF(CADA_PROD!D69="","",CADA_PROD!D69)</f>
        <v/>
      </c>
      <c r="E69" s="47">
        <f>IF(CADA_PROD!C69="","",SUMIFS(entrada!H:H,entrada!C:C,C69))</f>
        <v>2</v>
      </c>
      <c r="F69" s="47">
        <f>IF(CADA_PROD!B69="","",SUMIFS(SAIDA!G:G,SAIDA!C:C,C69))</f>
        <v>0</v>
      </c>
      <c r="G69" s="47">
        <f t="shared" si="2"/>
        <v>2</v>
      </c>
      <c r="H69" s="19" t="str">
        <f>IF(CADA_PROD!B69="","",IFERROR(IF(G69&lt;=0,"Sem estoque",IF(G69/D69&lt;0.25,"Quase sem estoque",IF(G69/D69&lt;1.2,"Estoque baixo",IF(G69/D69&lt;2,"Estoque moderado","Estoque confortável")))),""))</f>
        <v/>
      </c>
      <c r="I69" s="22">
        <f>IF(CADA_PROD!B69="","",SUMIFS(entrada!L:L,entrada!C:C,C69))</f>
        <v>0</v>
      </c>
      <c r="J69" s="49">
        <f>IF(CADA_PROD!B69="","",IFERROR($I69/SUM($I$5:$I$1003),""))</f>
        <v>0</v>
      </c>
      <c r="K69" s="49">
        <f>IF(CADA_PROD!B69="","",IFERROR(G69/SUM($G$5:$G$1003)+O69,""))</f>
        <v>2.5322866548493288E-4</v>
      </c>
      <c r="L69" s="22">
        <f>IF(CADA_PROD!$C69="","",IFERROR(SUMIFS(entrada!L:L,entrada!C:C,C69)/SUMIFS(entrada!H:H,entrada!C:C,C69),0))</f>
        <v>0</v>
      </c>
      <c r="M69" s="50" t="e">
        <f>IF(CADA_PROD!B69="","",F69/D69)</f>
        <v>#VALUE!</v>
      </c>
      <c r="N69" s="48" t="b">
        <f t="shared" si="1"/>
        <v>1</v>
      </c>
    </row>
    <row r="70" spans="2:14" ht="30.75" customHeight="1" x14ac:dyDescent="0.25">
      <c r="B70" s="19" t="str">
        <f>IF(CADA_PROD!B70="","",CADA_PROD!B70)</f>
        <v>0B30</v>
      </c>
      <c r="C70" s="19" t="str">
        <f>IF(CADA_PROD!C70="","",CADA_PROD!C70)</f>
        <v>0B30</v>
      </c>
      <c r="D70" s="47" t="str">
        <f>IF(CADA_PROD!D70="","",CADA_PROD!D70)</f>
        <v/>
      </c>
      <c r="E70" s="47">
        <f>IF(CADA_PROD!C70="","",SUMIFS(entrada!H:H,entrada!C:C,C70))</f>
        <v>1</v>
      </c>
      <c r="F70" s="47">
        <f>IF(CADA_PROD!B70="","",SUMIFS(SAIDA!G:G,SAIDA!C:C,C70))</f>
        <v>0</v>
      </c>
      <c r="G70" s="47">
        <f t="shared" si="2"/>
        <v>1</v>
      </c>
      <c r="H70" s="19" t="str">
        <f>IF(CADA_PROD!B70="","",IFERROR(IF(G70&lt;=0,"Sem estoque",IF(G70/D70&lt;0.25,"Quase sem estoque",IF(G70/D70&lt;1.2,"Estoque baixo",IF(G70/D70&lt;2,"Estoque moderado","Estoque confortável")))),""))</f>
        <v/>
      </c>
      <c r="I70" s="22">
        <f>IF(CADA_PROD!B70="","",SUMIFS(entrada!L:L,entrada!C:C,C70))</f>
        <v>0</v>
      </c>
      <c r="J70" s="49">
        <f>IF(CADA_PROD!B70="","",IFERROR($I70/SUM($I$5:$I$1003),""))</f>
        <v>0</v>
      </c>
      <c r="K70" s="49">
        <f>IF(CADA_PROD!B70="","",IFERROR(G70/SUM($G$5:$G$1003)+O70,""))</f>
        <v>1.2661433274246644E-4</v>
      </c>
      <c r="L70" s="22">
        <f>IF(CADA_PROD!$C70="","",IFERROR(SUMIFS(entrada!L:L,entrada!C:C,C70)/SUMIFS(entrada!H:H,entrada!C:C,C70),0))</f>
        <v>0</v>
      </c>
      <c r="M70" s="50" t="e">
        <f>IF(CADA_PROD!B70="","",F70/D70)</f>
        <v>#VALUE!</v>
      </c>
      <c r="N70" s="48" t="b">
        <f t="shared" ref="N70:N133" si="3">IF(C70="","",G70&lt;D70)</f>
        <v>1</v>
      </c>
    </row>
    <row r="71" spans="2:14" ht="30.75" customHeight="1" x14ac:dyDescent="0.25">
      <c r="B71" s="19" t="str">
        <f>IF(CADA_PROD!B71="","",CADA_PROD!B71)</f>
        <v>0B31</v>
      </c>
      <c r="C71" s="19" t="str">
        <f>IF(CADA_PROD!C71="","",CADA_PROD!C71)</f>
        <v>0B31</v>
      </c>
      <c r="D71" s="47" t="str">
        <f>IF(CADA_PROD!D71="","",CADA_PROD!D71)</f>
        <v/>
      </c>
      <c r="E71" s="47">
        <f>IF(CADA_PROD!C71="","",SUMIFS(entrada!H:H,entrada!C:C,C71))</f>
        <v>1</v>
      </c>
      <c r="F71" s="47">
        <f>IF(CADA_PROD!B71="","",SUMIFS(SAIDA!G:G,SAIDA!C:C,C71))</f>
        <v>0</v>
      </c>
      <c r="G71" s="47">
        <f t="shared" si="2"/>
        <v>1</v>
      </c>
      <c r="H71" s="19" t="str">
        <f>IF(CADA_PROD!B71="","",IFERROR(IF(G71&lt;=0,"Sem estoque",IF(G71/D71&lt;0.25,"Quase sem estoque",IF(G71/D71&lt;1.2,"Estoque baixo",IF(G71/D71&lt;2,"Estoque moderado","Estoque confortável")))),""))</f>
        <v/>
      </c>
      <c r="I71" s="22">
        <f>IF(CADA_PROD!B71="","",SUMIFS(entrada!L:L,entrada!C:C,C71))</f>
        <v>0</v>
      </c>
      <c r="J71" s="49">
        <f>IF(CADA_PROD!B71="","",IFERROR($I71/SUM($I$5:$I$1003),""))</f>
        <v>0</v>
      </c>
      <c r="K71" s="49">
        <f>IF(CADA_PROD!B71="","",IFERROR(G71/SUM($G$5:$G$1003)+O71,""))</f>
        <v>1.2661433274246644E-4</v>
      </c>
      <c r="L71" s="22">
        <f>IF(CADA_PROD!$C71="","",IFERROR(SUMIFS(entrada!L:L,entrada!C:C,C71)/SUMIFS(entrada!H:H,entrada!C:C,C71),0))</f>
        <v>0</v>
      </c>
      <c r="M71" s="50" t="e">
        <f>IF(CADA_PROD!B71="","",F71/D71)</f>
        <v>#VALUE!</v>
      </c>
      <c r="N71" s="48" t="b">
        <f t="shared" si="3"/>
        <v>1</v>
      </c>
    </row>
    <row r="72" spans="2:14" ht="30.75" customHeight="1" x14ac:dyDescent="0.25">
      <c r="B72" s="19" t="str">
        <f>IF(CADA_PROD!B72="","",CADA_PROD!B72)</f>
        <v>0B32</v>
      </c>
      <c r="C72" s="19" t="str">
        <f>IF(CADA_PROD!C72="","",CADA_PROD!C72)</f>
        <v>0B32</v>
      </c>
      <c r="D72" s="47" t="str">
        <f>IF(CADA_PROD!D72="","",CADA_PROD!D72)</f>
        <v/>
      </c>
      <c r="E72" s="47">
        <f>IF(CADA_PROD!C72="","",SUMIFS(entrada!H:H,entrada!C:C,C72))</f>
        <v>3</v>
      </c>
      <c r="F72" s="47">
        <f>IF(CADA_PROD!B72="","",SUMIFS(SAIDA!G:G,SAIDA!C:C,C72))</f>
        <v>0</v>
      </c>
      <c r="G72" s="47">
        <f t="shared" si="2"/>
        <v>3</v>
      </c>
      <c r="H72" s="19" t="str">
        <f>IF(CADA_PROD!B72="","",IFERROR(IF(G72&lt;=0,"Sem estoque",IF(G72/D72&lt;0.25,"Quase sem estoque",IF(G72/D72&lt;1.2,"Estoque baixo",IF(G72/D72&lt;2,"Estoque moderado","Estoque confortável")))),""))</f>
        <v/>
      </c>
      <c r="I72" s="22">
        <f>IF(CADA_PROD!B72="","",SUMIFS(entrada!L:L,entrada!C:C,C72))</f>
        <v>0</v>
      </c>
      <c r="J72" s="49">
        <f>IF(CADA_PROD!B72="","",IFERROR($I72/SUM($I$5:$I$1003),""))</f>
        <v>0</v>
      </c>
      <c r="K72" s="49">
        <f>IF(CADA_PROD!B72="","",IFERROR(G72/SUM($G$5:$G$1003)+O72,""))</f>
        <v>3.7984299822739937E-4</v>
      </c>
      <c r="L72" s="22">
        <f>IF(CADA_PROD!$C72="","",IFERROR(SUMIFS(entrada!L:L,entrada!C:C,C72)/SUMIFS(entrada!H:H,entrada!C:C,C72),0))</f>
        <v>0</v>
      </c>
      <c r="M72" s="50" t="e">
        <f>IF(CADA_PROD!B72="","",F72/D72)</f>
        <v>#VALUE!</v>
      </c>
      <c r="N72" s="48" t="b">
        <f t="shared" si="3"/>
        <v>1</v>
      </c>
    </row>
    <row r="73" spans="2:14" ht="30.75" customHeight="1" x14ac:dyDescent="0.25">
      <c r="B73" s="19" t="str">
        <f>IF(CADA_PROD!B73="","",CADA_PROD!B73)</f>
        <v>0B33</v>
      </c>
      <c r="C73" s="19" t="str">
        <f>IF(CADA_PROD!C73="","",CADA_PROD!C73)</f>
        <v>0B33</v>
      </c>
      <c r="D73" s="47" t="str">
        <f>IF(CADA_PROD!D73="","",CADA_PROD!D73)</f>
        <v/>
      </c>
      <c r="E73" s="47">
        <f>IF(CADA_PROD!C73="","",SUMIFS(entrada!H:H,entrada!C:C,C73))</f>
        <v>9</v>
      </c>
      <c r="F73" s="47">
        <f>IF(CADA_PROD!B73="","",SUMIFS(SAIDA!G:G,SAIDA!C:C,C73))</f>
        <v>0</v>
      </c>
      <c r="G73" s="47">
        <f t="shared" si="2"/>
        <v>9</v>
      </c>
      <c r="H73" s="19" t="str">
        <f>IF(CADA_PROD!B73="","",IFERROR(IF(G73&lt;=0,"Sem estoque",IF(G73/D73&lt;0.25,"Quase sem estoque",IF(G73/D73&lt;1.2,"Estoque baixo",IF(G73/D73&lt;2,"Estoque moderado","Estoque confortável")))),""))</f>
        <v/>
      </c>
      <c r="I73" s="22">
        <f>IF(CADA_PROD!B73="","",SUMIFS(entrada!L:L,entrada!C:C,C73))</f>
        <v>0</v>
      </c>
      <c r="J73" s="49">
        <f>IF(CADA_PROD!B73="","",IFERROR($I73/SUM($I$5:$I$1003),""))</f>
        <v>0</v>
      </c>
      <c r="K73" s="49">
        <f>IF(CADA_PROD!B73="","",IFERROR(G73/SUM($G$5:$G$1003)+O73,""))</f>
        <v>1.139528994682198E-3</v>
      </c>
      <c r="L73" s="22">
        <f>IF(CADA_PROD!$C73="","",IFERROR(SUMIFS(entrada!L:L,entrada!C:C,C73)/SUMIFS(entrada!H:H,entrada!C:C,C73),0))</f>
        <v>0</v>
      </c>
      <c r="M73" s="50" t="e">
        <f>IF(CADA_PROD!B73="","",F73/D73)</f>
        <v>#VALUE!</v>
      </c>
      <c r="N73" s="48" t="b">
        <f t="shared" si="3"/>
        <v>1</v>
      </c>
    </row>
    <row r="74" spans="2:14" ht="30.75" customHeight="1" x14ac:dyDescent="0.25">
      <c r="B74" s="19" t="str">
        <f>IF(CADA_PROD!B74="","",CADA_PROD!B74)</f>
        <v>0B34</v>
      </c>
      <c r="C74" s="19" t="str">
        <f>IF(CADA_PROD!C74="","",CADA_PROD!C74)</f>
        <v>0B34</v>
      </c>
      <c r="D74" s="47" t="str">
        <f>IF(CADA_PROD!D74="","",CADA_PROD!D74)</f>
        <v/>
      </c>
      <c r="E74" s="47">
        <f>IF(CADA_PROD!C74="","",SUMIFS(entrada!H:H,entrada!C:C,C74))</f>
        <v>1</v>
      </c>
      <c r="F74" s="47">
        <f>IF(CADA_PROD!B74="","",SUMIFS(SAIDA!G:G,SAIDA!C:C,C74))</f>
        <v>0</v>
      </c>
      <c r="G74" s="47">
        <f t="shared" si="2"/>
        <v>1</v>
      </c>
      <c r="H74" s="19" t="str">
        <f>IF(CADA_PROD!B74="","",IFERROR(IF(G74&lt;=0,"Sem estoque",IF(G74/D74&lt;0.25,"Quase sem estoque",IF(G74/D74&lt;1.2,"Estoque baixo",IF(G74/D74&lt;2,"Estoque moderado","Estoque confortável")))),""))</f>
        <v/>
      </c>
      <c r="I74" s="22">
        <f>IF(CADA_PROD!B74="","",SUMIFS(entrada!L:L,entrada!C:C,C74))</f>
        <v>0</v>
      </c>
      <c r="J74" s="49">
        <f>IF(CADA_PROD!B74="","",IFERROR($I74/SUM($I$5:$I$1003),""))</f>
        <v>0</v>
      </c>
      <c r="K74" s="49">
        <f>IF(CADA_PROD!B74="","",IFERROR(G74/SUM($G$5:$G$1003)+O74,""))</f>
        <v>1.2661433274246644E-4</v>
      </c>
      <c r="L74" s="22">
        <f>IF(CADA_PROD!$C74="","",IFERROR(SUMIFS(entrada!L:L,entrada!C:C,C74)/SUMIFS(entrada!H:H,entrada!C:C,C74),0))</f>
        <v>0</v>
      </c>
      <c r="M74" s="50" t="e">
        <f>IF(CADA_PROD!B74="","",F74/D74)</f>
        <v>#VALUE!</v>
      </c>
      <c r="N74" s="48" t="b">
        <f t="shared" si="3"/>
        <v>1</v>
      </c>
    </row>
    <row r="75" spans="2:14" ht="30.75" customHeight="1" x14ac:dyDescent="0.25">
      <c r="B75" s="19" t="str">
        <f>IF(CADA_PROD!B75="","",CADA_PROD!B75)</f>
        <v>0B35</v>
      </c>
      <c r="C75" s="19" t="str">
        <f>IF(CADA_PROD!C75="","",CADA_PROD!C75)</f>
        <v>0B35</v>
      </c>
      <c r="D75" s="47" t="str">
        <f>IF(CADA_PROD!D75="","",CADA_PROD!D75)</f>
        <v/>
      </c>
      <c r="E75" s="47">
        <f>IF(CADA_PROD!C75="","",SUMIFS(entrada!H:H,entrada!C:C,C75))</f>
        <v>1</v>
      </c>
      <c r="F75" s="47">
        <f>IF(CADA_PROD!B75="","",SUMIFS(SAIDA!G:G,SAIDA!C:C,C75))</f>
        <v>0</v>
      </c>
      <c r="G75" s="47">
        <f t="shared" ref="G75:G95" si="4">IFERROR(E75-F75,"")</f>
        <v>1</v>
      </c>
      <c r="H75" s="19" t="str">
        <f>IF(CADA_PROD!B75="","",IFERROR(IF(G75&lt;=0,"Sem estoque",IF(G75/D75&lt;0.25,"Quase sem estoque",IF(G75/D75&lt;1.2,"Estoque baixo",IF(G75/D75&lt;2,"Estoque moderado","Estoque confortável")))),""))</f>
        <v/>
      </c>
      <c r="I75" s="22">
        <f>IF(CADA_PROD!B75="","",SUMIFS(entrada!L:L,entrada!C:C,C75))</f>
        <v>0</v>
      </c>
      <c r="J75" s="49">
        <f>IF(CADA_PROD!B75="","",IFERROR($I75/SUM($I$5:$I$1003),""))</f>
        <v>0</v>
      </c>
      <c r="K75" s="49">
        <f>IF(CADA_PROD!B75="","",IFERROR(G75/SUM($G$5:$G$1003)+O75,""))</f>
        <v>1.2661433274246644E-4</v>
      </c>
      <c r="L75" s="22">
        <f>IF(CADA_PROD!$C75="","",IFERROR(SUMIFS(entrada!L:L,entrada!C:C,C75)/SUMIFS(entrada!H:H,entrada!C:C,C75),0))</f>
        <v>0</v>
      </c>
      <c r="M75" s="50" t="e">
        <f>IF(CADA_PROD!B75="","",F75/D75)</f>
        <v>#VALUE!</v>
      </c>
      <c r="N75" s="48" t="b">
        <f t="shared" si="3"/>
        <v>1</v>
      </c>
    </row>
    <row r="76" spans="2:14" ht="30.75" customHeight="1" x14ac:dyDescent="0.25">
      <c r="B76" s="19" t="str">
        <f>IF(CADA_PROD!B76="","",CADA_PROD!B76)</f>
        <v>0B36</v>
      </c>
      <c r="C76" s="19" t="str">
        <f>IF(CADA_PROD!C76="","",CADA_PROD!C76)</f>
        <v>0B36</v>
      </c>
      <c r="D76" s="47" t="str">
        <f>IF(CADA_PROD!D76="","",CADA_PROD!D76)</f>
        <v/>
      </c>
      <c r="E76" s="47">
        <f>IF(CADA_PROD!C76="","",SUMIFS(entrada!H:H,entrada!C:C,C76))</f>
        <v>1</v>
      </c>
      <c r="F76" s="47">
        <f>IF(CADA_PROD!B76="","",SUMIFS(SAIDA!G:G,SAIDA!C:C,C76))</f>
        <v>0</v>
      </c>
      <c r="G76" s="47">
        <f t="shared" si="4"/>
        <v>1</v>
      </c>
      <c r="H76" s="19" t="str">
        <f>IF(CADA_PROD!B76="","",IFERROR(IF(G76&lt;=0,"Sem estoque",IF(G76/D76&lt;0.25,"Quase sem estoque",IF(G76/D76&lt;1.2,"Estoque baixo",IF(G76/D76&lt;2,"Estoque moderado","Estoque confortável")))),""))</f>
        <v/>
      </c>
      <c r="I76" s="22">
        <f>IF(CADA_PROD!B76="","",SUMIFS(entrada!L:L,entrada!C:C,C76))</f>
        <v>0</v>
      </c>
      <c r="J76" s="49">
        <f>IF(CADA_PROD!B76="","",IFERROR($I76/SUM($I$5:$I$1003),""))</f>
        <v>0</v>
      </c>
      <c r="K76" s="49">
        <f>IF(CADA_PROD!B76="","",IFERROR(G76/SUM($G$5:$G$1003)+O76,""))</f>
        <v>1.2661433274246644E-4</v>
      </c>
      <c r="L76" s="22">
        <f>IF(CADA_PROD!$C76="","",IFERROR(SUMIFS(entrada!L:L,entrada!C:C,C76)/SUMIFS(entrada!H:H,entrada!C:C,C76),0))</f>
        <v>0</v>
      </c>
      <c r="M76" s="50" t="e">
        <f>IF(CADA_PROD!B76="","",F76/D76)</f>
        <v>#VALUE!</v>
      </c>
      <c r="N76" s="48" t="b">
        <f t="shared" si="3"/>
        <v>1</v>
      </c>
    </row>
    <row r="77" spans="2:14" ht="30.75" customHeight="1" x14ac:dyDescent="0.25">
      <c r="B77" s="19" t="str">
        <f>IF(CADA_PROD!B77="","",CADA_PROD!B77)</f>
        <v>00C1</v>
      </c>
      <c r="C77" s="19" t="str">
        <f>IF(CADA_PROD!C77="","",CADA_PROD!C77)</f>
        <v>00C1</v>
      </c>
      <c r="D77" s="47" t="str">
        <f>IF(CADA_PROD!D77="","",CADA_PROD!D77)</f>
        <v/>
      </c>
      <c r="E77" s="47">
        <f>IF(CADA_PROD!C77="","",SUMIFS(entrada!H:H,entrada!C:C,C77))</f>
        <v>32</v>
      </c>
      <c r="F77" s="47">
        <f>IF(CADA_PROD!B77="","",SUMIFS(SAIDA!G:G,SAIDA!C:C,C77))</f>
        <v>0</v>
      </c>
      <c r="G77" s="47">
        <f t="shared" si="4"/>
        <v>32</v>
      </c>
      <c r="H77" s="19" t="str">
        <f>IF(CADA_PROD!B77="","",IFERROR(IF(G77&lt;=0,"Sem estoque",IF(G77/D77&lt;0.25,"Quase sem estoque",IF(G77/D77&lt;1.2,"Estoque baixo",IF(G77/D77&lt;2,"Estoque moderado","Estoque confortável")))),""))</f>
        <v/>
      </c>
      <c r="I77" s="22">
        <f>IF(CADA_PROD!B77="","",SUMIFS(entrada!L:L,entrada!C:C,C77))</f>
        <v>0</v>
      </c>
      <c r="J77" s="49">
        <f>IF(CADA_PROD!B77="","",IFERROR($I77/SUM($I$5:$I$1003),""))</f>
        <v>0</v>
      </c>
      <c r="K77" s="49">
        <f>IF(CADA_PROD!B77="","",IFERROR(G77/SUM($G$5:$G$1003)+O77,""))</f>
        <v>4.051658647758926E-3</v>
      </c>
      <c r="L77" s="22">
        <f>IF(CADA_PROD!$C77="","",IFERROR(SUMIFS(entrada!L:L,entrada!C:C,C77)/SUMIFS(entrada!H:H,entrada!C:C,C77),0))</f>
        <v>0</v>
      </c>
      <c r="M77" s="50" t="e">
        <f>IF(CADA_PROD!B77="","",F77/D77)</f>
        <v>#VALUE!</v>
      </c>
      <c r="N77" s="48" t="b">
        <f t="shared" si="3"/>
        <v>1</v>
      </c>
    </row>
    <row r="78" spans="2:14" ht="30.75" customHeight="1" x14ac:dyDescent="0.25">
      <c r="B78" s="19" t="str">
        <f>IF(CADA_PROD!B78="","",CADA_PROD!B78)</f>
        <v>00C2</v>
      </c>
      <c r="C78" s="19" t="str">
        <f>IF(CADA_PROD!C78="","",CADA_PROD!C78)</f>
        <v>00C2</v>
      </c>
      <c r="D78" s="47" t="str">
        <f>IF(CADA_PROD!D78="","",CADA_PROD!D78)</f>
        <v/>
      </c>
      <c r="E78" s="47">
        <f>IF(CADA_PROD!C78="","",SUMIFS(entrada!H:H,entrada!C:C,C78))</f>
        <v>42</v>
      </c>
      <c r="F78" s="47">
        <f>IF(CADA_PROD!B78="","",SUMIFS(SAIDA!G:G,SAIDA!C:C,C78))</f>
        <v>0</v>
      </c>
      <c r="G78" s="47">
        <f t="shared" si="4"/>
        <v>42</v>
      </c>
      <c r="H78" s="19" t="str">
        <f>IF(CADA_PROD!B78="","",IFERROR(IF(G78&lt;=0,"Sem estoque",IF(G78/D78&lt;0.25,"Quase sem estoque",IF(G78/D78&lt;1.2,"Estoque baixo",IF(G78/D78&lt;2,"Estoque moderado","Estoque confortável")))),""))</f>
        <v/>
      </c>
      <c r="I78" s="22">
        <f>IF(CADA_PROD!B78="","",SUMIFS(entrada!L:L,entrada!C:C,C78))</f>
        <v>0</v>
      </c>
      <c r="J78" s="49">
        <f>IF(CADA_PROD!B78="","",IFERROR($I78/SUM($I$5:$I$1003),""))</f>
        <v>0</v>
      </c>
      <c r="K78" s="49">
        <f>IF(CADA_PROD!B78="","",IFERROR(G78/SUM($G$5:$G$1003)+O78,""))</f>
        <v>5.3178019751835906E-3</v>
      </c>
      <c r="L78" s="22">
        <f>IF(CADA_PROD!$C78="","",IFERROR(SUMIFS(entrada!L:L,entrada!C:C,C78)/SUMIFS(entrada!H:H,entrada!C:C,C78),0))</f>
        <v>0</v>
      </c>
      <c r="M78" s="50" t="e">
        <f>IF(CADA_PROD!B78="","",F78/D78)</f>
        <v>#VALUE!</v>
      </c>
      <c r="N78" s="48" t="b">
        <f t="shared" si="3"/>
        <v>1</v>
      </c>
    </row>
    <row r="79" spans="2:14" ht="30.75" customHeight="1" x14ac:dyDescent="0.25">
      <c r="B79" s="19" t="str">
        <f>IF(CADA_PROD!B79="","",CADA_PROD!B79)</f>
        <v>00C3</v>
      </c>
      <c r="C79" s="19" t="str">
        <f>IF(CADA_PROD!C79="","",CADA_PROD!C79)</f>
        <v>00C3</v>
      </c>
      <c r="D79" s="47" t="str">
        <f>IF(CADA_PROD!D79="","",CADA_PROD!D79)</f>
        <v/>
      </c>
      <c r="E79" s="47">
        <f>IF(CADA_PROD!C79="","",SUMIFS(entrada!H:H,entrada!C:C,C79))</f>
        <v>25</v>
      </c>
      <c r="F79" s="47">
        <f>IF(CADA_PROD!B79="","",SUMIFS(SAIDA!G:G,SAIDA!C:C,C79))</f>
        <v>12</v>
      </c>
      <c r="G79" s="47">
        <f t="shared" si="4"/>
        <v>13</v>
      </c>
      <c r="H79" s="19" t="str">
        <f>IF(CADA_PROD!B79="","",IFERROR(IF(G79&lt;=0,"Sem estoque",IF(G79/D79&lt;0.25,"Quase sem estoque",IF(G79/D79&lt;1.2,"Estoque baixo",IF(G79/D79&lt;2,"Estoque moderado","Estoque confortável")))),""))</f>
        <v/>
      </c>
      <c r="I79" s="22">
        <f>IF(CADA_PROD!B79="","",SUMIFS(entrada!L:L,entrada!C:C,C79))</f>
        <v>0</v>
      </c>
      <c r="J79" s="49">
        <f>IF(CADA_PROD!B79="","",IFERROR($I79/SUM($I$5:$I$1003),""))</f>
        <v>0</v>
      </c>
      <c r="K79" s="49">
        <f>IF(CADA_PROD!B79="","",IFERROR(G79/SUM($G$5:$G$1003)+O79,""))</f>
        <v>1.6459863256520638E-3</v>
      </c>
      <c r="L79" s="22">
        <f>IF(CADA_PROD!$C79="","",IFERROR(SUMIFS(entrada!L:L,entrada!C:C,C79)/SUMIFS(entrada!H:H,entrada!C:C,C79),0))</f>
        <v>0</v>
      </c>
      <c r="M79" s="50" t="e">
        <f>IF(CADA_PROD!B79="","",F79/D79)</f>
        <v>#VALUE!</v>
      </c>
      <c r="N79" s="48" t="b">
        <f t="shared" si="3"/>
        <v>1</v>
      </c>
    </row>
    <row r="80" spans="2:14" ht="30.75" customHeight="1" x14ac:dyDescent="0.25">
      <c r="B80" s="19" t="str">
        <f>IF(CADA_PROD!B80="","",CADA_PROD!B80)</f>
        <v>00C4</v>
      </c>
      <c r="C80" s="19" t="str">
        <f>IF(CADA_PROD!C80="","",CADA_PROD!C80)</f>
        <v>00C4</v>
      </c>
      <c r="D80" s="47" t="str">
        <f>IF(CADA_PROD!D80="","",CADA_PROD!D80)</f>
        <v/>
      </c>
      <c r="E80" s="47">
        <f>IF(CADA_PROD!C80="","",SUMIFS(entrada!H:H,entrada!C:C,C80))</f>
        <v>1</v>
      </c>
      <c r="F80" s="47">
        <f>IF(CADA_PROD!B80="","",SUMIFS(SAIDA!G:G,SAIDA!C:C,C80))</f>
        <v>0</v>
      </c>
      <c r="G80" s="47">
        <f t="shared" si="4"/>
        <v>1</v>
      </c>
      <c r="H80" s="19" t="str">
        <f>IF(CADA_PROD!B80="","",IFERROR(IF(G80&lt;=0,"Sem estoque",IF(G80/D80&lt;0.25,"Quase sem estoque",IF(G80/D80&lt;1.2,"Estoque baixo",IF(G80/D80&lt;2,"Estoque moderado","Estoque confortável")))),""))</f>
        <v/>
      </c>
      <c r="I80" s="22">
        <f>IF(CADA_PROD!B80="","",SUMIFS(entrada!L:L,entrada!C:C,C80))</f>
        <v>0</v>
      </c>
      <c r="J80" s="49">
        <f>IF(CADA_PROD!B80="","",IFERROR($I80/SUM($I$5:$I$1003),""))</f>
        <v>0</v>
      </c>
      <c r="K80" s="49">
        <f>IF(CADA_PROD!B80="","",IFERROR(G80/SUM($G$5:$G$1003)+O80,""))</f>
        <v>1.2661433274246644E-4</v>
      </c>
      <c r="L80" s="22">
        <f>IF(CADA_PROD!$C80="","",IFERROR(SUMIFS(entrada!L:L,entrada!C:C,C80)/SUMIFS(entrada!H:H,entrada!C:C,C80),0))</f>
        <v>0</v>
      </c>
      <c r="M80" s="50" t="e">
        <f>IF(CADA_PROD!B80="","",F80/D80)</f>
        <v>#VALUE!</v>
      </c>
      <c r="N80" s="48" t="b">
        <f t="shared" si="3"/>
        <v>1</v>
      </c>
    </row>
    <row r="81" spans="2:14" ht="30.75" customHeight="1" x14ac:dyDescent="0.25">
      <c r="B81" s="19" t="str">
        <f>IF(CADA_PROD!B81="","",CADA_PROD!B81)</f>
        <v>00C5</v>
      </c>
      <c r="C81" s="19" t="str">
        <f>IF(CADA_PROD!C81="","",CADA_PROD!C81)</f>
        <v>00C5</v>
      </c>
      <c r="D81" s="47" t="str">
        <f>IF(CADA_PROD!D81="","",CADA_PROD!D81)</f>
        <v/>
      </c>
      <c r="E81" s="47">
        <f>IF(CADA_PROD!C81="","",SUMIFS(entrada!H:H,entrada!C:C,C81))</f>
        <v>9</v>
      </c>
      <c r="F81" s="47">
        <f>IF(CADA_PROD!B81="","",SUMIFS(SAIDA!G:G,SAIDA!C:C,C81))</f>
        <v>0</v>
      </c>
      <c r="G81" s="47">
        <f t="shared" si="4"/>
        <v>9</v>
      </c>
      <c r="H81" s="19" t="str">
        <f>IF(CADA_PROD!B81="","",IFERROR(IF(G81&lt;=0,"Sem estoque",IF(G81/D81&lt;0.25,"Quase sem estoque",IF(G81/D81&lt;1.2,"Estoque baixo",IF(G81/D81&lt;2,"Estoque moderado","Estoque confortável")))),""))</f>
        <v/>
      </c>
      <c r="I81" s="22">
        <f>IF(CADA_PROD!B81="","",SUMIFS(entrada!L:L,entrada!C:C,C81))</f>
        <v>0</v>
      </c>
      <c r="J81" s="49">
        <f>IF(CADA_PROD!B81="","",IFERROR($I81/SUM($I$5:$I$1003),""))</f>
        <v>0</v>
      </c>
      <c r="K81" s="49">
        <f>IF(CADA_PROD!B81="","",IFERROR(G81/SUM($G$5:$G$1003)+O81,""))</f>
        <v>1.139528994682198E-3</v>
      </c>
      <c r="L81" s="22">
        <f>IF(CADA_PROD!$C81="","",IFERROR(SUMIFS(entrada!L:L,entrada!C:C,C81)/SUMIFS(entrada!H:H,entrada!C:C,C81),0))</f>
        <v>0</v>
      </c>
      <c r="M81" s="50" t="e">
        <f>IF(CADA_PROD!B81="","",F81/D81)</f>
        <v>#VALUE!</v>
      </c>
      <c r="N81" s="48" t="b">
        <f t="shared" si="3"/>
        <v>1</v>
      </c>
    </row>
    <row r="82" spans="2:14" ht="30.75" customHeight="1" x14ac:dyDescent="0.25">
      <c r="B82" s="19" t="str">
        <f>IF(CADA_PROD!B82="","",CADA_PROD!B82)</f>
        <v>00C6</v>
      </c>
      <c r="C82" s="19" t="str">
        <f>IF(CADA_PROD!C82="","",CADA_PROD!C82)</f>
        <v>00C6</v>
      </c>
      <c r="D82" s="47" t="str">
        <f>IF(CADA_PROD!D82="","",CADA_PROD!D82)</f>
        <v/>
      </c>
      <c r="E82" s="47">
        <f>IF(CADA_PROD!C82="","",SUMIFS(entrada!H:H,entrada!C:C,C82))</f>
        <v>3</v>
      </c>
      <c r="F82" s="47">
        <f>IF(CADA_PROD!B82="","",SUMIFS(SAIDA!G:G,SAIDA!C:C,C82))</f>
        <v>0</v>
      </c>
      <c r="G82" s="47">
        <f t="shared" si="4"/>
        <v>3</v>
      </c>
      <c r="H82" s="19" t="str">
        <f>IF(CADA_PROD!B82="","",IFERROR(IF(G82&lt;=0,"Sem estoque",IF(G82/D82&lt;0.25,"Quase sem estoque",IF(G82/D82&lt;1.2,"Estoque baixo",IF(G82/D82&lt;2,"Estoque moderado","Estoque confortável")))),""))</f>
        <v/>
      </c>
      <c r="I82" s="22">
        <f>IF(CADA_PROD!B82="","",SUMIFS(entrada!L:L,entrada!C:C,C82))</f>
        <v>0</v>
      </c>
      <c r="J82" s="49">
        <f>IF(CADA_PROD!B82="","",IFERROR($I82/SUM($I$5:$I$1003),""))</f>
        <v>0</v>
      </c>
      <c r="K82" s="49">
        <f>IF(CADA_PROD!B82="","",IFERROR(G82/SUM($G$5:$G$1003)+O82,""))</f>
        <v>3.7984299822739937E-4</v>
      </c>
      <c r="L82" s="22">
        <f>IF(CADA_PROD!$C82="","",IFERROR(SUMIFS(entrada!L:L,entrada!C:C,C82)/SUMIFS(entrada!H:H,entrada!C:C,C82),0))</f>
        <v>0</v>
      </c>
      <c r="M82" s="50" t="e">
        <f>IF(CADA_PROD!B82="","",F82/D82)</f>
        <v>#VALUE!</v>
      </c>
      <c r="N82" s="48" t="b">
        <f t="shared" si="3"/>
        <v>1</v>
      </c>
    </row>
    <row r="83" spans="2:14" ht="30.75" customHeight="1" x14ac:dyDescent="0.25">
      <c r="B83" s="19" t="str">
        <f>IF(CADA_PROD!B83="","",CADA_PROD!B83)</f>
        <v>00C7</v>
      </c>
      <c r="C83" s="19" t="str">
        <f>IF(CADA_PROD!C83="","",CADA_PROD!C83)</f>
        <v>00C7</v>
      </c>
      <c r="D83" s="47" t="str">
        <f>IF(CADA_PROD!D83="","",CADA_PROD!D83)</f>
        <v/>
      </c>
      <c r="E83" s="47">
        <f>IF(CADA_PROD!C83="","",SUMIFS(entrada!H:H,entrada!C:C,C83))</f>
        <v>2</v>
      </c>
      <c r="F83" s="47">
        <f>IF(CADA_PROD!B83="","",SUMIFS(SAIDA!G:G,SAIDA!C:C,C83))</f>
        <v>0</v>
      </c>
      <c r="G83" s="47">
        <f t="shared" si="4"/>
        <v>2</v>
      </c>
      <c r="H83" s="19" t="str">
        <f>IF(CADA_PROD!B83="","",IFERROR(IF(G83&lt;=0,"Sem estoque",IF(G83/D83&lt;0.25,"Quase sem estoque",IF(G83/D83&lt;1.2,"Estoque baixo",IF(G83/D83&lt;2,"Estoque moderado","Estoque confortável")))),""))</f>
        <v/>
      </c>
      <c r="I83" s="22">
        <f>IF(CADA_PROD!B83="","",SUMIFS(entrada!L:L,entrada!C:C,C83))</f>
        <v>0</v>
      </c>
      <c r="J83" s="49">
        <f>IF(CADA_PROD!B83="","",IFERROR($I83/SUM($I$5:$I$1003),""))</f>
        <v>0</v>
      </c>
      <c r="K83" s="49">
        <f>IF(CADA_PROD!B83="","",IFERROR(G83/SUM($G$5:$G$1003)+O83,""))</f>
        <v>2.5322866548493288E-4</v>
      </c>
      <c r="L83" s="22">
        <f>IF(CADA_PROD!$C83="","",IFERROR(SUMIFS(entrada!L:L,entrada!C:C,C83)/SUMIFS(entrada!H:H,entrada!C:C,C83),0))</f>
        <v>0</v>
      </c>
      <c r="M83" s="50" t="e">
        <f>IF(CADA_PROD!B83="","",F83/D83)</f>
        <v>#VALUE!</v>
      </c>
      <c r="N83" s="48" t="b">
        <f t="shared" si="3"/>
        <v>1</v>
      </c>
    </row>
    <row r="84" spans="2:14" ht="30.75" customHeight="1" x14ac:dyDescent="0.25">
      <c r="B84" s="19" t="str">
        <f>IF(CADA_PROD!B84="","",CADA_PROD!B84)</f>
        <v>00C8</v>
      </c>
      <c r="C84" s="19" t="str">
        <f>IF(CADA_PROD!C84="","",CADA_PROD!C84)</f>
        <v>00C8</v>
      </c>
      <c r="D84" s="47" t="str">
        <f>IF(CADA_PROD!D84="","",CADA_PROD!D84)</f>
        <v/>
      </c>
      <c r="E84" s="47">
        <f>IF(CADA_PROD!C84="","",SUMIFS(entrada!H:H,entrada!C:C,C84))</f>
        <v>2</v>
      </c>
      <c r="F84" s="47">
        <f>IF(CADA_PROD!B84="","",SUMIFS(SAIDA!G:G,SAIDA!C:C,C84))</f>
        <v>0</v>
      </c>
      <c r="G84" s="47">
        <f t="shared" si="4"/>
        <v>2</v>
      </c>
      <c r="H84" s="19" t="str">
        <f>IF(CADA_PROD!B84="","",IFERROR(IF(G84&lt;=0,"Sem estoque",IF(G84/D84&lt;0.25,"Quase sem estoque",IF(G84/D84&lt;1.2,"Estoque baixo",IF(G84/D84&lt;2,"Estoque moderado","Estoque confortável")))),""))</f>
        <v/>
      </c>
      <c r="I84" s="22">
        <f>IF(CADA_PROD!B84="","",SUMIFS(entrada!L:L,entrada!C:C,C84))</f>
        <v>0</v>
      </c>
      <c r="J84" s="49">
        <f>IF(CADA_PROD!B84="","",IFERROR($I84/SUM($I$5:$I$1003),""))</f>
        <v>0</v>
      </c>
      <c r="K84" s="49">
        <f>IF(CADA_PROD!B84="","",IFERROR(G84/SUM($G$5:$G$1003)+O84,""))</f>
        <v>2.5322866548493288E-4</v>
      </c>
      <c r="L84" s="22">
        <f>IF(CADA_PROD!$C84="","",IFERROR(SUMIFS(entrada!L:L,entrada!C:C,C84)/SUMIFS(entrada!H:H,entrada!C:C,C84),0))</f>
        <v>0</v>
      </c>
      <c r="M84" s="50" t="e">
        <f>IF(CADA_PROD!B84="","",F84/D84)</f>
        <v>#VALUE!</v>
      </c>
      <c r="N84" s="48" t="b">
        <f t="shared" si="3"/>
        <v>1</v>
      </c>
    </row>
    <row r="85" spans="2:14" ht="30.75" customHeight="1" x14ac:dyDescent="0.25">
      <c r="B85" s="19" t="str">
        <f>IF(CADA_PROD!B85="","",CADA_PROD!B85)</f>
        <v>00C9</v>
      </c>
      <c r="C85" s="19" t="str">
        <f>IF(CADA_PROD!C85="","",CADA_PROD!C85)</f>
        <v>00C9</v>
      </c>
      <c r="D85" s="47" t="str">
        <f>IF(CADA_PROD!D85="","",CADA_PROD!D85)</f>
        <v/>
      </c>
      <c r="E85" s="47">
        <f>IF(CADA_PROD!C85="","",SUMIFS(entrada!H:H,entrada!C:C,C85))</f>
        <v>0</v>
      </c>
      <c r="F85" s="47">
        <f>IF(CADA_PROD!B85="","",SUMIFS(SAIDA!G:G,SAIDA!C:C,C85))</f>
        <v>0</v>
      </c>
      <c r="G85" s="47">
        <f t="shared" si="4"/>
        <v>0</v>
      </c>
      <c r="H85" s="19" t="str">
        <f>IF(CADA_PROD!B85="","",IFERROR(IF(G85&lt;=0,"Sem estoque",IF(G85/D85&lt;0.25,"Quase sem estoque",IF(G85/D85&lt;1.2,"Estoque baixo",IF(G85/D85&lt;2,"Estoque moderado","Estoque confortável")))),""))</f>
        <v>Sem estoque</v>
      </c>
      <c r="I85" s="22">
        <f>IF(CADA_PROD!B85="","",SUMIFS(entrada!L:L,entrada!C:C,C85))</f>
        <v>0</v>
      </c>
      <c r="J85" s="49">
        <f>IF(CADA_PROD!B85="","",IFERROR($I85/SUM($I$5:$I$1003),""))</f>
        <v>0</v>
      </c>
      <c r="K85" s="49">
        <f>IF(CADA_PROD!B85="","",IFERROR(G85/SUM($G$5:$G$1003)+O85,""))</f>
        <v>0</v>
      </c>
      <c r="L85" s="22">
        <f>IF(CADA_PROD!$C85="","",IFERROR(SUMIFS(entrada!L:L,entrada!C:C,C85)/SUMIFS(entrada!H:H,entrada!C:C,C85),0))</f>
        <v>0</v>
      </c>
      <c r="M85" s="50" t="e">
        <f>IF(CADA_PROD!B85="","",F85/D85)</f>
        <v>#VALUE!</v>
      </c>
      <c r="N85" s="48" t="b">
        <f t="shared" si="3"/>
        <v>1</v>
      </c>
    </row>
    <row r="86" spans="2:14" ht="30.75" customHeight="1" x14ac:dyDescent="0.25">
      <c r="B86" s="19" t="str">
        <f>IF(CADA_PROD!B86="","",CADA_PROD!B86)</f>
        <v>0C10</v>
      </c>
      <c r="C86" s="19" t="str">
        <f>IF(CADA_PROD!C86="","",CADA_PROD!C86)</f>
        <v>0C10</v>
      </c>
      <c r="D86" s="47" t="str">
        <f>IF(CADA_PROD!D86="","",CADA_PROD!D86)</f>
        <v/>
      </c>
      <c r="E86" s="47">
        <f>IF(CADA_PROD!C86="","",SUMIFS(entrada!H:H,entrada!C:C,C86))</f>
        <v>0</v>
      </c>
      <c r="F86" s="47">
        <f>IF(CADA_PROD!B86="","",SUMIFS(SAIDA!G:G,SAIDA!C:C,C86))</f>
        <v>0</v>
      </c>
      <c r="G86" s="47">
        <f t="shared" si="4"/>
        <v>0</v>
      </c>
      <c r="H86" s="19" t="str">
        <f>IF(CADA_PROD!B86="","",IFERROR(IF(G86&lt;=0,"Sem estoque",IF(G86/D86&lt;0.25,"Quase sem estoque",IF(G86/D86&lt;1.2,"Estoque baixo",IF(G86/D86&lt;2,"Estoque moderado","Estoque confortável")))),""))</f>
        <v>Sem estoque</v>
      </c>
      <c r="I86" s="22">
        <f>IF(CADA_PROD!B86="","",SUMIFS(entrada!L:L,entrada!C:C,C86))</f>
        <v>0</v>
      </c>
      <c r="J86" s="49">
        <f>IF(CADA_PROD!B86="","",IFERROR($I86/SUM($I$5:$I$1003),""))</f>
        <v>0</v>
      </c>
      <c r="K86" s="49">
        <f>IF(CADA_PROD!B86="","",IFERROR(G86/SUM($G$5:$G$1003)+O86,""))</f>
        <v>0</v>
      </c>
      <c r="L86" s="22">
        <f>IF(CADA_PROD!$C86="","",IFERROR(SUMIFS(entrada!L:L,entrada!C:C,C86)/SUMIFS(entrada!H:H,entrada!C:C,C86),0))</f>
        <v>0</v>
      </c>
      <c r="M86" s="50" t="e">
        <f>IF(CADA_PROD!B86="","",F86/D86)</f>
        <v>#VALUE!</v>
      </c>
      <c r="N86" s="48" t="b">
        <f t="shared" si="3"/>
        <v>1</v>
      </c>
    </row>
    <row r="87" spans="2:14" ht="30.75" customHeight="1" x14ac:dyDescent="0.25">
      <c r="B87" s="19" t="str">
        <f>IF(CADA_PROD!B87="","",CADA_PROD!B87)</f>
        <v>0C11</v>
      </c>
      <c r="C87" s="19" t="str">
        <f>IF(CADA_PROD!C87="","",CADA_PROD!C87)</f>
        <v>0C11</v>
      </c>
      <c r="D87" s="47" t="str">
        <f>IF(CADA_PROD!D87="","",CADA_PROD!D87)</f>
        <v/>
      </c>
      <c r="E87" s="47">
        <f>IF(CADA_PROD!C87="","",SUMIFS(entrada!H:H,entrada!C:C,C87))</f>
        <v>0</v>
      </c>
      <c r="F87" s="47">
        <f>IF(CADA_PROD!B87="","",SUMIFS(SAIDA!G:G,SAIDA!C:C,C87))</f>
        <v>0</v>
      </c>
      <c r="G87" s="47">
        <f t="shared" si="4"/>
        <v>0</v>
      </c>
      <c r="H87" s="19" t="str">
        <f>IF(CADA_PROD!B87="","",IFERROR(IF(G87&lt;=0,"Sem estoque",IF(G87/D87&lt;0.25,"Quase sem estoque",IF(G87/D87&lt;1.2,"Estoque baixo",IF(G87/D87&lt;2,"Estoque moderado","Estoque confortável")))),""))</f>
        <v>Sem estoque</v>
      </c>
      <c r="I87" s="22">
        <f>IF(CADA_PROD!B87="","",SUMIFS(entrada!L:L,entrada!C:C,C87))</f>
        <v>0</v>
      </c>
      <c r="J87" s="49">
        <f>IF(CADA_PROD!B87="","",IFERROR($I87/SUM($I$5:$I$1003),""))</f>
        <v>0</v>
      </c>
      <c r="K87" s="49">
        <f>IF(CADA_PROD!B87="","",IFERROR(G87/SUM($G$5:$G$1003)+O87,""))</f>
        <v>0</v>
      </c>
      <c r="L87" s="22">
        <f>IF(CADA_PROD!$C87="","",IFERROR(SUMIFS(entrada!L:L,entrada!C:C,C87)/SUMIFS(entrada!H:H,entrada!C:C,C87),0))</f>
        <v>0</v>
      </c>
      <c r="M87" s="50" t="e">
        <f>IF(CADA_PROD!B87="","",F87/D87)</f>
        <v>#VALUE!</v>
      </c>
      <c r="N87" s="48" t="b">
        <f t="shared" si="3"/>
        <v>1</v>
      </c>
    </row>
    <row r="88" spans="2:14" ht="30.75" customHeight="1" x14ac:dyDescent="0.25">
      <c r="B88" s="19" t="str">
        <f>IF(CADA_PROD!B88="","",CADA_PROD!B88)</f>
        <v>0C12</v>
      </c>
      <c r="C88" s="19" t="str">
        <f>IF(CADA_PROD!C88="","",CADA_PROD!C88)</f>
        <v>0C12</v>
      </c>
      <c r="D88" s="47" t="str">
        <f>IF(CADA_PROD!D88="","",CADA_PROD!D88)</f>
        <v/>
      </c>
      <c r="E88" s="47">
        <f>IF(CADA_PROD!C88="","",SUMIFS(entrada!H:H,entrada!C:C,C88))</f>
        <v>0</v>
      </c>
      <c r="F88" s="47">
        <f>IF(CADA_PROD!B88="","",SUMIFS(SAIDA!G:G,SAIDA!C:C,C88))</f>
        <v>0</v>
      </c>
      <c r="G88" s="47">
        <f t="shared" si="4"/>
        <v>0</v>
      </c>
      <c r="H88" s="19" t="str">
        <f>IF(CADA_PROD!B88="","",IFERROR(IF(G88&lt;=0,"Sem estoque",IF(G88/D88&lt;0.25,"Quase sem estoque",IF(G88/D88&lt;1.2,"Estoque baixo",IF(G88/D88&lt;2,"Estoque moderado","Estoque confortável")))),""))</f>
        <v>Sem estoque</v>
      </c>
      <c r="I88" s="22">
        <f>IF(CADA_PROD!B88="","",SUMIFS(entrada!L:L,entrada!C:C,C88))</f>
        <v>0</v>
      </c>
      <c r="J88" s="49">
        <f>IF(CADA_PROD!B88="","",IFERROR($I88/SUM($I$5:$I$1003),""))</f>
        <v>0</v>
      </c>
      <c r="K88" s="49">
        <f>IF(CADA_PROD!B88="","",IFERROR(G88/SUM($G$5:$G$1003)+O88,""))</f>
        <v>0</v>
      </c>
      <c r="L88" s="22">
        <f>IF(CADA_PROD!$C88="","",IFERROR(SUMIFS(entrada!L:L,entrada!C:C,C88)/SUMIFS(entrada!H:H,entrada!C:C,C88),0))</f>
        <v>0</v>
      </c>
      <c r="M88" s="50" t="e">
        <f>IF(CADA_PROD!B88="","",F88/D88)</f>
        <v>#VALUE!</v>
      </c>
      <c r="N88" s="48" t="b">
        <f t="shared" si="3"/>
        <v>1</v>
      </c>
    </row>
    <row r="89" spans="2:14" ht="30.75" customHeight="1" x14ac:dyDescent="0.25">
      <c r="B89" s="19" t="str">
        <f>IF(CADA_PROD!B89="","",CADA_PROD!B89)</f>
        <v>0C13</v>
      </c>
      <c r="C89" s="19" t="str">
        <f>IF(CADA_PROD!C89="","",CADA_PROD!C89)</f>
        <v>0C13</v>
      </c>
      <c r="D89" s="47" t="str">
        <f>IF(CADA_PROD!D89="","",CADA_PROD!D89)</f>
        <v/>
      </c>
      <c r="E89" s="47">
        <f>IF(CADA_PROD!C89="","",SUMIFS(entrada!H:H,entrada!C:C,C89))</f>
        <v>0</v>
      </c>
      <c r="F89" s="47">
        <f>IF(CADA_PROD!B89="","",SUMIFS(SAIDA!G:G,SAIDA!C:C,C89))</f>
        <v>0</v>
      </c>
      <c r="G89" s="47">
        <f t="shared" si="4"/>
        <v>0</v>
      </c>
      <c r="H89" s="19" t="str">
        <f>IF(CADA_PROD!B89="","",IFERROR(IF(G89&lt;=0,"Sem estoque",IF(G89/D89&lt;0.25,"Quase sem estoque",IF(G89/D89&lt;1.2,"Estoque baixo",IF(G89/D89&lt;2,"Estoque moderado","Estoque confortável")))),""))</f>
        <v>Sem estoque</v>
      </c>
      <c r="I89" s="22">
        <f>IF(CADA_PROD!B89="","",SUMIFS(entrada!L:L,entrada!C:C,C89))</f>
        <v>0</v>
      </c>
      <c r="J89" s="49">
        <f>IF(CADA_PROD!B89="","",IFERROR($I89/SUM($I$5:$I$1003),""))</f>
        <v>0</v>
      </c>
      <c r="K89" s="49">
        <f>IF(CADA_PROD!B89="","",IFERROR(G89/SUM($G$5:$G$1003)+O89,""))</f>
        <v>0</v>
      </c>
      <c r="L89" s="22">
        <f>IF(CADA_PROD!$C89="","",IFERROR(SUMIFS(entrada!L:L,entrada!C:C,C89)/SUMIFS(entrada!H:H,entrada!C:C,C89),0))</f>
        <v>0</v>
      </c>
      <c r="M89" s="50" t="e">
        <f>IF(CADA_PROD!B89="","",F89/D89)</f>
        <v>#VALUE!</v>
      </c>
      <c r="N89" s="48" t="b">
        <f t="shared" si="3"/>
        <v>1</v>
      </c>
    </row>
    <row r="90" spans="2:14" ht="30.75" customHeight="1" x14ac:dyDescent="0.25">
      <c r="B90" s="19" t="str">
        <f>IF(CADA_PROD!B90="","",CADA_PROD!B90)</f>
        <v>0C14</v>
      </c>
      <c r="C90" s="19" t="str">
        <f>IF(CADA_PROD!C90="","",CADA_PROD!C90)</f>
        <v>0C14</v>
      </c>
      <c r="D90" s="47" t="str">
        <f>IF(CADA_PROD!D90="","",CADA_PROD!D90)</f>
        <v/>
      </c>
      <c r="E90" s="47">
        <f>IF(CADA_PROD!C90="","",SUMIFS(entrada!H:H,entrada!C:C,C90))</f>
        <v>0</v>
      </c>
      <c r="F90" s="47">
        <f>IF(CADA_PROD!B90="","",SUMIFS(SAIDA!G:G,SAIDA!C:C,C90))</f>
        <v>0</v>
      </c>
      <c r="G90" s="47">
        <f t="shared" si="4"/>
        <v>0</v>
      </c>
      <c r="H90" s="19" t="str">
        <f>IF(CADA_PROD!B90="","",IFERROR(IF(G90&lt;=0,"Sem estoque",IF(G90/D90&lt;0.25,"Quase sem estoque",IF(G90/D90&lt;1.2,"Estoque baixo",IF(G90/D90&lt;2,"Estoque moderado","Estoque confortável")))),""))</f>
        <v>Sem estoque</v>
      </c>
      <c r="I90" s="22">
        <f>IF(CADA_PROD!B90="","",SUMIFS(entrada!L:L,entrada!C:C,C90))</f>
        <v>0</v>
      </c>
      <c r="J90" s="49">
        <f>IF(CADA_PROD!B90="","",IFERROR($I90/SUM($I$5:$I$1003),""))</f>
        <v>0</v>
      </c>
      <c r="K90" s="49">
        <f>IF(CADA_PROD!B90="","",IFERROR(G90/SUM($G$5:$G$1003)+O90,""))</f>
        <v>0</v>
      </c>
      <c r="L90" s="22">
        <f>IF(CADA_PROD!$C90="","",IFERROR(SUMIFS(entrada!L:L,entrada!C:C,C90)/SUMIFS(entrada!H:H,entrada!C:C,C90),0))</f>
        <v>0</v>
      </c>
      <c r="M90" s="50" t="e">
        <f>IF(CADA_PROD!B90="","",F90/D90)</f>
        <v>#VALUE!</v>
      </c>
      <c r="N90" s="48" t="b">
        <f t="shared" si="3"/>
        <v>1</v>
      </c>
    </row>
    <row r="91" spans="2:14" ht="30.75" customHeight="1" x14ac:dyDescent="0.25">
      <c r="B91" s="19" t="str">
        <f>IF(CADA_PROD!B91="","",CADA_PROD!B91)</f>
        <v>0C15</v>
      </c>
      <c r="C91" s="19" t="str">
        <f>IF(CADA_PROD!C91="","",CADA_PROD!C91)</f>
        <v>0C15</v>
      </c>
      <c r="D91" s="47" t="str">
        <f>IF(CADA_PROD!D91="","",CADA_PROD!D91)</f>
        <v/>
      </c>
      <c r="E91" s="47">
        <f>IF(CADA_PROD!C91="","",SUMIFS(entrada!H:H,entrada!C:C,C91))</f>
        <v>0</v>
      </c>
      <c r="F91" s="47">
        <f>IF(CADA_PROD!B91="","",SUMIFS(SAIDA!G:G,SAIDA!C:C,C91))</f>
        <v>0</v>
      </c>
      <c r="G91" s="47">
        <f t="shared" si="4"/>
        <v>0</v>
      </c>
      <c r="H91" s="19" t="str">
        <f>IF(CADA_PROD!B91="","",IFERROR(IF(G91&lt;=0,"Sem estoque",IF(G91/D91&lt;0.25,"Quase sem estoque",IF(G91/D91&lt;1.2,"Estoque baixo",IF(G91/D91&lt;2,"Estoque moderado","Estoque confortável")))),""))</f>
        <v>Sem estoque</v>
      </c>
      <c r="I91" s="22">
        <f>IF(CADA_PROD!B91="","",SUMIFS(entrada!L:L,entrada!C:C,C91))</f>
        <v>0</v>
      </c>
      <c r="J91" s="49">
        <f>IF(CADA_PROD!B91="","",IFERROR($I91/SUM($I$5:$I$1003),""))</f>
        <v>0</v>
      </c>
      <c r="K91" s="49">
        <f>IF(CADA_PROD!B91="","",IFERROR(G91/SUM($G$5:$G$1003)+O91,""))</f>
        <v>0</v>
      </c>
      <c r="L91" s="22">
        <f>IF(CADA_PROD!$C91="","",IFERROR(SUMIFS(entrada!L:L,entrada!C:C,C91)/SUMIFS(entrada!H:H,entrada!C:C,C91),0))</f>
        <v>0</v>
      </c>
      <c r="M91" s="50" t="e">
        <f>IF(CADA_PROD!B91="","",F91/D91)</f>
        <v>#VALUE!</v>
      </c>
      <c r="N91" s="48" t="b">
        <f t="shared" si="3"/>
        <v>1</v>
      </c>
    </row>
    <row r="92" spans="2:14" ht="30.75" customHeight="1" x14ac:dyDescent="0.25">
      <c r="B92" s="19" t="str">
        <f>IF(CADA_PROD!B92="","",CADA_PROD!B92)</f>
        <v>0C16</v>
      </c>
      <c r="C92" s="19" t="str">
        <f>IF(CADA_PROD!C92="","",CADA_PROD!C92)</f>
        <v>0C16</v>
      </c>
      <c r="D92" s="47" t="str">
        <f>IF(CADA_PROD!D92="","",CADA_PROD!D92)</f>
        <v/>
      </c>
      <c r="E92" s="47">
        <f>IF(CADA_PROD!C92="","",SUMIFS(entrada!H:H,entrada!C:C,C92))</f>
        <v>0</v>
      </c>
      <c r="F92" s="47">
        <f>IF(CADA_PROD!B92="","",SUMIFS(SAIDA!G:G,SAIDA!C:C,C92))</f>
        <v>0</v>
      </c>
      <c r="G92" s="47">
        <f t="shared" si="4"/>
        <v>0</v>
      </c>
      <c r="H92" s="19" t="str">
        <f>IF(CADA_PROD!B92="","",IFERROR(IF(G92&lt;=0,"Sem estoque",IF(G92/D92&lt;0.25,"Quase sem estoque",IF(G92/D92&lt;1.2,"Estoque baixo",IF(G92/D92&lt;2,"Estoque moderado","Estoque confortável")))),""))</f>
        <v>Sem estoque</v>
      </c>
      <c r="I92" s="22">
        <f>IF(CADA_PROD!B92="","",SUMIFS(entrada!L:L,entrada!C:C,C92))</f>
        <v>0</v>
      </c>
      <c r="J92" s="49">
        <f>IF(CADA_PROD!B92="","",IFERROR($I92/SUM($I$5:$I$1003),""))</f>
        <v>0</v>
      </c>
      <c r="K92" s="49">
        <f>IF(CADA_PROD!B92="","",IFERROR(G92/SUM($G$5:$G$1003)+O92,""))</f>
        <v>0</v>
      </c>
      <c r="L92" s="22">
        <f>IF(CADA_PROD!$C92="","",IFERROR(SUMIFS(entrada!L:L,entrada!C:C,C92)/SUMIFS(entrada!H:H,entrada!C:C,C92),0))</f>
        <v>0</v>
      </c>
      <c r="M92" s="50" t="e">
        <f>IF(CADA_PROD!B92="","",F92/D92)</f>
        <v>#VALUE!</v>
      </c>
      <c r="N92" s="48" t="b">
        <f t="shared" si="3"/>
        <v>1</v>
      </c>
    </row>
    <row r="93" spans="2:14" ht="30.75" customHeight="1" x14ac:dyDescent="0.25">
      <c r="B93" s="19" t="str">
        <f>IF(CADA_PROD!B93="","",CADA_PROD!B93)</f>
        <v>0C17</v>
      </c>
      <c r="C93" s="19" t="str">
        <f>IF(CADA_PROD!C93="","",CADA_PROD!C93)</f>
        <v>0C17</v>
      </c>
      <c r="D93" s="47" t="str">
        <f>IF(CADA_PROD!D93="","",CADA_PROD!D93)</f>
        <v/>
      </c>
      <c r="E93" s="47">
        <f>IF(CADA_PROD!C93="","",SUMIFS(entrada!H:H,entrada!C:C,C93))</f>
        <v>0</v>
      </c>
      <c r="F93" s="47">
        <f>IF(CADA_PROD!B93="","",SUMIFS(SAIDA!G:G,SAIDA!C:C,C93))</f>
        <v>0</v>
      </c>
      <c r="G93" s="47">
        <f t="shared" si="4"/>
        <v>0</v>
      </c>
      <c r="H93" s="19" t="str">
        <f>IF(CADA_PROD!B93="","",IFERROR(IF(G93&lt;=0,"Sem estoque",IF(G93/D93&lt;0.25,"Quase sem estoque",IF(G93/D93&lt;1.2,"Estoque baixo",IF(G93/D93&lt;2,"Estoque moderado","Estoque confortável")))),""))</f>
        <v>Sem estoque</v>
      </c>
      <c r="I93" s="22">
        <f>IF(CADA_PROD!B93="","",SUMIFS(entrada!L:L,entrada!C:C,C93))</f>
        <v>0</v>
      </c>
      <c r="J93" s="49">
        <f>IF(CADA_PROD!B93="","",IFERROR($I93/SUM($I$5:$I$1003),""))</f>
        <v>0</v>
      </c>
      <c r="K93" s="49">
        <f>IF(CADA_PROD!B93="","",IFERROR(G93/SUM($G$5:$G$1003)+O93,""))</f>
        <v>0</v>
      </c>
      <c r="L93" s="22">
        <f>IF(CADA_PROD!$C93="","",IFERROR(SUMIFS(entrada!L:L,entrada!C:C,C93)/SUMIFS(entrada!H:H,entrada!C:C,C93),0))</f>
        <v>0</v>
      </c>
      <c r="M93" s="50" t="e">
        <f>IF(CADA_PROD!B93="","",F93/D93)</f>
        <v>#VALUE!</v>
      </c>
      <c r="N93" s="48" t="b">
        <f t="shared" si="3"/>
        <v>1</v>
      </c>
    </row>
    <row r="94" spans="2:14" ht="30.75" customHeight="1" x14ac:dyDescent="0.25">
      <c r="B94" s="19" t="str">
        <f>IF(CADA_PROD!B94="","",CADA_PROD!B94)</f>
        <v>0C18</v>
      </c>
      <c r="C94" s="19" t="str">
        <f>IF(CADA_PROD!C94="","",CADA_PROD!C94)</f>
        <v>0C18</v>
      </c>
      <c r="D94" s="47" t="str">
        <f>IF(CADA_PROD!D94="","",CADA_PROD!D94)</f>
        <v/>
      </c>
      <c r="E94" s="47">
        <f>IF(CADA_PROD!C94="","",SUMIFS(entrada!H:H,entrada!C:C,C94))</f>
        <v>0</v>
      </c>
      <c r="F94" s="47">
        <f>IF(CADA_PROD!B94="","",SUMIFS(SAIDA!G:G,SAIDA!C:C,C94))</f>
        <v>0</v>
      </c>
      <c r="G94" s="47">
        <f t="shared" si="4"/>
        <v>0</v>
      </c>
      <c r="H94" s="19" t="str">
        <f>IF(CADA_PROD!B94="","",IFERROR(IF(G94&lt;=0,"Sem estoque",IF(G94/D94&lt;0.25,"Quase sem estoque",IF(G94/D94&lt;1.2,"Estoque baixo",IF(G94/D94&lt;2,"Estoque moderado","Estoque confortável")))),""))</f>
        <v>Sem estoque</v>
      </c>
      <c r="I94" s="22">
        <f>IF(CADA_PROD!B94="","",SUMIFS(entrada!L:L,entrada!C:C,C94))</f>
        <v>0</v>
      </c>
      <c r="J94" s="49">
        <f>IF(CADA_PROD!B94="","",IFERROR($I94/SUM($I$5:$I$1003),""))</f>
        <v>0</v>
      </c>
      <c r="K94" s="49">
        <f>IF(CADA_PROD!B94="","",IFERROR(G94/SUM($G$5:$G$1003)+O94,""))</f>
        <v>0</v>
      </c>
      <c r="L94" s="22">
        <f>IF(CADA_PROD!$C94="","",IFERROR(SUMIFS(entrada!L:L,entrada!C:C,C94)/SUMIFS(entrada!H:H,entrada!C:C,C94),0))</f>
        <v>0</v>
      </c>
      <c r="M94" s="50" t="e">
        <f>IF(CADA_PROD!B94="","",F94/D94)</f>
        <v>#VALUE!</v>
      </c>
      <c r="N94" s="48" t="b">
        <f t="shared" si="3"/>
        <v>1</v>
      </c>
    </row>
    <row r="95" spans="2:14" ht="30.75" customHeight="1" x14ac:dyDescent="0.25">
      <c r="B95" s="19" t="str">
        <f>IF(CADA_PROD!B95="","",CADA_PROD!B95)</f>
        <v>0C19</v>
      </c>
      <c r="C95" s="19" t="str">
        <f>IF(CADA_PROD!C95="","",CADA_PROD!C95)</f>
        <v>0C19</v>
      </c>
      <c r="D95" s="47" t="str">
        <f>IF(CADA_PROD!D95="","",CADA_PROD!D95)</f>
        <v/>
      </c>
      <c r="E95" s="47">
        <f>IF(CADA_PROD!C95="","",SUMIFS(entrada!H:H,entrada!C:C,C95))</f>
        <v>2</v>
      </c>
      <c r="F95" s="47">
        <f>IF(CADA_PROD!B95="","",SUMIFS(SAIDA!G:G,SAIDA!C:C,C95))</f>
        <v>0</v>
      </c>
      <c r="G95" s="47">
        <f t="shared" si="4"/>
        <v>2</v>
      </c>
      <c r="H95" s="19" t="str">
        <f>IF(CADA_PROD!B95="","",IFERROR(IF(G95&lt;=0,"Sem estoque",IF(G95/D95&lt;0.25,"Quase sem estoque",IF(G95/D95&lt;1.2,"Estoque baixo",IF(G95/D95&lt;2,"Estoque moderado","Estoque confortável")))),""))</f>
        <v/>
      </c>
      <c r="I95" s="22">
        <f>IF(CADA_PROD!B95="","",SUMIFS(entrada!L:L,entrada!C:C,C95))</f>
        <v>0</v>
      </c>
      <c r="J95" s="49">
        <f>IF(CADA_PROD!B95="","",IFERROR($I95/SUM($I$5:$I$1003),""))</f>
        <v>0</v>
      </c>
      <c r="K95" s="49">
        <f>IF(CADA_PROD!B95="","",IFERROR(G95/SUM($G$5:$G$1003)+O95,""))</f>
        <v>2.5322866548493288E-4</v>
      </c>
      <c r="L95" s="22">
        <f>IF(CADA_PROD!$C95="","",IFERROR(SUMIFS(entrada!L:L,entrada!C:C,C95)/SUMIFS(entrada!H:H,entrada!C:C,C95),0))</f>
        <v>0</v>
      </c>
      <c r="M95" s="50" t="e">
        <f>IF(CADA_PROD!B95="","",F95/D95)</f>
        <v>#VALUE!</v>
      </c>
      <c r="N95" s="48" t="b">
        <f t="shared" si="3"/>
        <v>1</v>
      </c>
    </row>
    <row r="96" spans="2:14" ht="30.75" customHeight="1" x14ac:dyDescent="0.25">
      <c r="B96" s="19" t="str">
        <f>IF(CADA_PROD!B96="","",CADA_PROD!B96)</f>
        <v>0C20</v>
      </c>
      <c r="C96" s="19" t="str">
        <f>IF(CADA_PROD!C96="","",CADA_PROD!C96)</f>
        <v>0C20</v>
      </c>
      <c r="D96" s="47" t="str">
        <f>IF(CADA_PROD!D96="","",CADA_PROD!D96)</f>
        <v/>
      </c>
      <c r="E96" s="47">
        <f>IF(CADA_PROD!C96="","",SUMIFS(entrada!H:H,entrada!C:C,C96))</f>
        <v>2</v>
      </c>
      <c r="F96" s="47">
        <f>IF(CADA_PROD!B96="","",SUMIFS(SAIDA!G:G,SAIDA!C:C,C96))</f>
        <v>0</v>
      </c>
      <c r="G96" s="47">
        <f t="shared" ref="G96:G159" si="5">IFERROR(E96-F96,"")</f>
        <v>2</v>
      </c>
      <c r="H96" s="19" t="str">
        <f>IF(CADA_PROD!B96="","",IFERROR(IF(G96&lt;=0,"Sem estoque",IF(G96/D96&lt;0.25,"Quase sem estoque",IF(G96/D96&lt;1.2,"Estoque baixo",IF(G96/D96&lt;2,"Estoque moderado","Estoque confortável")))),""))</f>
        <v/>
      </c>
      <c r="I96" s="22">
        <f>IF(CADA_PROD!B96="","",SUMIFS(entrada!L:L,entrada!C:C,C96))</f>
        <v>0</v>
      </c>
      <c r="J96" s="49">
        <f>IF(CADA_PROD!B96="","",IFERROR($I96/SUM($I$5:$I$1003),""))</f>
        <v>0</v>
      </c>
      <c r="K96" s="49">
        <f>IF(CADA_PROD!B96="","",IFERROR(G96/SUM($G$5:$G$1003)+O96,""))</f>
        <v>2.5322866548493288E-4</v>
      </c>
      <c r="L96" s="22">
        <f>IF(CADA_PROD!$C96="","",IFERROR(SUMIFS(entrada!L:L,entrada!C:C,C96)/SUMIFS(entrada!H:H,entrada!C:C,C96),0))</f>
        <v>0</v>
      </c>
      <c r="M96" s="50" t="e">
        <f>IF(CADA_PROD!B96="","",F96/D96)</f>
        <v>#VALUE!</v>
      </c>
      <c r="N96" s="48" t="b">
        <f t="shared" si="3"/>
        <v>1</v>
      </c>
    </row>
    <row r="97" spans="2:14" ht="30.75" customHeight="1" x14ac:dyDescent="0.25">
      <c r="B97" s="19" t="str">
        <f>IF(CADA_PROD!B97="","",CADA_PROD!B97)</f>
        <v>0C21</v>
      </c>
      <c r="C97" s="19" t="str">
        <f>IF(CADA_PROD!C97="","",CADA_PROD!C97)</f>
        <v>0C21</v>
      </c>
      <c r="D97" s="47" t="str">
        <f>IF(CADA_PROD!D97="","",CADA_PROD!D97)</f>
        <v/>
      </c>
      <c r="E97" s="47">
        <f>IF(CADA_PROD!C97="","",SUMIFS(entrada!H:H,entrada!C:C,C97))</f>
        <v>4</v>
      </c>
      <c r="F97" s="47">
        <f>IF(CADA_PROD!B97="","",SUMIFS(SAIDA!G:G,SAIDA!C:C,C97))</f>
        <v>0</v>
      </c>
      <c r="G97" s="47">
        <f t="shared" si="5"/>
        <v>4</v>
      </c>
      <c r="H97" s="19" t="str">
        <f>IF(CADA_PROD!B97="","",IFERROR(IF(G97&lt;=0,"Sem estoque",IF(G97/D97&lt;0.25,"Quase sem estoque",IF(G97/D97&lt;1.2,"Estoque baixo",IF(G97/D97&lt;2,"Estoque moderado","Estoque confortável")))),""))</f>
        <v/>
      </c>
      <c r="I97" s="22">
        <f>IF(CADA_PROD!B97="","",SUMIFS(entrada!L:L,entrada!C:C,C97))</f>
        <v>0</v>
      </c>
      <c r="J97" s="49">
        <f>IF(CADA_PROD!B97="","",IFERROR($I97/SUM($I$5:$I$1003),""))</f>
        <v>0</v>
      </c>
      <c r="K97" s="49">
        <f>IF(CADA_PROD!B97="","",IFERROR(G97/SUM($G$5:$G$1003)+O97,""))</f>
        <v>5.0645733096986575E-4</v>
      </c>
      <c r="L97" s="22">
        <f>IF(CADA_PROD!$C97="","",IFERROR(SUMIFS(entrada!L:L,entrada!C:C,C97)/SUMIFS(entrada!H:H,entrada!C:C,C97),0))</f>
        <v>0</v>
      </c>
      <c r="M97" s="50" t="e">
        <f>IF(CADA_PROD!B97="","",F97/D97)</f>
        <v>#VALUE!</v>
      </c>
      <c r="N97" s="48" t="b">
        <f t="shared" si="3"/>
        <v>1</v>
      </c>
    </row>
    <row r="98" spans="2:14" ht="30.75" customHeight="1" x14ac:dyDescent="0.25">
      <c r="B98" s="19" t="str">
        <f>IF(CADA_PROD!B98="","",CADA_PROD!B98)</f>
        <v>0C22</v>
      </c>
      <c r="C98" s="19" t="str">
        <f>IF(CADA_PROD!C98="","",CADA_PROD!C98)</f>
        <v>0C22</v>
      </c>
      <c r="D98" s="47" t="str">
        <f>IF(CADA_PROD!D98="","",CADA_PROD!D98)</f>
        <v/>
      </c>
      <c r="E98" s="47">
        <f>IF(CADA_PROD!C98="","",SUMIFS(entrada!H:H,entrada!C:C,C98))</f>
        <v>2</v>
      </c>
      <c r="F98" s="47">
        <f>IF(CADA_PROD!B98="","",SUMIFS(SAIDA!G:G,SAIDA!C:C,C98))</f>
        <v>0</v>
      </c>
      <c r="G98" s="47">
        <f t="shared" si="5"/>
        <v>2</v>
      </c>
      <c r="H98" s="19" t="str">
        <f>IF(CADA_PROD!B98="","",IFERROR(IF(G98&lt;=0,"Sem estoque",IF(G98/D98&lt;0.25,"Quase sem estoque",IF(G98/D98&lt;1.2,"Estoque baixo",IF(G98/D98&lt;2,"Estoque moderado","Estoque confortável")))),""))</f>
        <v/>
      </c>
      <c r="I98" s="22">
        <f>IF(CADA_PROD!B98="","",SUMIFS(entrada!L:L,entrada!C:C,C98))</f>
        <v>0</v>
      </c>
      <c r="J98" s="49">
        <f>IF(CADA_PROD!B98="","",IFERROR($I98/SUM($I$5:$I$1003),""))</f>
        <v>0</v>
      </c>
      <c r="K98" s="49">
        <f>IF(CADA_PROD!B98="","",IFERROR(G98/SUM($G$5:$G$1003)+O98,""))</f>
        <v>2.5322866548493288E-4</v>
      </c>
      <c r="L98" s="22">
        <f>IF(CADA_PROD!$C98="","",IFERROR(SUMIFS(entrada!L:L,entrada!C:C,C98)/SUMIFS(entrada!H:H,entrada!C:C,C98),0))</f>
        <v>0</v>
      </c>
      <c r="M98" s="50" t="e">
        <f>IF(CADA_PROD!B98="","",F98/D98)</f>
        <v>#VALUE!</v>
      </c>
      <c r="N98" s="48" t="b">
        <f t="shared" si="3"/>
        <v>1</v>
      </c>
    </row>
    <row r="99" spans="2:14" ht="30.75" customHeight="1" x14ac:dyDescent="0.25">
      <c r="B99" s="19" t="str">
        <f>IF(CADA_PROD!B99="","",CADA_PROD!B99)</f>
        <v>0C23</v>
      </c>
      <c r="C99" s="19" t="str">
        <f>IF(CADA_PROD!C99="","",CADA_PROD!C99)</f>
        <v>0C23</v>
      </c>
      <c r="D99" s="47" t="str">
        <f>IF(CADA_PROD!D99="","",CADA_PROD!D99)</f>
        <v/>
      </c>
      <c r="E99" s="47">
        <f>IF(CADA_PROD!C99="","",SUMIFS(entrada!H:H,entrada!C:C,C99))</f>
        <v>1</v>
      </c>
      <c r="F99" s="47">
        <f>IF(CADA_PROD!B99="","",SUMIFS(SAIDA!G:G,SAIDA!C:C,C99))</f>
        <v>0</v>
      </c>
      <c r="G99" s="47">
        <f t="shared" si="5"/>
        <v>1</v>
      </c>
      <c r="H99" s="19" t="str">
        <f>IF(CADA_PROD!B99="","",IFERROR(IF(G99&lt;=0,"Sem estoque",IF(G99/D99&lt;0.25,"Quase sem estoque",IF(G99/D99&lt;1.2,"Estoque baixo",IF(G99/D99&lt;2,"Estoque moderado","Estoque confortável")))),""))</f>
        <v/>
      </c>
      <c r="I99" s="22">
        <f>IF(CADA_PROD!B99="","",SUMIFS(entrada!L:L,entrada!C:C,C99))</f>
        <v>0</v>
      </c>
      <c r="J99" s="49">
        <f>IF(CADA_PROD!B99="","",IFERROR($I99/SUM($I$5:$I$1003),""))</f>
        <v>0</v>
      </c>
      <c r="K99" s="49">
        <f>IF(CADA_PROD!B99="","",IFERROR(G99/SUM($G$5:$G$1003)+O99,""))</f>
        <v>1.2661433274246644E-4</v>
      </c>
      <c r="L99" s="22">
        <f>IF(CADA_PROD!$C99="","",IFERROR(SUMIFS(entrada!L:L,entrada!C:C,C99)/SUMIFS(entrada!H:H,entrada!C:C,C99),0))</f>
        <v>0</v>
      </c>
      <c r="M99" s="50" t="e">
        <f>IF(CADA_PROD!B99="","",F99/D99)</f>
        <v>#VALUE!</v>
      </c>
      <c r="N99" s="48" t="b">
        <f t="shared" si="3"/>
        <v>1</v>
      </c>
    </row>
    <row r="100" spans="2:14" ht="30.75" customHeight="1" x14ac:dyDescent="0.25">
      <c r="B100" s="19" t="str">
        <f>IF(CADA_PROD!B100="","",CADA_PROD!B100)</f>
        <v>0C24</v>
      </c>
      <c r="C100" s="19" t="str">
        <f>IF(CADA_PROD!C100="","",CADA_PROD!C100)</f>
        <v>0C24</v>
      </c>
      <c r="D100" s="47" t="str">
        <f>IF(CADA_PROD!D100="","",CADA_PROD!D100)</f>
        <v/>
      </c>
      <c r="E100" s="47">
        <f>IF(CADA_PROD!C100="","",SUMIFS(entrada!H:H,entrada!C:C,C100))</f>
        <v>1</v>
      </c>
      <c r="F100" s="47">
        <f>IF(CADA_PROD!B100="","",SUMIFS(SAIDA!G:G,SAIDA!C:C,C100))</f>
        <v>0</v>
      </c>
      <c r="G100" s="47">
        <f t="shared" si="5"/>
        <v>1</v>
      </c>
      <c r="H100" s="19" t="str">
        <f>IF(CADA_PROD!B100="","",IFERROR(IF(G100&lt;=0,"Sem estoque",IF(G100/D100&lt;0.25,"Quase sem estoque",IF(G100/D100&lt;1.2,"Estoque baixo",IF(G100/D100&lt;2,"Estoque moderado","Estoque confortável")))),""))</f>
        <v/>
      </c>
      <c r="I100" s="22">
        <f>IF(CADA_PROD!B100="","",SUMIFS(entrada!L:L,entrada!C:C,C100))</f>
        <v>0</v>
      </c>
      <c r="J100" s="49">
        <f>IF(CADA_PROD!B100="","",IFERROR($I100/SUM($I$5:$I$1003),""))</f>
        <v>0</v>
      </c>
      <c r="K100" s="49">
        <f>IF(CADA_PROD!B100="","",IFERROR(G100/SUM($G$5:$G$1003)+O100,""))</f>
        <v>1.2661433274246644E-4</v>
      </c>
      <c r="L100" s="22">
        <f>IF(CADA_PROD!$C100="","",IFERROR(SUMIFS(entrada!L:L,entrada!C:C,C100)/SUMIFS(entrada!H:H,entrada!C:C,C100),0))</f>
        <v>0</v>
      </c>
      <c r="M100" s="50" t="e">
        <f>IF(CADA_PROD!B100="","",F100/D100)</f>
        <v>#VALUE!</v>
      </c>
      <c r="N100" s="48" t="b">
        <f t="shared" si="3"/>
        <v>1</v>
      </c>
    </row>
    <row r="101" spans="2:14" ht="30.75" customHeight="1" x14ac:dyDescent="0.25">
      <c r="B101" s="19" t="str">
        <f>IF(CADA_PROD!B101="","",CADA_PROD!B101)</f>
        <v>0C25</v>
      </c>
      <c r="C101" s="19" t="str">
        <f>IF(CADA_PROD!C101="","",CADA_PROD!C101)</f>
        <v>0C25</v>
      </c>
      <c r="D101" s="47" t="str">
        <f>IF(CADA_PROD!D101="","",CADA_PROD!D101)</f>
        <v/>
      </c>
      <c r="E101" s="47">
        <f>IF(CADA_PROD!C101="","",SUMIFS(entrada!H:H,entrada!C:C,C101))</f>
        <v>0</v>
      </c>
      <c r="F101" s="47">
        <f>IF(CADA_PROD!B101="","",SUMIFS(SAIDA!G:G,SAIDA!C:C,C101))</f>
        <v>8</v>
      </c>
      <c r="G101" s="47">
        <f t="shared" si="5"/>
        <v>-8</v>
      </c>
      <c r="H101" s="19" t="str">
        <f>IF(CADA_PROD!B101="","",IFERROR(IF(G101&lt;=0,"Sem estoque",IF(G101/D101&lt;0.25,"Quase sem estoque",IF(G101/D101&lt;1.2,"Estoque baixo",IF(G101/D101&lt;2,"Estoque moderado","Estoque confortável")))),""))</f>
        <v>Sem estoque</v>
      </c>
      <c r="I101" s="22">
        <f>IF(CADA_PROD!B101="","",SUMIFS(entrada!L:L,entrada!C:C,C101))</f>
        <v>0</v>
      </c>
      <c r="J101" s="49">
        <f>IF(CADA_PROD!B101="","",IFERROR($I101/SUM($I$5:$I$1003),""))</f>
        <v>0</v>
      </c>
      <c r="K101" s="49">
        <f>IF(CADA_PROD!B101="","",IFERROR(G101/SUM($G$5:$G$1003)+O101,""))</f>
        <v>-1.0129146619397315E-3</v>
      </c>
      <c r="L101" s="22">
        <f>IF(CADA_PROD!$C101="","",IFERROR(SUMIFS(entrada!L:L,entrada!C:C,C101)/SUMIFS(entrada!H:H,entrada!C:C,C101),0))</f>
        <v>0</v>
      </c>
      <c r="M101" s="50" t="e">
        <f>IF(CADA_PROD!B101="","",F101/D101)</f>
        <v>#VALUE!</v>
      </c>
      <c r="N101" s="48" t="b">
        <f t="shared" si="3"/>
        <v>1</v>
      </c>
    </row>
    <row r="102" spans="2:14" ht="30.75" customHeight="1" x14ac:dyDescent="0.25">
      <c r="B102" s="19" t="str">
        <f>IF(CADA_PROD!B102="","",CADA_PROD!B102)</f>
        <v>0C26</v>
      </c>
      <c r="C102" s="19" t="str">
        <f>IF(CADA_PROD!C102="","",CADA_PROD!C102)</f>
        <v>0C26</v>
      </c>
      <c r="D102" s="47" t="str">
        <f>IF(CADA_PROD!D102="","",CADA_PROD!D102)</f>
        <v/>
      </c>
      <c r="E102" s="47">
        <f>IF(CADA_PROD!C102="","",SUMIFS(entrada!H:H,entrada!C:C,C102))</f>
        <v>7</v>
      </c>
      <c r="F102" s="47">
        <f>IF(CADA_PROD!B102="","",SUMIFS(SAIDA!G:G,SAIDA!C:C,C102))</f>
        <v>3</v>
      </c>
      <c r="G102" s="47">
        <f t="shared" si="5"/>
        <v>4</v>
      </c>
      <c r="H102" s="19" t="str">
        <f>IF(CADA_PROD!B102="","",IFERROR(IF(G102&lt;=0,"Sem estoque",IF(G102/D102&lt;0.25,"Quase sem estoque",IF(G102/D102&lt;1.2,"Estoque baixo",IF(G102/D102&lt;2,"Estoque moderado","Estoque confortável")))),""))</f>
        <v/>
      </c>
      <c r="I102" s="22">
        <f>IF(CADA_PROD!B102="","",SUMIFS(entrada!L:L,entrada!C:C,C102))</f>
        <v>0</v>
      </c>
      <c r="J102" s="49">
        <f>IF(CADA_PROD!B102="","",IFERROR($I102/SUM($I$5:$I$1003),""))</f>
        <v>0</v>
      </c>
      <c r="K102" s="49">
        <f>IF(CADA_PROD!B102="","",IFERROR(G102/SUM($G$5:$G$1003)+O102,""))</f>
        <v>5.0645733096986575E-4</v>
      </c>
      <c r="L102" s="22">
        <f>IF(CADA_PROD!$C102="","",IFERROR(SUMIFS(entrada!L:L,entrada!C:C,C102)/SUMIFS(entrada!H:H,entrada!C:C,C102),0))</f>
        <v>0</v>
      </c>
      <c r="M102" s="50" t="e">
        <f>IF(CADA_PROD!B102="","",F102/D102)</f>
        <v>#VALUE!</v>
      </c>
      <c r="N102" s="48" t="b">
        <f t="shared" si="3"/>
        <v>1</v>
      </c>
    </row>
    <row r="103" spans="2:14" ht="30.75" customHeight="1" x14ac:dyDescent="0.25">
      <c r="B103" s="19" t="str">
        <f>IF(CADA_PROD!B103="","",CADA_PROD!B103)</f>
        <v>0C27</v>
      </c>
      <c r="C103" s="19" t="str">
        <f>IF(CADA_PROD!C103="","",CADA_PROD!C103)</f>
        <v>0C27</v>
      </c>
      <c r="D103" s="47" t="str">
        <f>IF(CADA_PROD!D103="","",CADA_PROD!D103)</f>
        <v/>
      </c>
      <c r="E103" s="47">
        <f>IF(CADA_PROD!C103="","",SUMIFS(entrada!H:H,entrada!C:C,C103))</f>
        <v>7</v>
      </c>
      <c r="F103" s="47">
        <f>IF(CADA_PROD!B103="","",SUMIFS(SAIDA!G:G,SAIDA!C:C,C103))</f>
        <v>3</v>
      </c>
      <c r="G103" s="47">
        <f t="shared" si="5"/>
        <v>4</v>
      </c>
      <c r="H103" s="19" t="str">
        <f>IF(CADA_PROD!B103="","",IFERROR(IF(G103&lt;=0,"Sem estoque",IF(G103/D103&lt;0.25,"Quase sem estoque",IF(G103/D103&lt;1.2,"Estoque baixo",IF(G103/D103&lt;2,"Estoque moderado","Estoque confortável")))),""))</f>
        <v/>
      </c>
      <c r="I103" s="22">
        <f>IF(CADA_PROD!B103="","",SUMIFS(entrada!L:L,entrada!C:C,C103))</f>
        <v>0</v>
      </c>
      <c r="J103" s="49">
        <f>IF(CADA_PROD!B103="","",IFERROR($I103/SUM($I$5:$I$1003),""))</f>
        <v>0</v>
      </c>
      <c r="K103" s="49">
        <f>IF(CADA_PROD!B103="","",IFERROR(G103/SUM($G$5:$G$1003)+O103,""))</f>
        <v>5.0645733096986575E-4</v>
      </c>
      <c r="L103" s="22">
        <f>IF(CADA_PROD!$C103="","",IFERROR(SUMIFS(entrada!L:L,entrada!C:C,C103)/SUMIFS(entrada!H:H,entrada!C:C,C103),0))</f>
        <v>0</v>
      </c>
      <c r="M103" s="50" t="e">
        <f>IF(CADA_PROD!B103="","",F103/D103)</f>
        <v>#VALUE!</v>
      </c>
      <c r="N103" s="48" t="b">
        <f t="shared" si="3"/>
        <v>1</v>
      </c>
    </row>
    <row r="104" spans="2:14" ht="30.75" customHeight="1" x14ac:dyDescent="0.25">
      <c r="B104" s="19" t="str">
        <f>IF(CADA_PROD!B104="","",CADA_PROD!B104)</f>
        <v>0C28</v>
      </c>
      <c r="C104" s="19" t="str">
        <f>IF(CADA_PROD!C104="","",CADA_PROD!C104)</f>
        <v>0C28</v>
      </c>
      <c r="D104" s="47" t="str">
        <f>IF(CADA_PROD!D104="","",CADA_PROD!D104)</f>
        <v/>
      </c>
      <c r="E104" s="47">
        <f>IF(CADA_PROD!C104="","",SUMIFS(entrada!H:H,entrada!C:C,C104))</f>
        <v>14</v>
      </c>
      <c r="F104" s="47">
        <f>IF(CADA_PROD!B104="","",SUMIFS(SAIDA!G:G,SAIDA!C:C,C104))</f>
        <v>3</v>
      </c>
      <c r="G104" s="47">
        <f t="shared" si="5"/>
        <v>11</v>
      </c>
      <c r="H104" s="19" t="str">
        <f>IF(CADA_PROD!B104="","",IFERROR(IF(G104&lt;=0,"Sem estoque",IF(G104/D104&lt;0.25,"Quase sem estoque",IF(G104/D104&lt;1.2,"Estoque baixo",IF(G104/D104&lt;2,"Estoque moderado","Estoque confortável")))),""))</f>
        <v/>
      </c>
      <c r="I104" s="22">
        <f>IF(CADA_PROD!B104="","",SUMIFS(entrada!L:L,entrada!C:C,C104))</f>
        <v>0</v>
      </c>
      <c r="J104" s="49">
        <f>IF(CADA_PROD!B104="","",IFERROR($I104/SUM($I$5:$I$1003),""))</f>
        <v>0</v>
      </c>
      <c r="K104" s="49">
        <f>IF(CADA_PROD!B104="","",IFERROR(G104/SUM($G$5:$G$1003)+O104,""))</f>
        <v>1.3927576601671309E-3</v>
      </c>
      <c r="L104" s="22">
        <f>IF(CADA_PROD!$C104="","",IFERROR(SUMIFS(entrada!L:L,entrada!C:C,C104)/SUMIFS(entrada!H:H,entrada!C:C,C104),0))</f>
        <v>0</v>
      </c>
      <c r="M104" s="50" t="e">
        <f>IF(CADA_PROD!B104="","",F104/D104)</f>
        <v>#VALUE!</v>
      </c>
      <c r="N104" s="48" t="b">
        <f t="shared" si="3"/>
        <v>1</v>
      </c>
    </row>
    <row r="105" spans="2:14" ht="30.75" customHeight="1" x14ac:dyDescent="0.25">
      <c r="B105" s="19" t="str">
        <f>IF(CADA_PROD!B105="","",CADA_PROD!B105)</f>
        <v>0C29</v>
      </c>
      <c r="C105" s="19" t="str">
        <f>IF(CADA_PROD!C105="","",CADA_PROD!C105)</f>
        <v>0C29</v>
      </c>
      <c r="D105" s="47" t="str">
        <f>IF(CADA_PROD!D105="","",CADA_PROD!D105)</f>
        <v/>
      </c>
      <c r="E105" s="47">
        <f>IF(CADA_PROD!C105="","",SUMIFS(entrada!H:H,entrada!C:C,C105))</f>
        <v>14</v>
      </c>
      <c r="F105" s="47">
        <f>IF(CADA_PROD!B105="","",SUMIFS(SAIDA!G:G,SAIDA!C:C,C105))</f>
        <v>3</v>
      </c>
      <c r="G105" s="47">
        <f t="shared" si="5"/>
        <v>11</v>
      </c>
      <c r="H105" s="19" t="str">
        <f>IF(CADA_PROD!B105="","",IFERROR(IF(G105&lt;=0,"Sem estoque",IF(G105/D105&lt;0.25,"Quase sem estoque",IF(G105/D105&lt;1.2,"Estoque baixo",IF(G105/D105&lt;2,"Estoque moderado","Estoque confortável")))),""))</f>
        <v/>
      </c>
      <c r="I105" s="22">
        <f>IF(CADA_PROD!B105="","",SUMIFS(entrada!L:L,entrada!C:C,C105))</f>
        <v>0</v>
      </c>
      <c r="J105" s="49">
        <f>IF(CADA_PROD!B105="","",IFERROR($I105/SUM($I$5:$I$1003),""))</f>
        <v>0</v>
      </c>
      <c r="K105" s="49">
        <f>IF(CADA_PROD!B105="","",IFERROR(G105/SUM($G$5:$G$1003)+O105,""))</f>
        <v>1.3927576601671309E-3</v>
      </c>
      <c r="L105" s="22">
        <f>IF(CADA_PROD!$C105="","",IFERROR(SUMIFS(entrada!L:L,entrada!C:C,C105)/SUMIFS(entrada!H:H,entrada!C:C,C105),0))</f>
        <v>0</v>
      </c>
      <c r="M105" s="50" t="e">
        <f>IF(CADA_PROD!B105="","",F105/D105)</f>
        <v>#VALUE!</v>
      </c>
      <c r="N105" s="48" t="b">
        <f t="shared" si="3"/>
        <v>1</v>
      </c>
    </row>
    <row r="106" spans="2:14" ht="30.75" customHeight="1" x14ac:dyDescent="0.25">
      <c r="B106" s="19" t="str">
        <f>IF(CADA_PROD!B106="","",CADA_PROD!B106)</f>
        <v>0C30</v>
      </c>
      <c r="C106" s="19" t="str">
        <f>IF(CADA_PROD!C106="","",CADA_PROD!C106)</f>
        <v>0C30</v>
      </c>
      <c r="D106" s="47" t="str">
        <f>IF(CADA_PROD!D106="","",CADA_PROD!D106)</f>
        <v/>
      </c>
      <c r="E106" s="47">
        <f>IF(CADA_PROD!C106="","",SUMIFS(entrada!H:H,entrada!C:C,C106))</f>
        <v>3</v>
      </c>
      <c r="F106" s="47">
        <f>IF(CADA_PROD!B106="","",SUMIFS(SAIDA!G:G,SAIDA!C:C,C106))</f>
        <v>0</v>
      </c>
      <c r="G106" s="47">
        <f t="shared" si="5"/>
        <v>3</v>
      </c>
      <c r="H106" s="19" t="str">
        <f>IF(CADA_PROD!B106="","",IFERROR(IF(G106&lt;=0,"Sem estoque",IF(G106/D106&lt;0.25,"Quase sem estoque",IF(G106/D106&lt;1.2,"Estoque baixo",IF(G106/D106&lt;2,"Estoque moderado","Estoque confortável")))),""))</f>
        <v/>
      </c>
      <c r="I106" s="22">
        <f>IF(CADA_PROD!B106="","",SUMIFS(entrada!L:L,entrada!C:C,C106))</f>
        <v>0</v>
      </c>
      <c r="J106" s="49">
        <f>IF(CADA_PROD!B106="","",IFERROR($I106/SUM($I$5:$I$1003),""))</f>
        <v>0</v>
      </c>
      <c r="K106" s="49">
        <f>IF(CADA_PROD!B106="","",IFERROR(G106/SUM($G$5:$G$1003)+O106,""))</f>
        <v>3.7984299822739937E-4</v>
      </c>
      <c r="L106" s="22">
        <f>IF(CADA_PROD!$C106="","",IFERROR(SUMIFS(entrada!L:L,entrada!C:C,C106)/SUMIFS(entrada!H:H,entrada!C:C,C106),0))</f>
        <v>0</v>
      </c>
      <c r="M106" s="50" t="e">
        <f>IF(CADA_PROD!B106="","",F106/D106)</f>
        <v>#VALUE!</v>
      </c>
      <c r="N106" s="48" t="b">
        <f t="shared" si="3"/>
        <v>1</v>
      </c>
    </row>
    <row r="107" spans="2:14" ht="30.75" customHeight="1" x14ac:dyDescent="0.25">
      <c r="B107" s="19" t="str">
        <f>IF(CADA_PROD!B107="","",CADA_PROD!B107)</f>
        <v>0C31</v>
      </c>
      <c r="C107" s="19" t="str">
        <f>IF(CADA_PROD!C107="","",CADA_PROD!C107)</f>
        <v>0C31</v>
      </c>
      <c r="D107" s="47" t="str">
        <f>IF(CADA_PROD!D107="","",CADA_PROD!D107)</f>
        <v/>
      </c>
      <c r="E107" s="47">
        <f>IF(CADA_PROD!C107="","",SUMIFS(entrada!H:H,entrada!C:C,C107))</f>
        <v>0</v>
      </c>
      <c r="F107" s="47">
        <f>IF(CADA_PROD!B107="","",SUMIFS(SAIDA!G:G,SAIDA!C:C,C107))</f>
        <v>0</v>
      </c>
      <c r="G107" s="47">
        <f t="shared" si="5"/>
        <v>0</v>
      </c>
      <c r="H107" s="19" t="str">
        <f>IF(CADA_PROD!B107="","",IFERROR(IF(G107&lt;=0,"Sem estoque",IF(G107/D107&lt;0.25,"Quase sem estoque",IF(G107/D107&lt;1.2,"Estoque baixo",IF(G107/D107&lt;2,"Estoque moderado","Estoque confortável")))),""))</f>
        <v>Sem estoque</v>
      </c>
      <c r="I107" s="22">
        <f>IF(CADA_PROD!B107="","",SUMIFS(entrada!L:L,entrada!C:C,C107))</f>
        <v>0</v>
      </c>
      <c r="J107" s="49">
        <f>IF(CADA_PROD!B107="","",IFERROR($I107/SUM($I$5:$I$1003),""))</f>
        <v>0</v>
      </c>
      <c r="K107" s="49">
        <f>IF(CADA_PROD!B107="","",IFERROR(G107/SUM($G$5:$G$1003)+O107,""))</f>
        <v>0</v>
      </c>
      <c r="L107" s="22">
        <f>IF(CADA_PROD!$C107="","",IFERROR(SUMIFS(entrada!L:L,entrada!C:C,C107)/SUMIFS(entrada!H:H,entrada!C:C,C107),0))</f>
        <v>0</v>
      </c>
      <c r="M107" s="50" t="e">
        <f>IF(CADA_PROD!B107="","",F107/D107)</f>
        <v>#VALUE!</v>
      </c>
      <c r="N107" s="48" t="b">
        <f t="shared" si="3"/>
        <v>1</v>
      </c>
    </row>
    <row r="108" spans="2:14" ht="30.75" customHeight="1" x14ac:dyDescent="0.25">
      <c r="B108" s="19" t="str">
        <f>IF(CADA_PROD!B108="","",CADA_PROD!B108)</f>
        <v>0C32</v>
      </c>
      <c r="C108" s="19" t="str">
        <f>IF(CADA_PROD!C108="","",CADA_PROD!C108)</f>
        <v>0C32</v>
      </c>
      <c r="D108" s="47" t="str">
        <f>IF(CADA_PROD!D108="","",CADA_PROD!D108)</f>
        <v/>
      </c>
      <c r="E108" s="47">
        <f>IF(CADA_PROD!C108="","",SUMIFS(entrada!H:H,entrada!C:C,C108))</f>
        <v>0</v>
      </c>
      <c r="F108" s="47">
        <f>IF(CADA_PROD!B108="","",SUMIFS(SAIDA!G:G,SAIDA!C:C,C108))</f>
        <v>0</v>
      </c>
      <c r="G108" s="47">
        <f t="shared" si="5"/>
        <v>0</v>
      </c>
      <c r="H108" s="19" t="str">
        <f>IF(CADA_PROD!B108="","",IFERROR(IF(G108&lt;=0,"Sem estoque",IF(G108/D108&lt;0.25,"Quase sem estoque",IF(G108/D108&lt;1.2,"Estoque baixo",IF(G108/D108&lt;2,"Estoque moderado","Estoque confortável")))),""))</f>
        <v>Sem estoque</v>
      </c>
      <c r="I108" s="22">
        <f>IF(CADA_PROD!B108="","",SUMIFS(entrada!L:L,entrada!C:C,C108))</f>
        <v>0</v>
      </c>
      <c r="J108" s="49">
        <f>IF(CADA_PROD!B108="","",IFERROR($I108/SUM($I$5:$I$1003),""))</f>
        <v>0</v>
      </c>
      <c r="K108" s="49">
        <f>IF(CADA_PROD!B108="","",IFERROR(G108/SUM($G$5:$G$1003)+O108,""))</f>
        <v>0</v>
      </c>
      <c r="L108" s="22">
        <f>IF(CADA_PROD!$C108="","",IFERROR(SUMIFS(entrada!L:L,entrada!C:C,C108)/SUMIFS(entrada!H:H,entrada!C:C,C108),0))</f>
        <v>0</v>
      </c>
      <c r="M108" s="50" t="e">
        <f>IF(CADA_PROD!B108="","",F108/D108)</f>
        <v>#VALUE!</v>
      </c>
      <c r="N108" s="48" t="b">
        <f t="shared" si="3"/>
        <v>1</v>
      </c>
    </row>
    <row r="109" spans="2:14" ht="30.75" customHeight="1" x14ac:dyDescent="0.25">
      <c r="B109" s="19" t="str">
        <f>IF(CADA_PROD!B109="","",CADA_PROD!B109)</f>
        <v>0C33</v>
      </c>
      <c r="C109" s="19" t="str">
        <f>IF(CADA_PROD!C109="","",CADA_PROD!C109)</f>
        <v>0C33</v>
      </c>
      <c r="D109" s="47" t="str">
        <f>IF(CADA_PROD!D109="","",CADA_PROD!D109)</f>
        <v/>
      </c>
      <c r="E109" s="47">
        <f>IF(CADA_PROD!C109="","",SUMIFS(entrada!H:H,entrada!C:C,C109))</f>
        <v>0</v>
      </c>
      <c r="F109" s="47">
        <f>IF(CADA_PROD!B109="","",SUMIFS(SAIDA!G:G,SAIDA!C:C,C109))</f>
        <v>0</v>
      </c>
      <c r="G109" s="47">
        <f t="shared" si="5"/>
        <v>0</v>
      </c>
      <c r="H109" s="19" t="str">
        <f>IF(CADA_PROD!B109="","",IFERROR(IF(G109&lt;=0,"Sem estoque",IF(G109/D109&lt;0.25,"Quase sem estoque",IF(G109/D109&lt;1.2,"Estoque baixo",IF(G109/D109&lt;2,"Estoque moderado","Estoque confortável")))),""))</f>
        <v>Sem estoque</v>
      </c>
      <c r="I109" s="22">
        <f>IF(CADA_PROD!B109="","",SUMIFS(entrada!L:L,entrada!C:C,C109))</f>
        <v>0</v>
      </c>
      <c r="J109" s="49">
        <f>IF(CADA_PROD!B109="","",IFERROR($I109/SUM($I$5:$I$1003),""))</f>
        <v>0</v>
      </c>
      <c r="K109" s="49">
        <f>IF(CADA_PROD!B109="","",IFERROR(G109/SUM($G$5:$G$1003)+O109,""))</f>
        <v>0</v>
      </c>
      <c r="L109" s="22">
        <f>IF(CADA_PROD!$C109="","",IFERROR(SUMIFS(entrada!L:L,entrada!C:C,C109)/SUMIFS(entrada!H:H,entrada!C:C,C109),0))</f>
        <v>0</v>
      </c>
      <c r="M109" s="50" t="e">
        <f>IF(CADA_PROD!B109="","",F109/D109)</f>
        <v>#VALUE!</v>
      </c>
      <c r="N109" s="48" t="b">
        <f t="shared" si="3"/>
        <v>1</v>
      </c>
    </row>
    <row r="110" spans="2:14" ht="30.75" customHeight="1" x14ac:dyDescent="0.25">
      <c r="B110" s="19" t="str">
        <f>IF(CADA_PROD!B110="","",CADA_PROD!B110)</f>
        <v>0C34</v>
      </c>
      <c r="C110" s="19" t="str">
        <f>IF(CADA_PROD!C110="","",CADA_PROD!C110)</f>
        <v>0C34</v>
      </c>
      <c r="D110" s="47" t="str">
        <f>IF(CADA_PROD!D110="","",CADA_PROD!D110)</f>
        <v/>
      </c>
      <c r="E110" s="47">
        <f>IF(CADA_PROD!C110="","",SUMIFS(entrada!H:H,entrada!C:C,C110))</f>
        <v>0</v>
      </c>
      <c r="F110" s="47">
        <f>IF(CADA_PROD!B110="","",SUMIFS(SAIDA!G:G,SAIDA!C:C,C110))</f>
        <v>0</v>
      </c>
      <c r="G110" s="47">
        <f t="shared" si="5"/>
        <v>0</v>
      </c>
      <c r="H110" s="19" t="str">
        <f>IF(CADA_PROD!B110="","",IFERROR(IF(G110&lt;=0,"Sem estoque",IF(G110/D110&lt;0.25,"Quase sem estoque",IF(G110/D110&lt;1.2,"Estoque baixo",IF(G110/D110&lt;2,"Estoque moderado","Estoque confortável")))),""))</f>
        <v>Sem estoque</v>
      </c>
      <c r="I110" s="22">
        <f>IF(CADA_PROD!B110="","",SUMIFS(entrada!L:L,entrada!C:C,C110))</f>
        <v>0</v>
      </c>
      <c r="J110" s="49">
        <f>IF(CADA_PROD!B110="","",IFERROR($I110/SUM($I$5:$I$1003),""))</f>
        <v>0</v>
      </c>
      <c r="K110" s="49">
        <f>IF(CADA_PROD!B110="","",IFERROR(G110/SUM($G$5:$G$1003)+O110,""))</f>
        <v>0</v>
      </c>
      <c r="L110" s="22">
        <f>IF(CADA_PROD!$C110="","",IFERROR(SUMIFS(entrada!L:L,entrada!C:C,C110)/SUMIFS(entrada!H:H,entrada!C:C,C110),0))</f>
        <v>0</v>
      </c>
      <c r="M110" s="50" t="e">
        <f>IF(CADA_PROD!B110="","",F110/D110)</f>
        <v>#VALUE!</v>
      </c>
      <c r="N110" s="48" t="b">
        <f t="shared" si="3"/>
        <v>1</v>
      </c>
    </row>
    <row r="111" spans="2:14" ht="30.75" customHeight="1" x14ac:dyDescent="0.25">
      <c r="B111" s="19" t="str">
        <f>IF(CADA_PROD!B111="","",CADA_PROD!B111)</f>
        <v>0C35</v>
      </c>
      <c r="C111" s="19" t="str">
        <f>IF(CADA_PROD!C111="","",CADA_PROD!C111)</f>
        <v>0C35</v>
      </c>
      <c r="D111" s="47" t="str">
        <f>IF(CADA_PROD!D111="","",CADA_PROD!D111)</f>
        <v/>
      </c>
      <c r="E111" s="47">
        <f>IF(CADA_PROD!C111="","",SUMIFS(entrada!H:H,entrada!C:C,C111))</f>
        <v>0</v>
      </c>
      <c r="F111" s="47">
        <f>IF(CADA_PROD!B111="","",SUMIFS(SAIDA!G:G,SAIDA!C:C,C111))</f>
        <v>0</v>
      </c>
      <c r="G111" s="47">
        <f t="shared" si="5"/>
        <v>0</v>
      </c>
      <c r="H111" s="19" t="str">
        <f>IF(CADA_PROD!B111="","",IFERROR(IF(G111&lt;=0,"Sem estoque",IF(G111/D111&lt;0.25,"Quase sem estoque",IF(G111/D111&lt;1.2,"Estoque baixo",IF(G111/D111&lt;2,"Estoque moderado","Estoque confortável")))),""))</f>
        <v>Sem estoque</v>
      </c>
      <c r="I111" s="22">
        <f>IF(CADA_PROD!B111="","",SUMIFS(entrada!L:L,entrada!C:C,C111))</f>
        <v>0</v>
      </c>
      <c r="J111" s="49">
        <f>IF(CADA_PROD!B111="","",IFERROR($I111/SUM($I$5:$I$1003),""))</f>
        <v>0</v>
      </c>
      <c r="K111" s="49">
        <f>IF(CADA_PROD!B111="","",IFERROR(G111/SUM($G$5:$G$1003)+O111,""))</f>
        <v>0</v>
      </c>
      <c r="L111" s="22">
        <f>IF(CADA_PROD!$C111="","",IFERROR(SUMIFS(entrada!L:L,entrada!C:C,C111)/SUMIFS(entrada!H:H,entrada!C:C,C111),0))</f>
        <v>0</v>
      </c>
      <c r="M111" s="50" t="e">
        <f>IF(CADA_PROD!B111="","",F111/D111)</f>
        <v>#VALUE!</v>
      </c>
      <c r="N111" s="48" t="b">
        <f t="shared" si="3"/>
        <v>1</v>
      </c>
    </row>
    <row r="112" spans="2:14" ht="30.75" customHeight="1" x14ac:dyDescent="0.25">
      <c r="B112" s="19" t="str">
        <f>IF(CADA_PROD!B112="","",CADA_PROD!B112)</f>
        <v>0C36</v>
      </c>
      <c r="C112" s="19" t="str">
        <f>IF(CADA_PROD!C112="","",CADA_PROD!C112)</f>
        <v>0C36</v>
      </c>
      <c r="D112" s="47" t="str">
        <f>IF(CADA_PROD!D112="","",CADA_PROD!D112)</f>
        <v/>
      </c>
      <c r="E112" s="47">
        <f>IF(CADA_PROD!C112="","",SUMIFS(entrada!H:H,entrada!C:C,C112))</f>
        <v>0</v>
      </c>
      <c r="F112" s="47">
        <f>IF(CADA_PROD!B112="","",SUMIFS(SAIDA!G:G,SAIDA!C:C,C112))</f>
        <v>0</v>
      </c>
      <c r="G112" s="47">
        <f t="shared" si="5"/>
        <v>0</v>
      </c>
      <c r="H112" s="19" t="str">
        <f>IF(CADA_PROD!B112="","",IFERROR(IF(G112&lt;=0,"Sem estoque",IF(G112/D112&lt;0.25,"Quase sem estoque",IF(G112/D112&lt;1.2,"Estoque baixo",IF(G112/D112&lt;2,"Estoque moderado","Estoque confortável")))),""))</f>
        <v>Sem estoque</v>
      </c>
      <c r="I112" s="22">
        <f>IF(CADA_PROD!B112="","",SUMIFS(entrada!L:L,entrada!C:C,C112))</f>
        <v>0</v>
      </c>
      <c r="J112" s="49">
        <f>IF(CADA_PROD!B112="","",IFERROR($I112/SUM($I$5:$I$1003),""))</f>
        <v>0</v>
      </c>
      <c r="K112" s="49">
        <f>IF(CADA_PROD!B112="","",IFERROR(G112/SUM($G$5:$G$1003)+O112,""))</f>
        <v>0</v>
      </c>
      <c r="L112" s="22">
        <f>IF(CADA_PROD!$C112="","",IFERROR(SUMIFS(entrada!L:L,entrada!C:C,C112)/SUMIFS(entrada!H:H,entrada!C:C,C112),0))</f>
        <v>0</v>
      </c>
      <c r="M112" s="50" t="e">
        <f>IF(CADA_PROD!B112="","",F112/D112)</f>
        <v>#VALUE!</v>
      </c>
      <c r="N112" s="48" t="b">
        <f t="shared" si="3"/>
        <v>1</v>
      </c>
    </row>
    <row r="113" spans="2:14" ht="30.75" customHeight="1" x14ac:dyDescent="0.25">
      <c r="B113" s="19" t="str">
        <f>IF(CADA_PROD!B113="","",CADA_PROD!B113)</f>
        <v>00D1</v>
      </c>
      <c r="C113" s="19" t="str">
        <f>IF(CADA_PROD!C113="","",CADA_PROD!C113)</f>
        <v>00D1</v>
      </c>
      <c r="D113" s="47" t="str">
        <f>IF(CADA_PROD!D113="","",CADA_PROD!D113)</f>
        <v/>
      </c>
      <c r="E113" s="47">
        <f>IF(CADA_PROD!C113="","",SUMIFS(entrada!H:H,entrada!C:C,C113))</f>
        <v>15</v>
      </c>
      <c r="F113" s="47">
        <f>IF(CADA_PROD!B113="","",SUMIFS(SAIDA!G:G,SAIDA!C:C,C113))</f>
        <v>0</v>
      </c>
      <c r="G113" s="47">
        <f t="shared" si="5"/>
        <v>15</v>
      </c>
      <c r="H113" s="19" t="str">
        <f>IF(CADA_PROD!B113="","",IFERROR(IF(G113&lt;=0,"Sem estoque",IF(G113/D113&lt;0.25,"Quase sem estoque",IF(G113/D113&lt;1.2,"Estoque baixo",IF(G113/D113&lt;2,"Estoque moderado","Estoque confortável")))),""))</f>
        <v/>
      </c>
      <c r="I113" s="22">
        <f>IF(CADA_PROD!B113="","",SUMIFS(entrada!L:L,entrada!C:C,C113))</f>
        <v>0</v>
      </c>
      <c r="J113" s="49">
        <f>IF(CADA_PROD!B113="","",IFERROR($I113/SUM($I$5:$I$1003),""))</f>
        <v>0</v>
      </c>
      <c r="K113" s="49">
        <f>IF(CADA_PROD!B113="","",IFERROR(G113/SUM($G$5:$G$1003)+O113,""))</f>
        <v>1.8992149911369967E-3</v>
      </c>
      <c r="L113" s="22">
        <f>IF(CADA_PROD!$C113="","",IFERROR(SUMIFS(entrada!L:L,entrada!C:C,C113)/SUMIFS(entrada!H:H,entrada!C:C,C113),0))</f>
        <v>0</v>
      </c>
      <c r="M113" s="50" t="e">
        <f>IF(CADA_PROD!B113="","",F113/D113)</f>
        <v>#VALUE!</v>
      </c>
      <c r="N113" s="48" t="b">
        <f t="shared" si="3"/>
        <v>1</v>
      </c>
    </row>
    <row r="114" spans="2:14" ht="30.75" customHeight="1" x14ac:dyDescent="0.25">
      <c r="B114" s="19" t="str">
        <f>IF(CADA_PROD!B114="","",CADA_PROD!B114)</f>
        <v>00D2</v>
      </c>
      <c r="C114" s="19" t="str">
        <f>IF(CADA_PROD!C114="","",CADA_PROD!C114)</f>
        <v>00D2</v>
      </c>
      <c r="D114" s="47" t="str">
        <f>IF(CADA_PROD!D114="","",CADA_PROD!D114)</f>
        <v/>
      </c>
      <c r="E114" s="47">
        <f>IF(CADA_PROD!C114="","",SUMIFS(entrada!H:H,entrada!C:C,C114))</f>
        <v>14</v>
      </c>
      <c r="F114" s="47">
        <f>IF(CADA_PROD!B114="","",SUMIFS(SAIDA!G:G,SAIDA!C:C,C114))</f>
        <v>2</v>
      </c>
      <c r="G114" s="47">
        <f t="shared" si="5"/>
        <v>12</v>
      </c>
      <c r="H114" s="19" t="str">
        <f>IF(CADA_PROD!B114="","",IFERROR(IF(G114&lt;=0,"Sem estoque",IF(G114/D114&lt;0.25,"Quase sem estoque",IF(G114/D114&lt;1.2,"Estoque baixo",IF(G114/D114&lt;2,"Estoque moderado","Estoque confortável")))),""))</f>
        <v/>
      </c>
      <c r="I114" s="22">
        <f>IF(CADA_PROD!B114="","",SUMIFS(entrada!L:L,entrada!C:C,C114))</f>
        <v>0</v>
      </c>
      <c r="J114" s="49">
        <f>IF(CADA_PROD!B114="","",IFERROR($I114/SUM($I$5:$I$1003),""))</f>
        <v>0</v>
      </c>
      <c r="K114" s="49">
        <f>IF(CADA_PROD!B114="","",IFERROR(G114/SUM($G$5:$G$1003)+O114,""))</f>
        <v>1.5193719929095975E-3</v>
      </c>
      <c r="L114" s="22">
        <f>IF(CADA_PROD!$C114="","",IFERROR(SUMIFS(entrada!L:L,entrada!C:C,C114)/SUMIFS(entrada!H:H,entrada!C:C,C114),0))</f>
        <v>0</v>
      </c>
      <c r="M114" s="50" t="e">
        <f>IF(CADA_PROD!B114="","",F114/D114)</f>
        <v>#VALUE!</v>
      </c>
      <c r="N114" s="48" t="b">
        <f t="shared" si="3"/>
        <v>1</v>
      </c>
    </row>
    <row r="115" spans="2:14" ht="30.75" customHeight="1" x14ac:dyDescent="0.25">
      <c r="B115" s="19" t="str">
        <f>IF(CADA_PROD!B115="","",CADA_PROD!B115)</f>
        <v>00D3</v>
      </c>
      <c r="C115" s="19" t="str">
        <f>IF(CADA_PROD!C115="","",CADA_PROD!C115)</f>
        <v>00D3</v>
      </c>
      <c r="D115" s="47" t="str">
        <f>IF(CADA_PROD!D115="","",CADA_PROD!D115)</f>
        <v/>
      </c>
      <c r="E115" s="47">
        <f>IF(CADA_PROD!C115="","",SUMIFS(entrada!H:H,entrada!C:C,C115))</f>
        <v>10</v>
      </c>
      <c r="F115" s="47">
        <f>IF(CADA_PROD!B115="","",SUMIFS(SAIDA!G:G,SAIDA!C:C,C115))</f>
        <v>1</v>
      </c>
      <c r="G115" s="47">
        <f t="shared" si="5"/>
        <v>9</v>
      </c>
      <c r="H115" s="19" t="str">
        <f>IF(CADA_PROD!B115="","",IFERROR(IF(G115&lt;=0,"Sem estoque",IF(G115/D115&lt;0.25,"Quase sem estoque",IF(G115/D115&lt;1.2,"Estoque baixo",IF(G115/D115&lt;2,"Estoque moderado","Estoque confortável")))),""))</f>
        <v/>
      </c>
      <c r="I115" s="22">
        <f>IF(CADA_PROD!B115="","",SUMIFS(entrada!L:L,entrada!C:C,C115))</f>
        <v>0</v>
      </c>
      <c r="J115" s="49">
        <f>IF(CADA_PROD!B115="","",IFERROR($I115/SUM($I$5:$I$1003),""))</f>
        <v>0</v>
      </c>
      <c r="K115" s="49">
        <f>IF(CADA_PROD!B115="","",IFERROR(G115/SUM($G$5:$G$1003)+O115,""))</f>
        <v>1.139528994682198E-3</v>
      </c>
      <c r="L115" s="22">
        <f>IF(CADA_PROD!$C115="","",IFERROR(SUMIFS(entrada!L:L,entrada!C:C,C115)/SUMIFS(entrada!H:H,entrada!C:C,C115),0))</f>
        <v>0</v>
      </c>
      <c r="M115" s="50" t="e">
        <f>IF(CADA_PROD!B115="","",F115/D115)</f>
        <v>#VALUE!</v>
      </c>
      <c r="N115" s="48" t="b">
        <f t="shared" si="3"/>
        <v>1</v>
      </c>
    </row>
    <row r="116" spans="2:14" ht="30.75" customHeight="1" x14ac:dyDescent="0.25">
      <c r="B116" s="19" t="str">
        <f>IF(CADA_PROD!B116="","",CADA_PROD!B116)</f>
        <v>00D4</v>
      </c>
      <c r="C116" s="19" t="str">
        <f>IF(CADA_PROD!C116="","",CADA_PROD!C116)</f>
        <v>00D4</v>
      </c>
      <c r="D116" s="47" t="str">
        <f>IF(CADA_PROD!D116="","",CADA_PROD!D116)</f>
        <v/>
      </c>
      <c r="E116" s="47">
        <f>IF(CADA_PROD!C116="","",SUMIFS(entrada!H:H,entrada!C:C,C116))</f>
        <v>9</v>
      </c>
      <c r="F116" s="47">
        <f>IF(CADA_PROD!B116="","",SUMIFS(SAIDA!G:G,SAIDA!C:C,C116))</f>
        <v>0</v>
      </c>
      <c r="G116" s="47">
        <f t="shared" si="5"/>
        <v>9</v>
      </c>
      <c r="H116" s="19" t="str">
        <f>IF(CADA_PROD!B116="","",IFERROR(IF(G116&lt;=0,"Sem estoque",IF(G116/D116&lt;0.25,"Quase sem estoque",IF(G116/D116&lt;1.2,"Estoque baixo",IF(G116/D116&lt;2,"Estoque moderado","Estoque confortável")))),""))</f>
        <v/>
      </c>
      <c r="I116" s="22">
        <f>IF(CADA_PROD!B116="","",SUMIFS(entrada!L:L,entrada!C:C,C116))</f>
        <v>0</v>
      </c>
      <c r="J116" s="49">
        <f>IF(CADA_PROD!B116="","",IFERROR($I116/SUM($I$5:$I$1003),""))</f>
        <v>0</v>
      </c>
      <c r="K116" s="49">
        <f>IF(CADA_PROD!B116="","",IFERROR(G116/SUM($G$5:$G$1003)+O116,""))</f>
        <v>1.139528994682198E-3</v>
      </c>
      <c r="L116" s="22">
        <f>IF(CADA_PROD!$C116="","",IFERROR(SUMIFS(entrada!L:L,entrada!C:C,C116)/SUMIFS(entrada!H:H,entrada!C:C,C116),0))</f>
        <v>0</v>
      </c>
      <c r="M116" s="50" t="e">
        <f>IF(CADA_PROD!B116="","",F116/D116)</f>
        <v>#VALUE!</v>
      </c>
      <c r="N116" s="48" t="b">
        <f t="shared" si="3"/>
        <v>1</v>
      </c>
    </row>
    <row r="117" spans="2:14" ht="30.75" customHeight="1" x14ac:dyDescent="0.25">
      <c r="B117" s="19" t="str">
        <f>IF(CADA_PROD!B117="","",CADA_PROD!B117)</f>
        <v>00D5</v>
      </c>
      <c r="C117" s="19" t="str">
        <f>IF(CADA_PROD!C117="","",CADA_PROD!C117)</f>
        <v>00D5</v>
      </c>
      <c r="D117" s="47" t="str">
        <f>IF(CADA_PROD!D117="","",CADA_PROD!D117)</f>
        <v/>
      </c>
      <c r="E117" s="47">
        <f>IF(CADA_PROD!C117="","",SUMIFS(entrada!H:H,entrada!C:C,C117))</f>
        <v>1</v>
      </c>
      <c r="F117" s="47">
        <f>IF(CADA_PROD!B117="","",SUMIFS(SAIDA!G:G,SAIDA!C:C,C117))</f>
        <v>0</v>
      </c>
      <c r="G117" s="47">
        <f t="shared" si="5"/>
        <v>1</v>
      </c>
      <c r="H117" s="19" t="str">
        <f>IF(CADA_PROD!B117="","",IFERROR(IF(G117&lt;=0,"Sem estoque",IF(G117/D117&lt;0.25,"Quase sem estoque",IF(G117/D117&lt;1.2,"Estoque baixo",IF(G117/D117&lt;2,"Estoque moderado","Estoque confortável")))),""))</f>
        <v/>
      </c>
      <c r="I117" s="22">
        <f>IF(CADA_PROD!B117="","",SUMIFS(entrada!L:L,entrada!C:C,C117))</f>
        <v>0</v>
      </c>
      <c r="J117" s="49">
        <f>IF(CADA_PROD!B117="","",IFERROR($I117/SUM($I$5:$I$1003),""))</f>
        <v>0</v>
      </c>
      <c r="K117" s="49">
        <f>IF(CADA_PROD!B117="","",IFERROR(G117/SUM($G$5:$G$1003)+O117,""))</f>
        <v>1.2661433274246644E-4</v>
      </c>
      <c r="L117" s="22">
        <f>IF(CADA_PROD!$C117="","",IFERROR(SUMIFS(entrada!L:L,entrada!C:C,C117)/SUMIFS(entrada!H:H,entrada!C:C,C117),0))</f>
        <v>0</v>
      </c>
      <c r="M117" s="50" t="e">
        <f>IF(CADA_PROD!B117="","",F117/D117)</f>
        <v>#VALUE!</v>
      </c>
      <c r="N117" s="48" t="b">
        <f t="shared" si="3"/>
        <v>1</v>
      </c>
    </row>
    <row r="118" spans="2:14" ht="30.75" customHeight="1" x14ac:dyDescent="0.25">
      <c r="B118" s="19" t="str">
        <f>IF(CADA_PROD!B118="","",CADA_PROD!B118)</f>
        <v>00D6</v>
      </c>
      <c r="C118" s="19" t="str">
        <f>IF(CADA_PROD!C118="","",CADA_PROD!C118)</f>
        <v>00D6</v>
      </c>
      <c r="D118" s="47" t="str">
        <f>IF(CADA_PROD!D118="","",CADA_PROD!D118)</f>
        <v/>
      </c>
      <c r="E118" s="47">
        <f>IF(CADA_PROD!C118="","",SUMIFS(entrada!H:H,entrada!C:C,C118))</f>
        <v>6</v>
      </c>
      <c r="F118" s="47">
        <f>IF(CADA_PROD!B118="","",SUMIFS(SAIDA!G:G,SAIDA!C:C,C118))</f>
        <v>0</v>
      </c>
      <c r="G118" s="47">
        <f t="shared" si="5"/>
        <v>6</v>
      </c>
      <c r="H118" s="19" t="str">
        <f>IF(CADA_PROD!B118="","",IFERROR(IF(G118&lt;=0,"Sem estoque",IF(G118/D118&lt;0.25,"Quase sem estoque",IF(G118/D118&lt;1.2,"Estoque baixo",IF(G118/D118&lt;2,"Estoque moderado","Estoque confortável")))),""))</f>
        <v/>
      </c>
      <c r="I118" s="22">
        <f>IF(CADA_PROD!B118="","",SUMIFS(entrada!L:L,entrada!C:C,C118))</f>
        <v>0</v>
      </c>
      <c r="J118" s="49">
        <f>IF(CADA_PROD!B118="","",IFERROR($I118/SUM($I$5:$I$1003),""))</f>
        <v>0</v>
      </c>
      <c r="K118" s="49">
        <f>IF(CADA_PROD!B118="","",IFERROR(G118/SUM($G$5:$G$1003)+O118,""))</f>
        <v>7.5968599645479873E-4</v>
      </c>
      <c r="L118" s="22">
        <f>IF(CADA_PROD!$C118="","",IFERROR(SUMIFS(entrada!L:L,entrada!C:C,C118)/SUMIFS(entrada!H:H,entrada!C:C,C118),0))</f>
        <v>0</v>
      </c>
      <c r="M118" s="50" t="e">
        <f>IF(CADA_PROD!B118="","",F118/D118)</f>
        <v>#VALUE!</v>
      </c>
      <c r="N118" s="48" t="b">
        <f t="shared" si="3"/>
        <v>1</v>
      </c>
    </row>
    <row r="119" spans="2:14" ht="30.75" customHeight="1" x14ac:dyDescent="0.25">
      <c r="B119" s="19" t="str">
        <f>IF(CADA_PROD!B119="","",CADA_PROD!B119)</f>
        <v>00D7</v>
      </c>
      <c r="C119" s="19" t="str">
        <f>IF(CADA_PROD!C119="","",CADA_PROD!C119)</f>
        <v>00D7</v>
      </c>
      <c r="D119" s="47" t="str">
        <f>IF(CADA_PROD!D119="","",CADA_PROD!D119)</f>
        <v/>
      </c>
      <c r="E119" s="47">
        <f>IF(CADA_PROD!C119="","",SUMIFS(entrada!H:H,entrada!C:C,C119))</f>
        <v>0</v>
      </c>
      <c r="F119" s="47">
        <f>IF(CADA_PROD!B119="","",SUMIFS(SAIDA!G:G,SAIDA!C:C,C119))</f>
        <v>1</v>
      </c>
      <c r="G119" s="47">
        <f t="shared" si="5"/>
        <v>-1</v>
      </c>
      <c r="H119" s="19" t="str">
        <f>IF(CADA_PROD!B119="","",IFERROR(IF(G119&lt;=0,"Sem estoque",IF(G119/D119&lt;0.25,"Quase sem estoque",IF(G119/D119&lt;1.2,"Estoque baixo",IF(G119/D119&lt;2,"Estoque moderado","Estoque confortável")))),""))</f>
        <v>Sem estoque</v>
      </c>
      <c r="I119" s="22">
        <f>IF(CADA_PROD!B119="","",SUMIFS(entrada!L:L,entrada!C:C,C119))</f>
        <v>0</v>
      </c>
      <c r="J119" s="49">
        <f>IF(CADA_PROD!B119="","",IFERROR($I119/SUM($I$5:$I$1003),""))</f>
        <v>0</v>
      </c>
      <c r="K119" s="49">
        <f>IF(CADA_PROD!B119="","",IFERROR(G119/SUM($G$5:$G$1003)+O119,""))</f>
        <v>-1.2661433274246644E-4</v>
      </c>
      <c r="L119" s="22">
        <f>IF(CADA_PROD!$C119="","",IFERROR(SUMIFS(entrada!L:L,entrada!C:C,C119)/SUMIFS(entrada!H:H,entrada!C:C,C119),0))</f>
        <v>0</v>
      </c>
      <c r="M119" s="50" t="e">
        <f>IF(CADA_PROD!B119="","",F119/D119)</f>
        <v>#VALUE!</v>
      </c>
      <c r="N119" s="48" t="b">
        <f t="shared" si="3"/>
        <v>1</v>
      </c>
    </row>
    <row r="120" spans="2:14" ht="30.75" customHeight="1" x14ac:dyDescent="0.25">
      <c r="B120" s="19" t="str">
        <f>IF(CADA_PROD!B120="","",CADA_PROD!B120)</f>
        <v>00D8</v>
      </c>
      <c r="C120" s="19" t="str">
        <f>IF(CADA_PROD!C120="","",CADA_PROD!C120)</f>
        <v>00D8</v>
      </c>
      <c r="D120" s="47" t="str">
        <f>IF(CADA_PROD!D120="","",CADA_PROD!D120)</f>
        <v/>
      </c>
      <c r="E120" s="47">
        <f>IF(CADA_PROD!C120="","",SUMIFS(entrada!H:H,entrada!C:C,C120))</f>
        <v>0</v>
      </c>
      <c r="F120" s="47">
        <f>IF(CADA_PROD!B120="","",SUMIFS(SAIDA!G:G,SAIDA!C:C,C120))</f>
        <v>0</v>
      </c>
      <c r="G120" s="47">
        <f t="shared" si="5"/>
        <v>0</v>
      </c>
      <c r="H120" s="19" t="str">
        <f>IF(CADA_PROD!B120="","",IFERROR(IF(G120&lt;=0,"Sem estoque",IF(G120/D120&lt;0.25,"Quase sem estoque",IF(G120/D120&lt;1.2,"Estoque baixo",IF(G120/D120&lt;2,"Estoque moderado","Estoque confortável")))),""))</f>
        <v>Sem estoque</v>
      </c>
      <c r="I120" s="22">
        <f>IF(CADA_PROD!B120="","",SUMIFS(entrada!L:L,entrada!C:C,C120))</f>
        <v>0</v>
      </c>
      <c r="J120" s="49">
        <f>IF(CADA_PROD!B120="","",IFERROR($I120/SUM($I$5:$I$1003),""))</f>
        <v>0</v>
      </c>
      <c r="K120" s="49">
        <f>IF(CADA_PROD!B120="","",IFERROR(G120/SUM($G$5:$G$1003)+O120,""))</f>
        <v>0</v>
      </c>
      <c r="L120" s="22">
        <f>IF(CADA_PROD!$C120="","",IFERROR(SUMIFS(entrada!L:L,entrada!C:C,C120)/SUMIFS(entrada!H:H,entrada!C:C,C120),0))</f>
        <v>0</v>
      </c>
      <c r="M120" s="50" t="e">
        <f>IF(CADA_PROD!B120="","",F120/D120)</f>
        <v>#VALUE!</v>
      </c>
      <c r="N120" s="48" t="b">
        <f t="shared" si="3"/>
        <v>1</v>
      </c>
    </row>
    <row r="121" spans="2:14" ht="30.75" customHeight="1" x14ac:dyDescent="0.25">
      <c r="B121" s="19" t="str">
        <f>IF(CADA_PROD!B121="","",CADA_PROD!B121)</f>
        <v>00D9</v>
      </c>
      <c r="C121" s="19" t="str">
        <f>IF(CADA_PROD!C121="","",CADA_PROD!C121)</f>
        <v>00D9</v>
      </c>
      <c r="D121" s="47">
        <f>IF(CADA_PROD!D121="","",CADA_PROD!D121)</f>
        <v>4</v>
      </c>
      <c r="E121" s="47">
        <f>IF(CADA_PROD!C121="","",SUMIFS(entrada!H:H,entrada!C:C,C121))</f>
        <v>0</v>
      </c>
      <c r="F121" s="47">
        <f>IF(CADA_PROD!B121="","",SUMIFS(SAIDA!G:G,SAIDA!C:C,C121))</f>
        <v>2</v>
      </c>
      <c r="G121" s="47">
        <f t="shared" si="5"/>
        <v>-2</v>
      </c>
      <c r="H121" s="19" t="str">
        <f>IF(CADA_PROD!B121="","",IFERROR(IF(G121&lt;=0,"Sem estoque",IF(G121/D121&lt;0.25,"Quase sem estoque",IF(G121/D121&lt;1.2,"Estoque baixo",IF(G121/D121&lt;2,"Estoque moderado","Estoque confortável")))),""))</f>
        <v>Sem estoque</v>
      </c>
      <c r="I121" s="22">
        <f>IF(CADA_PROD!B121="","",SUMIFS(entrada!L:L,entrada!C:C,C121))</f>
        <v>0</v>
      </c>
      <c r="J121" s="49">
        <f>IF(CADA_PROD!B121="","",IFERROR($I121/SUM($I$5:$I$1003),""))</f>
        <v>0</v>
      </c>
      <c r="K121" s="49">
        <f>IF(CADA_PROD!B121="","",IFERROR(G121/SUM($G$5:$G$1003)+O121,""))</f>
        <v>-2.5322866548493288E-4</v>
      </c>
      <c r="L121" s="22">
        <f>IF(CADA_PROD!$C121="","",IFERROR(SUMIFS(entrada!L:L,entrada!C:C,C121)/SUMIFS(entrada!H:H,entrada!C:C,C121),0))</f>
        <v>0</v>
      </c>
      <c r="M121" s="50">
        <f>IF(CADA_PROD!B121="","",F121/D121)</f>
        <v>0.5</v>
      </c>
      <c r="N121" s="48" t="b">
        <f t="shared" si="3"/>
        <v>1</v>
      </c>
    </row>
    <row r="122" spans="2:14" ht="30.75" customHeight="1" x14ac:dyDescent="0.25">
      <c r="B122" s="19" t="str">
        <f>IF(CADA_PROD!B122="","",CADA_PROD!B122)</f>
        <v>0D10</v>
      </c>
      <c r="C122" s="19" t="str">
        <f>IF(CADA_PROD!C122="","",CADA_PROD!C122)</f>
        <v>0D10</v>
      </c>
      <c r="D122" s="47" t="str">
        <f>IF(CADA_PROD!D122="","",CADA_PROD!D122)</f>
        <v/>
      </c>
      <c r="E122" s="47">
        <f>IF(CADA_PROD!C122="","",SUMIFS(entrada!H:H,entrada!C:C,C122))</f>
        <v>0</v>
      </c>
      <c r="F122" s="47">
        <f>IF(CADA_PROD!B122="","",SUMIFS(SAIDA!G:G,SAIDA!C:C,C122))</f>
        <v>0</v>
      </c>
      <c r="G122" s="47">
        <f t="shared" si="5"/>
        <v>0</v>
      </c>
      <c r="H122" s="19" t="str">
        <f>IF(CADA_PROD!B122="","",IFERROR(IF(G122&lt;=0,"Sem estoque",IF(G122/D122&lt;0.25,"Quase sem estoque",IF(G122/D122&lt;1.2,"Estoque baixo",IF(G122/D122&lt;2,"Estoque moderado","Estoque confortável")))),""))</f>
        <v>Sem estoque</v>
      </c>
      <c r="I122" s="22">
        <f>IF(CADA_PROD!B122="","",SUMIFS(entrada!L:L,entrada!C:C,C122))</f>
        <v>0</v>
      </c>
      <c r="J122" s="49">
        <f>IF(CADA_PROD!B122="","",IFERROR($I122/SUM($I$5:$I$1003),""))</f>
        <v>0</v>
      </c>
      <c r="K122" s="49">
        <f>IF(CADA_PROD!B122="","",IFERROR(G122/SUM($G$5:$G$1003)+O122,""))</f>
        <v>0</v>
      </c>
      <c r="L122" s="22">
        <f>IF(CADA_PROD!$C122="","",IFERROR(SUMIFS(entrada!L:L,entrada!C:C,C122)/SUMIFS(entrada!H:H,entrada!C:C,C122),0))</f>
        <v>0</v>
      </c>
      <c r="M122" s="50" t="e">
        <f>IF(CADA_PROD!B122="","",F122/D122)</f>
        <v>#VALUE!</v>
      </c>
      <c r="N122" s="48" t="b">
        <f t="shared" si="3"/>
        <v>1</v>
      </c>
    </row>
    <row r="123" spans="2:14" ht="30.75" customHeight="1" x14ac:dyDescent="0.25">
      <c r="B123" s="19" t="str">
        <f>IF(CADA_PROD!B123="","",CADA_PROD!B123)</f>
        <v>0D11</v>
      </c>
      <c r="C123" s="19" t="str">
        <f>IF(CADA_PROD!C123="","",CADA_PROD!C123)</f>
        <v>0D11</v>
      </c>
      <c r="D123" s="47" t="str">
        <f>IF(CADA_PROD!D123="","",CADA_PROD!D123)</f>
        <v/>
      </c>
      <c r="E123" s="47">
        <f>IF(CADA_PROD!C123="","",SUMIFS(entrada!H:H,entrada!C:C,C123))</f>
        <v>0</v>
      </c>
      <c r="F123" s="47">
        <f>IF(CADA_PROD!B123="","",SUMIFS(SAIDA!G:G,SAIDA!C:C,C123))</f>
        <v>0</v>
      </c>
      <c r="G123" s="47">
        <f t="shared" si="5"/>
        <v>0</v>
      </c>
      <c r="H123" s="19" t="str">
        <f>IF(CADA_PROD!B123="","",IFERROR(IF(G123&lt;=0,"Sem estoque",IF(G123/D123&lt;0.25,"Quase sem estoque",IF(G123/D123&lt;1.2,"Estoque baixo",IF(G123/D123&lt;2,"Estoque moderado","Estoque confortável")))),""))</f>
        <v>Sem estoque</v>
      </c>
      <c r="I123" s="22">
        <f>IF(CADA_PROD!B123="","",SUMIFS(entrada!L:L,entrada!C:C,C123))</f>
        <v>0</v>
      </c>
      <c r="J123" s="49">
        <f>IF(CADA_PROD!B123="","",IFERROR($I123/SUM($I$5:$I$1003),""))</f>
        <v>0</v>
      </c>
      <c r="K123" s="49">
        <f>IF(CADA_PROD!B123="","",IFERROR(G123/SUM($G$5:$G$1003)+O123,""))</f>
        <v>0</v>
      </c>
      <c r="L123" s="22">
        <f>IF(CADA_PROD!$C123="","",IFERROR(SUMIFS(entrada!L:L,entrada!C:C,C123)/SUMIFS(entrada!H:H,entrada!C:C,C123),0))</f>
        <v>0</v>
      </c>
      <c r="M123" s="50" t="e">
        <f>IF(CADA_PROD!B123="","",F123/D123)</f>
        <v>#VALUE!</v>
      </c>
      <c r="N123" s="48" t="b">
        <f t="shared" si="3"/>
        <v>1</v>
      </c>
    </row>
    <row r="124" spans="2:14" ht="30.75" customHeight="1" x14ac:dyDescent="0.25">
      <c r="B124" s="19" t="str">
        <f>IF(CADA_PROD!B124="","",CADA_PROD!B124)</f>
        <v>0D12</v>
      </c>
      <c r="C124" s="19" t="str">
        <f>IF(CADA_PROD!C124="","",CADA_PROD!C124)</f>
        <v>0D12</v>
      </c>
      <c r="D124" s="47" t="str">
        <f>IF(CADA_PROD!D124="","",CADA_PROD!D124)</f>
        <v/>
      </c>
      <c r="E124" s="47">
        <f>IF(CADA_PROD!C124="","",SUMIFS(entrada!H:H,entrada!C:C,C124))</f>
        <v>0</v>
      </c>
      <c r="F124" s="47">
        <f>IF(CADA_PROD!B124="","",SUMIFS(SAIDA!G:G,SAIDA!C:C,C124))</f>
        <v>0</v>
      </c>
      <c r="G124" s="47">
        <f t="shared" si="5"/>
        <v>0</v>
      </c>
      <c r="H124" s="19" t="str">
        <f>IF(CADA_PROD!B124="","",IFERROR(IF(G124&lt;=0,"Sem estoque",IF(G124/D124&lt;0.25,"Quase sem estoque",IF(G124/D124&lt;1.2,"Estoque baixo",IF(G124/D124&lt;2,"Estoque moderado","Estoque confortável")))),""))</f>
        <v>Sem estoque</v>
      </c>
      <c r="I124" s="22">
        <f>IF(CADA_PROD!B124="","",SUMIFS(entrada!L:L,entrada!C:C,C124))</f>
        <v>0</v>
      </c>
      <c r="J124" s="49">
        <f>IF(CADA_PROD!B124="","",IFERROR($I124/SUM($I$5:$I$1003),""))</f>
        <v>0</v>
      </c>
      <c r="K124" s="49">
        <f>IF(CADA_PROD!B124="","",IFERROR(G124/SUM($G$5:$G$1003)+O124,""))</f>
        <v>0</v>
      </c>
      <c r="L124" s="22">
        <f>IF(CADA_PROD!$C124="","",IFERROR(SUMIFS(entrada!L:L,entrada!C:C,C124)/SUMIFS(entrada!H:H,entrada!C:C,C124),0))</f>
        <v>0</v>
      </c>
      <c r="M124" s="50" t="e">
        <f>IF(CADA_PROD!B124="","",F124/D124)</f>
        <v>#VALUE!</v>
      </c>
      <c r="N124" s="48" t="b">
        <f t="shared" si="3"/>
        <v>1</v>
      </c>
    </row>
    <row r="125" spans="2:14" ht="30.75" customHeight="1" x14ac:dyDescent="0.25">
      <c r="B125" s="19" t="str">
        <f>IF(CADA_PROD!B125="","",CADA_PROD!B125)</f>
        <v>0D13</v>
      </c>
      <c r="C125" s="19" t="str">
        <f>IF(CADA_PROD!C125="","",CADA_PROD!C125)</f>
        <v>0D13</v>
      </c>
      <c r="D125" s="47" t="str">
        <f>IF(CADA_PROD!D125="","",CADA_PROD!D125)</f>
        <v/>
      </c>
      <c r="E125" s="47">
        <f>IF(CADA_PROD!C125="","",SUMIFS(entrada!H:H,entrada!C:C,C125))</f>
        <v>2</v>
      </c>
      <c r="F125" s="47">
        <f>IF(CADA_PROD!B125="","",SUMIFS(SAIDA!G:G,SAIDA!C:C,C125))</f>
        <v>0</v>
      </c>
      <c r="G125" s="47">
        <f t="shared" si="5"/>
        <v>2</v>
      </c>
      <c r="H125" s="19" t="str">
        <f>IF(CADA_PROD!B125="","",IFERROR(IF(G125&lt;=0,"Sem estoque",IF(G125/D125&lt;0.25,"Quase sem estoque",IF(G125/D125&lt;1.2,"Estoque baixo",IF(G125/D125&lt;2,"Estoque moderado","Estoque confortável")))),""))</f>
        <v/>
      </c>
      <c r="I125" s="22">
        <f>IF(CADA_PROD!B125="","",SUMIFS(entrada!L:L,entrada!C:C,C125))</f>
        <v>0</v>
      </c>
      <c r="J125" s="49">
        <f>IF(CADA_PROD!B125="","",IFERROR($I125/SUM($I$5:$I$1003),""))</f>
        <v>0</v>
      </c>
      <c r="K125" s="49">
        <f>IF(CADA_PROD!B125="","",IFERROR(G125/SUM($G$5:$G$1003)+O125,""))</f>
        <v>2.5322866548493288E-4</v>
      </c>
      <c r="L125" s="22">
        <f>IF(CADA_PROD!$C125="","",IFERROR(SUMIFS(entrada!L:L,entrada!C:C,C125)/SUMIFS(entrada!H:H,entrada!C:C,C125),0))</f>
        <v>0</v>
      </c>
      <c r="M125" s="50" t="e">
        <f>IF(CADA_PROD!B125="","",F125/D125)</f>
        <v>#VALUE!</v>
      </c>
      <c r="N125" s="48" t="b">
        <f t="shared" si="3"/>
        <v>1</v>
      </c>
    </row>
    <row r="126" spans="2:14" ht="30.75" customHeight="1" x14ac:dyDescent="0.25">
      <c r="B126" s="19" t="str">
        <f>IF(CADA_PROD!B126="","",CADA_PROD!B126)</f>
        <v>0D14</v>
      </c>
      <c r="C126" s="19" t="str">
        <f>IF(CADA_PROD!C126="","",CADA_PROD!C126)</f>
        <v>0D14</v>
      </c>
      <c r="D126" s="47" t="str">
        <f>IF(CADA_PROD!D126="","",CADA_PROD!D126)</f>
        <v/>
      </c>
      <c r="E126" s="47">
        <f>IF(CADA_PROD!C126="","",SUMIFS(entrada!H:H,entrada!C:C,C126))</f>
        <v>6</v>
      </c>
      <c r="F126" s="47">
        <f>IF(CADA_PROD!B126="","",SUMIFS(SAIDA!G:G,SAIDA!C:C,C126))</f>
        <v>0</v>
      </c>
      <c r="G126" s="47">
        <f t="shared" si="5"/>
        <v>6</v>
      </c>
      <c r="H126" s="19" t="str">
        <f>IF(CADA_PROD!B126="","",IFERROR(IF(G126&lt;=0,"Sem estoque",IF(G126/D126&lt;0.25,"Quase sem estoque",IF(G126/D126&lt;1.2,"Estoque baixo",IF(G126/D126&lt;2,"Estoque moderado","Estoque confortável")))),""))</f>
        <v/>
      </c>
      <c r="I126" s="22">
        <f>IF(CADA_PROD!B126="","",SUMIFS(entrada!L:L,entrada!C:C,C126))</f>
        <v>0</v>
      </c>
      <c r="J126" s="49">
        <f>IF(CADA_PROD!B126="","",IFERROR($I126/SUM($I$5:$I$1003),""))</f>
        <v>0</v>
      </c>
      <c r="K126" s="49">
        <f>IF(CADA_PROD!B126="","",IFERROR(G126/SUM($G$5:$G$1003)+O126,""))</f>
        <v>7.5968599645479873E-4</v>
      </c>
      <c r="L126" s="22">
        <f>IF(CADA_PROD!$C126="","",IFERROR(SUMIFS(entrada!L:L,entrada!C:C,C126)/SUMIFS(entrada!H:H,entrada!C:C,C126),0))</f>
        <v>0</v>
      </c>
      <c r="M126" s="50" t="e">
        <f>IF(CADA_PROD!B126="","",F126/D126)</f>
        <v>#VALUE!</v>
      </c>
      <c r="N126" s="48" t="b">
        <f t="shared" si="3"/>
        <v>1</v>
      </c>
    </row>
    <row r="127" spans="2:14" ht="30.75" customHeight="1" x14ac:dyDescent="0.25">
      <c r="B127" s="19" t="str">
        <f>IF(CADA_PROD!B127="","",CADA_PROD!B127)</f>
        <v>0D15</v>
      </c>
      <c r="C127" s="19" t="str">
        <f>IF(CADA_PROD!C127="","",CADA_PROD!C127)</f>
        <v>0D15</v>
      </c>
      <c r="D127" s="47" t="str">
        <f>IF(CADA_PROD!D127="","",CADA_PROD!D127)</f>
        <v/>
      </c>
      <c r="E127" s="47">
        <f>IF(CADA_PROD!C127="","",SUMIFS(entrada!H:H,entrada!C:C,C127))</f>
        <v>60</v>
      </c>
      <c r="F127" s="47">
        <f>IF(CADA_PROD!B127="","",SUMIFS(SAIDA!G:G,SAIDA!C:C,C127))</f>
        <v>0</v>
      </c>
      <c r="G127" s="47">
        <f t="shared" si="5"/>
        <v>60</v>
      </c>
      <c r="H127" s="19" t="str">
        <f>IF(CADA_PROD!B127="","",IFERROR(IF(G127&lt;=0,"Sem estoque",IF(G127/D127&lt;0.25,"Quase sem estoque",IF(G127/D127&lt;1.2,"Estoque baixo",IF(G127/D127&lt;2,"Estoque moderado","Estoque confortável")))),""))</f>
        <v/>
      </c>
      <c r="I127" s="22">
        <f>IF(CADA_PROD!B127="","",SUMIFS(entrada!L:L,entrada!C:C,C127))</f>
        <v>0</v>
      </c>
      <c r="J127" s="49">
        <f>IF(CADA_PROD!B127="","",IFERROR($I127/SUM($I$5:$I$1003),""))</f>
        <v>0</v>
      </c>
      <c r="K127" s="49">
        <f>IF(CADA_PROD!B127="","",IFERROR(G127/SUM($G$5:$G$1003)+O127,""))</f>
        <v>7.5968599645479867E-3</v>
      </c>
      <c r="L127" s="22">
        <f>IF(CADA_PROD!$C127="","",IFERROR(SUMIFS(entrada!L:L,entrada!C:C,C127)/SUMIFS(entrada!H:H,entrada!C:C,C127),0))</f>
        <v>0</v>
      </c>
      <c r="M127" s="50" t="e">
        <f>IF(CADA_PROD!B127="","",F127/D127)</f>
        <v>#VALUE!</v>
      </c>
      <c r="N127" s="48" t="b">
        <f t="shared" si="3"/>
        <v>1</v>
      </c>
    </row>
    <row r="128" spans="2:14" ht="30.75" customHeight="1" x14ac:dyDescent="0.25">
      <c r="B128" s="19" t="str">
        <f>IF(CADA_PROD!B128="","",CADA_PROD!B128)</f>
        <v>0D16</v>
      </c>
      <c r="C128" s="19" t="str">
        <f>IF(CADA_PROD!C128="","",CADA_PROD!C128)</f>
        <v>0D16</v>
      </c>
      <c r="D128" s="47" t="str">
        <f>IF(CADA_PROD!D128="","",CADA_PROD!D128)</f>
        <v/>
      </c>
      <c r="E128" s="47">
        <f>IF(CADA_PROD!C128="","",SUMIFS(entrada!H:H,entrada!C:C,C128))</f>
        <v>7</v>
      </c>
      <c r="F128" s="47">
        <f>IF(CADA_PROD!B128="","",SUMIFS(SAIDA!G:G,SAIDA!C:C,C128))</f>
        <v>0</v>
      </c>
      <c r="G128" s="47">
        <f t="shared" si="5"/>
        <v>7</v>
      </c>
      <c r="H128" s="19" t="str">
        <f>IF(CADA_PROD!B128="","",IFERROR(IF(G128&lt;=0,"Sem estoque",IF(G128/D128&lt;0.25,"Quase sem estoque",IF(G128/D128&lt;1.2,"Estoque baixo",IF(G128/D128&lt;2,"Estoque moderado","Estoque confortável")))),""))</f>
        <v/>
      </c>
      <c r="I128" s="22">
        <f>IF(CADA_PROD!B128="","",SUMIFS(entrada!L:L,entrada!C:C,C128))</f>
        <v>0</v>
      </c>
      <c r="J128" s="49">
        <f>IF(CADA_PROD!B128="","",IFERROR($I128/SUM($I$5:$I$1003),""))</f>
        <v>0</v>
      </c>
      <c r="K128" s="49">
        <f>IF(CADA_PROD!B128="","",IFERROR(G128/SUM($G$5:$G$1003)+O128,""))</f>
        <v>8.8630032919726517E-4</v>
      </c>
      <c r="L128" s="22">
        <f>IF(CADA_PROD!$C128="","",IFERROR(SUMIFS(entrada!L:L,entrada!C:C,C128)/SUMIFS(entrada!H:H,entrada!C:C,C128),0))</f>
        <v>0</v>
      </c>
      <c r="M128" s="50" t="e">
        <f>IF(CADA_PROD!B128="","",F128/D128)</f>
        <v>#VALUE!</v>
      </c>
      <c r="N128" s="48" t="b">
        <f t="shared" si="3"/>
        <v>1</v>
      </c>
    </row>
    <row r="129" spans="2:14" ht="30.75" customHeight="1" x14ac:dyDescent="0.25">
      <c r="B129" s="19" t="str">
        <f>IF(CADA_PROD!B129="","",CADA_PROD!B129)</f>
        <v>0D17</v>
      </c>
      <c r="C129" s="19" t="str">
        <f>IF(CADA_PROD!C129="","",CADA_PROD!C129)</f>
        <v>0D17</v>
      </c>
      <c r="D129" s="47" t="str">
        <f>IF(CADA_PROD!D129="","",CADA_PROD!D129)</f>
        <v/>
      </c>
      <c r="E129" s="47">
        <f>IF(CADA_PROD!C129="","",SUMIFS(entrada!H:H,entrada!C:C,C129))</f>
        <v>30</v>
      </c>
      <c r="F129" s="47">
        <f>IF(CADA_PROD!B129="","",SUMIFS(SAIDA!G:G,SAIDA!C:C,C129))</f>
        <v>0</v>
      </c>
      <c r="G129" s="47">
        <f t="shared" si="5"/>
        <v>30</v>
      </c>
      <c r="H129" s="19" t="str">
        <f>IF(CADA_PROD!B129="","",IFERROR(IF(G129&lt;=0,"Sem estoque",IF(G129/D129&lt;0.25,"Quase sem estoque",IF(G129/D129&lt;1.2,"Estoque baixo",IF(G129/D129&lt;2,"Estoque moderado","Estoque confortável")))),""))</f>
        <v/>
      </c>
      <c r="I129" s="22">
        <f>IF(CADA_PROD!B129="","",SUMIFS(entrada!L:L,entrada!C:C,C129))</f>
        <v>0</v>
      </c>
      <c r="J129" s="49">
        <f>IF(CADA_PROD!B129="","",IFERROR($I129/SUM($I$5:$I$1003),""))</f>
        <v>0</v>
      </c>
      <c r="K129" s="49">
        <f>IF(CADA_PROD!B129="","",IFERROR(G129/SUM($G$5:$G$1003)+O129,""))</f>
        <v>3.7984299822739933E-3</v>
      </c>
      <c r="L129" s="22">
        <f>IF(CADA_PROD!$C129="","",IFERROR(SUMIFS(entrada!L:L,entrada!C:C,C129)/SUMIFS(entrada!H:H,entrada!C:C,C129),0))</f>
        <v>0</v>
      </c>
      <c r="M129" s="50" t="e">
        <f>IF(CADA_PROD!B129="","",F129/D129)</f>
        <v>#VALUE!</v>
      </c>
      <c r="N129" s="48" t="b">
        <f t="shared" si="3"/>
        <v>1</v>
      </c>
    </row>
    <row r="130" spans="2:14" ht="30.75" customHeight="1" x14ac:dyDescent="0.25">
      <c r="B130" s="19" t="str">
        <f>IF(CADA_PROD!B130="","",CADA_PROD!B130)</f>
        <v>0D18</v>
      </c>
      <c r="C130" s="19" t="str">
        <f>IF(CADA_PROD!C130="","",CADA_PROD!C130)</f>
        <v>0D18</v>
      </c>
      <c r="D130" s="47" t="str">
        <f>IF(CADA_PROD!D130="","",CADA_PROD!D130)</f>
        <v/>
      </c>
      <c r="E130" s="47">
        <f>IF(CADA_PROD!C130="","",SUMIFS(entrada!H:H,entrada!C:C,C130))</f>
        <v>35</v>
      </c>
      <c r="F130" s="47">
        <f>IF(CADA_PROD!B130="","",SUMIFS(SAIDA!G:G,SAIDA!C:C,C130))</f>
        <v>0</v>
      </c>
      <c r="G130" s="47">
        <f t="shared" si="5"/>
        <v>35</v>
      </c>
      <c r="H130" s="19" t="str">
        <f>IF(CADA_PROD!B130="","",IFERROR(IF(G130&lt;=0,"Sem estoque",IF(G130/D130&lt;0.25,"Quase sem estoque",IF(G130/D130&lt;1.2,"Estoque baixo",IF(G130/D130&lt;2,"Estoque moderado","Estoque confortável")))),""))</f>
        <v/>
      </c>
      <c r="I130" s="22">
        <f>IF(CADA_PROD!B130="","",SUMIFS(entrada!L:L,entrada!C:C,C130))</f>
        <v>0</v>
      </c>
      <c r="J130" s="49">
        <f>IF(CADA_PROD!B130="","",IFERROR($I130/SUM($I$5:$I$1003),""))</f>
        <v>0</v>
      </c>
      <c r="K130" s="49">
        <f>IF(CADA_PROD!B130="","",IFERROR(G130/SUM($G$5:$G$1003)+O130,""))</f>
        <v>4.4315016459863261E-3</v>
      </c>
      <c r="L130" s="22">
        <f>IF(CADA_PROD!$C130="","",IFERROR(SUMIFS(entrada!L:L,entrada!C:C,C130)/SUMIFS(entrada!H:H,entrada!C:C,C130),0))</f>
        <v>0</v>
      </c>
      <c r="M130" s="50" t="e">
        <f>IF(CADA_PROD!B130="","",F130/D130)</f>
        <v>#VALUE!</v>
      </c>
      <c r="N130" s="48" t="b">
        <f t="shared" si="3"/>
        <v>1</v>
      </c>
    </row>
    <row r="131" spans="2:14" ht="30.75" customHeight="1" x14ac:dyDescent="0.25">
      <c r="B131" s="19" t="str">
        <f>IF(CADA_PROD!B131="","",CADA_PROD!B131)</f>
        <v>0D19</v>
      </c>
      <c r="C131" s="19" t="str">
        <f>IF(CADA_PROD!C131="","",CADA_PROD!C131)</f>
        <v>0D19</v>
      </c>
      <c r="D131" s="47" t="str">
        <f>IF(CADA_PROD!D131="","",CADA_PROD!D131)</f>
        <v/>
      </c>
      <c r="E131" s="47">
        <f>IF(CADA_PROD!C131="","",SUMIFS(entrada!H:H,entrada!C:C,C131))</f>
        <v>4</v>
      </c>
      <c r="F131" s="47">
        <f>IF(CADA_PROD!B131="","",SUMIFS(SAIDA!G:G,SAIDA!C:C,C131))</f>
        <v>0</v>
      </c>
      <c r="G131" s="47">
        <f t="shared" si="5"/>
        <v>4</v>
      </c>
      <c r="H131" s="19" t="str">
        <f>IF(CADA_PROD!B131="","",IFERROR(IF(G131&lt;=0,"Sem estoque",IF(G131/D131&lt;0.25,"Quase sem estoque",IF(G131/D131&lt;1.2,"Estoque baixo",IF(G131/D131&lt;2,"Estoque moderado","Estoque confortável")))),""))</f>
        <v/>
      </c>
      <c r="I131" s="22">
        <f>IF(CADA_PROD!B131="","",SUMIFS(entrada!L:L,entrada!C:C,C131))</f>
        <v>0</v>
      </c>
      <c r="J131" s="49">
        <f>IF(CADA_PROD!B131="","",IFERROR($I131/SUM($I$5:$I$1003),""))</f>
        <v>0</v>
      </c>
      <c r="K131" s="49">
        <f>IF(CADA_PROD!B131="","",IFERROR(G131/SUM($G$5:$G$1003)+O131,""))</f>
        <v>5.0645733096986575E-4</v>
      </c>
      <c r="L131" s="22">
        <f>IF(CADA_PROD!$C131="","",IFERROR(SUMIFS(entrada!L:L,entrada!C:C,C131)/SUMIFS(entrada!H:H,entrada!C:C,C131),0))</f>
        <v>0</v>
      </c>
      <c r="M131" s="50" t="e">
        <f>IF(CADA_PROD!B131="","",F131/D131)</f>
        <v>#VALUE!</v>
      </c>
      <c r="N131" s="48" t="b">
        <f t="shared" si="3"/>
        <v>1</v>
      </c>
    </row>
    <row r="132" spans="2:14" ht="30.75" customHeight="1" x14ac:dyDescent="0.25">
      <c r="B132" s="19" t="str">
        <f>IF(CADA_PROD!B132="","",CADA_PROD!B132)</f>
        <v>0D20</v>
      </c>
      <c r="C132" s="19" t="str">
        <f>IF(CADA_PROD!C132="","",CADA_PROD!C132)</f>
        <v>0D20</v>
      </c>
      <c r="D132" s="47">
        <f>IF(CADA_PROD!D132="","",CADA_PROD!D132)</f>
        <v>8</v>
      </c>
      <c r="E132" s="47">
        <f>IF(CADA_PROD!C132="","",SUMIFS(entrada!H:H,entrada!C:C,C132))</f>
        <v>17</v>
      </c>
      <c r="F132" s="47">
        <f>IF(CADA_PROD!B132="","",SUMIFS(SAIDA!G:G,SAIDA!C:C,C132))</f>
        <v>13</v>
      </c>
      <c r="G132" s="47">
        <f t="shared" si="5"/>
        <v>4</v>
      </c>
      <c r="H132" s="19" t="str">
        <f>IF(CADA_PROD!B132="","",IFERROR(IF(G132&lt;=0,"Sem estoque",IF(G132/D132&lt;0.25,"Quase sem estoque",IF(G132/D132&lt;1.2,"Estoque baixo",IF(G132/D132&lt;2,"Estoque moderado","Estoque confortável")))),""))</f>
        <v>Estoque baixo</v>
      </c>
      <c r="I132" s="22">
        <f>IF(CADA_PROD!B132="","",SUMIFS(entrada!L:L,entrada!C:C,C132))</f>
        <v>0</v>
      </c>
      <c r="J132" s="49">
        <f>IF(CADA_PROD!B132="","",IFERROR($I132/SUM($I$5:$I$1003),""))</f>
        <v>0</v>
      </c>
      <c r="K132" s="49">
        <f>IF(CADA_PROD!B132="","",IFERROR(G132/SUM($G$5:$G$1003)+O132,""))</f>
        <v>5.0645733096986575E-4</v>
      </c>
      <c r="L132" s="22">
        <f>IF(CADA_PROD!$C132="","",IFERROR(SUMIFS(entrada!L:L,entrada!C:C,C132)/SUMIFS(entrada!H:H,entrada!C:C,C132),0))</f>
        <v>0</v>
      </c>
      <c r="M132" s="50">
        <f>IF(CADA_PROD!B132="","",F132/D132)</f>
        <v>1.625</v>
      </c>
      <c r="N132" s="48" t="b">
        <f t="shared" si="3"/>
        <v>1</v>
      </c>
    </row>
    <row r="133" spans="2:14" ht="30.75" customHeight="1" x14ac:dyDescent="0.25">
      <c r="B133" s="19" t="str">
        <f>IF(CADA_PROD!B133="","",CADA_PROD!B133)</f>
        <v>0D21</v>
      </c>
      <c r="C133" s="19" t="str">
        <f>IF(CADA_PROD!C133="","",CADA_PROD!C133)</f>
        <v>0D21</v>
      </c>
      <c r="D133" s="47" t="str">
        <f>IF(CADA_PROD!D133="","",CADA_PROD!D133)</f>
        <v/>
      </c>
      <c r="E133" s="47">
        <f>IF(CADA_PROD!C133="","",SUMIFS(entrada!H:H,entrada!C:C,C133))</f>
        <v>88</v>
      </c>
      <c r="F133" s="47">
        <f>IF(CADA_PROD!B133="","",SUMIFS(SAIDA!G:G,SAIDA!C:C,C133))</f>
        <v>20</v>
      </c>
      <c r="G133" s="47">
        <f t="shared" si="5"/>
        <v>68</v>
      </c>
      <c r="H133" s="19" t="str">
        <f>IF(CADA_PROD!B133="","",IFERROR(IF(G133&lt;=0,"Sem estoque",IF(G133/D133&lt;0.25,"Quase sem estoque",IF(G133/D133&lt;1.2,"Estoque baixo",IF(G133/D133&lt;2,"Estoque moderado","Estoque confortável")))),""))</f>
        <v/>
      </c>
      <c r="I133" s="22">
        <f>IF(CADA_PROD!B133="","",SUMIFS(entrada!L:L,entrada!C:C,C133))</f>
        <v>0</v>
      </c>
      <c r="J133" s="49">
        <f>IF(CADA_PROD!B133="","",IFERROR($I133/SUM($I$5:$I$1003),""))</f>
        <v>0</v>
      </c>
      <c r="K133" s="49">
        <f>IF(CADA_PROD!B133="","",IFERROR(G133/SUM($G$5:$G$1003)+O133,""))</f>
        <v>8.6097746264877182E-3</v>
      </c>
      <c r="L133" s="22">
        <f>IF(CADA_PROD!$C133="","",IFERROR(SUMIFS(entrada!L:L,entrada!C:C,C133)/SUMIFS(entrada!H:H,entrada!C:C,C133),0))</f>
        <v>0</v>
      </c>
      <c r="M133" s="50" t="e">
        <f>IF(CADA_PROD!B133="","",F133/D133)</f>
        <v>#VALUE!</v>
      </c>
      <c r="N133" s="48" t="b">
        <f t="shared" si="3"/>
        <v>1</v>
      </c>
    </row>
    <row r="134" spans="2:14" ht="30.75" customHeight="1" x14ac:dyDescent="0.25">
      <c r="B134" s="19" t="str">
        <f>IF(CADA_PROD!B134="","",CADA_PROD!B134)</f>
        <v>0D22</v>
      </c>
      <c r="C134" s="19" t="str">
        <f>IF(CADA_PROD!C134="","",CADA_PROD!C134)</f>
        <v>0D22</v>
      </c>
      <c r="D134" s="47" t="str">
        <f>IF(CADA_PROD!D134="","",CADA_PROD!D134)</f>
        <v/>
      </c>
      <c r="E134" s="47">
        <f>IF(CADA_PROD!C134="","",SUMIFS(entrada!H:H,entrada!C:C,C134))</f>
        <v>42</v>
      </c>
      <c r="F134" s="47">
        <f>IF(CADA_PROD!B134="","",SUMIFS(SAIDA!G:G,SAIDA!C:C,C134))</f>
        <v>0</v>
      </c>
      <c r="G134" s="47">
        <f t="shared" si="5"/>
        <v>42</v>
      </c>
      <c r="H134" s="19" t="str">
        <f>IF(CADA_PROD!B134="","",IFERROR(IF(G134&lt;=0,"Sem estoque",IF(G134/D134&lt;0.25,"Quase sem estoque",IF(G134/D134&lt;1.2,"Estoque baixo",IF(G134/D134&lt;2,"Estoque moderado","Estoque confortável")))),""))</f>
        <v/>
      </c>
      <c r="I134" s="22">
        <f>IF(CADA_PROD!B134="","",SUMIFS(entrada!L:L,entrada!C:C,C134))</f>
        <v>0</v>
      </c>
      <c r="J134" s="49">
        <f>IF(CADA_PROD!B134="","",IFERROR($I134/SUM($I$5:$I$1003),""))</f>
        <v>0</v>
      </c>
      <c r="K134" s="49">
        <f>IF(CADA_PROD!B134="","",IFERROR(G134/SUM($G$5:$G$1003)+O134,""))</f>
        <v>5.3178019751835906E-3</v>
      </c>
      <c r="L134" s="22">
        <f>IF(CADA_PROD!$C134="","",IFERROR(SUMIFS(entrada!L:L,entrada!C:C,C134)/SUMIFS(entrada!H:H,entrada!C:C,C134),0))</f>
        <v>0</v>
      </c>
      <c r="M134" s="50" t="e">
        <f>IF(CADA_PROD!B134="","",F134/D134)</f>
        <v>#VALUE!</v>
      </c>
      <c r="N134" s="48" t="b">
        <f t="shared" ref="N134:N197" si="6">IF(C134="","",G134&lt;D134)</f>
        <v>1</v>
      </c>
    </row>
    <row r="135" spans="2:14" ht="30.75" customHeight="1" x14ac:dyDescent="0.25">
      <c r="B135" s="19" t="str">
        <f>IF(CADA_PROD!B135="","",CADA_PROD!B135)</f>
        <v>0D23</v>
      </c>
      <c r="C135" s="19" t="str">
        <f>IF(CADA_PROD!C135="","",CADA_PROD!C135)</f>
        <v>0D23</v>
      </c>
      <c r="D135" s="47" t="str">
        <f>IF(CADA_PROD!D135="","",CADA_PROD!D135)</f>
        <v/>
      </c>
      <c r="E135" s="47">
        <f>IF(CADA_PROD!C135="","",SUMIFS(entrada!H:H,entrada!C:C,C135))</f>
        <v>4</v>
      </c>
      <c r="F135" s="47">
        <f>IF(CADA_PROD!B135="","",SUMIFS(SAIDA!G:G,SAIDA!C:C,C135))</f>
        <v>0</v>
      </c>
      <c r="G135" s="47">
        <f t="shared" si="5"/>
        <v>4</v>
      </c>
      <c r="H135" s="19" t="str">
        <f>IF(CADA_PROD!B135="","",IFERROR(IF(G135&lt;=0,"Sem estoque",IF(G135/D135&lt;0.25,"Quase sem estoque",IF(G135/D135&lt;1.2,"Estoque baixo",IF(G135/D135&lt;2,"Estoque moderado","Estoque confortável")))),""))</f>
        <v/>
      </c>
      <c r="I135" s="22">
        <f>IF(CADA_PROD!B135="","",SUMIFS(entrada!L:L,entrada!C:C,C135))</f>
        <v>0</v>
      </c>
      <c r="J135" s="49">
        <f>IF(CADA_PROD!B135="","",IFERROR($I135/SUM($I$5:$I$1003),""))</f>
        <v>0</v>
      </c>
      <c r="K135" s="49">
        <f>IF(CADA_PROD!B135="","",IFERROR(G135/SUM($G$5:$G$1003)+O135,""))</f>
        <v>5.0645733096986575E-4</v>
      </c>
      <c r="L135" s="22">
        <f>IF(CADA_PROD!$C135="","",IFERROR(SUMIFS(entrada!L:L,entrada!C:C,C135)/SUMIFS(entrada!H:H,entrada!C:C,C135),0))</f>
        <v>0</v>
      </c>
      <c r="M135" s="50" t="e">
        <f>IF(CADA_PROD!B135="","",F135/D135)</f>
        <v>#VALUE!</v>
      </c>
      <c r="N135" s="48" t="b">
        <f t="shared" si="6"/>
        <v>1</v>
      </c>
    </row>
    <row r="136" spans="2:14" ht="30.75" customHeight="1" x14ac:dyDescent="0.25">
      <c r="B136" s="19" t="str">
        <f>IF(CADA_PROD!B136="","",CADA_PROD!B136)</f>
        <v>0D24</v>
      </c>
      <c r="C136" s="19" t="str">
        <f>IF(CADA_PROD!C136="","",CADA_PROD!C136)</f>
        <v>0D24</v>
      </c>
      <c r="D136" s="47" t="str">
        <f>IF(CADA_PROD!D136="","",CADA_PROD!D136)</f>
        <v/>
      </c>
      <c r="E136" s="47">
        <f>IF(CADA_PROD!C136="","",SUMIFS(entrada!H:H,entrada!C:C,C136))</f>
        <v>42</v>
      </c>
      <c r="F136" s="47">
        <f>IF(CADA_PROD!B136="","",SUMIFS(SAIDA!G:G,SAIDA!C:C,C136))</f>
        <v>0</v>
      </c>
      <c r="G136" s="47">
        <f t="shared" si="5"/>
        <v>42</v>
      </c>
      <c r="H136" s="19" t="str">
        <f>IF(CADA_PROD!B136="","",IFERROR(IF(G136&lt;=0,"Sem estoque",IF(G136/D136&lt;0.25,"Quase sem estoque",IF(G136/D136&lt;1.2,"Estoque baixo",IF(G136/D136&lt;2,"Estoque moderado","Estoque confortável")))),""))</f>
        <v/>
      </c>
      <c r="I136" s="22">
        <f>IF(CADA_PROD!B136="","",SUMIFS(entrada!L:L,entrada!C:C,C136))</f>
        <v>0</v>
      </c>
      <c r="J136" s="49">
        <f>IF(CADA_PROD!B136="","",IFERROR($I136/SUM($I$5:$I$1003),""))</f>
        <v>0</v>
      </c>
      <c r="K136" s="49">
        <f>IF(CADA_PROD!B136="","",IFERROR(G136/SUM($G$5:$G$1003)+O136,""))</f>
        <v>5.3178019751835906E-3</v>
      </c>
      <c r="L136" s="22">
        <f>IF(CADA_PROD!$C136="","",IFERROR(SUMIFS(entrada!L:L,entrada!C:C,C136)/SUMIFS(entrada!H:H,entrada!C:C,C136),0))</f>
        <v>0</v>
      </c>
      <c r="M136" s="50" t="e">
        <f>IF(CADA_PROD!B136="","",F136/D136)</f>
        <v>#VALUE!</v>
      </c>
      <c r="N136" s="48" t="b">
        <f t="shared" si="6"/>
        <v>1</v>
      </c>
    </row>
    <row r="137" spans="2:14" ht="30.75" customHeight="1" x14ac:dyDescent="0.25">
      <c r="B137" s="19" t="str">
        <f>IF(CADA_PROD!B137="","",CADA_PROD!B137)</f>
        <v>0D25</v>
      </c>
      <c r="C137" s="19" t="str">
        <f>IF(CADA_PROD!C137="","",CADA_PROD!C137)</f>
        <v>0D25</v>
      </c>
      <c r="D137" s="47" t="str">
        <f>IF(CADA_PROD!D137="","",CADA_PROD!D137)</f>
        <v/>
      </c>
      <c r="E137" s="47">
        <f>IF(CADA_PROD!C137="","",SUMIFS(entrada!H:H,entrada!C:C,C137))</f>
        <v>40</v>
      </c>
      <c r="F137" s="47">
        <f>IF(CADA_PROD!B137="","",SUMIFS(SAIDA!G:G,SAIDA!C:C,C137))</f>
        <v>0</v>
      </c>
      <c r="G137" s="47">
        <f t="shared" si="5"/>
        <v>40</v>
      </c>
      <c r="H137" s="19" t="str">
        <f>IF(CADA_PROD!B137="","",IFERROR(IF(G137&lt;=0,"Sem estoque",IF(G137/D137&lt;0.25,"Quase sem estoque",IF(G137/D137&lt;1.2,"Estoque baixo",IF(G137/D137&lt;2,"Estoque moderado","Estoque confortável")))),""))</f>
        <v/>
      </c>
      <c r="I137" s="22">
        <f>IF(CADA_PROD!B137="","",SUMIFS(entrada!L:L,entrada!C:C,C137))</f>
        <v>0</v>
      </c>
      <c r="J137" s="49">
        <f>IF(CADA_PROD!B137="","",IFERROR($I137/SUM($I$5:$I$1003),""))</f>
        <v>0</v>
      </c>
      <c r="K137" s="49">
        <f>IF(CADA_PROD!B137="","",IFERROR(G137/SUM($G$5:$G$1003)+O137,""))</f>
        <v>5.0645733096986575E-3</v>
      </c>
      <c r="L137" s="22">
        <f>IF(CADA_PROD!$C137="","",IFERROR(SUMIFS(entrada!L:L,entrada!C:C,C137)/SUMIFS(entrada!H:H,entrada!C:C,C137),0))</f>
        <v>0</v>
      </c>
      <c r="M137" s="50" t="e">
        <f>IF(CADA_PROD!B137="","",F137/D137)</f>
        <v>#VALUE!</v>
      </c>
      <c r="N137" s="48" t="b">
        <f t="shared" si="6"/>
        <v>1</v>
      </c>
    </row>
    <row r="138" spans="2:14" ht="30.75" customHeight="1" x14ac:dyDescent="0.25">
      <c r="B138" s="19" t="str">
        <f>IF(CADA_PROD!B138="","",CADA_PROD!B138)</f>
        <v>0D26</v>
      </c>
      <c r="C138" s="19" t="str">
        <f>IF(CADA_PROD!C138="","",CADA_PROD!C138)</f>
        <v>0D26</v>
      </c>
      <c r="D138" s="47" t="str">
        <f>IF(CADA_PROD!D138="","",CADA_PROD!D138)</f>
        <v/>
      </c>
      <c r="E138" s="47">
        <f>IF(CADA_PROD!C138="","",SUMIFS(entrada!H:H,entrada!C:C,C138))</f>
        <v>1</v>
      </c>
      <c r="F138" s="47">
        <f>IF(CADA_PROD!B138="","",SUMIFS(SAIDA!G:G,SAIDA!C:C,C138))</f>
        <v>0</v>
      </c>
      <c r="G138" s="47">
        <f t="shared" si="5"/>
        <v>1</v>
      </c>
      <c r="H138" s="19" t="str">
        <f>IF(CADA_PROD!B138="","",IFERROR(IF(G138&lt;=0,"Sem estoque",IF(G138/D138&lt;0.25,"Quase sem estoque",IF(G138/D138&lt;1.2,"Estoque baixo",IF(G138/D138&lt;2,"Estoque moderado","Estoque confortável")))),""))</f>
        <v/>
      </c>
      <c r="I138" s="22">
        <f>IF(CADA_PROD!B138="","",SUMIFS(entrada!L:L,entrada!C:C,C138))</f>
        <v>0</v>
      </c>
      <c r="J138" s="49">
        <f>IF(CADA_PROD!B138="","",IFERROR($I138/SUM($I$5:$I$1003),""))</f>
        <v>0</v>
      </c>
      <c r="K138" s="49">
        <f>IF(CADA_PROD!B138="","",IFERROR(G138/SUM($G$5:$G$1003)+O138,""))</f>
        <v>1.2661433274246644E-4</v>
      </c>
      <c r="L138" s="22">
        <f>IF(CADA_PROD!$C138="","",IFERROR(SUMIFS(entrada!L:L,entrada!C:C,C138)/SUMIFS(entrada!H:H,entrada!C:C,C138),0))</f>
        <v>0</v>
      </c>
      <c r="M138" s="50" t="e">
        <f>IF(CADA_PROD!B138="","",F138/D138)</f>
        <v>#VALUE!</v>
      </c>
      <c r="N138" s="48" t="b">
        <f t="shared" si="6"/>
        <v>1</v>
      </c>
    </row>
    <row r="139" spans="2:14" ht="30.75" customHeight="1" x14ac:dyDescent="0.25">
      <c r="B139" s="19" t="str">
        <f>IF(CADA_PROD!B139="","",CADA_PROD!B139)</f>
        <v>0D27</v>
      </c>
      <c r="C139" s="19" t="str">
        <f>IF(CADA_PROD!C139="","",CADA_PROD!C139)</f>
        <v>0D27</v>
      </c>
      <c r="D139" s="47" t="str">
        <f>IF(CADA_PROD!D139="","",CADA_PROD!D139)</f>
        <v/>
      </c>
      <c r="E139" s="47">
        <f>IF(CADA_PROD!C139="","",SUMIFS(entrada!H:H,entrada!C:C,C139))</f>
        <v>2</v>
      </c>
      <c r="F139" s="47">
        <f>IF(CADA_PROD!B139="","",SUMIFS(SAIDA!G:G,SAIDA!C:C,C139))</f>
        <v>0</v>
      </c>
      <c r="G139" s="47">
        <f t="shared" si="5"/>
        <v>2</v>
      </c>
      <c r="H139" s="19" t="str">
        <f>IF(CADA_PROD!B139="","",IFERROR(IF(G139&lt;=0,"Sem estoque",IF(G139/D139&lt;0.25,"Quase sem estoque",IF(G139/D139&lt;1.2,"Estoque baixo",IF(G139/D139&lt;2,"Estoque moderado","Estoque confortável")))),""))</f>
        <v/>
      </c>
      <c r="I139" s="22">
        <f>IF(CADA_PROD!B139="","",SUMIFS(entrada!L:L,entrada!C:C,C139))</f>
        <v>0</v>
      </c>
      <c r="J139" s="49">
        <f>IF(CADA_PROD!B139="","",IFERROR($I139/SUM($I$5:$I$1003),""))</f>
        <v>0</v>
      </c>
      <c r="K139" s="49">
        <f>IF(CADA_PROD!B139="","",IFERROR(G139/SUM($G$5:$G$1003)+O139,""))</f>
        <v>2.5322866548493288E-4</v>
      </c>
      <c r="L139" s="22">
        <f>IF(CADA_PROD!$C139="","",IFERROR(SUMIFS(entrada!L:L,entrada!C:C,C139)/SUMIFS(entrada!H:H,entrada!C:C,C139),0))</f>
        <v>0</v>
      </c>
      <c r="M139" s="50" t="e">
        <f>IF(CADA_PROD!B139="","",F139/D139)</f>
        <v>#VALUE!</v>
      </c>
      <c r="N139" s="48" t="b">
        <f t="shared" si="6"/>
        <v>1</v>
      </c>
    </row>
    <row r="140" spans="2:14" ht="30.75" customHeight="1" x14ac:dyDescent="0.25">
      <c r="B140" s="19" t="str">
        <f>IF(CADA_PROD!B140="","",CADA_PROD!B140)</f>
        <v>0D28</v>
      </c>
      <c r="C140" s="19" t="str">
        <f>IF(CADA_PROD!C140="","",CADA_PROD!C140)</f>
        <v>0D28</v>
      </c>
      <c r="D140" s="47" t="str">
        <f>IF(CADA_PROD!D140="","",CADA_PROD!D140)</f>
        <v/>
      </c>
      <c r="E140" s="47">
        <f>IF(CADA_PROD!C140="","",SUMIFS(entrada!H:H,entrada!C:C,C140))</f>
        <v>80</v>
      </c>
      <c r="F140" s="47">
        <f>IF(CADA_PROD!B140="","",SUMIFS(SAIDA!G:G,SAIDA!C:C,C140))</f>
        <v>20</v>
      </c>
      <c r="G140" s="47">
        <f t="shared" si="5"/>
        <v>60</v>
      </c>
      <c r="H140" s="19" t="str">
        <f>IF(CADA_PROD!B140="","",IFERROR(IF(G140&lt;=0,"Sem estoque",IF(G140/D140&lt;0.25,"Quase sem estoque",IF(G140/D140&lt;1.2,"Estoque baixo",IF(G140/D140&lt;2,"Estoque moderado","Estoque confortável")))),""))</f>
        <v/>
      </c>
      <c r="I140" s="22">
        <f>IF(CADA_PROD!B140="","",SUMIFS(entrada!L:L,entrada!C:C,C140))</f>
        <v>0</v>
      </c>
      <c r="J140" s="49">
        <f>IF(CADA_PROD!B140="","",IFERROR($I140/SUM($I$5:$I$1003),""))</f>
        <v>0</v>
      </c>
      <c r="K140" s="49">
        <f>IF(CADA_PROD!B140="","",IFERROR(G140/SUM($G$5:$G$1003)+O140,""))</f>
        <v>7.5968599645479867E-3</v>
      </c>
      <c r="L140" s="22">
        <f>IF(CADA_PROD!$C140="","",IFERROR(SUMIFS(entrada!L:L,entrada!C:C,C140)/SUMIFS(entrada!H:H,entrada!C:C,C140),0))</f>
        <v>0</v>
      </c>
      <c r="M140" s="50" t="e">
        <f>IF(CADA_PROD!B140="","",F140/D140)</f>
        <v>#VALUE!</v>
      </c>
      <c r="N140" s="48" t="b">
        <f t="shared" si="6"/>
        <v>1</v>
      </c>
    </row>
    <row r="141" spans="2:14" ht="30.75" customHeight="1" x14ac:dyDescent="0.25">
      <c r="B141" s="19" t="str">
        <f>IF(CADA_PROD!B141="","",CADA_PROD!B141)</f>
        <v>0D29</v>
      </c>
      <c r="C141" s="19" t="str">
        <f>IF(CADA_PROD!C141="","",CADA_PROD!C141)</f>
        <v>0D29</v>
      </c>
      <c r="D141" s="47" t="str">
        <f>IF(CADA_PROD!D141="","",CADA_PROD!D141)</f>
        <v/>
      </c>
      <c r="E141" s="47">
        <f>IF(CADA_PROD!C141="","",SUMIFS(entrada!H:H,entrada!C:C,C141))</f>
        <v>2</v>
      </c>
      <c r="F141" s="47">
        <f>IF(CADA_PROD!B141="","",SUMIFS(SAIDA!G:G,SAIDA!C:C,C141))</f>
        <v>0</v>
      </c>
      <c r="G141" s="47">
        <f t="shared" si="5"/>
        <v>2</v>
      </c>
      <c r="H141" s="19" t="str">
        <f>IF(CADA_PROD!B141="","",IFERROR(IF(G141&lt;=0,"Sem estoque",IF(G141/D141&lt;0.25,"Quase sem estoque",IF(G141/D141&lt;1.2,"Estoque baixo",IF(G141/D141&lt;2,"Estoque moderado","Estoque confortável")))),""))</f>
        <v/>
      </c>
      <c r="I141" s="22">
        <f>IF(CADA_PROD!B141="","",SUMIFS(entrada!L:L,entrada!C:C,C141))</f>
        <v>0</v>
      </c>
      <c r="J141" s="49">
        <f>IF(CADA_PROD!B141="","",IFERROR($I141/SUM($I$5:$I$1003),""))</f>
        <v>0</v>
      </c>
      <c r="K141" s="49">
        <f>IF(CADA_PROD!B141="","",IFERROR(G141/SUM($G$5:$G$1003)+O141,""))</f>
        <v>2.5322866548493288E-4</v>
      </c>
      <c r="L141" s="22">
        <f>IF(CADA_PROD!$C141="","",IFERROR(SUMIFS(entrada!L:L,entrada!C:C,C141)/SUMIFS(entrada!H:H,entrada!C:C,C141),0))</f>
        <v>0</v>
      </c>
      <c r="M141" s="50" t="e">
        <f>IF(CADA_PROD!B141="","",F141/D141)</f>
        <v>#VALUE!</v>
      </c>
      <c r="N141" s="48" t="b">
        <f t="shared" si="6"/>
        <v>1</v>
      </c>
    </row>
    <row r="142" spans="2:14" ht="30.75" customHeight="1" x14ac:dyDescent="0.25">
      <c r="B142" s="19" t="str">
        <f>IF(CADA_PROD!B142="","",CADA_PROD!B142)</f>
        <v>0D30</v>
      </c>
      <c r="C142" s="19" t="str">
        <f>IF(CADA_PROD!C142="","",CADA_PROD!C142)</f>
        <v>0D30</v>
      </c>
      <c r="D142" s="47" t="str">
        <f>IF(CADA_PROD!D142="","",CADA_PROD!D142)</f>
        <v/>
      </c>
      <c r="E142" s="47">
        <f>IF(CADA_PROD!C142="","",SUMIFS(entrada!H:H,entrada!C:C,C142))</f>
        <v>47</v>
      </c>
      <c r="F142" s="47">
        <f>IF(CADA_PROD!B142="","",SUMIFS(SAIDA!G:G,SAIDA!C:C,C142))</f>
        <v>4</v>
      </c>
      <c r="G142" s="47">
        <f t="shared" si="5"/>
        <v>43</v>
      </c>
      <c r="H142" s="19" t="str">
        <f>IF(CADA_PROD!B142="","",IFERROR(IF(G142&lt;=0,"Sem estoque",IF(G142/D142&lt;0.25,"Quase sem estoque",IF(G142/D142&lt;1.2,"Estoque baixo",IF(G142/D142&lt;2,"Estoque moderado","Estoque confortável")))),""))</f>
        <v/>
      </c>
      <c r="I142" s="22">
        <f>IF(CADA_PROD!B142="","",SUMIFS(entrada!L:L,entrada!C:C,C142))</f>
        <v>0</v>
      </c>
      <c r="J142" s="49">
        <f>IF(CADA_PROD!B142="","",IFERROR($I142/SUM($I$5:$I$1003),""))</f>
        <v>0</v>
      </c>
      <c r="K142" s="49">
        <f>IF(CADA_PROD!B142="","",IFERROR(G142/SUM($G$5:$G$1003)+O142,""))</f>
        <v>5.4444163079260576E-3</v>
      </c>
      <c r="L142" s="22">
        <f>IF(CADA_PROD!$C142="","",IFERROR(SUMIFS(entrada!L:L,entrada!C:C,C142)/SUMIFS(entrada!H:H,entrada!C:C,C142),0))</f>
        <v>0</v>
      </c>
      <c r="M142" s="50" t="e">
        <f>IF(CADA_PROD!B142="","",F142/D142)</f>
        <v>#VALUE!</v>
      </c>
      <c r="N142" s="48" t="b">
        <f t="shared" si="6"/>
        <v>1</v>
      </c>
    </row>
    <row r="143" spans="2:14" ht="30.75" customHeight="1" x14ac:dyDescent="0.25">
      <c r="B143" s="19" t="str">
        <f>IF(CADA_PROD!B143="","",CADA_PROD!B143)</f>
        <v>0D31</v>
      </c>
      <c r="C143" s="19" t="str">
        <f>IF(CADA_PROD!C143="","",CADA_PROD!C143)</f>
        <v>0D31</v>
      </c>
      <c r="D143" s="47" t="str">
        <f>IF(CADA_PROD!D143="","",CADA_PROD!D143)</f>
        <v/>
      </c>
      <c r="E143" s="47">
        <f>IF(CADA_PROD!C143="","",SUMIFS(entrada!H:H,entrada!C:C,C143))</f>
        <v>0</v>
      </c>
      <c r="F143" s="47">
        <f>IF(CADA_PROD!B143="","",SUMIFS(SAIDA!G:G,SAIDA!C:C,C143))</f>
        <v>0</v>
      </c>
      <c r="G143" s="47">
        <f t="shared" si="5"/>
        <v>0</v>
      </c>
      <c r="H143" s="19" t="str">
        <f>IF(CADA_PROD!B143="","",IFERROR(IF(G143&lt;=0,"Sem estoque",IF(G143/D143&lt;0.25,"Quase sem estoque",IF(G143/D143&lt;1.2,"Estoque baixo",IF(G143/D143&lt;2,"Estoque moderado","Estoque confortável")))),""))</f>
        <v>Sem estoque</v>
      </c>
      <c r="I143" s="22">
        <f>IF(CADA_PROD!B143="","",SUMIFS(entrada!L:L,entrada!C:C,C143))</f>
        <v>0</v>
      </c>
      <c r="J143" s="49">
        <f>IF(CADA_PROD!B143="","",IFERROR($I143/SUM($I$5:$I$1003),""))</f>
        <v>0</v>
      </c>
      <c r="K143" s="49">
        <f>IF(CADA_PROD!B143="","",IFERROR(G143/SUM($G$5:$G$1003)+O143,""))</f>
        <v>0</v>
      </c>
      <c r="L143" s="22">
        <f>IF(CADA_PROD!$C143="","",IFERROR(SUMIFS(entrada!L:L,entrada!C:C,C143)/SUMIFS(entrada!H:H,entrada!C:C,C143),0))</f>
        <v>0</v>
      </c>
      <c r="M143" s="50" t="e">
        <f>IF(CADA_PROD!B143="","",F143/D143)</f>
        <v>#VALUE!</v>
      </c>
      <c r="N143" s="48" t="b">
        <f t="shared" si="6"/>
        <v>1</v>
      </c>
    </row>
    <row r="144" spans="2:14" ht="30.75" customHeight="1" x14ac:dyDescent="0.25">
      <c r="B144" s="19" t="str">
        <f>IF(CADA_PROD!B144="","",CADA_PROD!B144)</f>
        <v>0D32</v>
      </c>
      <c r="C144" s="19" t="str">
        <f>IF(CADA_PROD!C144="","",CADA_PROD!C144)</f>
        <v>0D32</v>
      </c>
      <c r="D144" s="47" t="str">
        <f>IF(CADA_PROD!D144="","",CADA_PROD!D144)</f>
        <v/>
      </c>
      <c r="E144" s="47">
        <f>IF(CADA_PROD!C144="","",SUMIFS(entrada!H:H,entrada!C:C,C144))</f>
        <v>0</v>
      </c>
      <c r="F144" s="47">
        <f>IF(CADA_PROD!B144="","",SUMIFS(SAIDA!G:G,SAIDA!C:C,C144))</f>
        <v>8</v>
      </c>
      <c r="G144" s="47">
        <f t="shared" si="5"/>
        <v>-8</v>
      </c>
      <c r="H144" s="19" t="str">
        <f>IF(CADA_PROD!B144="","",IFERROR(IF(G144&lt;=0,"Sem estoque",IF(G144/D144&lt;0.25,"Quase sem estoque",IF(G144/D144&lt;1.2,"Estoque baixo",IF(G144/D144&lt;2,"Estoque moderado","Estoque confortável")))),""))</f>
        <v>Sem estoque</v>
      </c>
      <c r="I144" s="22">
        <f>IF(CADA_PROD!B144="","",SUMIFS(entrada!L:L,entrada!C:C,C144))</f>
        <v>0</v>
      </c>
      <c r="J144" s="49">
        <f>IF(CADA_PROD!B144="","",IFERROR($I144/SUM($I$5:$I$1003),""))</f>
        <v>0</v>
      </c>
      <c r="K144" s="49">
        <f>IF(CADA_PROD!B144="","",IFERROR(G144/SUM($G$5:$G$1003)+O144,""))</f>
        <v>-1.0129146619397315E-3</v>
      </c>
      <c r="L144" s="22">
        <f>IF(CADA_PROD!$C144="","",IFERROR(SUMIFS(entrada!L:L,entrada!C:C,C144)/SUMIFS(entrada!H:H,entrada!C:C,C144),0))</f>
        <v>0</v>
      </c>
      <c r="M144" s="50" t="e">
        <f>IF(CADA_PROD!B144="","",F144/D144)</f>
        <v>#VALUE!</v>
      </c>
      <c r="N144" s="48" t="b">
        <f t="shared" si="6"/>
        <v>1</v>
      </c>
    </row>
    <row r="145" spans="2:14" ht="30.75" customHeight="1" x14ac:dyDescent="0.25">
      <c r="B145" s="19" t="str">
        <f>IF(CADA_PROD!B145="","",CADA_PROD!B145)</f>
        <v>0D33</v>
      </c>
      <c r="C145" s="19" t="str">
        <f>IF(CADA_PROD!C145="","",CADA_PROD!C145)</f>
        <v>0D33</v>
      </c>
      <c r="D145" s="47" t="str">
        <f>IF(CADA_PROD!D145="","",CADA_PROD!D145)</f>
        <v/>
      </c>
      <c r="E145" s="47">
        <f>IF(CADA_PROD!C145="","",SUMIFS(entrada!H:H,entrada!C:C,C145))</f>
        <v>0</v>
      </c>
      <c r="F145" s="47">
        <f>IF(CADA_PROD!B145="","",SUMIFS(SAIDA!G:G,SAIDA!C:C,C145))</f>
        <v>2</v>
      </c>
      <c r="G145" s="47">
        <f t="shared" si="5"/>
        <v>-2</v>
      </c>
      <c r="H145" s="19" t="str">
        <f>IF(CADA_PROD!B145="","",IFERROR(IF(G145&lt;=0,"Sem estoque",IF(G145/D145&lt;0.25,"Quase sem estoque",IF(G145/D145&lt;1.2,"Estoque baixo",IF(G145/D145&lt;2,"Estoque moderado","Estoque confortável")))),""))</f>
        <v>Sem estoque</v>
      </c>
      <c r="I145" s="22">
        <f>IF(CADA_PROD!B145="","",SUMIFS(entrada!L:L,entrada!C:C,C145))</f>
        <v>0</v>
      </c>
      <c r="J145" s="49">
        <f>IF(CADA_PROD!B145="","",IFERROR($I145/SUM($I$5:$I$1003),""))</f>
        <v>0</v>
      </c>
      <c r="K145" s="49">
        <f>IF(CADA_PROD!B145="","",IFERROR(G145/SUM($G$5:$G$1003)+O145,""))</f>
        <v>-2.5322866548493288E-4</v>
      </c>
      <c r="L145" s="22">
        <f>IF(CADA_PROD!$C145="","",IFERROR(SUMIFS(entrada!L:L,entrada!C:C,C145)/SUMIFS(entrada!H:H,entrada!C:C,C145),0))</f>
        <v>0</v>
      </c>
      <c r="M145" s="50" t="e">
        <f>IF(CADA_PROD!B145="","",F145/D145)</f>
        <v>#VALUE!</v>
      </c>
      <c r="N145" s="48" t="b">
        <f t="shared" si="6"/>
        <v>1</v>
      </c>
    </row>
    <row r="146" spans="2:14" ht="30.75" customHeight="1" x14ac:dyDescent="0.25">
      <c r="B146" s="19" t="str">
        <f>IF(CADA_PROD!B146="","",CADA_PROD!B146)</f>
        <v>0D34</v>
      </c>
      <c r="C146" s="19" t="str">
        <f>IF(CADA_PROD!C146="","",CADA_PROD!C146)</f>
        <v>0D34</v>
      </c>
      <c r="D146" s="47" t="str">
        <f>IF(CADA_PROD!D146="","",CADA_PROD!D146)</f>
        <v/>
      </c>
      <c r="E146" s="47">
        <f>IF(CADA_PROD!C146="","",SUMIFS(entrada!H:H,entrada!C:C,C146))</f>
        <v>0</v>
      </c>
      <c r="F146" s="47">
        <f>IF(CADA_PROD!B146="","",SUMIFS(SAIDA!G:G,SAIDA!C:C,C146))</f>
        <v>2</v>
      </c>
      <c r="G146" s="47">
        <f t="shared" si="5"/>
        <v>-2</v>
      </c>
      <c r="H146" s="19" t="str">
        <f>IF(CADA_PROD!B146="","",IFERROR(IF(G146&lt;=0,"Sem estoque",IF(G146/D146&lt;0.25,"Quase sem estoque",IF(G146/D146&lt;1.2,"Estoque baixo",IF(G146/D146&lt;2,"Estoque moderado","Estoque confortável")))),""))</f>
        <v>Sem estoque</v>
      </c>
      <c r="I146" s="22">
        <f>IF(CADA_PROD!B146="","",SUMIFS(entrada!L:L,entrada!C:C,C146))</f>
        <v>0</v>
      </c>
      <c r="J146" s="49">
        <f>IF(CADA_PROD!B146="","",IFERROR($I146/SUM($I$5:$I$1003),""))</f>
        <v>0</v>
      </c>
      <c r="K146" s="49">
        <f>IF(CADA_PROD!B146="","",IFERROR(G146/SUM($G$5:$G$1003)+O146,""))</f>
        <v>-2.5322866548493288E-4</v>
      </c>
      <c r="L146" s="22">
        <f>IF(CADA_PROD!$C146="","",IFERROR(SUMIFS(entrada!L:L,entrada!C:C,C146)/SUMIFS(entrada!H:H,entrada!C:C,C146),0))</f>
        <v>0</v>
      </c>
      <c r="M146" s="50" t="e">
        <f>IF(CADA_PROD!B146="","",F146/D146)</f>
        <v>#VALUE!</v>
      </c>
      <c r="N146" s="48" t="b">
        <f t="shared" si="6"/>
        <v>1</v>
      </c>
    </row>
    <row r="147" spans="2:14" ht="30.75" customHeight="1" x14ac:dyDescent="0.25">
      <c r="B147" s="19" t="str">
        <f>IF(CADA_PROD!B147="","",CADA_PROD!B147)</f>
        <v>0D35</v>
      </c>
      <c r="C147" s="19" t="str">
        <f>IF(CADA_PROD!C147="","",CADA_PROD!C147)</f>
        <v>0D35</v>
      </c>
      <c r="D147" s="47" t="str">
        <f>IF(CADA_PROD!D147="","",CADA_PROD!D147)</f>
        <v/>
      </c>
      <c r="E147" s="47">
        <f>IF(CADA_PROD!C147="","",SUMIFS(entrada!H:H,entrada!C:C,C147))</f>
        <v>0</v>
      </c>
      <c r="F147" s="47">
        <f>IF(CADA_PROD!B147="","",SUMIFS(SAIDA!G:G,SAIDA!C:C,C147))</f>
        <v>2</v>
      </c>
      <c r="G147" s="47">
        <f t="shared" si="5"/>
        <v>-2</v>
      </c>
      <c r="H147" s="19" t="str">
        <f>IF(CADA_PROD!B147="","",IFERROR(IF(G147&lt;=0,"Sem estoque",IF(G147/D147&lt;0.25,"Quase sem estoque",IF(G147/D147&lt;1.2,"Estoque baixo",IF(G147/D147&lt;2,"Estoque moderado","Estoque confortável")))),""))</f>
        <v>Sem estoque</v>
      </c>
      <c r="I147" s="22">
        <f>IF(CADA_PROD!B147="","",SUMIFS(entrada!L:L,entrada!C:C,C147))</f>
        <v>0</v>
      </c>
      <c r="J147" s="49">
        <f>IF(CADA_PROD!B147="","",IFERROR($I147/SUM($I$5:$I$1003),""))</f>
        <v>0</v>
      </c>
      <c r="K147" s="49">
        <f>IF(CADA_PROD!B147="","",IFERROR(G147/SUM($G$5:$G$1003)+O147,""))</f>
        <v>-2.5322866548493288E-4</v>
      </c>
      <c r="L147" s="22">
        <f>IF(CADA_PROD!$C147="","",IFERROR(SUMIFS(entrada!L:L,entrada!C:C,C147)/SUMIFS(entrada!H:H,entrada!C:C,C147),0))</f>
        <v>0</v>
      </c>
      <c r="M147" s="50" t="e">
        <f>IF(CADA_PROD!B147="","",F147/D147)</f>
        <v>#VALUE!</v>
      </c>
      <c r="N147" s="48" t="b">
        <f t="shared" si="6"/>
        <v>1</v>
      </c>
    </row>
    <row r="148" spans="2:14" ht="30.75" customHeight="1" x14ac:dyDescent="0.25">
      <c r="B148" s="19" t="str">
        <f>IF(CADA_PROD!B148="","",CADA_PROD!B148)</f>
        <v>0D36</v>
      </c>
      <c r="C148" s="19" t="str">
        <f>IF(CADA_PROD!C148="","",CADA_PROD!C148)</f>
        <v>0D36</v>
      </c>
      <c r="D148" s="47" t="str">
        <f>IF(CADA_PROD!D148="","",CADA_PROD!D148)</f>
        <v/>
      </c>
      <c r="E148" s="47">
        <f>IF(CADA_PROD!C148="","",SUMIFS(entrada!H:H,entrada!C:C,C148))</f>
        <v>0</v>
      </c>
      <c r="F148" s="47">
        <f>IF(CADA_PROD!B148="","",SUMIFS(SAIDA!G:G,SAIDA!C:C,C148))</f>
        <v>0</v>
      </c>
      <c r="G148" s="47">
        <f t="shared" si="5"/>
        <v>0</v>
      </c>
      <c r="H148" s="19" t="str">
        <f>IF(CADA_PROD!B148="","",IFERROR(IF(G148&lt;=0,"Sem estoque",IF(G148/D148&lt;0.25,"Quase sem estoque",IF(G148/D148&lt;1.2,"Estoque baixo",IF(G148/D148&lt;2,"Estoque moderado","Estoque confortável")))),""))</f>
        <v>Sem estoque</v>
      </c>
      <c r="I148" s="22">
        <f>IF(CADA_PROD!B148="","",SUMIFS(entrada!L:L,entrada!C:C,C148))</f>
        <v>0</v>
      </c>
      <c r="J148" s="49">
        <f>IF(CADA_PROD!B148="","",IFERROR($I148/SUM($I$5:$I$1003),""))</f>
        <v>0</v>
      </c>
      <c r="K148" s="49">
        <f>IF(CADA_PROD!B148="","",IFERROR(G148/SUM($G$5:$G$1003)+O148,""))</f>
        <v>0</v>
      </c>
      <c r="L148" s="22">
        <f>IF(CADA_PROD!$C148="","",IFERROR(SUMIFS(entrada!L:L,entrada!C:C,C148)/SUMIFS(entrada!H:H,entrada!C:C,C148),0))</f>
        <v>0</v>
      </c>
      <c r="M148" s="50" t="e">
        <f>IF(CADA_PROD!B148="","",F148/D148)</f>
        <v>#VALUE!</v>
      </c>
      <c r="N148" s="48" t="b">
        <f t="shared" si="6"/>
        <v>1</v>
      </c>
    </row>
    <row r="149" spans="2:14" ht="30.75" customHeight="1" x14ac:dyDescent="0.25">
      <c r="B149" s="19" t="str">
        <f>IF(CADA_PROD!B149="","",CADA_PROD!B149)</f>
        <v>"00E1</v>
      </c>
      <c r="C149" s="19" t="str">
        <f>IF(CADA_PROD!C149="","",CADA_PROD!C149)</f>
        <v>"00E1</v>
      </c>
      <c r="D149" s="47" t="str">
        <f>IF(CADA_PROD!D149="","",CADA_PROD!D149)</f>
        <v/>
      </c>
      <c r="E149" s="47">
        <f>IF(CADA_PROD!C149="","",SUMIFS(entrada!H:H,entrada!C:C,C149))</f>
        <v>5</v>
      </c>
      <c r="F149" s="47">
        <f>IF(CADA_PROD!B149="","",SUMIFS(SAIDA!G:G,SAIDA!C:C,C149))</f>
        <v>0</v>
      </c>
      <c r="G149" s="47">
        <f t="shared" si="5"/>
        <v>5</v>
      </c>
      <c r="H149" s="19" t="str">
        <f>IF(CADA_PROD!B149="","",IFERROR(IF(G149&lt;=0,"Sem estoque",IF(G149/D149&lt;0.25,"Quase sem estoque",IF(G149/D149&lt;1.2,"Estoque baixo",IF(G149/D149&lt;2,"Estoque moderado","Estoque confortável")))),""))</f>
        <v/>
      </c>
      <c r="I149" s="22">
        <f>IF(CADA_PROD!B149="","",SUMIFS(entrada!L:L,entrada!C:C,C149))</f>
        <v>0</v>
      </c>
      <c r="J149" s="49">
        <f>IF(CADA_PROD!B149="","",IFERROR($I149/SUM($I$5:$I$1003),""))</f>
        <v>0</v>
      </c>
      <c r="K149" s="49">
        <f>IF(CADA_PROD!B149="","",IFERROR(G149/SUM($G$5:$G$1003)+O149,""))</f>
        <v>6.3307166371233219E-4</v>
      </c>
      <c r="L149" s="22">
        <f>IF(CADA_PROD!$C149="","",IFERROR(SUMIFS(entrada!L:L,entrada!C:C,C149)/SUMIFS(entrada!H:H,entrada!C:C,C149),0))</f>
        <v>0</v>
      </c>
      <c r="M149" s="50" t="e">
        <f>IF(CADA_PROD!B149="","",F149/D149)</f>
        <v>#VALUE!</v>
      </c>
      <c r="N149" s="48" t="b">
        <f t="shared" si="6"/>
        <v>1</v>
      </c>
    </row>
    <row r="150" spans="2:14" ht="30.75" customHeight="1" x14ac:dyDescent="0.25">
      <c r="B150" s="19" t="str">
        <f>IF(CADA_PROD!B150="","",CADA_PROD!B150)</f>
        <v>"00E2</v>
      </c>
      <c r="C150" s="19" t="str">
        <f>IF(CADA_PROD!C150="","",CADA_PROD!C150)</f>
        <v>"00E2</v>
      </c>
      <c r="D150" s="47" t="str">
        <f>IF(CADA_PROD!D150="","",CADA_PROD!D150)</f>
        <v/>
      </c>
      <c r="E150" s="47">
        <f>IF(CADA_PROD!C150="","",SUMIFS(entrada!H:H,entrada!C:C,C150))</f>
        <v>1</v>
      </c>
      <c r="F150" s="47">
        <f>IF(CADA_PROD!B150="","",SUMIFS(SAIDA!G:G,SAIDA!C:C,C150))</f>
        <v>0</v>
      </c>
      <c r="G150" s="47">
        <f t="shared" si="5"/>
        <v>1</v>
      </c>
      <c r="H150" s="19" t="str">
        <f>IF(CADA_PROD!B150="","",IFERROR(IF(G150&lt;=0,"Sem estoque",IF(G150/D150&lt;0.25,"Quase sem estoque",IF(G150/D150&lt;1.2,"Estoque baixo",IF(G150/D150&lt;2,"Estoque moderado","Estoque confortável")))),""))</f>
        <v/>
      </c>
      <c r="I150" s="22">
        <f>IF(CADA_PROD!B150="","",SUMIFS(entrada!L:L,entrada!C:C,C150))</f>
        <v>0</v>
      </c>
      <c r="J150" s="49">
        <f>IF(CADA_PROD!B150="","",IFERROR($I150/SUM($I$5:$I$1003),""))</f>
        <v>0</v>
      </c>
      <c r="K150" s="49">
        <f>IF(CADA_PROD!B150="","",IFERROR(G150/SUM($G$5:$G$1003)+O150,""))</f>
        <v>1.2661433274246644E-4</v>
      </c>
      <c r="L150" s="22">
        <f>IF(CADA_PROD!$C150="","",IFERROR(SUMIFS(entrada!L:L,entrada!C:C,C150)/SUMIFS(entrada!H:H,entrada!C:C,C150),0))</f>
        <v>0</v>
      </c>
      <c r="M150" s="50" t="e">
        <f>IF(CADA_PROD!B150="","",F150/D150)</f>
        <v>#VALUE!</v>
      </c>
      <c r="N150" s="48" t="b">
        <f t="shared" si="6"/>
        <v>1</v>
      </c>
    </row>
    <row r="151" spans="2:14" ht="30.75" customHeight="1" x14ac:dyDescent="0.25">
      <c r="B151" s="19" t="str">
        <f>IF(CADA_PROD!B151="","",CADA_PROD!B151)</f>
        <v>"00E3</v>
      </c>
      <c r="C151" s="19" t="str">
        <f>IF(CADA_PROD!C151="","",CADA_PROD!C151)</f>
        <v>"00E3</v>
      </c>
      <c r="D151" s="47" t="str">
        <f>IF(CADA_PROD!D151="","",CADA_PROD!D151)</f>
        <v/>
      </c>
      <c r="E151" s="47">
        <f>IF(CADA_PROD!C151="","",SUMIFS(entrada!H:H,entrada!C:C,C151))</f>
        <v>1</v>
      </c>
      <c r="F151" s="47">
        <f>IF(CADA_PROD!B151="","",SUMIFS(SAIDA!G:G,SAIDA!C:C,C151))</f>
        <v>0</v>
      </c>
      <c r="G151" s="47">
        <f t="shared" si="5"/>
        <v>1</v>
      </c>
      <c r="H151" s="19" t="str">
        <f>IF(CADA_PROD!B151="","",IFERROR(IF(G151&lt;=0,"Sem estoque",IF(G151/D151&lt;0.25,"Quase sem estoque",IF(G151/D151&lt;1.2,"Estoque baixo",IF(G151/D151&lt;2,"Estoque moderado","Estoque confortável")))),""))</f>
        <v/>
      </c>
      <c r="I151" s="22">
        <f>IF(CADA_PROD!B151="","",SUMIFS(entrada!L:L,entrada!C:C,C151))</f>
        <v>0</v>
      </c>
      <c r="J151" s="49">
        <f>IF(CADA_PROD!B151="","",IFERROR($I151/SUM($I$5:$I$1003),""))</f>
        <v>0</v>
      </c>
      <c r="K151" s="49">
        <f>IF(CADA_PROD!B151="","",IFERROR(G151/SUM($G$5:$G$1003)+O151,""))</f>
        <v>1.2661433274246644E-4</v>
      </c>
      <c r="L151" s="22">
        <f>IF(CADA_PROD!$C151="","",IFERROR(SUMIFS(entrada!L:L,entrada!C:C,C151)/SUMIFS(entrada!H:H,entrada!C:C,C151),0))</f>
        <v>0</v>
      </c>
      <c r="M151" s="50" t="e">
        <f>IF(CADA_PROD!B151="","",F151/D151)</f>
        <v>#VALUE!</v>
      </c>
      <c r="N151" s="48" t="b">
        <f t="shared" si="6"/>
        <v>1</v>
      </c>
    </row>
    <row r="152" spans="2:14" ht="30.75" customHeight="1" x14ac:dyDescent="0.25">
      <c r="B152" s="19" t="str">
        <f>IF(CADA_PROD!B152="","",CADA_PROD!B152)</f>
        <v>"00E4</v>
      </c>
      <c r="C152" s="19" t="str">
        <f>IF(CADA_PROD!C152="","",CADA_PROD!C152)</f>
        <v>"00E4</v>
      </c>
      <c r="D152" s="47" t="str">
        <f>IF(CADA_PROD!D152="","",CADA_PROD!D152)</f>
        <v/>
      </c>
      <c r="E152" s="47">
        <f>IF(CADA_PROD!C152="","",SUMIFS(entrada!H:H,entrada!C:C,C152))</f>
        <v>1</v>
      </c>
      <c r="F152" s="47">
        <f>IF(CADA_PROD!B152="","",SUMIFS(SAIDA!G:G,SAIDA!C:C,C152))</f>
        <v>0</v>
      </c>
      <c r="G152" s="47">
        <f t="shared" si="5"/>
        <v>1</v>
      </c>
      <c r="H152" s="19" t="str">
        <f>IF(CADA_PROD!B152="","",IFERROR(IF(G152&lt;=0,"Sem estoque",IF(G152/D152&lt;0.25,"Quase sem estoque",IF(G152/D152&lt;1.2,"Estoque baixo",IF(G152/D152&lt;2,"Estoque moderado","Estoque confortável")))),""))</f>
        <v/>
      </c>
      <c r="I152" s="22">
        <f>IF(CADA_PROD!B152="","",SUMIFS(entrada!L:L,entrada!C:C,C152))</f>
        <v>0</v>
      </c>
      <c r="J152" s="49">
        <f>IF(CADA_PROD!B152="","",IFERROR($I152/SUM($I$5:$I$1003),""))</f>
        <v>0</v>
      </c>
      <c r="K152" s="49">
        <f>IF(CADA_PROD!B152="","",IFERROR(G152/SUM($G$5:$G$1003)+O152,""))</f>
        <v>1.2661433274246644E-4</v>
      </c>
      <c r="L152" s="22">
        <f>IF(CADA_PROD!$C152="","",IFERROR(SUMIFS(entrada!L:L,entrada!C:C,C152)/SUMIFS(entrada!H:H,entrada!C:C,C152),0))</f>
        <v>0</v>
      </c>
      <c r="M152" s="50" t="e">
        <f>IF(CADA_PROD!B152="","",F152/D152)</f>
        <v>#VALUE!</v>
      </c>
      <c r="N152" s="48" t="b">
        <f t="shared" si="6"/>
        <v>1</v>
      </c>
    </row>
    <row r="153" spans="2:14" ht="30.75" customHeight="1" x14ac:dyDescent="0.25">
      <c r="B153" s="19" t="str">
        <f>IF(CADA_PROD!B153="","",CADA_PROD!B153)</f>
        <v>"00E5</v>
      </c>
      <c r="C153" s="19" t="str">
        <f>IF(CADA_PROD!C153="","",CADA_PROD!C153)</f>
        <v>"00E5</v>
      </c>
      <c r="D153" s="47" t="str">
        <f>IF(CADA_PROD!D153="","",CADA_PROD!D153)</f>
        <v/>
      </c>
      <c r="E153" s="47">
        <f>IF(CADA_PROD!C153="","",SUMIFS(entrada!H:H,entrada!C:C,C153))</f>
        <v>4</v>
      </c>
      <c r="F153" s="47">
        <f>IF(CADA_PROD!B153="","",SUMIFS(SAIDA!G:G,SAIDA!C:C,C153))</f>
        <v>0</v>
      </c>
      <c r="G153" s="47">
        <f t="shared" si="5"/>
        <v>4</v>
      </c>
      <c r="H153" s="19" t="str">
        <f>IF(CADA_PROD!B153="","",IFERROR(IF(G153&lt;=0,"Sem estoque",IF(G153/D153&lt;0.25,"Quase sem estoque",IF(G153/D153&lt;1.2,"Estoque baixo",IF(G153/D153&lt;2,"Estoque moderado","Estoque confortável")))),""))</f>
        <v/>
      </c>
      <c r="I153" s="22">
        <f>IF(CADA_PROD!B153="","",SUMIFS(entrada!L:L,entrada!C:C,C153))</f>
        <v>0</v>
      </c>
      <c r="J153" s="49">
        <f>IF(CADA_PROD!B153="","",IFERROR($I153/SUM($I$5:$I$1003),""))</f>
        <v>0</v>
      </c>
      <c r="K153" s="49">
        <f>IF(CADA_PROD!B153="","",IFERROR(G153/SUM($G$5:$G$1003)+O153,""))</f>
        <v>5.0645733096986575E-4</v>
      </c>
      <c r="L153" s="22">
        <f>IF(CADA_PROD!$C153="","",IFERROR(SUMIFS(entrada!L:L,entrada!C:C,C153)/SUMIFS(entrada!H:H,entrada!C:C,C153),0))</f>
        <v>0</v>
      </c>
      <c r="M153" s="50" t="e">
        <f>IF(CADA_PROD!B153="","",F153/D153)</f>
        <v>#VALUE!</v>
      </c>
      <c r="N153" s="48" t="b">
        <f t="shared" si="6"/>
        <v>1</v>
      </c>
    </row>
    <row r="154" spans="2:14" ht="30.75" customHeight="1" x14ac:dyDescent="0.25">
      <c r="B154" s="19" t="str">
        <f>IF(CADA_PROD!B154="","",CADA_PROD!B154)</f>
        <v>"00E6</v>
      </c>
      <c r="C154" s="19" t="str">
        <f>IF(CADA_PROD!C154="","",CADA_PROD!C154)</f>
        <v>"00E6</v>
      </c>
      <c r="D154" s="47" t="str">
        <f>IF(CADA_PROD!D154="","",CADA_PROD!D154)</f>
        <v/>
      </c>
      <c r="E154" s="47">
        <f>IF(CADA_PROD!C154="","",SUMIFS(entrada!H:H,entrada!C:C,C154))</f>
        <v>4</v>
      </c>
      <c r="F154" s="47">
        <f>IF(CADA_PROD!B154="","",SUMIFS(SAIDA!G:G,SAIDA!C:C,C154))</f>
        <v>0</v>
      </c>
      <c r="G154" s="47">
        <f t="shared" si="5"/>
        <v>4</v>
      </c>
      <c r="H154" s="19" t="str">
        <f>IF(CADA_PROD!B154="","",IFERROR(IF(G154&lt;=0,"Sem estoque",IF(G154/D154&lt;0.25,"Quase sem estoque",IF(G154/D154&lt;1.2,"Estoque baixo",IF(G154/D154&lt;2,"Estoque moderado","Estoque confortável")))),""))</f>
        <v/>
      </c>
      <c r="I154" s="22">
        <f>IF(CADA_PROD!B154="","",SUMIFS(entrada!L:L,entrada!C:C,C154))</f>
        <v>0</v>
      </c>
      <c r="J154" s="49">
        <f>IF(CADA_PROD!B154="","",IFERROR($I154/SUM($I$5:$I$1003),""))</f>
        <v>0</v>
      </c>
      <c r="K154" s="49">
        <f>IF(CADA_PROD!B154="","",IFERROR(G154/SUM($G$5:$G$1003)+O154,""))</f>
        <v>5.0645733096986575E-4</v>
      </c>
      <c r="L154" s="22">
        <f>IF(CADA_PROD!$C154="","",IFERROR(SUMIFS(entrada!L:L,entrada!C:C,C154)/SUMIFS(entrada!H:H,entrada!C:C,C154),0))</f>
        <v>0</v>
      </c>
      <c r="M154" s="50" t="e">
        <f>IF(CADA_PROD!B154="","",F154/D154)</f>
        <v>#VALUE!</v>
      </c>
      <c r="N154" s="48" t="b">
        <f t="shared" si="6"/>
        <v>1</v>
      </c>
    </row>
    <row r="155" spans="2:14" ht="30.75" customHeight="1" x14ac:dyDescent="0.25">
      <c r="B155" s="19" t="str">
        <f>IF(CADA_PROD!B155="","",CADA_PROD!B155)</f>
        <v>"00E7</v>
      </c>
      <c r="C155" s="19" t="str">
        <f>IF(CADA_PROD!C155="","",CADA_PROD!C155)</f>
        <v>"00E7</v>
      </c>
      <c r="D155" s="47" t="str">
        <f>IF(CADA_PROD!D155="","",CADA_PROD!D155)</f>
        <v/>
      </c>
      <c r="E155" s="47">
        <f>IF(CADA_PROD!C155="","",SUMIFS(entrada!H:H,entrada!C:C,C155))</f>
        <v>0</v>
      </c>
      <c r="F155" s="47">
        <f>IF(CADA_PROD!B155="","",SUMIFS(SAIDA!G:G,SAIDA!C:C,C155))</f>
        <v>0</v>
      </c>
      <c r="G155" s="47">
        <f t="shared" si="5"/>
        <v>0</v>
      </c>
      <c r="H155" s="19" t="str">
        <f>IF(CADA_PROD!B155="","",IFERROR(IF(G155&lt;=0,"Sem estoque",IF(G155/D155&lt;0.25,"Quase sem estoque",IF(G155/D155&lt;1.2,"Estoque baixo",IF(G155/D155&lt;2,"Estoque moderado","Estoque confortável")))),""))</f>
        <v>Sem estoque</v>
      </c>
      <c r="I155" s="22">
        <f>IF(CADA_PROD!B155="","",SUMIFS(entrada!L:L,entrada!C:C,C155))</f>
        <v>0</v>
      </c>
      <c r="J155" s="49">
        <f>IF(CADA_PROD!B155="","",IFERROR($I155/SUM($I$5:$I$1003),""))</f>
        <v>0</v>
      </c>
      <c r="K155" s="49">
        <f>IF(CADA_PROD!B155="","",IFERROR(G155/SUM($G$5:$G$1003)+O155,""))</f>
        <v>0</v>
      </c>
      <c r="L155" s="22">
        <f>IF(CADA_PROD!$C155="","",IFERROR(SUMIFS(entrada!L:L,entrada!C:C,C155)/SUMIFS(entrada!H:H,entrada!C:C,C155),0))</f>
        <v>0</v>
      </c>
      <c r="M155" s="50" t="e">
        <f>IF(CADA_PROD!B155="","",F155/D155)</f>
        <v>#VALUE!</v>
      </c>
      <c r="N155" s="48" t="b">
        <f t="shared" si="6"/>
        <v>1</v>
      </c>
    </row>
    <row r="156" spans="2:14" ht="30.75" customHeight="1" x14ac:dyDescent="0.25">
      <c r="B156" s="19" t="str">
        <f>IF(CADA_PROD!B156="","",CADA_PROD!B156)</f>
        <v>"00E8</v>
      </c>
      <c r="C156" s="19" t="str">
        <f>IF(CADA_PROD!C156="","",CADA_PROD!C156)</f>
        <v>"00E8</v>
      </c>
      <c r="D156" s="47" t="str">
        <f>IF(CADA_PROD!D156="","",CADA_PROD!D156)</f>
        <v/>
      </c>
      <c r="E156" s="47">
        <f>IF(CADA_PROD!C156="","",SUMIFS(entrada!H:H,entrada!C:C,C156))</f>
        <v>0</v>
      </c>
      <c r="F156" s="47">
        <f>IF(CADA_PROD!B156="","",SUMIFS(SAIDA!G:G,SAIDA!C:C,C156))</f>
        <v>0</v>
      </c>
      <c r="G156" s="47">
        <f t="shared" si="5"/>
        <v>0</v>
      </c>
      <c r="H156" s="19" t="str">
        <f>IF(CADA_PROD!B156="","",IFERROR(IF(G156&lt;=0,"Sem estoque",IF(G156/D156&lt;0.25,"Quase sem estoque",IF(G156/D156&lt;1.2,"Estoque baixo",IF(G156/D156&lt;2,"Estoque moderado","Estoque confortável")))),""))</f>
        <v>Sem estoque</v>
      </c>
      <c r="I156" s="22">
        <f>IF(CADA_PROD!B156="","",SUMIFS(entrada!L:L,entrada!C:C,C156))</f>
        <v>0</v>
      </c>
      <c r="J156" s="49">
        <f>IF(CADA_PROD!B156="","",IFERROR($I156/SUM($I$5:$I$1003),""))</f>
        <v>0</v>
      </c>
      <c r="K156" s="49">
        <f>IF(CADA_PROD!B156="","",IFERROR(G156/SUM($G$5:$G$1003)+O156,""))</f>
        <v>0</v>
      </c>
      <c r="L156" s="22">
        <f>IF(CADA_PROD!$C156="","",IFERROR(SUMIFS(entrada!L:L,entrada!C:C,C156)/SUMIFS(entrada!H:H,entrada!C:C,C156),0))</f>
        <v>0</v>
      </c>
      <c r="M156" s="50" t="e">
        <f>IF(CADA_PROD!B156="","",F156/D156)</f>
        <v>#VALUE!</v>
      </c>
      <c r="N156" s="48" t="b">
        <f t="shared" si="6"/>
        <v>1</v>
      </c>
    </row>
    <row r="157" spans="2:14" ht="30.75" customHeight="1" x14ac:dyDescent="0.25">
      <c r="B157" s="19" t="str">
        <f>IF(CADA_PROD!B157="","",CADA_PROD!B157)</f>
        <v>"00E9</v>
      </c>
      <c r="C157" s="19" t="str">
        <f>IF(CADA_PROD!C157="","",CADA_PROD!C157)</f>
        <v>"00E9</v>
      </c>
      <c r="D157" s="47" t="str">
        <f>IF(CADA_PROD!D157="","",CADA_PROD!D157)</f>
        <v/>
      </c>
      <c r="E157" s="47">
        <f>IF(CADA_PROD!C157="","",SUMIFS(entrada!H:H,entrada!C:C,C157))</f>
        <v>0</v>
      </c>
      <c r="F157" s="47">
        <f>IF(CADA_PROD!B157="","",SUMIFS(SAIDA!G:G,SAIDA!C:C,C157))</f>
        <v>0</v>
      </c>
      <c r="G157" s="47">
        <f t="shared" si="5"/>
        <v>0</v>
      </c>
      <c r="H157" s="19" t="str">
        <f>IF(CADA_PROD!B157="","",IFERROR(IF(G157&lt;=0,"Sem estoque",IF(G157/D157&lt;0.25,"Quase sem estoque",IF(G157/D157&lt;1.2,"Estoque baixo",IF(G157/D157&lt;2,"Estoque moderado","Estoque confortável")))),""))</f>
        <v>Sem estoque</v>
      </c>
      <c r="I157" s="22">
        <f>IF(CADA_PROD!B157="","",SUMIFS(entrada!L:L,entrada!C:C,C157))</f>
        <v>0</v>
      </c>
      <c r="J157" s="49">
        <f>IF(CADA_PROD!B157="","",IFERROR($I157/SUM($I$5:$I$1003),""))</f>
        <v>0</v>
      </c>
      <c r="K157" s="49">
        <f>IF(CADA_PROD!B157="","",IFERROR(G157/SUM($G$5:$G$1003)+O157,""))</f>
        <v>0</v>
      </c>
      <c r="L157" s="22">
        <f>IF(CADA_PROD!$C157="","",IFERROR(SUMIFS(entrada!L:L,entrada!C:C,C157)/SUMIFS(entrada!H:H,entrada!C:C,C157),0))</f>
        <v>0</v>
      </c>
      <c r="M157" s="50" t="e">
        <f>IF(CADA_PROD!B157="","",F157/D157)</f>
        <v>#VALUE!</v>
      </c>
      <c r="N157" s="48" t="b">
        <f t="shared" si="6"/>
        <v>1</v>
      </c>
    </row>
    <row r="158" spans="2:14" ht="30.75" customHeight="1" x14ac:dyDescent="0.25">
      <c r="B158" s="19" t="str">
        <f>IF(CADA_PROD!B158="","",CADA_PROD!B158)</f>
        <v>"0E10</v>
      </c>
      <c r="C158" s="19" t="str">
        <f>IF(CADA_PROD!C158="","",CADA_PROD!C158)</f>
        <v>"0E10</v>
      </c>
      <c r="D158" s="47" t="str">
        <f>IF(CADA_PROD!D158="","",CADA_PROD!D158)</f>
        <v/>
      </c>
      <c r="E158" s="47">
        <f>IF(CADA_PROD!C158="","",SUMIFS(entrada!H:H,entrada!C:C,C158))</f>
        <v>0</v>
      </c>
      <c r="F158" s="47">
        <f>IF(CADA_PROD!B158="","",SUMIFS(SAIDA!G:G,SAIDA!C:C,C158))</f>
        <v>0</v>
      </c>
      <c r="G158" s="47">
        <f t="shared" si="5"/>
        <v>0</v>
      </c>
      <c r="H158" s="19" t="str">
        <f>IF(CADA_PROD!B158="","",IFERROR(IF(G158&lt;=0,"Sem estoque",IF(G158/D158&lt;0.25,"Quase sem estoque",IF(G158/D158&lt;1.2,"Estoque baixo",IF(G158/D158&lt;2,"Estoque moderado","Estoque confortável")))),""))</f>
        <v>Sem estoque</v>
      </c>
      <c r="I158" s="22">
        <f>IF(CADA_PROD!B158="","",SUMIFS(entrada!L:L,entrada!C:C,C158))</f>
        <v>0</v>
      </c>
      <c r="J158" s="49">
        <f>IF(CADA_PROD!B158="","",IFERROR($I158/SUM($I$5:$I$1003),""))</f>
        <v>0</v>
      </c>
      <c r="K158" s="49">
        <f>IF(CADA_PROD!B158="","",IFERROR(G158/SUM($G$5:$G$1003)+O158,""))</f>
        <v>0</v>
      </c>
      <c r="L158" s="22">
        <f>IF(CADA_PROD!$C158="","",IFERROR(SUMIFS(entrada!L:L,entrada!C:C,C158)/SUMIFS(entrada!H:H,entrada!C:C,C158),0))</f>
        <v>0</v>
      </c>
      <c r="M158" s="50" t="e">
        <f>IF(CADA_PROD!B158="","",F158/D158)</f>
        <v>#VALUE!</v>
      </c>
      <c r="N158" s="48" t="b">
        <f t="shared" si="6"/>
        <v>1</v>
      </c>
    </row>
    <row r="159" spans="2:14" ht="30.75" customHeight="1" x14ac:dyDescent="0.25">
      <c r="B159" s="19" t="str">
        <f>IF(CADA_PROD!B159="","",CADA_PROD!B159)</f>
        <v>"0E11</v>
      </c>
      <c r="C159" s="19" t="str">
        <f>IF(CADA_PROD!C159="","",CADA_PROD!C159)</f>
        <v>"0E11</v>
      </c>
      <c r="D159" s="47" t="str">
        <f>IF(CADA_PROD!D159="","",CADA_PROD!D159)</f>
        <v/>
      </c>
      <c r="E159" s="47">
        <f>IF(CADA_PROD!C159="","",SUMIFS(entrada!H:H,entrada!C:C,C159))</f>
        <v>0</v>
      </c>
      <c r="F159" s="47">
        <f>IF(CADA_PROD!B159="","",SUMIFS(SAIDA!G:G,SAIDA!C:C,C159))</f>
        <v>0</v>
      </c>
      <c r="G159" s="47">
        <f t="shared" si="5"/>
        <v>0</v>
      </c>
      <c r="H159" s="19" t="str">
        <f>IF(CADA_PROD!B159="","",IFERROR(IF(G159&lt;=0,"Sem estoque",IF(G159/D159&lt;0.25,"Quase sem estoque",IF(G159/D159&lt;1.2,"Estoque baixo",IF(G159/D159&lt;2,"Estoque moderado","Estoque confortável")))),""))</f>
        <v>Sem estoque</v>
      </c>
      <c r="I159" s="22">
        <f>IF(CADA_PROD!B159="","",SUMIFS(entrada!L:L,entrada!C:C,C159))</f>
        <v>0</v>
      </c>
      <c r="J159" s="49">
        <f>IF(CADA_PROD!B159="","",IFERROR($I159/SUM($I$5:$I$1003),""))</f>
        <v>0</v>
      </c>
      <c r="K159" s="49">
        <f>IF(CADA_PROD!B159="","",IFERROR(G159/SUM($G$5:$G$1003)+O159,""))</f>
        <v>0</v>
      </c>
      <c r="L159" s="22">
        <f>IF(CADA_PROD!$C159="","",IFERROR(SUMIFS(entrada!L:L,entrada!C:C,C159)/SUMIFS(entrada!H:H,entrada!C:C,C159),0))</f>
        <v>0</v>
      </c>
      <c r="M159" s="50" t="e">
        <f>IF(CADA_PROD!B159="","",F159/D159)</f>
        <v>#VALUE!</v>
      </c>
      <c r="N159" s="48" t="b">
        <f t="shared" si="6"/>
        <v>1</v>
      </c>
    </row>
    <row r="160" spans="2:14" ht="30.75" customHeight="1" x14ac:dyDescent="0.25">
      <c r="B160" s="19" t="str">
        <f>IF(CADA_PROD!B160="","",CADA_PROD!B160)</f>
        <v>"0E12</v>
      </c>
      <c r="C160" s="19" t="str">
        <f>IF(CADA_PROD!C160="","",CADA_PROD!C160)</f>
        <v>"0E12</v>
      </c>
      <c r="D160" s="47" t="str">
        <f>IF(CADA_PROD!D160="","",CADA_PROD!D160)</f>
        <v/>
      </c>
      <c r="E160" s="47">
        <f>IF(CADA_PROD!C160="","",SUMIFS(entrada!H:H,entrada!C:C,C160))</f>
        <v>0</v>
      </c>
      <c r="F160" s="47">
        <f>IF(CADA_PROD!B160="","",SUMIFS(SAIDA!G:G,SAIDA!C:C,C160))</f>
        <v>0</v>
      </c>
      <c r="G160" s="47">
        <f t="shared" ref="G160:G223" si="7">IFERROR(E160-F160,"")</f>
        <v>0</v>
      </c>
      <c r="H160" s="19" t="str">
        <f>IF(CADA_PROD!B160="","",IFERROR(IF(G160&lt;=0,"Sem estoque",IF(G160/D160&lt;0.25,"Quase sem estoque",IF(G160/D160&lt;1.2,"Estoque baixo",IF(G160/D160&lt;2,"Estoque moderado","Estoque confortável")))),""))</f>
        <v>Sem estoque</v>
      </c>
      <c r="I160" s="22">
        <f>IF(CADA_PROD!B160="","",SUMIFS(entrada!L:L,entrada!C:C,C160))</f>
        <v>0</v>
      </c>
      <c r="J160" s="49">
        <f>IF(CADA_PROD!B160="","",IFERROR($I160/SUM($I$5:$I$1003),""))</f>
        <v>0</v>
      </c>
      <c r="K160" s="49">
        <f>IF(CADA_PROD!B160="","",IFERROR(G160/SUM($G$5:$G$1003)+O160,""))</f>
        <v>0</v>
      </c>
      <c r="L160" s="22">
        <f>IF(CADA_PROD!$C160="","",IFERROR(SUMIFS(entrada!L:L,entrada!C:C,C160)/SUMIFS(entrada!H:H,entrada!C:C,C160),0))</f>
        <v>0</v>
      </c>
      <c r="M160" s="50" t="e">
        <f>IF(CADA_PROD!B160="","",F160/D160)</f>
        <v>#VALUE!</v>
      </c>
      <c r="N160" s="48" t="b">
        <f t="shared" si="6"/>
        <v>1</v>
      </c>
    </row>
    <row r="161" spans="2:14" ht="30.75" customHeight="1" x14ac:dyDescent="0.25">
      <c r="B161" s="19" t="str">
        <f>IF(CADA_PROD!B161="","",CADA_PROD!B161)</f>
        <v>"0E13</v>
      </c>
      <c r="C161" s="19" t="str">
        <f>IF(CADA_PROD!C161="","",CADA_PROD!C161)</f>
        <v>"0E13</v>
      </c>
      <c r="D161" s="47" t="str">
        <f>IF(CADA_PROD!D161="","",CADA_PROD!D161)</f>
        <v/>
      </c>
      <c r="E161" s="47">
        <f>IF(CADA_PROD!C161="","",SUMIFS(entrada!H:H,entrada!C:C,C161))</f>
        <v>5</v>
      </c>
      <c r="F161" s="47">
        <f>IF(CADA_PROD!B161="","",SUMIFS(SAIDA!G:G,SAIDA!C:C,C161))</f>
        <v>0</v>
      </c>
      <c r="G161" s="47">
        <f t="shared" si="7"/>
        <v>5</v>
      </c>
      <c r="H161" s="19" t="str">
        <f>IF(CADA_PROD!B161="","",IFERROR(IF(G161&lt;=0,"Sem estoque",IF(G161/D161&lt;0.25,"Quase sem estoque",IF(G161/D161&lt;1.2,"Estoque baixo",IF(G161/D161&lt;2,"Estoque moderado","Estoque confortável")))),""))</f>
        <v/>
      </c>
      <c r="I161" s="22">
        <f>IF(CADA_PROD!B161="","",SUMIFS(entrada!L:L,entrada!C:C,C161))</f>
        <v>0</v>
      </c>
      <c r="J161" s="49">
        <f>IF(CADA_PROD!B161="","",IFERROR($I161/SUM($I$5:$I$1003),""))</f>
        <v>0</v>
      </c>
      <c r="K161" s="49">
        <f>IF(CADA_PROD!B161="","",IFERROR(G161/SUM($G$5:$G$1003)+O161,""))</f>
        <v>6.3307166371233219E-4</v>
      </c>
      <c r="L161" s="22">
        <f>IF(CADA_PROD!$C161="","",IFERROR(SUMIFS(entrada!L:L,entrada!C:C,C161)/SUMIFS(entrada!H:H,entrada!C:C,C161),0))</f>
        <v>0</v>
      </c>
      <c r="M161" s="50" t="e">
        <f>IF(CADA_PROD!B161="","",F161/D161)</f>
        <v>#VALUE!</v>
      </c>
      <c r="N161" s="48" t="b">
        <f t="shared" si="6"/>
        <v>1</v>
      </c>
    </row>
    <row r="162" spans="2:14" ht="30.75" customHeight="1" x14ac:dyDescent="0.25">
      <c r="B162" s="19" t="str">
        <f>IF(CADA_PROD!B162="","",CADA_PROD!B162)</f>
        <v>"0E14</v>
      </c>
      <c r="C162" s="19" t="str">
        <f>IF(CADA_PROD!C162="","",CADA_PROD!C162)</f>
        <v>"0E14</v>
      </c>
      <c r="D162" s="47" t="str">
        <f>IF(CADA_PROD!D162="","",CADA_PROD!D162)</f>
        <v/>
      </c>
      <c r="E162" s="47">
        <f>IF(CADA_PROD!C162="","",SUMIFS(entrada!H:H,entrada!C:C,C162))</f>
        <v>10</v>
      </c>
      <c r="F162" s="47">
        <f>IF(CADA_PROD!B162="","",SUMIFS(SAIDA!G:G,SAIDA!C:C,C162))</f>
        <v>0</v>
      </c>
      <c r="G162" s="47">
        <f t="shared" si="7"/>
        <v>10</v>
      </c>
      <c r="H162" s="19" t="str">
        <f>IF(CADA_PROD!B162="","",IFERROR(IF(G162&lt;=0,"Sem estoque",IF(G162/D162&lt;0.25,"Quase sem estoque",IF(G162/D162&lt;1.2,"Estoque baixo",IF(G162/D162&lt;2,"Estoque moderado","Estoque confortável")))),""))</f>
        <v/>
      </c>
      <c r="I162" s="22">
        <f>IF(CADA_PROD!B162="","",SUMIFS(entrada!L:L,entrada!C:C,C162))</f>
        <v>0</v>
      </c>
      <c r="J162" s="49">
        <f>IF(CADA_PROD!B162="","",IFERROR($I162/SUM($I$5:$I$1003),""))</f>
        <v>0</v>
      </c>
      <c r="K162" s="49">
        <f>IF(CADA_PROD!B162="","",IFERROR(G162/SUM($G$5:$G$1003)+O162,""))</f>
        <v>1.2661433274246644E-3</v>
      </c>
      <c r="L162" s="22">
        <f>IF(CADA_PROD!$C162="","",IFERROR(SUMIFS(entrada!L:L,entrada!C:C,C162)/SUMIFS(entrada!H:H,entrada!C:C,C162),0))</f>
        <v>0</v>
      </c>
      <c r="M162" s="50" t="e">
        <f>IF(CADA_PROD!B162="","",F162/D162)</f>
        <v>#VALUE!</v>
      </c>
      <c r="N162" s="48" t="b">
        <f t="shared" si="6"/>
        <v>1</v>
      </c>
    </row>
    <row r="163" spans="2:14" ht="30.75" customHeight="1" x14ac:dyDescent="0.25">
      <c r="B163" s="19" t="str">
        <f>IF(CADA_PROD!B163="","",CADA_PROD!B163)</f>
        <v>"0E15</v>
      </c>
      <c r="C163" s="19" t="str">
        <f>IF(CADA_PROD!C163="","",CADA_PROD!C163)</f>
        <v>"0E15</v>
      </c>
      <c r="D163" s="47" t="str">
        <f>IF(CADA_PROD!D163="","",CADA_PROD!D163)</f>
        <v/>
      </c>
      <c r="E163" s="47">
        <f>IF(CADA_PROD!C163="","",SUMIFS(entrada!H:H,entrada!C:C,C163))</f>
        <v>2</v>
      </c>
      <c r="F163" s="47">
        <f>IF(CADA_PROD!B163="","",SUMIFS(SAIDA!G:G,SAIDA!C:C,C163))</f>
        <v>0</v>
      </c>
      <c r="G163" s="47">
        <f t="shared" si="7"/>
        <v>2</v>
      </c>
      <c r="H163" s="19" t="str">
        <f>IF(CADA_PROD!B163="","",IFERROR(IF(G163&lt;=0,"Sem estoque",IF(G163/D163&lt;0.25,"Quase sem estoque",IF(G163/D163&lt;1.2,"Estoque baixo",IF(G163/D163&lt;2,"Estoque moderado","Estoque confortável")))),""))</f>
        <v/>
      </c>
      <c r="I163" s="22">
        <f>IF(CADA_PROD!B163="","",SUMIFS(entrada!L:L,entrada!C:C,C163))</f>
        <v>0</v>
      </c>
      <c r="J163" s="49">
        <f>IF(CADA_PROD!B163="","",IFERROR($I163/SUM($I$5:$I$1003),""))</f>
        <v>0</v>
      </c>
      <c r="K163" s="49">
        <f>IF(CADA_PROD!B163="","",IFERROR(G163/SUM($G$5:$G$1003)+O163,""))</f>
        <v>2.5322866548493288E-4</v>
      </c>
      <c r="L163" s="22">
        <f>IF(CADA_PROD!$C163="","",IFERROR(SUMIFS(entrada!L:L,entrada!C:C,C163)/SUMIFS(entrada!H:H,entrada!C:C,C163),0))</f>
        <v>0</v>
      </c>
      <c r="M163" s="50" t="e">
        <f>IF(CADA_PROD!B163="","",F163/D163)</f>
        <v>#VALUE!</v>
      </c>
      <c r="N163" s="48" t="b">
        <f t="shared" si="6"/>
        <v>1</v>
      </c>
    </row>
    <row r="164" spans="2:14" ht="30.75" customHeight="1" x14ac:dyDescent="0.25">
      <c r="B164" s="19" t="str">
        <f>IF(CADA_PROD!B164="","",CADA_PROD!B164)</f>
        <v>"0E16</v>
      </c>
      <c r="C164" s="19" t="str">
        <f>IF(CADA_PROD!C164="","",CADA_PROD!C164)</f>
        <v>"0E16</v>
      </c>
      <c r="D164" s="47" t="str">
        <f>IF(CADA_PROD!D164="","",CADA_PROD!D164)</f>
        <v/>
      </c>
      <c r="E164" s="47">
        <f>IF(CADA_PROD!C164="","",SUMIFS(entrada!H:H,entrada!C:C,C164))</f>
        <v>4</v>
      </c>
      <c r="F164" s="47">
        <f>IF(CADA_PROD!B164="","",SUMIFS(SAIDA!G:G,SAIDA!C:C,C164))</f>
        <v>0</v>
      </c>
      <c r="G164" s="47">
        <f t="shared" si="7"/>
        <v>4</v>
      </c>
      <c r="H164" s="19" t="str">
        <f>IF(CADA_PROD!B164="","",IFERROR(IF(G164&lt;=0,"Sem estoque",IF(G164/D164&lt;0.25,"Quase sem estoque",IF(G164/D164&lt;1.2,"Estoque baixo",IF(G164/D164&lt;2,"Estoque moderado","Estoque confortável")))),""))</f>
        <v/>
      </c>
      <c r="I164" s="22">
        <f>IF(CADA_PROD!B164="","",SUMIFS(entrada!L:L,entrada!C:C,C164))</f>
        <v>0</v>
      </c>
      <c r="J164" s="49">
        <f>IF(CADA_PROD!B164="","",IFERROR($I164/SUM($I$5:$I$1003),""))</f>
        <v>0</v>
      </c>
      <c r="K164" s="49">
        <f>IF(CADA_PROD!B164="","",IFERROR(G164/SUM($G$5:$G$1003)+O164,""))</f>
        <v>5.0645733096986575E-4</v>
      </c>
      <c r="L164" s="22">
        <f>IF(CADA_PROD!$C164="","",IFERROR(SUMIFS(entrada!L:L,entrada!C:C,C164)/SUMIFS(entrada!H:H,entrada!C:C,C164),0))</f>
        <v>0</v>
      </c>
      <c r="M164" s="50" t="e">
        <f>IF(CADA_PROD!B164="","",F164/D164)</f>
        <v>#VALUE!</v>
      </c>
      <c r="N164" s="48" t="b">
        <f t="shared" si="6"/>
        <v>1</v>
      </c>
    </row>
    <row r="165" spans="2:14" ht="30.75" customHeight="1" x14ac:dyDescent="0.25">
      <c r="B165" s="19" t="str">
        <f>IF(CADA_PROD!B165="","",CADA_PROD!B165)</f>
        <v>"0E17</v>
      </c>
      <c r="C165" s="19" t="str">
        <f>IF(CADA_PROD!C165="","",CADA_PROD!C165)</f>
        <v>"0E17</v>
      </c>
      <c r="D165" s="47" t="str">
        <f>IF(CADA_PROD!D165="","",CADA_PROD!D165)</f>
        <v/>
      </c>
      <c r="E165" s="47">
        <f>IF(CADA_PROD!C165="","",SUMIFS(entrada!H:H,entrada!C:C,C165))</f>
        <v>3</v>
      </c>
      <c r="F165" s="47">
        <f>IF(CADA_PROD!B165="","",SUMIFS(SAIDA!G:G,SAIDA!C:C,C165))</f>
        <v>3</v>
      </c>
      <c r="G165" s="47">
        <f t="shared" si="7"/>
        <v>0</v>
      </c>
      <c r="H165" s="19" t="str">
        <f>IF(CADA_PROD!B165="","",IFERROR(IF(G165&lt;=0,"Sem estoque",IF(G165/D165&lt;0.25,"Quase sem estoque",IF(G165/D165&lt;1.2,"Estoque baixo",IF(G165/D165&lt;2,"Estoque moderado","Estoque confortável")))),""))</f>
        <v>Sem estoque</v>
      </c>
      <c r="I165" s="22">
        <f>IF(CADA_PROD!B165="","",SUMIFS(entrada!L:L,entrada!C:C,C165))</f>
        <v>0</v>
      </c>
      <c r="J165" s="49">
        <f>IF(CADA_PROD!B165="","",IFERROR($I165/SUM($I$5:$I$1003),""))</f>
        <v>0</v>
      </c>
      <c r="K165" s="49">
        <f>IF(CADA_PROD!B165="","",IFERROR(G165/SUM($G$5:$G$1003)+O165,""))</f>
        <v>0</v>
      </c>
      <c r="L165" s="22">
        <f>IF(CADA_PROD!$C165="","",IFERROR(SUMIFS(entrada!L:L,entrada!C:C,C165)/SUMIFS(entrada!H:H,entrada!C:C,C165),0))</f>
        <v>0</v>
      </c>
      <c r="M165" s="50" t="e">
        <f>IF(CADA_PROD!B165="","",F165/D165)</f>
        <v>#VALUE!</v>
      </c>
      <c r="N165" s="48" t="b">
        <f t="shared" si="6"/>
        <v>1</v>
      </c>
    </row>
    <row r="166" spans="2:14" ht="30.75" customHeight="1" x14ac:dyDescent="0.25">
      <c r="B166" s="19" t="str">
        <f>IF(CADA_PROD!B166="","",CADA_PROD!B166)</f>
        <v>"0E18</v>
      </c>
      <c r="C166" s="19" t="str">
        <f>IF(CADA_PROD!C166="","",CADA_PROD!C166)</f>
        <v>"0E18</v>
      </c>
      <c r="D166" s="47" t="str">
        <f>IF(CADA_PROD!D166="","",CADA_PROD!D166)</f>
        <v/>
      </c>
      <c r="E166" s="47">
        <f>IF(CADA_PROD!C166="","",SUMIFS(entrada!H:H,entrada!C:C,C166))</f>
        <v>6</v>
      </c>
      <c r="F166" s="47">
        <f>IF(CADA_PROD!B166="","",SUMIFS(SAIDA!G:G,SAIDA!C:C,C166))</f>
        <v>0</v>
      </c>
      <c r="G166" s="47">
        <f t="shared" si="7"/>
        <v>6</v>
      </c>
      <c r="H166" s="19" t="str">
        <f>IF(CADA_PROD!B166="","",IFERROR(IF(G166&lt;=0,"Sem estoque",IF(G166/D166&lt;0.25,"Quase sem estoque",IF(G166/D166&lt;1.2,"Estoque baixo",IF(G166/D166&lt;2,"Estoque moderado","Estoque confortável")))),""))</f>
        <v/>
      </c>
      <c r="I166" s="22">
        <f>IF(CADA_PROD!B166="","",SUMIFS(entrada!L:L,entrada!C:C,C166))</f>
        <v>0</v>
      </c>
      <c r="J166" s="49">
        <f>IF(CADA_PROD!B166="","",IFERROR($I166/SUM($I$5:$I$1003),""))</f>
        <v>0</v>
      </c>
      <c r="K166" s="49">
        <f>IF(CADA_PROD!B166="","",IFERROR(G166/SUM($G$5:$G$1003)+O166,""))</f>
        <v>7.5968599645479873E-4</v>
      </c>
      <c r="L166" s="22">
        <f>IF(CADA_PROD!$C166="","",IFERROR(SUMIFS(entrada!L:L,entrada!C:C,C166)/SUMIFS(entrada!H:H,entrada!C:C,C166),0))</f>
        <v>0</v>
      </c>
      <c r="M166" s="50" t="e">
        <f>IF(CADA_PROD!B166="","",F166/D166)</f>
        <v>#VALUE!</v>
      </c>
      <c r="N166" s="48" t="b">
        <f t="shared" si="6"/>
        <v>1</v>
      </c>
    </row>
    <row r="167" spans="2:14" ht="30.75" customHeight="1" x14ac:dyDescent="0.25">
      <c r="B167" s="19" t="str">
        <f>IF(CADA_PROD!B167="","",CADA_PROD!B167)</f>
        <v>"0E19</v>
      </c>
      <c r="C167" s="19" t="str">
        <f>IF(CADA_PROD!C167="","",CADA_PROD!C167)</f>
        <v>"0E19</v>
      </c>
      <c r="D167" s="47" t="str">
        <f>IF(CADA_PROD!D167="","",CADA_PROD!D167)</f>
        <v/>
      </c>
      <c r="E167" s="47">
        <f>IF(CADA_PROD!C167="","",SUMIFS(entrada!H:H,entrada!C:C,C167))</f>
        <v>14</v>
      </c>
      <c r="F167" s="47">
        <f>IF(CADA_PROD!B167="","",SUMIFS(SAIDA!G:G,SAIDA!C:C,C167))</f>
        <v>0</v>
      </c>
      <c r="G167" s="47">
        <f t="shared" si="7"/>
        <v>14</v>
      </c>
      <c r="H167" s="19" t="str">
        <f>IF(CADA_PROD!B167="","",IFERROR(IF(G167&lt;=0,"Sem estoque",IF(G167/D167&lt;0.25,"Quase sem estoque",IF(G167/D167&lt;1.2,"Estoque baixo",IF(G167/D167&lt;2,"Estoque moderado","Estoque confortável")))),""))</f>
        <v/>
      </c>
      <c r="I167" s="22">
        <f>IF(CADA_PROD!B167="","",SUMIFS(entrada!L:L,entrada!C:C,C167))</f>
        <v>0</v>
      </c>
      <c r="J167" s="49">
        <f>IF(CADA_PROD!B167="","",IFERROR($I167/SUM($I$5:$I$1003),""))</f>
        <v>0</v>
      </c>
      <c r="K167" s="49">
        <f>IF(CADA_PROD!B167="","",IFERROR(G167/SUM($G$5:$G$1003)+O167,""))</f>
        <v>1.7726006583945303E-3</v>
      </c>
      <c r="L167" s="22">
        <f>IF(CADA_PROD!$C167="","",IFERROR(SUMIFS(entrada!L:L,entrada!C:C,C167)/SUMIFS(entrada!H:H,entrada!C:C,C167),0))</f>
        <v>0</v>
      </c>
      <c r="M167" s="50" t="e">
        <f>IF(CADA_PROD!B167="","",F167/D167)</f>
        <v>#VALUE!</v>
      </c>
      <c r="N167" s="48" t="b">
        <f t="shared" si="6"/>
        <v>1</v>
      </c>
    </row>
    <row r="168" spans="2:14" ht="30.75" customHeight="1" x14ac:dyDescent="0.25">
      <c r="B168" s="19" t="str">
        <f>IF(CADA_PROD!B168="","",CADA_PROD!B168)</f>
        <v>"0E20</v>
      </c>
      <c r="C168" s="19" t="str">
        <f>IF(CADA_PROD!C168="","",CADA_PROD!C168)</f>
        <v>"0E20</v>
      </c>
      <c r="D168" s="47" t="str">
        <f>IF(CADA_PROD!D168="","",CADA_PROD!D168)</f>
        <v/>
      </c>
      <c r="E168" s="47">
        <f>IF(CADA_PROD!C168="","",SUMIFS(entrada!H:H,entrada!C:C,C168))</f>
        <v>14</v>
      </c>
      <c r="F168" s="47">
        <f>IF(CADA_PROD!B168="","",SUMIFS(SAIDA!G:G,SAIDA!C:C,C168))</f>
        <v>2</v>
      </c>
      <c r="G168" s="47">
        <f t="shared" si="7"/>
        <v>12</v>
      </c>
      <c r="H168" s="19" t="str">
        <f>IF(CADA_PROD!B168="","",IFERROR(IF(G168&lt;=0,"Sem estoque",IF(G168/D168&lt;0.25,"Quase sem estoque",IF(G168/D168&lt;1.2,"Estoque baixo",IF(G168/D168&lt;2,"Estoque moderado","Estoque confortável")))),""))</f>
        <v/>
      </c>
      <c r="I168" s="22">
        <f>IF(CADA_PROD!B168="","",SUMIFS(entrada!L:L,entrada!C:C,C168))</f>
        <v>0</v>
      </c>
      <c r="J168" s="49">
        <f>IF(CADA_PROD!B168="","",IFERROR($I168/SUM($I$5:$I$1003),""))</f>
        <v>0</v>
      </c>
      <c r="K168" s="49">
        <f>IF(CADA_PROD!B168="","",IFERROR(G168/SUM($G$5:$G$1003)+O168,""))</f>
        <v>1.5193719929095975E-3</v>
      </c>
      <c r="L168" s="22">
        <f>IF(CADA_PROD!$C168="","",IFERROR(SUMIFS(entrada!L:L,entrada!C:C,C168)/SUMIFS(entrada!H:H,entrada!C:C,C168),0))</f>
        <v>0</v>
      </c>
      <c r="M168" s="50" t="e">
        <f>IF(CADA_PROD!B168="","",F168/D168)</f>
        <v>#VALUE!</v>
      </c>
      <c r="N168" s="48" t="b">
        <f t="shared" si="6"/>
        <v>1</v>
      </c>
    </row>
    <row r="169" spans="2:14" ht="30.75" customHeight="1" x14ac:dyDescent="0.25">
      <c r="B169" s="19" t="str">
        <f>IF(CADA_PROD!B169="","",CADA_PROD!B169)</f>
        <v>"0E21</v>
      </c>
      <c r="C169" s="19" t="str">
        <f>IF(CADA_PROD!C169="","",CADA_PROD!C169)</f>
        <v>"0E21</v>
      </c>
      <c r="D169" s="47" t="str">
        <f>IF(CADA_PROD!D169="","",CADA_PROD!D169)</f>
        <v/>
      </c>
      <c r="E169" s="47">
        <f>IF(CADA_PROD!C169="","",SUMIFS(entrada!H:H,entrada!C:C,C169))</f>
        <v>14</v>
      </c>
      <c r="F169" s="47">
        <f>IF(CADA_PROD!B169="","",SUMIFS(SAIDA!G:G,SAIDA!C:C,C169))</f>
        <v>0</v>
      </c>
      <c r="G169" s="47">
        <f t="shared" si="7"/>
        <v>14</v>
      </c>
      <c r="H169" s="19" t="str">
        <f>IF(CADA_PROD!B169="","",IFERROR(IF(G169&lt;=0,"Sem estoque",IF(G169/D169&lt;0.25,"Quase sem estoque",IF(G169/D169&lt;1.2,"Estoque baixo",IF(G169/D169&lt;2,"Estoque moderado","Estoque confortável")))),""))</f>
        <v/>
      </c>
      <c r="I169" s="22">
        <f>IF(CADA_PROD!B169="","",SUMIFS(entrada!L:L,entrada!C:C,C169))</f>
        <v>0</v>
      </c>
      <c r="J169" s="49">
        <f>IF(CADA_PROD!B169="","",IFERROR($I169/SUM($I$5:$I$1003),""))</f>
        <v>0</v>
      </c>
      <c r="K169" s="49">
        <f>IF(CADA_PROD!B169="","",IFERROR(G169/SUM($G$5:$G$1003)+O169,""))</f>
        <v>1.7726006583945303E-3</v>
      </c>
      <c r="L169" s="22">
        <f>IF(CADA_PROD!$C169="","",IFERROR(SUMIFS(entrada!L:L,entrada!C:C,C169)/SUMIFS(entrada!H:H,entrada!C:C,C169),0))</f>
        <v>0</v>
      </c>
      <c r="M169" s="50" t="e">
        <f>IF(CADA_PROD!B169="","",F169/D169)</f>
        <v>#VALUE!</v>
      </c>
      <c r="N169" s="48" t="b">
        <f t="shared" si="6"/>
        <v>1</v>
      </c>
    </row>
    <row r="170" spans="2:14" ht="30.75" customHeight="1" x14ac:dyDescent="0.25">
      <c r="B170" s="19" t="str">
        <f>IF(CADA_PROD!B170="","",CADA_PROD!B170)</f>
        <v>"0E22</v>
      </c>
      <c r="C170" s="19" t="str">
        <f>IF(CADA_PROD!C170="","",CADA_PROD!C170)</f>
        <v>"0E22</v>
      </c>
      <c r="D170" s="47" t="str">
        <f>IF(CADA_PROD!D170="","",CADA_PROD!D170)</f>
        <v/>
      </c>
      <c r="E170" s="47">
        <f>IF(CADA_PROD!C170="","",SUMIFS(entrada!H:H,entrada!C:C,C170))</f>
        <v>13</v>
      </c>
      <c r="F170" s="47">
        <f>IF(CADA_PROD!B170="","",SUMIFS(SAIDA!G:G,SAIDA!C:C,C170))</f>
        <v>8</v>
      </c>
      <c r="G170" s="47">
        <f t="shared" si="7"/>
        <v>5</v>
      </c>
      <c r="H170" s="19" t="str">
        <f>IF(CADA_PROD!B170="","",IFERROR(IF(G170&lt;=0,"Sem estoque",IF(G170/D170&lt;0.25,"Quase sem estoque",IF(G170/D170&lt;1.2,"Estoque baixo",IF(G170/D170&lt;2,"Estoque moderado","Estoque confortável")))),""))</f>
        <v/>
      </c>
      <c r="I170" s="22">
        <f>IF(CADA_PROD!B170="","",SUMIFS(entrada!L:L,entrada!C:C,C170))</f>
        <v>0</v>
      </c>
      <c r="J170" s="49">
        <f>IF(CADA_PROD!B170="","",IFERROR($I170/SUM($I$5:$I$1003),""))</f>
        <v>0</v>
      </c>
      <c r="K170" s="49">
        <f>IF(CADA_PROD!B170="","",IFERROR(G170/SUM($G$5:$G$1003)+O170,""))</f>
        <v>6.3307166371233219E-4</v>
      </c>
      <c r="L170" s="22">
        <f>IF(CADA_PROD!$C170="","",IFERROR(SUMIFS(entrada!L:L,entrada!C:C,C170)/SUMIFS(entrada!H:H,entrada!C:C,C170),0))</f>
        <v>0</v>
      </c>
      <c r="M170" s="50" t="e">
        <f>IF(CADA_PROD!B170="","",F170/D170)</f>
        <v>#VALUE!</v>
      </c>
      <c r="N170" s="48" t="b">
        <f t="shared" si="6"/>
        <v>1</v>
      </c>
    </row>
    <row r="171" spans="2:14" ht="30.75" customHeight="1" x14ac:dyDescent="0.25">
      <c r="B171" s="19" t="str">
        <f>IF(CADA_PROD!B171="","",CADA_PROD!B171)</f>
        <v>"0E23</v>
      </c>
      <c r="C171" s="19" t="str">
        <f>IF(CADA_PROD!C171="","",CADA_PROD!C171)</f>
        <v>"0E23</v>
      </c>
      <c r="D171" s="47" t="str">
        <f>IF(CADA_PROD!D171="","",CADA_PROD!D171)</f>
        <v/>
      </c>
      <c r="E171" s="47">
        <f>IF(CADA_PROD!C171="","",SUMIFS(entrada!H:H,entrada!C:C,C171))</f>
        <v>1</v>
      </c>
      <c r="F171" s="47">
        <f>IF(CADA_PROD!B171="","",SUMIFS(SAIDA!G:G,SAIDA!C:C,C171))</f>
        <v>0</v>
      </c>
      <c r="G171" s="47">
        <f t="shared" si="7"/>
        <v>1</v>
      </c>
      <c r="H171" s="19" t="str">
        <f>IF(CADA_PROD!B171="","",IFERROR(IF(G171&lt;=0,"Sem estoque",IF(G171/D171&lt;0.25,"Quase sem estoque",IF(G171/D171&lt;1.2,"Estoque baixo",IF(G171/D171&lt;2,"Estoque moderado","Estoque confortável")))),""))</f>
        <v/>
      </c>
      <c r="I171" s="22">
        <f>IF(CADA_PROD!B171="","",SUMIFS(entrada!L:L,entrada!C:C,C171))</f>
        <v>0</v>
      </c>
      <c r="J171" s="49">
        <f>IF(CADA_PROD!B171="","",IFERROR($I171/SUM($I$5:$I$1003),""))</f>
        <v>0</v>
      </c>
      <c r="K171" s="49">
        <f>IF(CADA_PROD!B171="","",IFERROR(G171/SUM($G$5:$G$1003)+O171,""))</f>
        <v>1.2661433274246644E-4</v>
      </c>
      <c r="L171" s="22">
        <f>IF(CADA_PROD!$C171="","",IFERROR(SUMIFS(entrada!L:L,entrada!C:C,C171)/SUMIFS(entrada!H:H,entrada!C:C,C171),0))</f>
        <v>0</v>
      </c>
      <c r="M171" s="50" t="e">
        <f>IF(CADA_PROD!B171="","",F171/D171)</f>
        <v>#VALUE!</v>
      </c>
      <c r="N171" s="48" t="b">
        <f t="shared" si="6"/>
        <v>1</v>
      </c>
    </row>
    <row r="172" spans="2:14" ht="30.75" customHeight="1" x14ac:dyDescent="0.25">
      <c r="B172" s="19" t="str">
        <f>IF(CADA_PROD!B172="","",CADA_PROD!B172)</f>
        <v>"0E24</v>
      </c>
      <c r="C172" s="19" t="str">
        <f>IF(CADA_PROD!C172="","",CADA_PROD!C172)</f>
        <v>"0E24</v>
      </c>
      <c r="D172" s="47" t="str">
        <f>IF(CADA_PROD!D172="","",CADA_PROD!D172)</f>
        <v/>
      </c>
      <c r="E172" s="47">
        <f>IF(CADA_PROD!C172="","",SUMIFS(entrada!H:H,entrada!C:C,C172))</f>
        <v>72</v>
      </c>
      <c r="F172" s="47">
        <f>IF(CADA_PROD!B172="","",SUMIFS(SAIDA!G:G,SAIDA!C:C,C172))</f>
        <v>0</v>
      </c>
      <c r="G172" s="47">
        <f t="shared" si="7"/>
        <v>72</v>
      </c>
      <c r="H172" s="19" t="str">
        <f>IF(CADA_PROD!B172="","",IFERROR(IF(G172&lt;=0,"Sem estoque",IF(G172/D172&lt;0.25,"Quase sem estoque",IF(G172/D172&lt;1.2,"Estoque baixo",IF(G172/D172&lt;2,"Estoque moderado","Estoque confortável")))),""))</f>
        <v/>
      </c>
      <c r="I172" s="22">
        <f>IF(CADA_PROD!B172="","",SUMIFS(entrada!L:L,entrada!C:C,C172))</f>
        <v>0</v>
      </c>
      <c r="J172" s="49">
        <f>IF(CADA_PROD!B172="","",IFERROR($I172/SUM($I$5:$I$1003),""))</f>
        <v>0</v>
      </c>
      <c r="K172" s="49">
        <f>IF(CADA_PROD!B172="","",IFERROR(G172/SUM($G$5:$G$1003)+O172,""))</f>
        <v>9.1162319574575844E-3</v>
      </c>
      <c r="L172" s="22">
        <f>IF(CADA_PROD!$C172="","",IFERROR(SUMIFS(entrada!L:L,entrada!C:C,C172)/SUMIFS(entrada!H:H,entrada!C:C,C172),0))</f>
        <v>0</v>
      </c>
      <c r="M172" s="50" t="e">
        <f>IF(CADA_PROD!B172="","",F172/D172)</f>
        <v>#VALUE!</v>
      </c>
      <c r="N172" s="48" t="b">
        <f t="shared" si="6"/>
        <v>1</v>
      </c>
    </row>
    <row r="173" spans="2:14" ht="30.75" customHeight="1" x14ac:dyDescent="0.25">
      <c r="B173" s="19" t="str">
        <f>IF(CADA_PROD!B173="","",CADA_PROD!B173)</f>
        <v>"0E25</v>
      </c>
      <c r="C173" s="19" t="str">
        <f>IF(CADA_PROD!C173="","",CADA_PROD!C173)</f>
        <v>"0E25</v>
      </c>
      <c r="D173" s="47" t="str">
        <f>IF(CADA_PROD!D173="","",CADA_PROD!D173)</f>
        <v/>
      </c>
      <c r="E173" s="47">
        <f>IF(CADA_PROD!C173="","",SUMIFS(entrada!H:H,entrada!C:C,C173))</f>
        <v>2</v>
      </c>
      <c r="F173" s="47">
        <f>IF(CADA_PROD!B173="","",SUMIFS(SAIDA!G:G,SAIDA!C:C,C173))</f>
        <v>0</v>
      </c>
      <c r="G173" s="47">
        <f t="shared" si="7"/>
        <v>2</v>
      </c>
      <c r="H173" s="19" t="str">
        <f>IF(CADA_PROD!B173="","",IFERROR(IF(G173&lt;=0,"Sem estoque",IF(G173/D173&lt;0.25,"Quase sem estoque",IF(G173/D173&lt;1.2,"Estoque baixo",IF(G173/D173&lt;2,"Estoque moderado","Estoque confortável")))),""))</f>
        <v/>
      </c>
      <c r="I173" s="22">
        <f>IF(CADA_PROD!B173="","",SUMIFS(entrada!L:L,entrada!C:C,C173))</f>
        <v>0</v>
      </c>
      <c r="J173" s="49">
        <f>IF(CADA_PROD!B173="","",IFERROR($I173/SUM($I$5:$I$1003),""))</f>
        <v>0</v>
      </c>
      <c r="K173" s="49">
        <f>IF(CADA_PROD!B173="","",IFERROR(G173/SUM($G$5:$G$1003)+O173,""))</f>
        <v>2.5322866548493288E-4</v>
      </c>
      <c r="L173" s="22">
        <f>IF(CADA_PROD!$C173="","",IFERROR(SUMIFS(entrada!L:L,entrada!C:C,C173)/SUMIFS(entrada!H:H,entrada!C:C,C173),0))</f>
        <v>0</v>
      </c>
      <c r="M173" s="50" t="e">
        <f>IF(CADA_PROD!B173="","",F173/D173)</f>
        <v>#VALUE!</v>
      </c>
      <c r="N173" s="48" t="b">
        <f t="shared" si="6"/>
        <v>1</v>
      </c>
    </row>
    <row r="174" spans="2:14" ht="30.75" customHeight="1" x14ac:dyDescent="0.25">
      <c r="B174" s="19" t="str">
        <f>IF(CADA_PROD!B174="","",CADA_PROD!B174)</f>
        <v>"0E26</v>
      </c>
      <c r="C174" s="19" t="str">
        <f>IF(CADA_PROD!C174="","",CADA_PROD!C174)</f>
        <v>"0E26</v>
      </c>
      <c r="D174" s="47" t="str">
        <f>IF(CADA_PROD!D174="","",CADA_PROD!D174)</f>
        <v/>
      </c>
      <c r="E174" s="47">
        <f>IF(CADA_PROD!C174="","",SUMIFS(entrada!H:H,entrada!C:C,C174))</f>
        <v>1</v>
      </c>
      <c r="F174" s="47">
        <f>IF(CADA_PROD!B174="","",SUMIFS(SAIDA!G:G,SAIDA!C:C,C174))</f>
        <v>0</v>
      </c>
      <c r="G174" s="47">
        <f t="shared" si="7"/>
        <v>1</v>
      </c>
      <c r="H174" s="19" t="str">
        <f>IF(CADA_PROD!B174="","",IFERROR(IF(G174&lt;=0,"Sem estoque",IF(G174/D174&lt;0.25,"Quase sem estoque",IF(G174/D174&lt;1.2,"Estoque baixo",IF(G174/D174&lt;2,"Estoque moderado","Estoque confortável")))),""))</f>
        <v/>
      </c>
      <c r="I174" s="22">
        <f>IF(CADA_PROD!B174="","",SUMIFS(entrada!L:L,entrada!C:C,C174))</f>
        <v>0</v>
      </c>
      <c r="J174" s="49">
        <f>IF(CADA_PROD!B174="","",IFERROR($I174/SUM($I$5:$I$1003),""))</f>
        <v>0</v>
      </c>
      <c r="K174" s="49">
        <f>IF(CADA_PROD!B174="","",IFERROR(G174/SUM($G$5:$G$1003)+O174,""))</f>
        <v>1.2661433274246644E-4</v>
      </c>
      <c r="L174" s="22">
        <f>IF(CADA_PROD!$C174="","",IFERROR(SUMIFS(entrada!L:L,entrada!C:C,C174)/SUMIFS(entrada!H:H,entrada!C:C,C174),0))</f>
        <v>0</v>
      </c>
      <c r="M174" s="50" t="e">
        <f>IF(CADA_PROD!B174="","",F174/D174)</f>
        <v>#VALUE!</v>
      </c>
      <c r="N174" s="48" t="b">
        <f t="shared" si="6"/>
        <v>1</v>
      </c>
    </row>
    <row r="175" spans="2:14" ht="30.75" customHeight="1" x14ac:dyDescent="0.25">
      <c r="B175" s="19" t="str">
        <f>IF(CADA_PROD!B175="","",CADA_PROD!B175)</f>
        <v>"0E27</v>
      </c>
      <c r="C175" s="19" t="str">
        <f>IF(CADA_PROD!C175="","",CADA_PROD!C175)</f>
        <v>"0E27</v>
      </c>
      <c r="D175" s="47" t="str">
        <f>IF(CADA_PROD!D175="","",CADA_PROD!D175)</f>
        <v/>
      </c>
      <c r="E175" s="47">
        <f>IF(CADA_PROD!C175="","",SUMIFS(entrada!H:H,entrada!C:C,C175))</f>
        <v>1</v>
      </c>
      <c r="F175" s="47">
        <f>IF(CADA_PROD!B175="","",SUMIFS(SAIDA!G:G,SAIDA!C:C,C175))</f>
        <v>0</v>
      </c>
      <c r="G175" s="47">
        <f t="shared" si="7"/>
        <v>1</v>
      </c>
      <c r="H175" s="19" t="str">
        <f>IF(CADA_PROD!B175="","",IFERROR(IF(G175&lt;=0,"Sem estoque",IF(G175/D175&lt;0.25,"Quase sem estoque",IF(G175/D175&lt;1.2,"Estoque baixo",IF(G175/D175&lt;2,"Estoque moderado","Estoque confortável")))),""))</f>
        <v/>
      </c>
      <c r="I175" s="22">
        <f>IF(CADA_PROD!B175="","",SUMIFS(entrada!L:L,entrada!C:C,C175))</f>
        <v>0</v>
      </c>
      <c r="J175" s="49">
        <f>IF(CADA_PROD!B175="","",IFERROR($I175/SUM($I$5:$I$1003),""))</f>
        <v>0</v>
      </c>
      <c r="K175" s="49">
        <f>IF(CADA_PROD!B175="","",IFERROR(G175/SUM($G$5:$G$1003)+O175,""))</f>
        <v>1.2661433274246644E-4</v>
      </c>
      <c r="L175" s="22">
        <f>IF(CADA_PROD!$C175="","",IFERROR(SUMIFS(entrada!L:L,entrada!C:C,C175)/SUMIFS(entrada!H:H,entrada!C:C,C175),0))</f>
        <v>0</v>
      </c>
      <c r="M175" s="50" t="e">
        <f>IF(CADA_PROD!B175="","",F175/D175)</f>
        <v>#VALUE!</v>
      </c>
      <c r="N175" s="48" t="b">
        <f t="shared" si="6"/>
        <v>1</v>
      </c>
    </row>
    <row r="176" spans="2:14" ht="30.75" customHeight="1" x14ac:dyDescent="0.25">
      <c r="B176" s="19" t="str">
        <f>IF(CADA_PROD!B176="","",CADA_PROD!B176)</f>
        <v>"0E28</v>
      </c>
      <c r="C176" s="19" t="str">
        <f>IF(CADA_PROD!C176="","",CADA_PROD!C176)</f>
        <v>"0E28</v>
      </c>
      <c r="D176" s="47" t="str">
        <f>IF(CADA_PROD!D176="","",CADA_PROD!D176)</f>
        <v/>
      </c>
      <c r="E176" s="47">
        <f>IF(CADA_PROD!C176="","",SUMIFS(entrada!H:H,entrada!C:C,C176))</f>
        <v>1</v>
      </c>
      <c r="F176" s="47">
        <f>IF(CADA_PROD!B176="","",SUMIFS(SAIDA!G:G,SAIDA!C:C,C176))</f>
        <v>0</v>
      </c>
      <c r="G176" s="47">
        <f t="shared" si="7"/>
        <v>1</v>
      </c>
      <c r="H176" s="19" t="str">
        <f>IF(CADA_PROD!B176="","",IFERROR(IF(G176&lt;=0,"Sem estoque",IF(G176/D176&lt;0.25,"Quase sem estoque",IF(G176/D176&lt;1.2,"Estoque baixo",IF(G176/D176&lt;2,"Estoque moderado","Estoque confortável")))),""))</f>
        <v/>
      </c>
      <c r="I176" s="22">
        <f>IF(CADA_PROD!B176="","",SUMIFS(entrada!L:L,entrada!C:C,C176))</f>
        <v>0</v>
      </c>
      <c r="J176" s="49">
        <f>IF(CADA_PROD!B176="","",IFERROR($I176/SUM($I$5:$I$1003),""))</f>
        <v>0</v>
      </c>
      <c r="K176" s="49">
        <f>IF(CADA_PROD!B176="","",IFERROR(G176/SUM($G$5:$G$1003)+O176,""))</f>
        <v>1.2661433274246644E-4</v>
      </c>
      <c r="L176" s="22">
        <f>IF(CADA_PROD!$C176="","",IFERROR(SUMIFS(entrada!L:L,entrada!C:C,C176)/SUMIFS(entrada!H:H,entrada!C:C,C176),0))</f>
        <v>0</v>
      </c>
      <c r="M176" s="50" t="e">
        <f>IF(CADA_PROD!B176="","",F176/D176)</f>
        <v>#VALUE!</v>
      </c>
      <c r="N176" s="48" t="b">
        <f t="shared" si="6"/>
        <v>1</v>
      </c>
    </row>
    <row r="177" spans="2:14" ht="30.75" customHeight="1" x14ac:dyDescent="0.25">
      <c r="B177" s="19" t="str">
        <f>IF(CADA_PROD!B177="","",CADA_PROD!B177)</f>
        <v>"0E29</v>
      </c>
      <c r="C177" s="19" t="str">
        <f>IF(CADA_PROD!C177="","",CADA_PROD!C177)</f>
        <v>"0E29</v>
      </c>
      <c r="D177" s="47" t="str">
        <f>IF(CADA_PROD!D177="","",CADA_PROD!D177)</f>
        <v/>
      </c>
      <c r="E177" s="47">
        <f>IF(CADA_PROD!C177="","",SUMIFS(entrada!H:H,entrada!C:C,C177))</f>
        <v>9</v>
      </c>
      <c r="F177" s="47">
        <f>IF(CADA_PROD!B177="","",SUMIFS(SAIDA!G:G,SAIDA!C:C,C177))</f>
        <v>5</v>
      </c>
      <c r="G177" s="47">
        <f t="shared" si="7"/>
        <v>4</v>
      </c>
      <c r="H177" s="19" t="str">
        <f>IF(CADA_PROD!B177="","",IFERROR(IF(G177&lt;=0,"Sem estoque",IF(G177/D177&lt;0.25,"Quase sem estoque",IF(G177/D177&lt;1.2,"Estoque baixo",IF(G177/D177&lt;2,"Estoque moderado","Estoque confortável")))),""))</f>
        <v/>
      </c>
      <c r="I177" s="22">
        <f>IF(CADA_PROD!B177="","",SUMIFS(entrada!L:L,entrada!C:C,C177))</f>
        <v>0</v>
      </c>
      <c r="J177" s="49">
        <f>IF(CADA_PROD!B177="","",IFERROR($I177/SUM($I$5:$I$1003),""))</f>
        <v>0</v>
      </c>
      <c r="K177" s="49">
        <f>IF(CADA_PROD!B177="","",IFERROR(G177/SUM($G$5:$G$1003)+O177,""))</f>
        <v>5.0645733096986575E-4</v>
      </c>
      <c r="L177" s="22">
        <f>IF(CADA_PROD!$C177="","",IFERROR(SUMIFS(entrada!L:L,entrada!C:C,C177)/SUMIFS(entrada!H:H,entrada!C:C,C177),0))</f>
        <v>0</v>
      </c>
      <c r="M177" s="50" t="e">
        <f>IF(CADA_PROD!B177="","",F177/D177)</f>
        <v>#VALUE!</v>
      </c>
      <c r="N177" s="48" t="b">
        <f t="shared" si="6"/>
        <v>1</v>
      </c>
    </row>
    <row r="178" spans="2:14" ht="30.75" customHeight="1" x14ac:dyDescent="0.25">
      <c r="B178" s="19" t="str">
        <f>IF(CADA_PROD!B178="","",CADA_PROD!B178)</f>
        <v>"0E30</v>
      </c>
      <c r="C178" s="19" t="str">
        <f>IF(CADA_PROD!C178="","",CADA_PROD!C178)</f>
        <v>"0E30</v>
      </c>
      <c r="D178" s="47">
        <f>IF(CADA_PROD!D178="","",CADA_PROD!D178)</f>
        <v>8</v>
      </c>
      <c r="E178" s="47">
        <f>IF(CADA_PROD!C178="","",SUMIFS(entrada!H:H,entrada!C:C,C178))</f>
        <v>16</v>
      </c>
      <c r="F178" s="47">
        <f>IF(CADA_PROD!B178="","",SUMIFS(SAIDA!G:G,SAIDA!C:C,C178))</f>
        <v>12</v>
      </c>
      <c r="G178" s="47">
        <f t="shared" si="7"/>
        <v>4</v>
      </c>
      <c r="H178" s="19" t="str">
        <f>IF(CADA_PROD!B178="","",IFERROR(IF(G178&lt;=0,"Sem estoque",IF(G178/D178&lt;0.25,"Quase sem estoque",IF(G178/D178&lt;1.2,"Estoque baixo",IF(G178/D178&lt;2,"Estoque moderado","Estoque confortável")))),""))</f>
        <v>Estoque baixo</v>
      </c>
      <c r="I178" s="22">
        <f>IF(CADA_PROD!B178="","",SUMIFS(entrada!L:L,entrada!C:C,C178))</f>
        <v>0</v>
      </c>
      <c r="J178" s="49">
        <f>IF(CADA_PROD!B178="","",IFERROR($I178/SUM($I$5:$I$1003),""))</f>
        <v>0</v>
      </c>
      <c r="K178" s="49">
        <f>IF(CADA_PROD!B178="","",IFERROR(G178/SUM($G$5:$G$1003)+O178,""))</f>
        <v>5.0645733096986575E-4</v>
      </c>
      <c r="L178" s="22">
        <f>IF(CADA_PROD!$C178="","",IFERROR(SUMIFS(entrada!L:L,entrada!C:C,C178)/SUMIFS(entrada!H:H,entrada!C:C,C178),0))</f>
        <v>0</v>
      </c>
      <c r="M178" s="50">
        <f>IF(CADA_PROD!B178="","",F178/D178)</f>
        <v>1.5</v>
      </c>
      <c r="N178" s="48" t="b">
        <f t="shared" si="6"/>
        <v>1</v>
      </c>
    </row>
    <row r="179" spans="2:14" ht="30.75" customHeight="1" x14ac:dyDescent="0.25">
      <c r="B179" s="19" t="str">
        <f>IF(CADA_PROD!B179="","",CADA_PROD!B179)</f>
        <v>"0E31</v>
      </c>
      <c r="C179" s="19" t="str">
        <f>IF(CADA_PROD!C179="","",CADA_PROD!C179)</f>
        <v>"0E31</v>
      </c>
      <c r="D179" s="47" t="str">
        <f>IF(CADA_PROD!D179="","",CADA_PROD!D179)</f>
        <v/>
      </c>
      <c r="E179" s="47">
        <f>IF(CADA_PROD!C179="","",SUMIFS(entrada!H:H,entrada!C:C,C179))</f>
        <v>0</v>
      </c>
      <c r="F179" s="47">
        <f>IF(CADA_PROD!B179="","",SUMIFS(SAIDA!G:G,SAIDA!C:C,C179))</f>
        <v>3</v>
      </c>
      <c r="G179" s="47">
        <f t="shared" si="7"/>
        <v>-3</v>
      </c>
      <c r="H179" s="19" t="str">
        <f>IF(CADA_PROD!B179="","",IFERROR(IF(G179&lt;=0,"Sem estoque",IF(G179/D179&lt;0.25,"Quase sem estoque",IF(G179/D179&lt;1.2,"Estoque baixo",IF(G179/D179&lt;2,"Estoque moderado","Estoque confortável")))),""))</f>
        <v>Sem estoque</v>
      </c>
      <c r="I179" s="22">
        <f>IF(CADA_PROD!B179="","",SUMIFS(entrada!L:L,entrada!C:C,C179))</f>
        <v>0</v>
      </c>
      <c r="J179" s="49">
        <f>IF(CADA_PROD!B179="","",IFERROR($I179/SUM($I$5:$I$1003),""))</f>
        <v>0</v>
      </c>
      <c r="K179" s="49">
        <f>IF(CADA_PROD!B179="","",IFERROR(G179/SUM($G$5:$G$1003)+O179,""))</f>
        <v>-3.7984299822739937E-4</v>
      </c>
      <c r="L179" s="22">
        <f>IF(CADA_PROD!$C179="","",IFERROR(SUMIFS(entrada!L:L,entrada!C:C,C179)/SUMIFS(entrada!H:H,entrada!C:C,C179),0))</f>
        <v>0</v>
      </c>
      <c r="M179" s="50" t="e">
        <f>IF(CADA_PROD!B179="","",F179/D179)</f>
        <v>#VALUE!</v>
      </c>
      <c r="N179" s="48" t="b">
        <f t="shared" si="6"/>
        <v>1</v>
      </c>
    </row>
    <row r="180" spans="2:14" ht="30.75" customHeight="1" x14ac:dyDescent="0.25">
      <c r="B180" s="19" t="str">
        <f>IF(CADA_PROD!B180="","",CADA_PROD!B180)</f>
        <v>"0E32</v>
      </c>
      <c r="C180" s="19" t="str">
        <f>IF(CADA_PROD!C180="","",CADA_PROD!C180)</f>
        <v>"0E32</v>
      </c>
      <c r="D180" s="47" t="str">
        <f>IF(CADA_PROD!D180="","",CADA_PROD!D180)</f>
        <v/>
      </c>
      <c r="E180" s="47">
        <f>IF(CADA_PROD!C180="","",SUMIFS(entrada!H:H,entrada!C:C,C180))</f>
        <v>0</v>
      </c>
      <c r="F180" s="47">
        <f>IF(CADA_PROD!B180="","",SUMIFS(SAIDA!G:G,SAIDA!C:C,C180))</f>
        <v>0</v>
      </c>
      <c r="G180" s="47">
        <f t="shared" si="7"/>
        <v>0</v>
      </c>
      <c r="H180" s="19" t="str">
        <f>IF(CADA_PROD!B180="","",IFERROR(IF(G180&lt;=0,"Sem estoque",IF(G180/D180&lt;0.25,"Quase sem estoque",IF(G180/D180&lt;1.2,"Estoque baixo",IF(G180/D180&lt;2,"Estoque moderado","Estoque confortável")))),""))</f>
        <v>Sem estoque</v>
      </c>
      <c r="I180" s="22">
        <f>IF(CADA_PROD!B180="","",SUMIFS(entrada!L:L,entrada!C:C,C180))</f>
        <v>0</v>
      </c>
      <c r="J180" s="49">
        <f>IF(CADA_PROD!B180="","",IFERROR($I180/SUM($I$5:$I$1003),""))</f>
        <v>0</v>
      </c>
      <c r="K180" s="49">
        <f>IF(CADA_PROD!B180="","",IFERROR(G180/SUM($G$5:$G$1003)+O180,""))</f>
        <v>0</v>
      </c>
      <c r="L180" s="22">
        <f>IF(CADA_PROD!$C180="","",IFERROR(SUMIFS(entrada!L:L,entrada!C:C,C180)/SUMIFS(entrada!H:H,entrada!C:C,C180),0))</f>
        <v>0</v>
      </c>
      <c r="M180" s="50" t="e">
        <f>IF(CADA_PROD!B180="","",F180/D180)</f>
        <v>#VALUE!</v>
      </c>
      <c r="N180" s="48" t="b">
        <f t="shared" si="6"/>
        <v>1</v>
      </c>
    </row>
    <row r="181" spans="2:14" ht="30.75" customHeight="1" x14ac:dyDescent="0.25">
      <c r="B181" s="19" t="str">
        <f>IF(CADA_PROD!B181="","",CADA_PROD!B181)</f>
        <v>"0E33</v>
      </c>
      <c r="C181" s="19" t="str">
        <f>IF(CADA_PROD!C181="","",CADA_PROD!C181)</f>
        <v>"0E33</v>
      </c>
      <c r="D181" s="47" t="str">
        <f>IF(CADA_PROD!D181="","",CADA_PROD!D181)</f>
        <v/>
      </c>
      <c r="E181" s="47">
        <f>IF(CADA_PROD!C181="","",SUMIFS(entrada!H:H,entrada!C:C,C181))</f>
        <v>0</v>
      </c>
      <c r="F181" s="47">
        <f>IF(CADA_PROD!B181="","",SUMIFS(SAIDA!G:G,SAIDA!C:C,C181))</f>
        <v>0</v>
      </c>
      <c r="G181" s="47">
        <f t="shared" si="7"/>
        <v>0</v>
      </c>
      <c r="H181" s="19" t="str">
        <f>IF(CADA_PROD!B181="","",IFERROR(IF(G181&lt;=0,"Sem estoque",IF(G181/D181&lt;0.25,"Quase sem estoque",IF(G181/D181&lt;1.2,"Estoque baixo",IF(G181/D181&lt;2,"Estoque moderado","Estoque confortável")))),""))</f>
        <v>Sem estoque</v>
      </c>
      <c r="I181" s="22">
        <f>IF(CADA_PROD!B181="","",SUMIFS(entrada!L:L,entrada!C:C,C181))</f>
        <v>0</v>
      </c>
      <c r="J181" s="49">
        <f>IF(CADA_PROD!B181="","",IFERROR($I181/SUM($I$5:$I$1003),""))</f>
        <v>0</v>
      </c>
      <c r="K181" s="49">
        <f>IF(CADA_PROD!B181="","",IFERROR(G181/SUM($G$5:$G$1003)+O181,""))</f>
        <v>0</v>
      </c>
      <c r="L181" s="22">
        <f>IF(CADA_PROD!$C181="","",IFERROR(SUMIFS(entrada!L:L,entrada!C:C,C181)/SUMIFS(entrada!H:H,entrada!C:C,C181),0))</f>
        <v>0</v>
      </c>
      <c r="M181" s="50" t="e">
        <f>IF(CADA_PROD!B181="","",F181/D181)</f>
        <v>#VALUE!</v>
      </c>
      <c r="N181" s="48" t="b">
        <f t="shared" si="6"/>
        <v>1</v>
      </c>
    </row>
    <row r="182" spans="2:14" ht="30.75" customHeight="1" x14ac:dyDescent="0.25">
      <c r="B182" s="19" t="str">
        <f>IF(CADA_PROD!B182="","",CADA_PROD!B182)</f>
        <v>"0E34</v>
      </c>
      <c r="C182" s="19" t="str">
        <f>IF(CADA_PROD!C182="","",CADA_PROD!C182)</f>
        <v>"0E34</v>
      </c>
      <c r="D182" s="47" t="str">
        <f>IF(CADA_PROD!D182="","",CADA_PROD!D182)</f>
        <v/>
      </c>
      <c r="E182" s="47">
        <f>IF(CADA_PROD!C182="","",SUMIFS(entrada!H:H,entrada!C:C,C182))</f>
        <v>0</v>
      </c>
      <c r="F182" s="47">
        <f>IF(CADA_PROD!B182="","",SUMIFS(SAIDA!G:G,SAIDA!C:C,C182))</f>
        <v>0</v>
      </c>
      <c r="G182" s="47">
        <f t="shared" si="7"/>
        <v>0</v>
      </c>
      <c r="H182" s="19" t="str">
        <f>IF(CADA_PROD!B182="","",IFERROR(IF(G182&lt;=0,"Sem estoque",IF(G182/D182&lt;0.25,"Quase sem estoque",IF(G182/D182&lt;1.2,"Estoque baixo",IF(G182/D182&lt;2,"Estoque moderado","Estoque confortável")))),""))</f>
        <v>Sem estoque</v>
      </c>
      <c r="I182" s="22">
        <f>IF(CADA_PROD!B182="","",SUMIFS(entrada!L:L,entrada!C:C,C182))</f>
        <v>0</v>
      </c>
      <c r="J182" s="49">
        <f>IF(CADA_PROD!B182="","",IFERROR($I182/SUM($I$5:$I$1003),""))</f>
        <v>0</v>
      </c>
      <c r="K182" s="49">
        <f>IF(CADA_PROD!B182="","",IFERROR(G182/SUM($G$5:$G$1003)+O182,""))</f>
        <v>0</v>
      </c>
      <c r="L182" s="22">
        <f>IF(CADA_PROD!$C182="","",IFERROR(SUMIFS(entrada!L:L,entrada!C:C,C182)/SUMIFS(entrada!H:H,entrada!C:C,C182),0))</f>
        <v>0</v>
      </c>
      <c r="M182" s="50" t="e">
        <f>IF(CADA_PROD!B182="","",F182/D182)</f>
        <v>#VALUE!</v>
      </c>
      <c r="N182" s="48" t="b">
        <f t="shared" si="6"/>
        <v>1</v>
      </c>
    </row>
    <row r="183" spans="2:14" ht="30.75" customHeight="1" x14ac:dyDescent="0.25">
      <c r="B183" s="19" t="str">
        <f>IF(CADA_PROD!B183="","",CADA_PROD!B183)</f>
        <v>"0E35</v>
      </c>
      <c r="C183" s="19" t="str">
        <f>IF(CADA_PROD!C183="","",CADA_PROD!C183)</f>
        <v>"0E35</v>
      </c>
      <c r="D183" s="47" t="str">
        <f>IF(CADA_PROD!D183="","",CADA_PROD!D183)</f>
        <v/>
      </c>
      <c r="E183" s="47">
        <f>IF(CADA_PROD!C183="","",SUMIFS(entrada!H:H,entrada!C:C,C183))</f>
        <v>0</v>
      </c>
      <c r="F183" s="47">
        <f>IF(CADA_PROD!B183="","",SUMIFS(SAIDA!G:G,SAIDA!C:C,C183))</f>
        <v>202</v>
      </c>
      <c r="G183" s="47">
        <f t="shared" si="7"/>
        <v>-202</v>
      </c>
      <c r="H183" s="19" t="str">
        <f>IF(CADA_PROD!B183="","",IFERROR(IF(G183&lt;=0,"Sem estoque",IF(G183/D183&lt;0.25,"Quase sem estoque",IF(G183/D183&lt;1.2,"Estoque baixo",IF(G183/D183&lt;2,"Estoque moderado","Estoque confortável")))),""))</f>
        <v>Sem estoque</v>
      </c>
      <c r="I183" s="22">
        <f>IF(CADA_PROD!B183="","",SUMIFS(entrada!L:L,entrada!C:C,C183))</f>
        <v>0</v>
      </c>
      <c r="J183" s="49">
        <f>IF(CADA_PROD!B183="","",IFERROR($I183/SUM($I$5:$I$1003),""))</f>
        <v>0</v>
      </c>
      <c r="K183" s="49">
        <f>IF(CADA_PROD!B183="","",IFERROR(G183/SUM($G$5:$G$1003)+O183,""))</f>
        <v>-2.5576095213978221E-2</v>
      </c>
      <c r="L183" s="22">
        <f>IF(CADA_PROD!$C183="","",IFERROR(SUMIFS(entrada!L:L,entrada!C:C,C183)/SUMIFS(entrada!H:H,entrada!C:C,C183),0))</f>
        <v>0</v>
      </c>
      <c r="M183" s="50" t="e">
        <f>IF(CADA_PROD!B183="","",F183/D183)</f>
        <v>#VALUE!</v>
      </c>
      <c r="N183" s="48" t="b">
        <f t="shared" si="6"/>
        <v>1</v>
      </c>
    </row>
    <row r="184" spans="2:14" ht="30.75" customHeight="1" x14ac:dyDescent="0.25">
      <c r="B184" s="19" t="str">
        <f>IF(CADA_PROD!B184="","",CADA_PROD!B184)</f>
        <v>"0E36</v>
      </c>
      <c r="C184" s="19" t="str">
        <f>IF(CADA_PROD!C184="","",CADA_PROD!C184)</f>
        <v>"0E36</v>
      </c>
      <c r="D184" s="47" t="str">
        <f>IF(CADA_PROD!D184="","",CADA_PROD!D184)</f>
        <v/>
      </c>
      <c r="E184" s="47">
        <f>IF(CADA_PROD!C184="","",SUMIFS(entrada!H:H,entrada!C:C,C184))</f>
        <v>0</v>
      </c>
      <c r="F184" s="47">
        <f>IF(CADA_PROD!B184="","",SUMIFS(SAIDA!G:G,SAIDA!C:C,C184))</f>
        <v>0</v>
      </c>
      <c r="G184" s="47">
        <f t="shared" si="7"/>
        <v>0</v>
      </c>
      <c r="H184" s="19" t="str">
        <f>IF(CADA_PROD!B184="","",IFERROR(IF(G184&lt;=0,"Sem estoque",IF(G184/D184&lt;0.25,"Quase sem estoque",IF(G184/D184&lt;1.2,"Estoque baixo",IF(G184/D184&lt;2,"Estoque moderado","Estoque confortável")))),""))</f>
        <v>Sem estoque</v>
      </c>
      <c r="I184" s="22">
        <f>IF(CADA_PROD!B184="","",SUMIFS(entrada!L:L,entrada!C:C,C184))</f>
        <v>0</v>
      </c>
      <c r="J184" s="49">
        <f>IF(CADA_PROD!B184="","",IFERROR($I184/SUM($I$5:$I$1003),""))</f>
        <v>0</v>
      </c>
      <c r="K184" s="49">
        <f>IF(CADA_PROD!B184="","",IFERROR(G184/SUM($G$5:$G$1003)+O184,""))</f>
        <v>0</v>
      </c>
      <c r="L184" s="22">
        <f>IF(CADA_PROD!$C184="","",IFERROR(SUMIFS(entrada!L:L,entrada!C:C,C184)/SUMIFS(entrada!H:H,entrada!C:C,C184),0))</f>
        <v>0</v>
      </c>
      <c r="M184" s="50" t="e">
        <f>IF(CADA_PROD!B184="","",F184/D184)</f>
        <v>#VALUE!</v>
      </c>
      <c r="N184" s="48" t="b">
        <f t="shared" si="6"/>
        <v>1</v>
      </c>
    </row>
    <row r="185" spans="2:14" ht="30.75" customHeight="1" x14ac:dyDescent="0.25">
      <c r="B185" s="19" t="str">
        <f>IF(CADA_PROD!B185="","",CADA_PROD!B185)</f>
        <v>00F1</v>
      </c>
      <c r="C185" s="19" t="str">
        <f>IF(CADA_PROD!C185="","",CADA_PROD!C185)</f>
        <v>00F1</v>
      </c>
      <c r="D185" s="47" t="str">
        <f>IF(CADA_PROD!D185="","",CADA_PROD!D185)</f>
        <v/>
      </c>
      <c r="E185" s="47">
        <f>IF(CADA_PROD!C185="","",SUMIFS(entrada!H:H,entrada!C:C,C185))</f>
        <v>4</v>
      </c>
      <c r="F185" s="47">
        <f>IF(CADA_PROD!B185="","",SUMIFS(SAIDA!G:G,SAIDA!C:C,C185))</f>
        <v>0</v>
      </c>
      <c r="G185" s="47">
        <f t="shared" si="7"/>
        <v>4</v>
      </c>
      <c r="H185" s="19" t="str">
        <f>IF(CADA_PROD!B185="","",IFERROR(IF(G185&lt;=0,"Sem estoque",IF(G185/D185&lt;0.25,"Quase sem estoque",IF(G185/D185&lt;1.2,"Estoque baixo",IF(G185/D185&lt;2,"Estoque moderado","Estoque confortável")))),""))</f>
        <v/>
      </c>
      <c r="I185" s="22">
        <f>IF(CADA_PROD!B185="","",SUMIFS(entrada!L:L,entrada!C:C,C185))</f>
        <v>0</v>
      </c>
      <c r="J185" s="49">
        <f>IF(CADA_PROD!B185="","",IFERROR($I185/SUM($I$5:$I$1003),""))</f>
        <v>0</v>
      </c>
      <c r="K185" s="49">
        <f>IF(CADA_PROD!B185="","",IFERROR(G185/SUM($G$5:$G$1003)+O185,""))</f>
        <v>5.0645733096986575E-4</v>
      </c>
      <c r="L185" s="22">
        <f>IF(CADA_PROD!$C185="","",IFERROR(SUMIFS(entrada!L:L,entrada!C:C,C185)/SUMIFS(entrada!H:H,entrada!C:C,C185),0))</f>
        <v>0</v>
      </c>
      <c r="M185" s="50" t="e">
        <f>IF(CADA_PROD!B185="","",F185/D185)</f>
        <v>#VALUE!</v>
      </c>
      <c r="N185" s="48" t="b">
        <f t="shared" si="6"/>
        <v>1</v>
      </c>
    </row>
    <row r="186" spans="2:14" ht="30.75" customHeight="1" x14ac:dyDescent="0.25">
      <c r="B186" s="19" t="str">
        <f>IF(CADA_PROD!B186="","",CADA_PROD!B186)</f>
        <v>00F2</v>
      </c>
      <c r="C186" s="19" t="str">
        <f>IF(CADA_PROD!C186="","",CADA_PROD!C186)</f>
        <v>00F2</v>
      </c>
      <c r="D186" s="47" t="str">
        <f>IF(CADA_PROD!D186="","",CADA_PROD!D186)</f>
        <v/>
      </c>
      <c r="E186" s="47">
        <f>IF(CADA_PROD!C186="","",SUMIFS(entrada!H:H,entrada!C:C,C186))</f>
        <v>6</v>
      </c>
      <c r="F186" s="47">
        <f>IF(CADA_PROD!B186="","",SUMIFS(SAIDA!G:G,SAIDA!C:C,C186))</f>
        <v>0</v>
      </c>
      <c r="G186" s="47">
        <f t="shared" si="7"/>
        <v>6</v>
      </c>
      <c r="H186" s="19" t="str">
        <f>IF(CADA_PROD!B186="","",IFERROR(IF(G186&lt;=0,"Sem estoque",IF(G186/D186&lt;0.25,"Quase sem estoque",IF(G186/D186&lt;1.2,"Estoque baixo",IF(G186/D186&lt;2,"Estoque moderado","Estoque confortável")))),""))</f>
        <v/>
      </c>
      <c r="I186" s="22">
        <f>IF(CADA_PROD!B186="","",SUMIFS(entrada!L:L,entrada!C:C,C186))</f>
        <v>0</v>
      </c>
      <c r="J186" s="49">
        <f>IF(CADA_PROD!B186="","",IFERROR($I186/SUM($I$5:$I$1003),""))</f>
        <v>0</v>
      </c>
      <c r="K186" s="49">
        <f>IF(CADA_PROD!B186="","",IFERROR(G186/SUM($G$5:$G$1003)+O186,""))</f>
        <v>7.5968599645479873E-4</v>
      </c>
      <c r="L186" s="22">
        <f>IF(CADA_PROD!$C186="","",IFERROR(SUMIFS(entrada!L:L,entrada!C:C,C186)/SUMIFS(entrada!H:H,entrada!C:C,C186),0))</f>
        <v>0</v>
      </c>
      <c r="M186" s="50" t="e">
        <f>IF(CADA_PROD!B186="","",F186/D186)</f>
        <v>#VALUE!</v>
      </c>
      <c r="N186" s="48" t="b">
        <f t="shared" si="6"/>
        <v>1</v>
      </c>
    </row>
    <row r="187" spans="2:14" ht="30.75" customHeight="1" x14ac:dyDescent="0.25">
      <c r="B187" s="19" t="str">
        <f>IF(CADA_PROD!B187="","",CADA_PROD!B187)</f>
        <v>00F3</v>
      </c>
      <c r="C187" s="19" t="str">
        <f>IF(CADA_PROD!C187="","",CADA_PROD!C187)</f>
        <v>00F3</v>
      </c>
      <c r="D187" s="47" t="str">
        <f>IF(CADA_PROD!D187="","",CADA_PROD!D187)</f>
        <v/>
      </c>
      <c r="E187" s="47">
        <f>IF(CADA_PROD!C187="","",SUMIFS(entrada!H:H,entrada!C:C,C187))</f>
        <v>2</v>
      </c>
      <c r="F187" s="47">
        <f>IF(CADA_PROD!B187="","",SUMIFS(SAIDA!G:G,SAIDA!C:C,C187))</f>
        <v>0</v>
      </c>
      <c r="G187" s="47">
        <f t="shared" si="7"/>
        <v>2</v>
      </c>
      <c r="H187" s="19" t="str">
        <f>IF(CADA_PROD!B187="","",IFERROR(IF(G187&lt;=0,"Sem estoque",IF(G187/D187&lt;0.25,"Quase sem estoque",IF(G187/D187&lt;1.2,"Estoque baixo",IF(G187/D187&lt;2,"Estoque moderado","Estoque confortável")))),""))</f>
        <v/>
      </c>
      <c r="I187" s="22">
        <f>IF(CADA_PROD!B187="","",SUMIFS(entrada!L:L,entrada!C:C,C187))</f>
        <v>0</v>
      </c>
      <c r="J187" s="49">
        <f>IF(CADA_PROD!B187="","",IFERROR($I187/SUM($I$5:$I$1003),""))</f>
        <v>0</v>
      </c>
      <c r="K187" s="49">
        <f>IF(CADA_PROD!B187="","",IFERROR(G187/SUM($G$5:$G$1003)+O187,""))</f>
        <v>2.5322866548493288E-4</v>
      </c>
      <c r="L187" s="22">
        <f>IF(CADA_PROD!$C187="","",IFERROR(SUMIFS(entrada!L:L,entrada!C:C,C187)/SUMIFS(entrada!H:H,entrada!C:C,C187),0))</f>
        <v>0</v>
      </c>
      <c r="M187" s="50" t="e">
        <f>IF(CADA_PROD!B187="","",F187/D187)</f>
        <v>#VALUE!</v>
      </c>
      <c r="N187" s="48" t="b">
        <f t="shared" si="6"/>
        <v>1</v>
      </c>
    </row>
    <row r="188" spans="2:14" ht="30.75" customHeight="1" x14ac:dyDescent="0.25">
      <c r="B188" s="19" t="str">
        <f>IF(CADA_PROD!B188="","",CADA_PROD!B188)</f>
        <v>00F4</v>
      </c>
      <c r="C188" s="19" t="str">
        <f>IF(CADA_PROD!C188="","",CADA_PROD!C188)</f>
        <v>00F4</v>
      </c>
      <c r="D188" s="47" t="str">
        <f>IF(CADA_PROD!D188="","",CADA_PROD!D188)</f>
        <v/>
      </c>
      <c r="E188" s="47">
        <f>IF(CADA_PROD!C188="","",SUMIFS(entrada!H:H,entrada!C:C,C188))</f>
        <v>1</v>
      </c>
      <c r="F188" s="47">
        <f>IF(CADA_PROD!B188="","",SUMIFS(SAIDA!G:G,SAIDA!C:C,C188))</f>
        <v>0</v>
      </c>
      <c r="G188" s="47">
        <f t="shared" si="7"/>
        <v>1</v>
      </c>
      <c r="H188" s="19" t="str">
        <f>IF(CADA_PROD!B188="","",IFERROR(IF(G188&lt;=0,"Sem estoque",IF(G188/D188&lt;0.25,"Quase sem estoque",IF(G188/D188&lt;1.2,"Estoque baixo",IF(G188/D188&lt;2,"Estoque moderado","Estoque confortável")))),""))</f>
        <v/>
      </c>
      <c r="I188" s="22">
        <f>IF(CADA_PROD!B188="","",SUMIFS(entrada!L:L,entrada!C:C,C188))</f>
        <v>0</v>
      </c>
      <c r="J188" s="49">
        <f>IF(CADA_PROD!B188="","",IFERROR($I188/SUM($I$5:$I$1003),""))</f>
        <v>0</v>
      </c>
      <c r="K188" s="49">
        <f>IF(CADA_PROD!B188="","",IFERROR(G188/SUM($G$5:$G$1003)+O188,""))</f>
        <v>1.2661433274246644E-4</v>
      </c>
      <c r="L188" s="22">
        <f>IF(CADA_PROD!$C188="","",IFERROR(SUMIFS(entrada!L:L,entrada!C:C,C188)/SUMIFS(entrada!H:H,entrada!C:C,C188),0))</f>
        <v>0</v>
      </c>
      <c r="M188" s="50" t="e">
        <f>IF(CADA_PROD!B188="","",F188/D188)</f>
        <v>#VALUE!</v>
      </c>
      <c r="N188" s="48" t="b">
        <f t="shared" si="6"/>
        <v>1</v>
      </c>
    </row>
    <row r="189" spans="2:14" ht="30.75" customHeight="1" x14ac:dyDescent="0.25">
      <c r="B189" s="19" t="str">
        <f>IF(CADA_PROD!B189="","",CADA_PROD!B189)</f>
        <v>00F5</v>
      </c>
      <c r="C189" s="19" t="str">
        <f>IF(CADA_PROD!C189="","",CADA_PROD!C189)</f>
        <v>00F5</v>
      </c>
      <c r="D189" s="47" t="str">
        <f>IF(CADA_PROD!D189="","",CADA_PROD!D189)</f>
        <v/>
      </c>
      <c r="E189" s="47">
        <f>IF(CADA_PROD!C189="","",SUMIFS(entrada!H:H,entrada!C:C,C189))</f>
        <v>1</v>
      </c>
      <c r="F189" s="47">
        <f>IF(CADA_PROD!B189="","",SUMIFS(SAIDA!G:G,SAIDA!C:C,C189))</f>
        <v>0</v>
      </c>
      <c r="G189" s="47">
        <f t="shared" si="7"/>
        <v>1</v>
      </c>
      <c r="H189" s="19" t="str">
        <f>IF(CADA_PROD!B189="","",IFERROR(IF(G189&lt;=0,"Sem estoque",IF(G189/D189&lt;0.25,"Quase sem estoque",IF(G189/D189&lt;1.2,"Estoque baixo",IF(G189/D189&lt;2,"Estoque moderado","Estoque confortável")))),""))</f>
        <v/>
      </c>
      <c r="I189" s="22">
        <f>IF(CADA_PROD!B189="","",SUMIFS(entrada!L:L,entrada!C:C,C189))</f>
        <v>0</v>
      </c>
      <c r="J189" s="49">
        <f>IF(CADA_PROD!B189="","",IFERROR($I189/SUM($I$5:$I$1003),""))</f>
        <v>0</v>
      </c>
      <c r="K189" s="49">
        <f>IF(CADA_PROD!B189="","",IFERROR(G189/SUM($G$5:$G$1003)+O189,""))</f>
        <v>1.2661433274246644E-4</v>
      </c>
      <c r="L189" s="22">
        <f>IF(CADA_PROD!$C189="","",IFERROR(SUMIFS(entrada!L:L,entrada!C:C,C189)/SUMIFS(entrada!H:H,entrada!C:C,C189),0))</f>
        <v>0</v>
      </c>
      <c r="M189" s="50" t="e">
        <f>IF(CADA_PROD!B189="","",F189/D189)</f>
        <v>#VALUE!</v>
      </c>
      <c r="N189" s="48" t="b">
        <f t="shared" si="6"/>
        <v>1</v>
      </c>
    </row>
    <row r="190" spans="2:14" ht="30.75" customHeight="1" x14ac:dyDescent="0.25">
      <c r="B190" s="19" t="str">
        <f>IF(CADA_PROD!B190="","",CADA_PROD!B190)</f>
        <v>00F6</v>
      </c>
      <c r="C190" s="19" t="str">
        <f>IF(CADA_PROD!C190="","",CADA_PROD!C190)</f>
        <v>00F6</v>
      </c>
      <c r="D190" s="47" t="str">
        <f>IF(CADA_PROD!D190="","",CADA_PROD!D190)</f>
        <v/>
      </c>
      <c r="E190" s="47">
        <f>IF(CADA_PROD!C190="","",SUMIFS(entrada!H:H,entrada!C:C,C190))</f>
        <v>1</v>
      </c>
      <c r="F190" s="47">
        <f>IF(CADA_PROD!B190="","",SUMIFS(SAIDA!G:G,SAIDA!C:C,C190))</f>
        <v>0</v>
      </c>
      <c r="G190" s="47">
        <f t="shared" si="7"/>
        <v>1</v>
      </c>
      <c r="H190" s="19" t="str">
        <f>IF(CADA_PROD!B190="","",IFERROR(IF(G190&lt;=0,"Sem estoque",IF(G190/D190&lt;0.25,"Quase sem estoque",IF(G190/D190&lt;1.2,"Estoque baixo",IF(G190/D190&lt;2,"Estoque moderado","Estoque confortável")))),""))</f>
        <v/>
      </c>
      <c r="I190" s="22">
        <f>IF(CADA_PROD!B190="","",SUMIFS(entrada!L:L,entrada!C:C,C190))</f>
        <v>0</v>
      </c>
      <c r="J190" s="49">
        <f>IF(CADA_PROD!B190="","",IFERROR($I190/SUM($I$5:$I$1003),""))</f>
        <v>0</v>
      </c>
      <c r="K190" s="49">
        <f>IF(CADA_PROD!B190="","",IFERROR(G190/SUM($G$5:$G$1003)+O190,""))</f>
        <v>1.2661433274246644E-4</v>
      </c>
      <c r="L190" s="22">
        <f>IF(CADA_PROD!$C190="","",IFERROR(SUMIFS(entrada!L:L,entrada!C:C,C190)/SUMIFS(entrada!H:H,entrada!C:C,C190),0))</f>
        <v>0</v>
      </c>
      <c r="M190" s="50" t="e">
        <f>IF(CADA_PROD!B190="","",F190/D190)</f>
        <v>#VALUE!</v>
      </c>
      <c r="N190" s="48" t="b">
        <f t="shared" si="6"/>
        <v>1</v>
      </c>
    </row>
    <row r="191" spans="2:14" ht="30.75" customHeight="1" x14ac:dyDescent="0.25">
      <c r="B191" s="19" t="str">
        <f>IF(CADA_PROD!B191="","",CADA_PROD!B191)</f>
        <v>00F7</v>
      </c>
      <c r="C191" s="19" t="str">
        <f>IF(CADA_PROD!C191="","",CADA_PROD!C191)</f>
        <v>00F7</v>
      </c>
      <c r="D191" s="47" t="str">
        <f>IF(CADA_PROD!D191="","",CADA_PROD!D191)</f>
        <v/>
      </c>
      <c r="E191" s="47">
        <f>IF(CADA_PROD!C191="","",SUMIFS(entrada!H:H,entrada!C:C,C191))</f>
        <v>0</v>
      </c>
      <c r="F191" s="47">
        <f>IF(CADA_PROD!B191="","",SUMIFS(SAIDA!G:G,SAIDA!C:C,C191))</f>
        <v>0</v>
      </c>
      <c r="G191" s="47">
        <f t="shared" si="7"/>
        <v>0</v>
      </c>
      <c r="H191" s="19" t="str">
        <f>IF(CADA_PROD!B191="","",IFERROR(IF(G191&lt;=0,"Sem estoque",IF(G191/D191&lt;0.25,"Quase sem estoque",IF(G191/D191&lt;1.2,"Estoque baixo",IF(G191/D191&lt;2,"Estoque moderado","Estoque confortável")))),""))</f>
        <v>Sem estoque</v>
      </c>
      <c r="I191" s="22">
        <f>IF(CADA_PROD!B191="","",SUMIFS(entrada!L:L,entrada!C:C,C191))</f>
        <v>0</v>
      </c>
      <c r="J191" s="49">
        <f>IF(CADA_PROD!B191="","",IFERROR($I191/SUM($I$5:$I$1003),""))</f>
        <v>0</v>
      </c>
      <c r="K191" s="49">
        <f>IF(CADA_PROD!B191="","",IFERROR(G191/SUM($G$5:$G$1003)+O191,""))</f>
        <v>0</v>
      </c>
      <c r="L191" s="22">
        <f>IF(CADA_PROD!$C191="","",IFERROR(SUMIFS(entrada!L:L,entrada!C:C,C191)/SUMIFS(entrada!H:H,entrada!C:C,C191),0))</f>
        <v>0</v>
      </c>
      <c r="M191" s="50" t="e">
        <f>IF(CADA_PROD!B191="","",F191/D191)</f>
        <v>#VALUE!</v>
      </c>
      <c r="N191" s="48" t="b">
        <f t="shared" si="6"/>
        <v>1</v>
      </c>
    </row>
    <row r="192" spans="2:14" ht="30.75" customHeight="1" x14ac:dyDescent="0.25">
      <c r="B192" s="19" t="str">
        <f>IF(CADA_PROD!B192="","",CADA_PROD!B192)</f>
        <v>00F8</v>
      </c>
      <c r="C192" s="19" t="str">
        <f>IF(CADA_PROD!C192="","",CADA_PROD!C192)</f>
        <v>00F8</v>
      </c>
      <c r="D192" s="47" t="str">
        <f>IF(CADA_PROD!D192="","",CADA_PROD!D192)</f>
        <v/>
      </c>
      <c r="E192" s="47">
        <f>IF(CADA_PROD!C192="","",SUMIFS(entrada!H:H,entrada!C:C,C192))</f>
        <v>0</v>
      </c>
      <c r="F192" s="47">
        <f>IF(CADA_PROD!B192="","",SUMIFS(SAIDA!G:G,SAIDA!C:C,C192))</f>
        <v>0</v>
      </c>
      <c r="G192" s="47">
        <f t="shared" si="7"/>
        <v>0</v>
      </c>
      <c r="H192" s="19" t="str">
        <f>IF(CADA_PROD!B192="","",IFERROR(IF(G192&lt;=0,"Sem estoque",IF(G192/D192&lt;0.25,"Quase sem estoque",IF(G192/D192&lt;1.2,"Estoque baixo",IF(G192/D192&lt;2,"Estoque moderado","Estoque confortável")))),""))</f>
        <v>Sem estoque</v>
      </c>
      <c r="I192" s="22">
        <f>IF(CADA_PROD!B192="","",SUMIFS(entrada!L:L,entrada!C:C,C192))</f>
        <v>0</v>
      </c>
      <c r="J192" s="49">
        <f>IF(CADA_PROD!B192="","",IFERROR($I192/SUM($I$5:$I$1003),""))</f>
        <v>0</v>
      </c>
      <c r="K192" s="49">
        <f>IF(CADA_PROD!B192="","",IFERROR(G192/SUM($G$5:$G$1003)+O192,""))</f>
        <v>0</v>
      </c>
      <c r="L192" s="22">
        <f>IF(CADA_PROD!$C192="","",IFERROR(SUMIFS(entrada!L:L,entrada!C:C,C192)/SUMIFS(entrada!H:H,entrada!C:C,C192),0))</f>
        <v>0</v>
      </c>
      <c r="M192" s="50" t="e">
        <f>IF(CADA_PROD!B192="","",F192/D192)</f>
        <v>#VALUE!</v>
      </c>
      <c r="N192" s="48" t="b">
        <f t="shared" si="6"/>
        <v>1</v>
      </c>
    </row>
    <row r="193" spans="2:14" ht="30.75" customHeight="1" x14ac:dyDescent="0.25">
      <c r="B193" s="19" t="str">
        <f>IF(CADA_PROD!B193="","",CADA_PROD!B193)</f>
        <v>00F9</v>
      </c>
      <c r="C193" s="19" t="str">
        <f>IF(CADA_PROD!C193="","",CADA_PROD!C193)</f>
        <v>00F9</v>
      </c>
      <c r="D193" s="47" t="str">
        <f>IF(CADA_PROD!D193="","",CADA_PROD!D193)</f>
        <v/>
      </c>
      <c r="E193" s="47">
        <f>IF(CADA_PROD!C193="","",SUMIFS(entrada!H:H,entrada!C:C,C193))</f>
        <v>0</v>
      </c>
      <c r="F193" s="47">
        <f>IF(CADA_PROD!B193="","",SUMIFS(SAIDA!G:G,SAIDA!C:C,C193))</f>
        <v>0</v>
      </c>
      <c r="G193" s="47">
        <f t="shared" si="7"/>
        <v>0</v>
      </c>
      <c r="H193" s="19" t="str">
        <f>IF(CADA_PROD!B193="","",IFERROR(IF(G193&lt;=0,"Sem estoque",IF(G193/D193&lt;0.25,"Quase sem estoque",IF(G193/D193&lt;1.2,"Estoque baixo",IF(G193/D193&lt;2,"Estoque moderado","Estoque confortável")))),""))</f>
        <v>Sem estoque</v>
      </c>
      <c r="I193" s="22">
        <f>IF(CADA_PROD!B193="","",SUMIFS(entrada!L:L,entrada!C:C,C193))</f>
        <v>0</v>
      </c>
      <c r="J193" s="49">
        <f>IF(CADA_PROD!B193="","",IFERROR($I193/SUM($I$5:$I$1003),""))</f>
        <v>0</v>
      </c>
      <c r="K193" s="49">
        <f>IF(CADA_PROD!B193="","",IFERROR(G193/SUM($G$5:$G$1003)+O193,""))</f>
        <v>0</v>
      </c>
      <c r="L193" s="22">
        <f>IF(CADA_PROD!$C193="","",IFERROR(SUMIFS(entrada!L:L,entrada!C:C,C193)/SUMIFS(entrada!H:H,entrada!C:C,C193),0))</f>
        <v>0</v>
      </c>
      <c r="M193" s="50" t="e">
        <f>IF(CADA_PROD!B193="","",F193/D193)</f>
        <v>#VALUE!</v>
      </c>
      <c r="N193" s="48" t="b">
        <f t="shared" si="6"/>
        <v>1</v>
      </c>
    </row>
    <row r="194" spans="2:14" ht="30.75" customHeight="1" x14ac:dyDescent="0.25">
      <c r="B194" s="19" t="str">
        <f>IF(CADA_PROD!B194="","",CADA_PROD!B194)</f>
        <v>0F10</v>
      </c>
      <c r="C194" s="19" t="str">
        <f>IF(CADA_PROD!C194="","",CADA_PROD!C194)</f>
        <v>0F10</v>
      </c>
      <c r="D194" s="47" t="str">
        <f>IF(CADA_PROD!D194="","",CADA_PROD!D194)</f>
        <v/>
      </c>
      <c r="E194" s="47">
        <f>IF(CADA_PROD!C194="","",SUMIFS(entrada!H:H,entrada!C:C,C194))</f>
        <v>0</v>
      </c>
      <c r="F194" s="47">
        <f>IF(CADA_PROD!B194="","",SUMIFS(SAIDA!G:G,SAIDA!C:C,C194))</f>
        <v>0</v>
      </c>
      <c r="G194" s="47">
        <f t="shared" si="7"/>
        <v>0</v>
      </c>
      <c r="H194" s="19" t="str">
        <f>IF(CADA_PROD!B194="","",IFERROR(IF(G194&lt;=0,"Sem estoque",IF(G194/D194&lt;0.25,"Quase sem estoque",IF(G194/D194&lt;1.2,"Estoque baixo",IF(G194/D194&lt;2,"Estoque moderado","Estoque confortável")))),""))</f>
        <v>Sem estoque</v>
      </c>
      <c r="I194" s="22">
        <f>IF(CADA_PROD!B194="","",SUMIFS(entrada!L:L,entrada!C:C,C194))</f>
        <v>0</v>
      </c>
      <c r="J194" s="49">
        <f>IF(CADA_PROD!B194="","",IFERROR($I194/SUM($I$5:$I$1003),""))</f>
        <v>0</v>
      </c>
      <c r="K194" s="49">
        <f>IF(CADA_PROD!B194="","",IFERROR(G194/SUM($G$5:$G$1003)+O194,""))</f>
        <v>0</v>
      </c>
      <c r="L194" s="22">
        <f>IF(CADA_PROD!$C194="","",IFERROR(SUMIFS(entrada!L:L,entrada!C:C,C194)/SUMIFS(entrada!H:H,entrada!C:C,C194),0))</f>
        <v>0</v>
      </c>
      <c r="M194" s="50" t="e">
        <f>IF(CADA_PROD!B194="","",F194/D194)</f>
        <v>#VALUE!</v>
      </c>
      <c r="N194" s="48" t="b">
        <f t="shared" si="6"/>
        <v>1</v>
      </c>
    </row>
    <row r="195" spans="2:14" ht="30.75" customHeight="1" x14ac:dyDescent="0.25">
      <c r="B195" s="19" t="str">
        <f>IF(CADA_PROD!B195="","",CADA_PROD!B195)</f>
        <v>0F11</v>
      </c>
      <c r="C195" s="19" t="str">
        <f>IF(CADA_PROD!C195="","",CADA_PROD!C195)</f>
        <v>0F11</v>
      </c>
      <c r="D195" s="47" t="str">
        <f>IF(CADA_PROD!D195="","",CADA_PROD!D195)</f>
        <v/>
      </c>
      <c r="E195" s="47">
        <f>IF(CADA_PROD!C195="","",SUMIFS(entrada!H:H,entrada!C:C,C195))</f>
        <v>0</v>
      </c>
      <c r="F195" s="47">
        <f>IF(CADA_PROD!B195="","",SUMIFS(SAIDA!G:G,SAIDA!C:C,C195))</f>
        <v>0</v>
      </c>
      <c r="G195" s="47">
        <f t="shared" si="7"/>
        <v>0</v>
      </c>
      <c r="H195" s="19" t="str">
        <f>IF(CADA_PROD!B195="","",IFERROR(IF(G195&lt;=0,"Sem estoque",IF(G195/D195&lt;0.25,"Quase sem estoque",IF(G195/D195&lt;1.2,"Estoque baixo",IF(G195/D195&lt;2,"Estoque moderado","Estoque confortável")))),""))</f>
        <v>Sem estoque</v>
      </c>
      <c r="I195" s="22">
        <f>IF(CADA_PROD!B195="","",SUMIFS(entrada!L:L,entrada!C:C,C195))</f>
        <v>0</v>
      </c>
      <c r="J195" s="49">
        <f>IF(CADA_PROD!B195="","",IFERROR($I195/SUM($I$5:$I$1003),""))</f>
        <v>0</v>
      </c>
      <c r="K195" s="49">
        <f>IF(CADA_PROD!B195="","",IFERROR(G195/SUM($G$5:$G$1003)+O195,""))</f>
        <v>0</v>
      </c>
      <c r="L195" s="22">
        <f>IF(CADA_PROD!$C195="","",IFERROR(SUMIFS(entrada!L:L,entrada!C:C,C195)/SUMIFS(entrada!H:H,entrada!C:C,C195),0))</f>
        <v>0</v>
      </c>
      <c r="M195" s="50" t="e">
        <f>IF(CADA_PROD!B195="","",F195/D195)</f>
        <v>#VALUE!</v>
      </c>
      <c r="N195" s="48" t="b">
        <f t="shared" si="6"/>
        <v>1</v>
      </c>
    </row>
    <row r="196" spans="2:14" ht="30.75" customHeight="1" x14ac:dyDescent="0.25">
      <c r="B196" s="19" t="str">
        <f>IF(CADA_PROD!B196="","",CADA_PROD!B196)</f>
        <v>0F12</v>
      </c>
      <c r="C196" s="19" t="str">
        <f>IF(CADA_PROD!C196="","",CADA_PROD!C196)</f>
        <v>0F12</v>
      </c>
      <c r="D196" s="47" t="str">
        <f>IF(CADA_PROD!D196="","",CADA_PROD!D196)</f>
        <v/>
      </c>
      <c r="E196" s="47">
        <f>IF(CADA_PROD!C196="","",SUMIFS(entrada!H:H,entrada!C:C,C196))</f>
        <v>0</v>
      </c>
      <c r="F196" s="47">
        <f>IF(CADA_PROD!B196="","",SUMIFS(SAIDA!G:G,SAIDA!C:C,C196))</f>
        <v>0</v>
      </c>
      <c r="G196" s="47">
        <f t="shared" si="7"/>
        <v>0</v>
      </c>
      <c r="H196" s="19" t="str">
        <f>IF(CADA_PROD!B196="","",IFERROR(IF(G196&lt;=0,"Sem estoque",IF(G196/D196&lt;0.25,"Quase sem estoque",IF(G196/D196&lt;1.2,"Estoque baixo",IF(G196/D196&lt;2,"Estoque moderado","Estoque confortável")))),""))</f>
        <v>Sem estoque</v>
      </c>
      <c r="I196" s="22">
        <f>IF(CADA_PROD!B196="","",SUMIFS(entrada!L:L,entrada!C:C,C196))</f>
        <v>0</v>
      </c>
      <c r="J196" s="49">
        <f>IF(CADA_PROD!B196="","",IFERROR($I196/SUM($I$5:$I$1003),""))</f>
        <v>0</v>
      </c>
      <c r="K196" s="49">
        <f>IF(CADA_PROD!B196="","",IFERROR(G196/SUM($G$5:$G$1003)+O196,""))</f>
        <v>0</v>
      </c>
      <c r="L196" s="22">
        <f>IF(CADA_PROD!$C196="","",IFERROR(SUMIFS(entrada!L:L,entrada!C:C,C196)/SUMIFS(entrada!H:H,entrada!C:C,C196),0))</f>
        <v>0</v>
      </c>
      <c r="M196" s="50" t="e">
        <f>IF(CADA_PROD!B196="","",F196/D196)</f>
        <v>#VALUE!</v>
      </c>
      <c r="N196" s="48" t="b">
        <f t="shared" si="6"/>
        <v>1</v>
      </c>
    </row>
    <row r="197" spans="2:14" ht="30.75" customHeight="1" x14ac:dyDescent="0.25">
      <c r="B197" s="19" t="str">
        <f>IF(CADA_PROD!B197="","",CADA_PROD!B197)</f>
        <v>0F13</v>
      </c>
      <c r="C197" s="19" t="str">
        <f>IF(CADA_PROD!C197="","",CADA_PROD!C197)</f>
        <v>0F13</v>
      </c>
      <c r="D197" s="47" t="str">
        <f>IF(CADA_PROD!D197="","",CADA_PROD!D197)</f>
        <v/>
      </c>
      <c r="E197" s="47">
        <f>IF(CADA_PROD!C197="","",SUMIFS(entrada!H:H,entrada!C:C,C197))</f>
        <v>1</v>
      </c>
      <c r="F197" s="47">
        <f>IF(CADA_PROD!B197="","",SUMIFS(SAIDA!G:G,SAIDA!C:C,C197))</f>
        <v>0</v>
      </c>
      <c r="G197" s="47">
        <f t="shared" si="7"/>
        <v>1</v>
      </c>
      <c r="H197" s="19" t="str">
        <f>IF(CADA_PROD!B197="","",IFERROR(IF(G197&lt;=0,"Sem estoque",IF(G197/D197&lt;0.25,"Quase sem estoque",IF(G197/D197&lt;1.2,"Estoque baixo",IF(G197/D197&lt;2,"Estoque moderado","Estoque confortável")))),""))</f>
        <v/>
      </c>
      <c r="I197" s="22">
        <f>IF(CADA_PROD!B197="","",SUMIFS(entrada!L:L,entrada!C:C,C197))</f>
        <v>0</v>
      </c>
      <c r="J197" s="49">
        <f>IF(CADA_PROD!B197="","",IFERROR($I197/SUM($I$5:$I$1003),""))</f>
        <v>0</v>
      </c>
      <c r="K197" s="49">
        <f>IF(CADA_PROD!B197="","",IFERROR(G197/SUM($G$5:$G$1003)+O197,""))</f>
        <v>1.2661433274246644E-4</v>
      </c>
      <c r="L197" s="22">
        <f>IF(CADA_PROD!$C197="","",IFERROR(SUMIFS(entrada!L:L,entrada!C:C,C197)/SUMIFS(entrada!H:H,entrada!C:C,C197),0))</f>
        <v>0</v>
      </c>
      <c r="M197" s="50" t="e">
        <f>IF(CADA_PROD!B197="","",F197/D197)</f>
        <v>#VALUE!</v>
      </c>
      <c r="N197" s="48" t="b">
        <f t="shared" si="6"/>
        <v>1</v>
      </c>
    </row>
    <row r="198" spans="2:14" ht="30.75" customHeight="1" x14ac:dyDescent="0.25">
      <c r="B198" s="19" t="str">
        <f>IF(CADA_PROD!B198="","",CADA_PROD!B198)</f>
        <v>0F14</v>
      </c>
      <c r="C198" s="19" t="str">
        <f>IF(CADA_PROD!C198="","",CADA_PROD!C198)</f>
        <v>0F14</v>
      </c>
      <c r="D198" s="47" t="str">
        <f>IF(CADA_PROD!D198="","",CADA_PROD!D198)</f>
        <v/>
      </c>
      <c r="E198" s="47">
        <f>IF(CADA_PROD!C198="","",SUMIFS(entrada!H:H,entrada!C:C,C198))</f>
        <v>1</v>
      </c>
      <c r="F198" s="47">
        <f>IF(CADA_PROD!B198="","",SUMIFS(SAIDA!G:G,SAIDA!C:C,C198))</f>
        <v>0</v>
      </c>
      <c r="G198" s="47">
        <f t="shared" si="7"/>
        <v>1</v>
      </c>
      <c r="H198" s="19" t="str">
        <f>IF(CADA_PROD!B198="","",IFERROR(IF(G198&lt;=0,"Sem estoque",IF(G198/D198&lt;0.25,"Quase sem estoque",IF(G198/D198&lt;1.2,"Estoque baixo",IF(G198/D198&lt;2,"Estoque moderado","Estoque confortável")))),""))</f>
        <v/>
      </c>
      <c r="I198" s="22">
        <f>IF(CADA_PROD!B198="","",SUMIFS(entrada!L:L,entrada!C:C,C198))</f>
        <v>0</v>
      </c>
      <c r="J198" s="49">
        <f>IF(CADA_PROD!B198="","",IFERROR($I198/SUM($I$5:$I$1003),""))</f>
        <v>0</v>
      </c>
      <c r="K198" s="49">
        <f>IF(CADA_PROD!B198="","",IFERROR(G198/SUM($G$5:$G$1003)+O198,""))</f>
        <v>1.2661433274246644E-4</v>
      </c>
      <c r="L198" s="22">
        <f>IF(CADA_PROD!$C198="","",IFERROR(SUMIFS(entrada!L:L,entrada!C:C,C198)/SUMIFS(entrada!H:H,entrada!C:C,C198),0))</f>
        <v>0</v>
      </c>
      <c r="M198" s="50" t="e">
        <f>IF(CADA_PROD!B198="","",F198/D198)</f>
        <v>#VALUE!</v>
      </c>
      <c r="N198" s="48" t="b">
        <f t="shared" ref="N198:N261" si="8">IF(C198="","",G198&lt;D198)</f>
        <v>1</v>
      </c>
    </row>
    <row r="199" spans="2:14" ht="30.75" customHeight="1" x14ac:dyDescent="0.25">
      <c r="B199" s="19" t="str">
        <f>IF(CADA_PROD!B199="","",CADA_PROD!B199)</f>
        <v>0F15</v>
      </c>
      <c r="C199" s="19" t="str">
        <f>IF(CADA_PROD!C199="","",CADA_PROD!C199)</f>
        <v>0F15</v>
      </c>
      <c r="D199" s="47" t="str">
        <f>IF(CADA_PROD!D199="","",CADA_PROD!D199)</f>
        <v/>
      </c>
      <c r="E199" s="47">
        <f>IF(CADA_PROD!C199="","",SUMIFS(entrada!H:H,entrada!C:C,C199))</f>
        <v>20</v>
      </c>
      <c r="F199" s="47">
        <f>IF(CADA_PROD!B199="","",SUMIFS(SAIDA!G:G,SAIDA!C:C,C199))</f>
        <v>0</v>
      </c>
      <c r="G199" s="47">
        <f t="shared" si="7"/>
        <v>20</v>
      </c>
      <c r="H199" s="19" t="str">
        <f>IF(CADA_PROD!B199="","",IFERROR(IF(G199&lt;=0,"Sem estoque",IF(G199/D199&lt;0.25,"Quase sem estoque",IF(G199/D199&lt;1.2,"Estoque baixo",IF(G199/D199&lt;2,"Estoque moderado","Estoque confortável")))),""))</f>
        <v/>
      </c>
      <c r="I199" s="22">
        <f>IF(CADA_PROD!B199="","",SUMIFS(entrada!L:L,entrada!C:C,C199))</f>
        <v>0</v>
      </c>
      <c r="J199" s="49">
        <f>IF(CADA_PROD!B199="","",IFERROR($I199/SUM($I$5:$I$1003),""))</f>
        <v>0</v>
      </c>
      <c r="K199" s="49">
        <f>IF(CADA_PROD!B199="","",IFERROR(G199/SUM($G$5:$G$1003)+O199,""))</f>
        <v>2.5322866548493288E-3</v>
      </c>
      <c r="L199" s="22">
        <f>IF(CADA_PROD!$C199="","",IFERROR(SUMIFS(entrada!L:L,entrada!C:C,C199)/SUMIFS(entrada!H:H,entrada!C:C,C199),0))</f>
        <v>0</v>
      </c>
      <c r="M199" s="50" t="e">
        <f>IF(CADA_PROD!B199="","",F199/D199)</f>
        <v>#VALUE!</v>
      </c>
      <c r="N199" s="48" t="b">
        <f t="shared" si="8"/>
        <v>1</v>
      </c>
    </row>
    <row r="200" spans="2:14" ht="30.75" customHeight="1" x14ac:dyDescent="0.25">
      <c r="B200" s="19" t="str">
        <f>IF(CADA_PROD!B200="","",CADA_PROD!B200)</f>
        <v>0F16</v>
      </c>
      <c r="C200" s="19" t="str">
        <f>IF(CADA_PROD!C200="","",CADA_PROD!C200)</f>
        <v>0F16</v>
      </c>
      <c r="D200" s="47" t="str">
        <f>IF(CADA_PROD!D200="","",CADA_PROD!D200)</f>
        <v/>
      </c>
      <c r="E200" s="47">
        <f>IF(CADA_PROD!C200="","",SUMIFS(entrada!H:H,entrada!C:C,C200))</f>
        <v>28</v>
      </c>
      <c r="F200" s="47">
        <f>IF(CADA_PROD!B200="","",SUMIFS(SAIDA!G:G,SAIDA!C:C,C200))</f>
        <v>0</v>
      </c>
      <c r="G200" s="47">
        <f t="shared" si="7"/>
        <v>28</v>
      </c>
      <c r="H200" s="19" t="str">
        <f>IF(CADA_PROD!B200="","",IFERROR(IF(G200&lt;=0,"Sem estoque",IF(G200/D200&lt;0.25,"Quase sem estoque",IF(G200/D200&lt;1.2,"Estoque baixo",IF(G200/D200&lt;2,"Estoque moderado","Estoque confortável")))),""))</f>
        <v/>
      </c>
      <c r="I200" s="22">
        <f>IF(CADA_PROD!B200="","",SUMIFS(entrada!L:L,entrada!C:C,C200))</f>
        <v>0</v>
      </c>
      <c r="J200" s="49">
        <f>IF(CADA_PROD!B200="","",IFERROR($I200/SUM($I$5:$I$1003),""))</f>
        <v>0</v>
      </c>
      <c r="K200" s="49">
        <f>IF(CADA_PROD!B200="","",IFERROR(G200/SUM($G$5:$G$1003)+O200,""))</f>
        <v>3.5452013167890607E-3</v>
      </c>
      <c r="L200" s="22">
        <f>IF(CADA_PROD!$C200="","",IFERROR(SUMIFS(entrada!L:L,entrada!C:C,C200)/SUMIFS(entrada!H:H,entrada!C:C,C200),0))</f>
        <v>0</v>
      </c>
      <c r="M200" s="50" t="e">
        <f>IF(CADA_PROD!B200="","",F200/D200)</f>
        <v>#VALUE!</v>
      </c>
      <c r="N200" s="48" t="b">
        <f t="shared" si="8"/>
        <v>1</v>
      </c>
    </row>
    <row r="201" spans="2:14" ht="30.75" customHeight="1" x14ac:dyDescent="0.25">
      <c r="B201" s="19" t="str">
        <f>IF(CADA_PROD!B201="","",CADA_PROD!B201)</f>
        <v>0F17</v>
      </c>
      <c r="C201" s="19" t="str">
        <f>IF(CADA_PROD!C201="","",CADA_PROD!C201)</f>
        <v>0F17</v>
      </c>
      <c r="D201" s="47" t="str">
        <f>IF(CADA_PROD!D201="","",CADA_PROD!D201)</f>
        <v/>
      </c>
      <c r="E201" s="47">
        <f>IF(CADA_PROD!C201="","",SUMIFS(entrada!H:H,entrada!C:C,C201))</f>
        <v>38</v>
      </c>
      <c r="F201" s="47">
        <f>IF(CADA_PROD!B201="","",SUMIFS(SAIDA!G:G,SAIDA!C:C,C201))</f>
        <v>0</v>
      </c>
      <c r="G201" s="47">
        <f t="shared" si="7"/>
        <v>38</v>
      </c>
      <c r="H201" s="19" t="str">
        <f>IF(CADA_PROD!B201="","",IFERROR(IF(G201&lt;=0,"Sem estoque",IF(G201/D201&lt;0.25,"Quase sem estoque",IF(G201/D201&lt;1.2,"Estoque baixo",IF(G201/D201&lt;2,"Estoque moderado","Estoque confortável")))),""))</f>
        <v/>
      </c>
      <c r="I201" s="22">
        <f>IF(CADA_PROD!B201="","",SUMIFS(entrada!L:L,entrada!C:C,C201))</f>
        <v>0</v>
      </c>
      <c r="J201" s="49">
        <f>IF(CADA_PROD!B201="","",IFERROR($I201/SUM($I$5:$I$1003),""))</f>
        <v>0</v>
      </c>
      <c r="K201" s="49">
        <f>IF(CADA_PROD!B201="","",IFERROR(G201/SUM($G$5:$G$1003)+O201,""))</f>
        <v>4.8113446442137253E-3</v>
      </c>
      <c r="L201" s="22">
        <f>IF(CADA_PROD!$C201="","",IFERROR(SUMIFS(entrada!L:L,entrada!C:C,C201)/SUMIFS(entrada!H:H,entrada!C:C,C201),0))</f>
        <v>0</v>
      </c>
      <c r="M201" s="50" t="e">
        <f>IF(CADA_PROD!B201="","",F201/D201)</f>
        <v>#VALUE!</v>
      </c>
      <c r="N201" s="48" t="b">
        <f t="shared" si="8"/>
        <v>1</v>
      </c>
    </row>
    <row r="202" spans="2:14" ht="30.75" customHeight="1" x14ac:dyDescent="0.25">
      <c r="B202" s="19" t="str">
        <f>IF(CADA_PROD!B202="","",CADA_PROD!B202)</f>
        <v>0F18</v>
      </c>
      <c r="C202" s="19" t="str">
        <f>IF(CADA_PROD!C202="","",CADA_PROD!C202)</f>
        <v>0F18</v>
      </c>
      <c r="D202" s="47" t="str">
        <f>IF(CADA_PROD!D202="","",CADA_PROD!D202)</f>
        <v/>
      </c>
      <c r="E202" s="47">
        <f>IF(CADA_PROD!C202="","",SUMIFS(entrada!H:H,entrada!C:C,C202))</f>
        <v>4</v>
      </c>
      <c r="F202" s="47">
        <f>IF(CADA_PROD!B202="","",SUMIFS(SAIDA!G:G,SAIDA!C:C,C202))</f>
        <v>0</v>
      </c>
      <c r="G202" s="47">
        <f t="shared" si="7"/>
        <v>4</v>
      </c>
      <c r="H202" s="19" t="str">
        <f>IF(CADA_PROD!B202="","",IFERROR(IF(G202&lt;=0,"Sem estoque",IF(G202/D202&lt;0.25,"Quase sem estoque",IF(G202/D202&lt;1.2,"Estoque baixo",IF(G202/D202&lt;2,"Estoque moderado","Estoque confortável")))),""))</f>
        <v/>
      </c>
      <c r="I202" s="22">
        <f>IF(CADA_PROD!B202="","",SUMIFS(entrada!L:L,entrada!C:C,C202))</f>
        <v>0</v>
      </c>
      <c r="J202" s="49">
        <f>IF(CADA_PROD!B202="","",IFERROR($I202/SUM($I$5:$I$1003),""))</f>
        <v>0</v>
      </c>
      <c r="K202" s="49">
        <f>IF(CADA_PROD!B202="","",IFERROR(G202/SUM($G$5:$G$1003)+O202,""))</f>
        <v>5.0645733096986575E-4</v>
      </c>
      <c r="L202" s="22">
        <f>IF(CADA_PROD!$C202="","",IFERROR(SUMIFS(entrada!L:L,entrada!C:C,C202)/SUMIFS(entrada!H:H,entrada!C:C,C202),0))</f>
        <v>0</v>
      </c>
      <c r="M202" s="50" t="e">
        <f>IF(CADA_PROD!B202="","",F202/D202)</f>
        <v>#VALUE!</v>
      </c>
      <c r="N202" s="48" t="b">
        <f t="shared" si="8"/>
        <v>1</v>
      </c>
    </row>
    <row r="203" spans="2:14" ht="30.75" customHeight="1" x14ac:dyDescent="0.25">
      <c r="B203" s="19" t="str">
        <f>IF(CADA_PROD!B203="","",CADA_PROD!B203)</f>
        <v>0F19</v>
      </c>
      <c r="C203" s="19" t="str">
        <f>IF(CADA_PROD!C203="","",CADA_PROD!C203)</f>
        <v>0F19</v>
      </c>
      <c r="D203" s="47" t="str">
        <f>IF(CADA_PROD!D203="","",CADA_PROD!D203)</f>
        <v/>
      </c>
      <c r="E203" s="47">
        <f>IF(CADA_PROD!C203="","",SUMIFS(entrada!H:H,entrada!C:C,C203))</f>
        <v>21</v>
      </c>
      <c r="F203" s="47">
        <f>IF(CADA_PROD!B203="","",SUMIFS(SAIDA!G:G,SAIDA!C:C,C203))</f>
        <v>4</v>
      </c>
      <c r="G203" s="47">
        <f t="shared" si="7"/>
        <v>17</v>
      </c>
      <c r="H203" s="19" t="str">
        <f>IF(CADA_PROD!B203="","",IFERROR(IF(G203&lt;=0,"Sem estoque",IF(G203/D203&lt;0.25,"Quase sem estoque",IF(G203/D203&lt;1.2,"Estoque baixo",IF(G203/D203&lt;2,"Estoque moderado","Estoque confortável")))),""))</f>
        <v/>
      </c>
      <c r="I203" s="22">
        <f>IF(CADA_PROD!B203="","",SUMIFS(entrada!L:L,entrada!C:C,C203))</f>
        <v>0</v>
      </c>
      <c r="J203" s="49">
        <f>IF(CADA_PROD!B203="","",IFERROR($I203/SUM($I$5:$I$1003),""))</f>
        <v>0</v>
      </c>
      <c r="K203" s="49">
        <f>IF(CADA_PROD!B203="","",IFERROR(G203/SUM($G$5:$G$1003)+O203,""))</f>
        <v>2.1524436566219295E-3</v>
      </c>
      <c r="L203" s="22">
        <f>IF(CADA_PROD!$C203="","",IFERROR(SUMIFS(entrada!L:L,entrada!C:C,C203)/SUMIFS(entrada!H:H,entrada!C:C,C203),0))</f>
        <v>0</v>
      </c>
      <c r="M203" s="50" t="e">
        <f>IF(CADA_PROD!B203="","",F203/D203)</f>
        <v>#VALUE!</v>
      </c>
      <c r="N203" s="48" t="b">
        <f t="shared" si="8"/>
        <v>1</v>
      </c>
    </row>
    <row r="204" spans="2:14" ht="30.75" customHeight="1" x14ac:dyDescent="0.25">
      <c r="B204" s="19" t="str">
        <f>IF(CADA_PROD!B204="","",CADA_PROD!B204)</f>
        <v>0F20</v>
      </c>
      <c r="C204" s="19" t="str">
        <f>IF(CADA_PROD!C204="","",CADA_PROD!C204)</f>
        <v>0F20</v>
      </c>
      <c r="D204" s="47" t="str">
        <f>IF(CADA_PROD!D204="","",CADA_PROD!D204)</f>
        <v/>
      </c>
      <c r="E204" s="47">
        <f>IF(CADA_PROD!C204="","",SUMIFS(entrada!H:H,entrada!C:C,C204))</f>
        <v>20</v>
      </c>
      <c r="F204" s="47">
        <f>IF(CADA_PROD!B204="","",SUMIFS(SAIDA!G:G,SAIDA!C:C,C204))</f>
        <v>0</v>
      </c>
      <c r="G204" s="47">
        <f t="shared" si="7"/>
        <v>20</v>
      </c>
      <c r="H204" s="19" t="str">
        <f>IF(CADA_PROD!B204="","",IFERROR(IF(G204&lt;=0,"Sem estoque",IF(G204/D204&lt;0.25,"Quase sem estoque",IF(G204/D204&lt;1.2,"Estoque baixo",IF(G204/D204&lt;2,"Estoque moderado","Estoque confortável")))),""))</f>
        <v/>
      </c>
      <c r="I204" s="22">
        <f>IF(CADA_PROD!B204="","",SUMIFS(entrada!L:L,entrada!C:C,C204))</f>
        <v>0</v>
      </c>
      <c r="J204" s="49">
        <f>IF(CADA_PROD!B204="","",IFERROR($I204/SUM($I$5:$I$1003),""))</f>
        <v>0</v>
      </c>
      <c r="K204" s="49">
        <f>IF(CADA_PROD!B204="","",IFERROR(G204/SUM($G$5:$G$1003)+O204,""))</f>
        <v>2.5322866548493288E-3</v>
      </c>
      <c r="L204" s="22">
        <f>IF(CADA_PROD!$C204="","",IFERROR(SUMIFS(entrada!L:L,entrada!C:C,C204)/SUMIFS(entrada!H:H,entrada!C:C,C204),0))</f>
        <v>0</v>
      </c>
      <c r="M204" s="50" t="e">
        <f>IF(CADA_PROD!B204="","",F204/D204)</f>
        <v>#VALUE!</v>
      </c>
      <c r="N204" s="48" t="b">
        <f t="shared" si="8"/>
        <v>1</v>
      </c>
    </row>
    <row r="205" spans="2:14" ht="30.75" customHeight="1" x14ac:dyDescent="0.25">
      <c r="B205" s="19" t="str">
        <f>IF(CADA_PROD!B205="","",CADA_PROD!B205)</f>
        <v>0F21</v>
      </c>
      <c r="C205" s="19" t="str">
        <f>IF(CADA_PROD!C205="","",CADA_PROD!C205)</f>
        <v>0F21</v>
      </c>
      <c r="D205" s="47" t="str">
        <f>IF(CADA_PROD!D205="","",CADA_PROD!D205)</f>
        <v/>
      </c>
      <c r="E205" s="47">
        <f>IF(CADA_PROD!C205="","",SUMIFS(entrada!H:H,entrada!C:C,C205))</f>
        <v>8</v>
      </c>
      <c r="F205" s="47">
        <f>IF(CADA_PROD!B205="","",SUMIFS(SAIDA!G:G,SAIDA!C:C,C205))</f>
        <v>0</v>
      </c>
      <c r="G205" s="47">
        <f t="shared" si="7"/>
        <v>8</v>
      </c>
      <c r="H205" s="19" t="str">
        <f>IF(CADA_PROD!B205="","",IFERROR(IF(G205&lt;=0,"Sem estoque",IF(G205/D205&lt;0.25,"Quase sem estoque",IF(G205/D205&lt;1.2,"Estoque baixo",IF(G205/D205&lt;2,"Estoque moderado","Estoque confortável")))),""))</f>
        <v/>
      </c>
      <c r="I205" s="22">
        <f>IF(CADA_PROD!B205="","",SUMIFS(entrada!L:L,entrada!C:C,C205))</f>
        <v>0</v>
      </c>
      <c r="J205" s="49">
        <f>IF(CADA_PROD!B205="","",IFERROR($I205/SUM($I$5:$I$1003),""))</f>
        <v>0</v>
      </c>
      <c r="K205" s="49">
        <f>IF(CADA_PROD!B205="","",IFERROR(G205/SUM($G$5:$G$1003)+O205,""))</f>
        <v>1.0129146619397315E-3</v>
      </c>
      <c r="L205" s="22">
        <f>IF(CADA_PROD!$C205="","",IFERROR(SUMIFS(entrada!L:L,entrada!C:C,C205)/SUMIFS(entrada!H:H,entrada!C:C,C205),0))</f>
        <v>0</v>
      </c>
      <c r="M205" s="50" t="e">
        <f>IF(CADA_PROD!B205="","",F205/D205)</f>
        <v>#VALUE!</v>
      </c>
      <c r="N205" s="48" t="b">
        <f t="shared" si="8"/>
        <v>1</v>
      </c>
    </row>
    <row r="206" spans="2:14" ht="30.75" customHeight="1" x14ac:dyDescent="0.25">
      <c r="B206" s="19" t="str">
        <f>IF(CADA_PROD!B206="","",CADA_PROD!B206)</f>
        <v>0F22</v>
      </c>
      <c r="C206" s="19" t="str">
        <f>IF(CADA_PROD!C206="","",CADA_PROD!C206)</f>
        <v>0F22</v>
      </c>
      <c r="D206" s="47" t="str">
        <f>IF(CADA_PROD!D206="","",CADA_PROD!D206)</f>
        <v/>
      </c>
      <c r="E206" s="47">
        <f>IF(CADA_PROD!C206="","",SUMIFS(entrada!H:H,entrada!C:C,C206))</f>
        <v>1</v>
      </c>
      <c r="F206" s="47">
        <f>IF(CADA_PROD!B206="","",SUMIFS(SAIDA!G:G,SAIDA!C:C,C206))</f>
        <v>0</v>
      </c>
      <c r="G206" s="47">
        <f t="shared" si="7"/>
        <v>1</v>
      </c>
      <c r="H206" s="19" t="str">
        <f>IF(CADA_PROD!B206="","",IFERROR(IF(G206&lt;=0,"Sem estoque",IF(G206/D206&lt;0.25,"Quase sem estoque",IF(G206/D206&lt;1.2,"Estoque baixo",IF(G206/D206&lt;2,"Estoque moderado","Estoque confortável")))),""))</f>
        <v/>
      </c>
      <c r="I206" s="22">
        <f>IF(CADA_PROD!B206="","",SUMIFS(entrada!L:L,entrada!C:C,C206))</f>
        <v>0</v>
      </c>
      <c r="J206" s="49">
        <f>IF(CADA_PROD!B206="","",IFERROR($I206/SUM($I$5:$I$1003),""))</f>
        <v>0</v>
      </c>
      <c r="K206" s="49">
        <f>IF(CADA_PROD!B206="","",IFERROR(G206/SUM($G$5:$G$1003)+O206,""))</f>
        <v>1.2661433274246644E-4</v>
      </c>
      <c r="L206" s="22">
        <f>IF(CADA_PROD!$C206="","",IFERROR(SUMIFS(entrada!L:L,entrada!C:C,C206)/SUMIFS(entrada!H:H,entrada!C:C,C206),0))</f>
        <v>0</v>
      </c>
      <c r="M206" s="50" t="e">
        <f>IF(CADA_PROD!B206="","",F206/D206)</f>
        <v>#VALUE!</v>
      </c>
      <c r="N206" s="48" t="b">
        <f t="shared" si="8"/>
        <v>1</v>
      </c>
    </row>
    <row r="207" spans="2:14" ht="30.75" customHeight="1" x14ac:dyDescent="0.25">
      <c r="B207" s="19" t="str">
        <f>IF(CADA_PROD!B207="","",CADA_PROD!B207)</f>
        <v>0F23</v>
      </c>
      <c r="C207" s="19" t="str">
        <f>IF(CADA_PROD!C207="","",CADA_PROD!C207)</f>
        <v>0F23</v>
      </c>
      <c r="D207" s="47" t="str">
        <f>IF(CADA_PROD!D207="","",CADA_PROD!D207)</f>
        <v/>
      </c>
      <c r="E207" s="47">
        <f>IF(CADA_PROD!C207="","",SUMIFS(entrada!H:H,entrada!C:C,C207))</f>
        <v>2</v>
      </c>
      <c r="F207" s="47">
        <f>IF(CADA_PROD!B207="","",SUMIFS(SAIDA!G:G,SAIDA!C:C,C207))</f>
        <v>0</v>
      </c>
      <c r="G207" s="47">
        <f t="shared" si="7"/>
        <v>2</v>
      </c>
      <c r="H207" s="19" t="str">
        <f>IF(CADA_PROD!B207="","",IFERROR(IF(G207&lt;=0,"Sem estoque",IF(G207/D207&lt;0.25,"Quase sem estoque",IF(G207/D207&lt;1.2,"Estoque baixo",IF(G207/D207&lt;2,"Estoque moderado","Estoque confortável")))),""))</f>
        <v/>
      </c>
      <c r="I207" s="22">
        <f>IF(CADA_PROD!B207="","",SUMIFS(entrada!L:L,entrada!C:C,C207))</f>
        <v>0</v>
      </c>
      <c r="J207" s="49">
        <f>IF(CADA_PROD!B207="","",IFERROR($I207/SUM($I$5:$I$1003),""))</f>
        <v>0</v>
      </c>
      <c r="K207" s="49">
        <f>IF(CADA_PROD!B207="","",IFERROR(G207/SUM($G$5:$G$1003)+O207,""))</f>
        <v>2.5322866548493288E-4</v>
      </c>
      <c r="L207" s="22">
        <f>IF(CADA_PROD!$C207="","",IFERROR(SUMIFS(entrada!L:L,entrada!C:C,C207)/SUMIFS(entrada!H:H,entrada!C:C,C207),0))</f>
        <v>0</v>
      </c>
      <c r="M207" s="50" t="e">
        <f>IF(CADA_PROD!B207="","",F207/D207)</f>
        <v>#VALUE!</v>
      </c>
      <c r="N207" s="48" t="b">
        <f t="shared" si="8"/>
        <v>1</v>
      </c>
    </row>
    <row r="208" spans="2:14" ht="30.75" customHeight="1" x14ac:dyDescent="0.25">
      <c r="B208" s="19" t="str">
        <f>IF(CADA_PROD!B208="","",CADA_PROD!B208)</f>
        <v>0F24</v>
      </c>
      <c r="C208" s="19" t="str">
        <f>IF(CADA_PROD!C208="","",CADA_PROD!C208)</f>
        <v>0F24</v>
      </c>
      <c r="D208" s="47" t="str">
        <f>IF(CADA_PROD!D208="","",CADA_PROD!D208)</f>
        <v/>
      </c>
      <c r="E208" s="47">
        <f>IF(CADA_PROD!C208="","",SUMIFS(entrada!H:H,entrada!C:C,C208))</f>
        <v>2</v>
      </c>
      <c r="F208" s="47">
        <f>IF(CADA_PROD!B208="","",SUMIFS(SAIDA!G:G,SAIDA!C:C,C208))</f>
        <v>0</v>
      </c>
      <c r="G208" s="47">
        <f t="shared" si="7"/>
        <v>2</v>
      </c>
      <c r="H208" s="19" t="str">
        <f>IF(CADA_PROD!B208="","",IFERROR(IF(G208&lt;=0,"Sem estoque",IF(G208/D208&lt;0.25,"Quase sem estoque",IF(G208/D208&lt;1.2,"Estoque baixo",IF(G208/D208&lt;2,"Estoque moderado","Estoque confortável")))),""))</f>
        <v/>
      </c>
      <c r="I208" s="22">
        <f>IF(CADA_PROD!B208="","",SUMIFS(entrada!L:L,entrada!C:C,C208))</f>
        <v>0</v>
      </c>
      <c r="J208" s="49">
        <f>IF(CADA_PROD!B208="","",IFERROR($I208/SUM($I$5:$I$1003),""))</f>
        <v>0</v>
      </c>
      <c r="K208" s="49">
        <f>IF(CADA_PROD!B208="","",IFERROR(G208/SUM($G$5:$G$1003)+O208,""))</f>
        <v>2.5322866548493288E-4</v>
      </c>
      <c r="L208" s="22">
        <f>IF(CADA_PROD!$C208="","",IFERROR(SUMIFS(entrada!L:L,entrada!C:C,C208)/SUMIFS(entrada!H:H,entrada!C:C,C208),0))</f>
        <v>0</v>
      </c>
      <c r="M208" s="50" t="e">
        <f>IF(CADA_PROD!B208="","",F208/D208)</f>
        <v>#VALUE!</v>
      </c>
      <c r="N208" s="48" t="b">
        <f t="shared" si="8"/>
        <v>1</v>
      </c>
    </row>
    <row r="209" spans="2:14" ht="30.75" customHeight="1" x14ac:dyDescent="0.25">
      <c r="B209" s="19" t="str">
        <f>IF(CADA_PROD!B209="","",CADA_PROD!B209)</f>
        <v>0F25</v>
      </c>
      <c r="C209" s="19" t="str">
        <f>IF(CADA_PROD!C209="","",CADA_PROD!C209)</f>
        <v>0F25</v>
      </c>
      <c r="D209" s="47" t="str">
        <f>IF(CADA_PROD!D209="","",CADA_PROD!D209)</f>
        <v/>
      </c>
      <c r="E209" s="47">
        <f>IF(CADA_PROD!C209="","",SUMIFS(entrada!H:H,entrada!C:C,C209))</f>
        <v>8</v>
      </c>
      <c r="F209" s="47">
        <f>IF(CADA_PROD!B209="","",SUMIFS(SAIDA!G:G,SAIDA!C:C,C209))</f>
        <v>0</v>
      </c>
      <c r="G209" s="47">
        <f t="shared" si="7"/>
        <v>8</v>
      </c>
      <c r="H209" s="19" t="str">
        <f>IF(CADA_PROD!B209="","",IFERROR(IF(G209&lt;=0,"Sem estoque",IF(G209/D209&lt;0.25,"Quase sem estoque",IF(G209/D209&lt;1.2,"Estoque baixo",IF(G209/D209&lt;2,"Estoque moderado","Estoque confortável")))),""))</f>
        <v/>
      </c>
      <c r="I209" s="22">
        <f>IF(CADA_PROD!B209="","",SUMIFS(entrada!L:L,entrada!C:C,C209))</f>
        <v>0</v>
      </c>
      <c r="J209" s="49">
        <f>IF(CADA_PROD!B209="","",IFERROR($I209/SUM($I$5:$I$1003),""))</f>
        <v>0</v>
      </c>
      <c r="K209" s="49">
        <f>IF(CADA_PROD!B209="","",IFERROR(G209/SUM($G$5:$G$1003)+O209,""))</f>
        <v>1.0129146619397315E-3</v>
      </c>
      <c r="L209" s="22">
        <f>IF(CADA_PROD!$C209="","",IFERROR(SUMIFS(entrada!L:L,entrada!C:C,C209)/SUMIFS(entrada!H:H,entrada!C:C,C209),0))</f>
        <v>0</v>
      </c>
      <c r="M209" s="50" t="e">
        <f>IF(CADA_PROD!B209="","",F209/D209)</f>
        <v>#VALUE!</v>
      </c>
      <c r="N209" s="48" t="b">
        <f t="shared" si="8"/>
        <v>1</v>
      </c>
    </row>
    <row r="210" spans="2:14" ht="30.75" customHeight="1" x14ac:dyDescent="0.25">
      <c r="B210" s="19" t="str">
        <f>IF(CADA_PROD!B210="","",CADA_PROD!B210)</f>
        <v>0F26</v>
      </c>
      <c r="C210" s="19" t="str">
        <f>IF(CADA_PROD!C210="","",CADA_PROD!C210)</f>
        <v>0F26</v>
      </c>
      <c r="D210" s="47" t="str">
        <f>IF(CADA_PROD!D210="","",CADA_PROD!D210)</f>
        <v/>
      </c>
      <c r="E210" s="47">
        <f>IF(CADA_PROD!C210="","",SUMIFS(entrada!H:H,entrada!C:C,C210))</f>
        <v>2</v>
      </c>
      <c r="F210" s="47">
        <f>IF(CADA_PROD!B210="","",SUMIFS(SAIDA!G:G,SAIDA!C:C,C210))</f>
        <v>1</v>
      </c>
      <c r="G210" s="47">
        <f t="shared" si="7"/>
        <v>1</v>
      </c>
      <c r="H210" s="19" t="str">
        <f>IF(CADA_PROD!B210="","",IFERROR(IF(G210&lt;=0,"Sem estoque",IF(G210/D210&lt;0.25,"Quase sem estoque",IF(G210/D210&lt;1.2,"Estoque baixo",IF(G210/D210&lt;2,"Estoque moderado","Estoque confortável")))),""))</f>
        <v/>
      </c>
      <c r="I210" s="22">
        <f>IF(CADA_PROD!B210="","",SUMIFS(entrada!L:L,entrada!C:C,C210))</f>
        <v>0</v>
      </c>
      <c r="J210" s="49">
        <f>IF(CADA_PROD!B210="","",IFERROR($I210/SUM($I$5:$I$1003),""))</f>
        <v>0</v>
      </c>
      <c r="K210" s="49">
        <f>IF(CADA_PROD!B210="","",IFERROR(G210/SUM($G$5:$G$1003)+O210,""))</f>
        <v>1.2661433274246644E-4</v>
      </c>
      <c r="L210" s="22">
        <f>IF(CADA_PROD!$C210="","",IFERROR(SUMIFS(entrada!L:L,entrada!C:C,C210)/SUMIFS(entrada!H:H,entrada!C:C,C210),0))</f>
        <v>0</v>
      </c>
      <c r="M210" s="50" t="e">
        <f>IF(CADA_PROD!B210="","",F210/D210)</f>
        <v>#VALUE!</v>
      </c>
      <c r="N210" s="48" t="b">
        <f t="shared" si="8"/>
        <v>1</v>
      </c>
    </row>
    <row r="211" spans="2:14" ht="30.75" customHeight="1" x14ac:dyDescent="0.25">
      <c r="B211" s="19" t="str">
        <f>IF(CADA_PROD!B211="","",CADA_PROD!B211)</f>
        <v>0F27</v>
      </c>
      <c r="C211" s="19" t="str">
        <f>IF(CADA_PROD!C211="","",CADA_PROD!C211)</f>
        <v>0F27</v>
      </c>
      <c r="D211" s="47" t="str">
        <f>IF(CADA_PROD!D211="","",CADA_PROD!D211)</f>
        <v/>
      </c>
      <c r="E211" s="47">
        <f>IF(CADA_PROD!C211="","",SUMIFS(entrada!H:H,entrada!C:C,C211))</f>
        <v>8</v>
      </c>
      <c r="F211" s="47">
        <f>IF(CADA_PROD!B211="","",SUMIFS(SAIDA!G:G,SAIDA!C:C,C211))</f>
        <v>1</v>
      </c>
      <c r="G211" s="47">
        <f t="shared" si="7"/>
        <v>7</v>
      </c>
      <c r="H211" s="19" t="str">
        <f>IF(CADA_PROD!B211="","",IFERROR(IF(G211&lt;=0,"Sem estoque",IF(G211/D211&lt;0.25,"Quase sem estoque",IF(G211/D211&lt;1.2,"Estoque baixo",IF(G211/D211&lt;2,"Estoque moderado","Estoque confortável")))),""))</f>
        <v/>
      </c>
      <c r="I211" s="22">
        <f>IF(CADA_PROD!B211="","",SUMIFS(entrada!L:L,entrada!C:C,C211))</f>
        <v>0</v>
      </c>
      <c r="J211" s="49">
        <f>IF(CADA_PROD!B211="","",IFERROR($I211/SUM($I$5:$I$1003),""))</f>
        <v>0</v>
      </c>
      <c r="K211" s="49">
        <f>IF(CADA_PROD!B211="","",IFERROR(G211/SUM($G$5:$G$1003)+O211,""))</f>
        <v>8.8630032919726517E-4</v>
      </c>
      <c r="L211" s="22">
        <f>IF(CADA_PROD!$C211="","",IFERROR(SUMIFS(entrada!L:L,entrada!C:C,C211)/SUMIFS(entrada!H:H,entrada!C:C,C211),0))</f>
        <v>0</v>
      </c>
      <c r="M211" s="50" t="e">
        <f>IF(CADA_PROD!B211="","",F211/D211)</f>
        <v>#VALUE!</v>
      </c>
      <c r="N211" s="48" t="b">
        <f t="shared" si="8"/>
        <v>1</v>
      </c>
    </row>
    <row r="212" spans="2:14" ht="30.75" customHeight="1" x14ac:dyDescent="0.25">
      <c r="B212" s="19" t="str">
        <f>IF(CADA_PROD!B212="","",CADA_PROD!B212)</f>
        <v>0F28</v>
      </c>
      <c r="C212" s="19" t="str">
        <f>IF(CADA_PROD!C212="","",CADA_PROD!C212)</f>
        <v>0F28</v>
      </c>
      <c r="D212" s="47" t="str">
        <f>IF(CADA_PROD!D212="","",CADA_PROD!D212)</f>
        <v/>
      </c>
      <c r="E212" s="47">
        <f>IF(CADA_PROD!C212="","",SUMIFS(entrada!H:H,entrada!C:C,C212))</f>
        <v>2</v>
      </c>
      <c r="F212" s="47">
        <f>IF(CADA_PROD!B212="","",SUMIFS(SAIDA!G:G,SAIDA!C:C,C212))</f>
        <v>0</v>
      </c>
      <c r="G212" s="47">
        <f t="shared" si="7"/>
        <v>2</v>
      </c>
      <c r="H212" s="19" t="str">
        <f>IF(CADA_PROD!B212="","",IFERROR(IF(G212&lt;=0,"Sem estoque",IF(G212/D212&lt;0.25,"Quase sem estoque",IF(G212/D212&lt;1.2,"Estoque baixo",IF(G212/D212&lt;2,"Estoque moderado","Estoque confortável")))),""))</f>
        <v/>
      </c>
      <c r="I212" s="22">
        <f>IF(CADA_PROD!B212="","",SUMIFS(entrada!L:L,entrada!C:C,C212))</f>
        <v>0</v>
      </c>
      <c r="J212" s="49">
        <f>IF(CADA_PROD!B212="","",IFERROR($I212/SUM($I$5:$I$1003),""))</f>
        <v>0</v>
      </c>
      <c r="K212" s="49">
        <f>IF(CADA_PROD!B212="","",IFERROR(G212/SUM($G$5:$G$1003)+O212,""))</f>
        <v>2.5322866548493288E-4</v>
      </c>
      <c r="L212" s="22">
        <f>IF(CADA_PROD!$C212="","",IFERROR(SUMIFS(entrada!L:L,entrada!C:C,C212)/SUMIFS(entrada!H:H,entrada!C:C,C212),0))</f>
        <v>0</v>
      </c>
      <c r="M212" s="50" t="e">
        <f>IF(CADA_PROD!B212="","",F212/D212)</f>
        <v>#VALUE!</v>
      </c>
      <c r="N212" s="48" t="b">
        <f t="shared" si="8"/>
        <v>1</v>
      </c>
    </row>
    <row r="213" spans="2:14" ht="30.75" customHeight="1" x14ac:dyDescent="0.25">
      <c r="B213" s="19" t="str">
        <f>IF(CADA_PROD!B213="","",CADA_PROD!B213)</f>
        <v>0F29</v>
      </c>
      <c r="C213" s="19" t="str">
        <f>IF(CADA_PROD!C213="","",CADA_PROD!C213)</f>
        <v>0F29</v>
      </c>
      <c r="D213" s="47" t="str">
        <f>IF(CADA_PROD!D213="","",CADA_PROD!D213)</f>
        <v/>
      </c>
      <c r="E213" s="47">
        <f>IF(CADA_PROD!C213="","",SUMIFS(entrada!H:H,entrada!C:C,C213))</f>
        <v>3</v>
      </c>
      <c r="F213" s="47">
        <f>IF(CADA_PROD!B213="","",SUMIFS(SAIDA!G:G,SAIDA!C:C,C213))</f>
        <v>0</v>
      </c>
      <c r="G213" s="47">
        <f t="shared" si="7"/>
        <v>3</v>
      </c>
      <c r="H213" s="19" t="str">
        <f>IF(CADA_PROD!B213="","",IFERROR(IF(G213&lt;=0,"Sem estoque",IF(G213/D213&lt;0.25,"Quase sem estoque",IF(G213/D213&lt;1.2,"Estoque baixo",IF(G213/D213&lt;2,"Estoque moderado","Estoque confortável")))),""))</f>
        <v/>
      </c>
      <c r="I213" s="22">
        <f>IF(CADA_PROD!B213="","",SUMIFS(entrada!L:L,entrada!C:C,C213))</f>
        <v>0</v>
      </c>
      <c r="J213" s="49">
        <f>IF(CADA_PROD!B213="","",IFERROR($I213/SUM($I$5:$I$1003),""))</f>
        <v>0</v>
      </c>
      <c r="K213" s="49">
        <f>IF(CADA_PROD!B213="","",IFERROR(G213/SUM($G$5:$G$1003)+O213,""))</f>
        <v>3.7984299822739937E-4</v>
      </c>
      <c r="L213" s="22">
        <f>IF(CADA_PROD!$C213="","",IFERROR(SUMIFS(entrada!L:L,entrada!C:C,C213)/SUMIFS(entrada!H:H,entrada!C:C,C213),0))</f>
        <v>0</v>
      </c>
      <c r="M213" s="50" t="e">
        <f>IF(CADA_PROD!B213="","",F213/D213)</f>
        <v>#VALUE!</v>
      </c>
      <c r="N213" s="48" t="b">
        <f t="shared" si="8"/>
        <v>1</v>
      </c>
    </row>
    <row r="214" spans="2:14" ht="30.75" customHeight="1" x14ac:dyDescent="0.25">
      <c r="B214" s="19" t="str">
        <f>IF(CADA_PROD!B214="","",CADA_PROD!B214)</f>
        <v>0F30</v>
      </c>
      <c r="C214" s="19" t="str">
        <f>IF(CADA_PROD!C214="","",CADA_PROD!C214)</f>
        <v>0F30</v>
      </c>
      <c r="D214" s="47" t="str">
        <f>IF(CADA_PROD!D214="","",CADA_PROD!D214)</f>
        <v/>
      </c>
      <c r="E214" s="47">
        <f>IF(CADA_PROD!C214="","",SUMIFS(entrada!H:H,entrada!C:C,C214))</f>
        <v>0</v>
      </c>
      <c r="F214" s="47">
        <f>IF(CADA_PROD!B214="","",SUMIFS(SAIDA!G:G,SAIDA!C:C,C214))</f>
        <v>0</v>
      </c>
      <c r="G214" s="47">
        <f t="shared" si="7"/>
        <v>0</v>
      </c>
      <c r="H214" s="19" t="str">
        <f>IF(CADA_PROD!B214="","",IFERROR(IF(G214&lt;=0,"Sem estoque",IF(G214/D214&lt;0.25,"Quase sem estoque",IF(G214/D214&lt;1.2,"Estoque baixo",IF(G214/D214&lt;2,"Estoque moderado","Estoque confortável")))),""))</f>
        <v>Sem estoque</v>
      </c>
      <c r="I214" s="22">
        <f>IF(CADA_PROD!B214="","",SUMIFS(entrada!L:L,entrada!C:C,C214))</f>
        <v>0</v>
      </c>
      <c r="J214" s="49">
        <f>IF(CADA_PROD!B214="","",IFERROR($I214/SUM($I$5:$I$1003),""))</f>
        <v>0</v>
      </c>
      <c r="K214" s="49">
        <f>IF(CADA_PROD!B214="","",IFERROR(G214/SUM($G$5:$G$1003)+O214,""))</f>
        <v>0</v>
      </c>
      <c r="L214" s="22">
        <f>IF(CADA_PROD!$C214="","",IFERROR(SUMIFS(entrada!L:L,entrada!C:C,C214)/SUMIFS(entrada!H:H,entrada!C:C,C214),0))</f>
        <v>0</v>
      </c>
      <c r="M214" s="50" t="e">
        <f>IF(CADA_PROD!B214="","",F214/D214)</f>
        <v>#VALUE!</v>
      </c>
      <c r="N214" s="48" t="b">
        <f t="shared" si="8"/>
        <v>1</v>
      </c>
    </row>
    <row r="215" spans="2:14" ht="30.75" customHeight="1" x14ac:dyDescent="0.25">
      <c r="B215" s="19" t="str">
        <f>IF(CADA_PROD!B215="","",CADA_PROD!B215)</f>
        <v>0F31</v>
      </c>
      <c r="C215" s="19" t="str">
        <f>IF(CADA_PROD!C215="","",CADA_PROD!C215)</f>
        <v>0F31</v>
      </c>
      <c r="D215" s="47" t="str">
        <f>IF(CADA_PROD!D215="","",CADA_PROD!D215)</f>
        <v/>
      </c>
      <c r="E215" s="47">
        <f>IF(CADA_PROD!C215="","",SUMIFS(entrada!H:H,entrada!C:C,C215))</f>
        <v>0</v>
      </c>
      <c r="F215" s="47">
        <f>IF(CADA_PROD!B215="","",SUMIFS(SAIDA!G:G,SAIDA!C:C,C215))</f>
        <v>0</v>
      </c>
      <c r="G215" s="47">
        <f t="shared" si="7"/>
        <v>0</v>
      </c>
      <c r="H215" s="19" t="str">
        <f>IF(CADA_PROD!B215="","",IFERROR(IF(G215&lt;=0,"Sem estoque",IF(G215/D215&lt;0.25,"Quase sem estoque",IF(G215/D215&lt;1.2,"Estoque baixo",IF(G215/D215&lt;2,"Estoque moderado","Estoque confortável")))),""))</f>
        <v>Sem estoque</v>
      </c>
      <c r="I215" s="22">
        <f>IF(CADA_PROD!B215="","",SUMIFS(entrada!L:L,entrada!C:C,C215))</f>
        <v>0</v>
      </c>
      <c r="J215" s="49">
        <f>IF(CADA_PROD!B215="","",IFERROR($I215/SUM($I$5:$I$1003),""))</f>
        <v>0</v>
      </c>
      <c r="K215" s="49">
        <f>IF(CADA_PROD!B215="","",IFERROR(G215/SUM($G$5:$G$1003)+O215,""))</f>
        <v>0</v>
      </c>
      <c r="L215" s="22">
        <f>IF(CADA_PROD!$C215="","",IFERROR(SUMIFS(entrada!L:L,entrada!C:C,C215)/SUMIFS(entrada!H:H,entrada!C:C,C215),0))</f>
        <v>0</v>
      </c>
      <c r="M215" s="50" t="e">
        <f>IF(CADA_PROD!B215="","",F215/D215)</f>
        <v>#VALUE!</v>
      </c>
      <c r="N215" s="48" t="b">
        <f t="shared" si="8"/>
        <v>1</v>
      </c>
    </row>
    <row r="216" spans="2:14" ht="30.75" customHeight="1" x14ac:dyDescent="0.25">
      <c r="B216" s="19" t="str">
        <f>IF(CADA_PROD!B216="","",CADA_PROD!B216)</f>
        <v>0F32</v>
      </c>
      <c r="C216" s="19" t="str">
        <f>IF(CADA_PROD!C216="","",CADA_PROD!C216)</f>
        <v>0F32</v>
      </c>
      <c r="D216" s="47" t="str">
        <f>IF(CADA_PROD!D216="","",CADA_PROD!D216)</f>
        <v/>
      </c>
      <c r="E216" s="47">
        <f>IF(CADA_PROD!C216="","",SUMIFS(entrada!H:H,entrada!C:C,C216))</f>
        <v>0</v>
      </c>
      <c r="F216" s="47">
        <f>IF(CADA_PROD!B216="","",SUMIFS(SAIDA!G:G,SAIDA!C:C,C216))</f>
        <v>0</v>
      </c>
      <c r="G216" s="47">
        <f t="shared" si="7"/>
        <v>0</v>
      </c>
      <c r="H216" s="19" t="str">
        <f>IF(CADA_PROD!B216="","",IFERROR(IF(G216&lt;=0,"Sem estoque",IF(G216/D216&lt;0.25,"Quase sem estoque",IF(G216/D216&lt;1.2,"Estoque baixo",IF(G216/D216&lt;2,"Estoque moderado","Estoque confortável")))),""))</f>
        <v>Sem estoque</v>
      </c>
      <c r="I216" s="22">
        <f>IF(CADA_PROD!B216="","",SUMIFS(entrada!L:L,entrada!C:C,C216))</f>
        <v>0</v>
      </c>
      <c r="J216" s="49">
        <f>IF(CADA_PROD!B216="","",IFERROR($I216/SUM($I$5:$I$1003),""))</f>
        <v>0</v>
      </c>
      <c r="K216" s="49">
        <f>IF(CADA_PROD!B216="","",IFERROR(G216/SUM($G$5:$G$1003)+O216,""))</f>
        <v>0</v>
      </c>
      <c r="L216" s="22">
        <f>IF(CADA_PROD!$C216="","",IFERROR(SUMIFS(entrada!L:L,entrada!C:C,C216)/SUMIFS(entrada!H:H,entrada!C:C,C216),0))</f>
        <v>0</v>
      </c>
      <c r="M216" s="50" t="e">
        <f>IF(CADA_PROD!B216="","",F216/D216)</f>
        <v>#VALUE!</v>
      </c>
      <c r="N216" s="48" t="b">
        <f t="shared" si="8"/>
        <v>1</v>
      </c>
    </row>
    <row r="217" spans="2:14" ht="30.75" customHeight="1" x14ac:dyDescent="0.25">
      <c r="B217" s="19" t="str">
        <f>IF(CADA_PROD!B217="","",CADA_PROD!B217)</f>
        <v>0F33</v>
      </c>
      <c r="C217" s="19" t="str">
        <f>IF(CADA_PROD!C217="","",CADA_PROD!C217)</f>
        <v>0F33</v>
      </c>
      <c r="D217" s="47" t="str">
        <f>IF(CADA_PROD!D217="","",CADA_PROD!D217)</f>
        <v/>
      </c>
      <c r="E217" s="47">
        <f>IF(CADA_PROD!C217="","",SUMIFS(entrada!H:H,entrada!C:C,C217))</f>
        <v>0</v>
      </c>
      <c r="F217" s="47">
        <f>IF(CADA_PROD!B217="","",SUMIFS(SAIDA!G:G,SAIDA!C:C,C217))</f>
        <v>0</v>
      </c>
      <c r="G217" s="47">
        <f t="shared" si="7"/>
        <v>0</v>
      </c>
      <c r="H217" s="19" t="str">
        <f>IF(CADA_PROD!B217="","",IFERROR(IF(G217&lt;=0,"Sem estoque",IF(G217/D217&lt;0.25,"Quase sem estoque",IF(G217/D217&lt;1.2,"Estoque baixo",IF(G217/D217&lt;2,"Estoque moderado","Estoque confortável")))),""))</f>
        <v>Sem estoque</v>
      </c>
      <c r="I217" s="22">
        <f>IF(CADA_PROD!B217="","",SUMIFS(entrada!L:L,entrada!C:C,C217))</f>
        <v>0</v>
      </c>
      <c r="J217" s="49">
        <f>IF(CADA_PROD!B217="","",IFERROR($I217/SUM($I$5:$I$1003),""))</f>
        <v>0</v>
      </c>
      <c r="K217" s="49">
        <f>IF(CADA_PROD!B217="","",IFERROR(G217/SUM($G$5:$G$1003)+O217,""))</f>
        <v>0</v>
      </c>
      <c r="L217" s="22">
        <f>IF(CADA_PROD!$C217="","",IFERROR(SUMIFS(entrada!L:L,entrada!C:C,C217)/SUMIFS(entrada!H:H,entrada!C:C,C217),0))</f>
        <v>0</v>
      </c>
      <c r="M217" s="50" t="e">
        <f>IF(CADA_PROD!B217="","",F217/D217)</f>
        <v>#VALUE!</v>
      </c>
      <c r="N217" s="48" t="b">
        <f t="shared" si="8"/>
        <v>1</v>
      </c>
    </row>
    <row r="218" spans="2:14" ht="30.75" customHeight="1" x14ac:dyDescent="0.25">
      <c r="B218" s="19" t="str">
        <f>IF(CADA_PROD!B218="","",CADA_PROD!B218)</f>
        <v>0F34</v>
      </c>
      <c r="C218" s="19" t="str">
        <f>IF(CADA_PROD!C218="","",CADA_PROD!C218)</f>
        <v>0F34</v>
      </c>
      <c r="D218" s="47" t="str">
        <f>IF(CADA_PROD!D218="","",CADA_PROD!D218)</f>
        <v/>
      </c>
      <c r="E218" s="47">
        <f>IF(CADA_PROD!C218="","",SUMIFS(entrada!H:H,entrada!C:C,C218))</f>
        <v>0</v>
      </c>
      <c r="F218" s="47">
        <f>IF(CADA_PROD!B218="","",SUMIFS(SAIDA!G:G,SAIDA!C:C,C218))</f>
        <v>0</v>
      </c>
      <c r="G218" s="47">
        <f t="shared" si="7"/>
        <v>0</v>
      </c>
      <c r="H218" s="19" t="str">
        <f>IF(CADA_PROD!B218="","",IFERROR(IF(G218&lt;=0,"Sem estoque",IF(G218/D218&lt;0.25,"Quase sem estoque",IF(G218/D218&lt;1.2,"Estoque baixo",IF(G218/D218&lt;2,"Estoque moderado","Estoque confortável")))),""))</f>
        <v>Sem estoque</v>
      </c>
      <c r="I218" s="22">
        <f>IF(CADA_PROD!B218="","",SUMIFS(entrada!L:L,entrada!C:C,C218))</f>
        <v>0</v>
      </c>
      <c r="J218" s="49">
        <f>IF(CADA_PROD!B218="","",IFERROR($I218/SUM($I$5:$I$1003),""))</f>
        <v>0</v>
      </c>
      <c r="K218" s="49">
        <f>IF(CADA_PROD!B218="","",IFERROR(G218/SUM($G$5:$G$1003)+O218,""))</f>
        <v>0</v>
      </c>
      <c r="L218" s="22">
        <f>IF(CADA_PROD!$C218="","",IFERROR(SUMIFS(entrada!L:L,entrada!C:C,C218)/SUMIFS(entrada!H:H,entrada!C:C,C218),0))</f>
        <v>0</v>
      </c>
      <c r="M218" s="50" t="e">
        <f>IF(CADA_PROD!B218="","",F218/D218)</f>
        <v>#VALUE!</v>
      </c>
      <c r="N218" s="48" t="b">
        <f t="shared" si="8"/>
        <v>1</v>
      </c>
    </row>
    <row r="219" spans="2:14" ht="30.75" customHeight="1" x14ac:dyDescent="0.25">
      <c r="B219" s="19" t="str">
        <f>IF(CADA_PROD!B219="","",CADA_PROD!B219)</f>
        <v>0F35</v>
      </c>
      <c r="C219" s="19" t="str">
        <f>IF(CADA_PROD!C219="","",CADA_PROD!C219)</f>
        <v>0F35</v>
      </c>
      <c r="D219" s="47" t="str">
        <f>IF(CADA_PROD!D219="","",CADA_PROD!D219)</f>
        <v/>
      </c>
      <c r="E219" s="47">
        <f>IF(CADA_PROD!C219="","",SUMIFS(entrada!H:H,entrada!C:C,C219))</f>
        <v>0</v>
      </c>
      <c r="F219" s="47">
        <f>IF(CADA_PROD!B219="","",SUMIFS(SAIDA!G:G,SAIDA!C:C,C219))</f>
        <v>0</v>
      </c>
      <c r="G219" s="47">
        <f t="shared" si="7"/>
        <v>0</v>
      </c>
      <c r="H219" s="19" t="str">
        <f>IF(CADA_PROD!B219="","",IFERROR(IF(G219&lt;=0,"Sem estoque",IF(G219/D219&lt;0.25,"Quase sem estoque",IF(G219/D219&lt;1.2,"Estoque baixo",IF(G219/D219&lt;2,"Estoque moderado","Estoque confortável")))),""))</f>
        <v>Sem estoque</v>
      </c>
      <c r="I219" s="22">
        <f>IF(CADA_PROD!B219="","",SUMIFS(entrada!L:L,entrada!C:C,C219))</f>
        <v>0</v>
      </c>
      <c r="J219" s="49">
        <f>IF(CADA_PROD!B219="","",IFERROR($I219/SUM($I$5:$I$1003),""))</f>
        <v>0</v>
      </c>
      <c r="K219" s="49">
        <f>IF(CADA_PROD!B219="","",IFERROR(G219/SUM($G$5:$G$1003)+O219,""))</f>
        <v>0</v>
      </c>
      <c r="L219" s="22">
        <f>IF(CADA_PROD!$C219="","",IFERROR(SUMIFS(entrada!L:L,entrada!C:C,C219)/SUMIFS(entrada!H:H,entrada!C:C,C219),0))</f>
        <v>0</v>
      </c>
      <c r="M219" s="50" t="e">
        <f>IF(CADA_PROD!B219="","",F219/D219)</f>
        <v>#VALUE!</v>
      </c>
      <c r="N219" s="48" t="b">
        <f t="shared" si="8"/>
        <v>1</v>
      </c>
    </row>
    <row r="220" spans="2:14" ht="30.75" customHeight="1" x14ac:dyDescent="0.25">
      <c r="B220" s="19" t="str">
        <f>IF(CADA_PROD!B220="","",CADA_PROD!B220)</f>
        <v>0F36</v>
      </c>
      <c r="C220" s="19" t="str">
        <f>IF(CADA_PROD!C220="","",CADA_PROD!C220)</f>
        <v>0F36</v>
      </c>
      <c r="D220" s="47" t="str">
        <f>IF(CADA_PROD!D220="","",CADA_PROD!D220)</f>
        <v/>
      </c>
      <c r="E220" s="47">
        <f>IF(CADA_PROD!C220="","",SUMIFS(entrada!H:H,entrada!C:C,C220))</f>
        <v>0</v>
      </c>
      <c r="F220" s="47">
        <f>IF(CADA_PROD!B220="","",SUMIFS(SAIDA!G:G,SAIDA!C:C,C220))</f>
        <v>0</v>
      </c>
      <c r="G220" s="47">
        <f t="shared" si="7"/>
        <v>0</v>
      </c>
      <c r="H220" s="19" t="str">
        <f>IF(CADA_PROD!B220="","",IFERROR(IF(G220&lt;=0,"Sem estoque",IF(G220/D220&lt;0.25,"Quase sem estoque",IF(G220/D220&lt;1.2,"Estoque baixo",IF(G220/D220&lt;2,"Estoque moderado","Estoque confortável")))),""))</f>
        <v>Sem estoque</v>
      </c>
      <c r="I220" s="22">
        <f>IF(CADA_PROD!B220="","",SUMIFS(entrada!L:L,entrada!C:C,C220))</f>
        <v>0</v>
      </c>
      <c r="J220" s="49">
        <f>IF(CADA_PROD!B220="","",IFERROR($I220/SUM($I$5:$I$1003),""))</f>
        <v>0</v>
      </c>
      <c r="K220" s="49">
        <f>IF(CADA_PROD!B220="","",IFERROR(G220/SUM($G$5:$G$1003)+O220,""))</f>
        <v>0</v>
      </c>
      <c r="L220" s="22">
        <f>IF(CADA_PROD!$C220="","",IFERROR(SUMIFS(entrada!L:L,entrada!C:C,C220)/SUMIFS(entrada!H:H,entrada!C:C,C220),0))</f>
        <v>0</v>
      </c>
      <c r="M220" s="50" t="e">
        <f>IF(CADA_PROD!B220="","",F220/D220)</f>
        <v>#VALUE!</v>
      </c>
      <c r="N220" s="48" t="b">
        <f t="shared" si="8"/>
        <v>1</v>
      </c>
    </row>
    <row r="221" spans="2:14" ht="30.75" customHeight="1" x14ac:dyDescent="0.25">
      <c r="B221" s="19" t="str">
        <f>IF(CADA_PROD!B221="","",CADA_PROD!B221)</f>
        <v>00G1</v>
      </c>
      <c r="C221" s="19" t="str">
        <f>IF(CADA_PROD!C221="","",CADA_PROD!C221)</f>
        <v>00G1</v>
      </c>
      <c r="D221" s="47" t="str">
        <f>IF(CADA_PROD!D221="","",CADA_PROD!D221)</f>
        <v/>
      </c>
      <c r="E221" s="47">
        <f>IF(CADA_PROD!C221="","",SUMIFS(entrada!H:H,entrada!C:C,C221))</f>
        <v>3</v>
      </c>
      <c r="F221" s="47">
        <f>IF(CADA_PROD!B221="","",SUMIFS(SAIDA!G:G,SAIDA!C:C,C221))</f>
        <v>0</v>
      </c>
      <c r="G221" s="47">
        <f t="shared" si="7"/>
        <v>3</v>
      </c>
      <c r="H221" s="19" t="str">
        <f>IF(CADA_PROD!B221="","",IFERROR(IF(G221&lt;=0,"Sem estoque",IF(G221/D221&lt;0.25,"Quase sem estoque",IF(G221/D221&lt;1.2,"Estoque baixo",IF(G221/D221&lt;2,"Estoque moderado","Estoque confortável")))),""))</f>
        <v/>
      </c>
      <c r="I221" s="22">
        <f>IF(CADA_PROD!B221="","",SUMIFS(entrada!L:L,entrada!C:C,C221))</f>
        <v>0</v>
      </c>
      <c r="J221" s="49">
        <f>IF(CADA_PROD!B221="","",IFERROR($I221/SUM($I$5:$I$1003),""))</f>
        <v>0</v>
      </c>
      <c r="K221" s="49">
        <f>IF(CADA_PROD!B221="","",IFERROR(G221/SUM($G$5:$G$1003)+O221,""))</f>
        <v>3.7984299822739937E-4</v>
      </c>
      <c r="L221" s="22">
        <f>IF(CADA_PROD!$C221="","",IFERROR(SUMIFS(entrada!L:L,entrada!C:C,C221)/SUMIFS(entrada!H:H,entrada!C:C,C221),0))</f>
        <v>0</v>
      </c>
      <c r="M221" s="50" t="e">
        <f>IF(CADA_PROD!B221="","",F221/D221)</f>
        <v>#VALUE!</v>
      </c>
      <c r="N221" s="48" t="b">
        <f t="shared" si="8"/>
        <v>1</v>
      </c>
    </row>
    <row r="222" spans="2:14" ht="30.75" customHeight="1" x14ac:dyDescent="0.25">
      <c r="B222" s="19" t="str">
        <f>IF(CADA_PROD!B222="","",CADA_PROD!B222)</f>
        <v>00G2</v>
      </c>
      <c r="C222" s="19" t="str">
        <f>IF(CADA_PROD!C222="","",CADA_PROD!C222)</f>
        <v>00G2</v>
      </c>
      <c r="D222" s="47" t="str">
        <f>IF(CADA_PROD!D222="","",CADA_PROD!D222)</f>
        <v/>
      </c>
      <c r="E222" s="47">
        <f>IF(CADA_PROD!C222="","",SUMIFS(entrada!H:H,entrada!C:C,C222))</f>
        <v>12</v>
      </c>
      <c r="F222" s="47">
        <f>IF(CADA_PROD!B222="","",SUMIFS(SAIDA!G:G,SAIDA!C:C,C222))</f>
        <v>2</v>
      </c>
      <c r="G222" s="47">
        <f t="shared" si="7"/>
        <v>10</v>
      </c>
      <c r="H222" s="19" t="str">
        <f>IF(CADA_PROD!B222="","",IFERROR(IF(G222&lt;=0,"Sem estoque",IF(G222/D222&lt;0.25,"Quase sem estoque",IF(G222/D222&lt;1.2,"Estoque baixo",IF(G222/D222&lt;2,"Estoque moderado","Estoque confortável")))),""))</f>
        <v/>
      </c>
      <c r="I222" s="22">
        <f>IF(CADA_PROD!B222="","",SUMIFS(entrada!L:L,entrada!C:C,C222))</f>
        <v>0</v>
      </c>
      <c r="J222" s="49">
        <f>IF(CADA_PROD!B222="","",IFERROR($I222/SUM($I$5:$I$1003),""))</f>
        <v>0</v>
      </c>
      <c r="K222" s="49">
        <f>IF(CADA_PROD!B222="","",IFERROR(G222/SUM($G$5:$G$1003)+O222,""))</f>
        <v>1.2661433274246644E-3</v>
      </c>
      <c r="L222" s="22">
        <f>IF(CADA_PROD!$C222="","",IFERROR(SUMIFS(entrada!L:L,entrada!C:C,C222)/SUMIFS(entrada!H:H,entrada!C:C,C222),0))</f>
        <v>0</v>
      </c>
      <c r="M222" s="50" t="e">
        <f>IF(CADA_PROD!B222="","",F222/D222)</f>
        <v>#VALUE!</v>
      </c>
      <c r="N222" s="48" t="b">
        <f t="shared" si="8"/>
        <v>1</v>
      </c>
    </row>
    <row r="223" spans="2:14" ht="30.75" customHeight="1" x14ac:dyDescent="0.25">
      <c r="B223" s="19" t="str">
        <f>IF(CADA_PROD!B223="","",CADA_PROD!B223)</f>
        <v>00G3</v>
      </c>
      <c r="C223" s="19" t="str">
        <f>IF(CADA_PROD!C223="","",CADA_PROD!C223)</f>
        <v>00G3</v>
      </c>
      <c r="D223" s="47" t="str">
        <f>IF(CADA_PROD!D223="","",CADA_PROD!D223)</f>
        <v/>
      </c>
      <c r="E223" s="47">
        <f>IF(CADA_PROD!C223="","",SUMIFS(entrada!H:H,entrada!C:C,C223))</f>
        <v>117</v>
      </c>
      <c r="F223" s="47">
        <f>IF(CADA_PROD!B223="","",SUMIFS(SAIDA!G:G,SAIDA!C:C,C223))</f>
        <v>0</v>
      </c>
      <c r="G223" s="47">
        <f t="shared" si="7"/>
        <v>117</v>
      </c>
      <c r="H223" s="19" t="str">
        <f>IF(CADA_PROD!B223="","",IFERROR(IF(G223&lt;=0,"Sem estoque",IF(G223/D223&lt;0.25,"Quase sem estoque",IF(G223/D223&lt;1.2,"Estoque baixo",IF(G223/D223&lt;2,"Estoque moderado","Estoque confortável")))),""))</f>
        <v/>
      </c>
      <c r="I223" s="22">
        <f>IF(CADA_PROD!B223="","",SUMIFS(entrada!L:L,entrada!C:C,C223))</f>
        <v>0</v>
      </c>
      <c r="J223" s="49">
        <f>IF(CADA_PROD!B223="","",IFERROR($I223/SUM($I$5:$I$1003),""))</f>
        <v>0</v>
      </c>
      <c r="K223" s="49">
        <f>IF(CADA_PROD!B223="","",IFERROR(G223/SUM($G$5:$G$1003)+O223,""))</f>
        <v>1.4813876930868575E-2</v>
      </c>
      <c r="L223" s="22">
        <f>IF(CADA_PROD!$C223="","",IFERROR(SUMIFS(entrada!L:L,entrada!C:C,C223)/SUMIFS(entrada!H:H,entrada!C:C,C223),0))</f>
        <v>0</v>
      </c>
      <c r="M223" s="50" t="e">
        <f>IF(CADA_PROD!B223="","",F223/D223)</f>
        <v>#VALUE!</v>
      </c>
      <c r="N223" s="48" t="b">
        <f t="shared" si="8"/>
        <v>1</v>
      </c>
    </row>
    <row r="224" spans="2:14" ht="30.75" customHeight="1" x14ac:dyDescent="0.25">
      <c r="B224" s="19" t="str">
        <f>IF(CADA_PROD!B224="","",CADA_PROD!B224)</f>
        <v>00G4</v>
      </c>
      <c r="C224" s="19" t="str">
        <f>IF(CADA_PROD!C224="","",CADA_PROD!C224)</f>
        <v>00G4</v>
      </c>
      <c r="D224" s="47" t="str">
        <f>IF(CADA_PROD!D224="","",CADA_PROD!D224)</f>
        <v/>
      </c>
      <c r="E224" s="47">
        <f>IF(CADA_PROD!C224="","",SUMIFS(entrada!H:H,entrada!C:C,C224))</f>
        <v>6</v>
      </c>
      <c r="F224" s="47">
        <f>IF(CADA_PROD!B224="","",SUMIFS(SAIDA!G:G,SAIDA!C:C,C224))</f>
        <v>1</v>
      </c>
      <c r="G224" s="47">
        <f t="shared" ref="G224:G272" si="9">IFERROR(E224-F224,"")</f>
        <v>5</v>
      </c>
      <c r="H224" s="19" t="str">
        <f>IF(CADA_PROD!B224="","",IFERROR(IF(G224&lt;=0,"Sem estoque",IF(G224/D224&lt;0.25,"Quase sem estoque",IF(G224/D224&lt;1.2,"Estoque baixo",IF(G224/D224&lt;2,"Estoque moderado","Estoque confortável")))),""))</f>
        <v/>
      </c>
      <c r="I224" s="22">
        <f>IF(CADA_PROD!B224="","",SUMIFS(entrada!L:L,entrada!C:C,C224))</f>
        <v>0</v>
      </c>
      <c r="J224" s="49">
        <f>IF(CADA_PROD!B224="","",IFERROR($I224/SUM($I$5:$I$1003),""))</f>
        <v>0</v>
      </c>
      <c r="K224" s="49">
        <f>IF(CADA_PROD!B224="","",IFERROR(G224/SUM($G$5:$G$1003)+O224,""))</f>
        <v>6.3307166371233219E-4</v>
      </c>
      <c r="L224" s="22">
        <f>IF(CADA_PROD!$C224="","",IFERROR(SUMIFS(entrada!L:L,entrada!C:C,C224)/SUMIFS(entrada!H:H,entrada!C:C,C224),0))</f>
        <v>0</v>
      </c>
      <c r="M224" s="50" t="e">
        <f>IF(CADA_PROD!B224="","",F224/D224)</f>
        <v>#VALUE!</v>
      </c>
      <c r="N224" s="48" t="b">
        <f t="shared" si="8"/>
        <v>1</v>
      </c>
    </row>
    <row r="225" spans="2:14" ht="30.75" customHeight="1" x14ac:dyDescent="0.25">
      <c r="B225" s="19" t="str">
        <f>IF(CADA_PROD!B225="","",CADA_PROD!B225)</f>
        <v>00G5</v>
      </c>
      <c r="C225" s="19" t="str">
        <f>IF(CADA_PROD!C225="","",CADA_PROD!C225)</f>
        <v>00G5</v>
      </c>
      <c r="D225" s="47" t="str">
        <f>IF(CADA_PROD!D225="","",CADA_PROD!D225)</f>
        <v/>
      </c>
      <c r="E225" s="47">
        <f>IF(CADA_PROD!C225="","",SUMIFS(entrada!H:H,entrada!C:C,C225))</f>
        <v>2</v>
      </c>
      <c r="F225" s="47">
        <f>IF(CADA_PROD!B225="","",SUMIFS(SAIDA!G:G,SAIDA!C:C,C225))</f>
        <v>0</v>
      </c>
      <c r="G225" s="47">
        <f t="shared" si="9"/>
        <v>2</v>
      </c>
      <c r="H225" s="19" t="str">
        <f>IF(CADA_PROD!B225="","",IFERROR(IF(G225&lt;=0,"Sem estoque",IF(G225/D225&lt;0.25,"Quase sem estoque",IF(G225/D225&lt;1.2,"Estoque baixo",IF(G225/D225&lt;2,"Estoque moderado","Estoque confortável")))),""))</f>
        <v/>
      </c>
      <c r="I225" s="22">
        <f>IF(CADA_PROD!B225="","",SUMIFS(entrada!L:L,entrada!C:C,C225))</f>
        <v>0</v>
      </c>
      <c r="J225" s="49">
        <f>IF(CADA_PROD!B225="","",IFERROR($I225/SUM($I$5:$I$1003),""))</f>
        <v>0</v>
      </c>
      <c r="K225" s="49">
        <f>IF(CADA_PROD!B225="","",IFERROR(G225/SUM($G$5:$G$1003)+O225,""))</f>
        <v>2.5322866548493288E-4</v>
      </c>
      <c r="L225" s="22">
        <f>IF(CADA_PROD!$C225="","",IFERROR(SUMIFS(entrada!L:L,entrada!C:C,C225)/SUMIFS(entrada!H:H,entrada!C:C,C225),0))</f>
        <v>0</v>
      </c>
      <c r="M225" s="50" t="e">
        <f>IF(CADA_PROD!B225="","",F225/D225)</f>
        <v>#VALUE!</v>
      </c>
      <c r="N225" s="48" t="b">
        <f t="shared" si="8"/>
        <v>1</v>
      </c>
    </row>
    <row r="226" spans="2:14" ht="30.75" customHeight="1" x14ac:dyDescent="0.25">
      <c r="B226" s="19" t="str">
        <f>IF(CADA_PROD!B226="","",CADA_PROD!B226)</f>
        <v>00G6</v>
      </c>
      <c r="C226" s="19" t="str">
        <f>IF(CADA_PROD!C226="","",CADA_PROD!C226)</f>
        <v>00G6</v>
      </c>
      <c r="D226" s="47" t="str">
        <f>IF(CADA_PROD!D226="","",CADA_PROD!D226)</f>
        <v/>
      </c>
      <c r="E226" s="47">
        <f>IF(CADA_PROD!C226="","",SUMIFS(entrada!H:H,entrada!C:C,C226))</f>
        <v>6</v>
      </c>
      <c r="F226" s="47">
        <f>IF(CADA_PROD!B226="","",SUMIFS(SAIDA!G:G,SAIDA!C:C,C226))</f>
        <v>0</v>
      </c>
      <c r="G226" s="47">
        <f t="shared" si="9"/>
        <v>6</v>
      </c>
      <c r="H226" s="19" t="str">
        <f>IF(CADA_PROD!B226="","",IFERROR(IF(G226&lt;=0,"Sem estoque",IF(G226/D226&lt;0.25,"Quase sem estoque",IF(G226/D226&lt;1.2,"Estoque baixo",IF(G226/D226&lt;2,"Estoque moderado","Estoque confortável")))),""))</f>
        <v/>
      </c>
      <c r="I226" s="22">
        <f>IF(CADA_PROD!B226="","",SUMIFS(entrada!L:L,entrada!C:C,C226))</f>
        <v>0</v>
      </c>
      <c r="J226" s="49">
        <f>IF(CADA_PROD!B226="","",IFERROR($I226/SUM($I$5:$I$1003),""))</f>
        <v>0</v>
      </c>
      <c r="K226" s="49">
        <f>IF(CADA_PROD!B226="","",IFERROR(G226/SUM($G$5:$G$1003)+O226,""))</f>
        <v>7.5968599645479873E-4</v>
      </c>
      <c r="L226" s="22">
        <f>IF(CADA_PROD!$C226="","",IFERROR(SUMIFS(entrada!L:L,entrada!C:C,C226)/SUMIFS(entrada!H:H,entrada!C:C,C226),0))</f>
        <v>0</v>
      </c>
      <c r="M226" s="50" t="e">
        <f>IF(CADA_PROD!B226="","",F226/D226)</f>
        <v>#VALUE!</v>
      </c>
      <c r="N226" s="48" t="b">
        <f t="shared" si="8"/>
        <v>1</v>
      </c>
    </row>
    <row r="227" spans="2:14" ht="30.75" customHeight="1" x14ac:dyDescent="0.25">
      <c r="B227" s="19" t="str">
        <f>IF(CADA_PROD!B227="","",CADA_PROD!B227)</f>
        <v>00G7</v>
      </c>
      <c r="C227" s="19" t="str">
        <f>IF(CADA_PROD!C227="","",CADA_PROD!C227)</f>
        <v>00G7</v>
      </c>
      <c r="D227" s="47" t="str">
        <f>IF(CADA_PROD!D227="","",CADA_PROD!D227)</f>
        <v/>
      </c>
      <c r="E227" s="47">
        <f>IF(CADA_PROD!C227="","",SUMIFS(entrada!H:H,entrada!C:C,C227))</f>
        <v>0</v>
      </c>
      <c r="F227" s="47">
        <f>IF(CADA_PROD!B227="","",SUMIFS(SAIDA!G:G,SAIDA!C:C,C227))</f>
        <v>0</v>
      </c>
      <c r="G227" s="47">
        <f t="shared" si="9"/>
        <v>0</v>
      </c>
      <c r="H227" s="19" t="str">
        <f>IF(CADA_PROD!B227="","",IFERROR(IF(G227&lt;=0,"Sem estoque",IF(G227/D227&lt;0.25,"Quase sem estoque",IF(G227/D227&lt;1.2,"Estoque baixo",IF(G227/D227&lt;2,"Estoque moderado","Estoque confortável")))),""))</f>
        <v>Sem estoque</v>
      </c>
      <c r="I227" s="22">
        <f>IF(CADA_PROD!B227="","",SUMIFS(entrada!L:L,entrada!C:C,C227))</f>
        <v>0</v>
      </c>
      <c r="J227" s="49">
        <f>IF(CADA_PROD!B227="","",IFERROR($I227/SUM($I$5:$I$1003),""))</f>
        <v>0</v>
      </c>
      <c r="K227" s="49">
        <f>IF(CADA_PROD!B227="","",IFERROR(G227/SUM($G$5:$G$1003)+O227,""))</f>
        <v>0</v>
      </c>
      <c r="L227" s="22">
        <f>IF(CADA_PROD!$C227="","",IFERROR(SUMIFS(entrada!L:L,entrada!C:C,C227)/SUMIFS(entrada!H:H,entrada!C:C,C227),0))</f>
        <v>0</v>
      </c>
      <c r="M227" s="50" t="e">
        <f>IF(CADA_PROD!B227="","",F227/D227)</f>
        <v>#VALUE!</v>
      </c>
      <c r="N227" s="48" t="b">
        <f t="shared" si="8"/>
        <v>1</v>
      </c>
    </row>
    <row r="228" spans="2:14" ht="30.75" customHeight="1" x14ac:dyDescent="0.25">
      <c r="B228" s="19" t="str">
        <f>IF(CADA_PROD!B228="","",CADA_PROD!B228)</f>
        <v>00G8</v>
      </c>
      <c r="C228" s="19" t="str">
        <f>IF(CADA_PROD!C228="","",CADA_PROD!C228)</f>
        <v>00G8</v>
      </c>
      <c r="D228" s="47" t="str">
        <f>IF(CADA_PROD!D228="","",CADA_PROD!D228)</f>
        <v/>
      </c>
      <c r="E228" s="47">
        <f>IF(CADA_PROD!C228="","",SUMIFS(entrada!H:H,entrada!C:C,C228))</f>
        <v>0</v>
      </c>
      <c r="F228" s="47">
        <f>IF(CADA_PROD!B228="","",SUMIFS(SAIDA!G:G,SAIDA!C:C,C228))</f>
        <v>0</v>
      </c>
      <c r="G228" s="47">
        <f t="shared" si="9"/>
        <v>0</v>
      </c>
      <c r="H228" s="19" t="str">
        <f>IF(CADA_PROD!B228="","",IFERROR(IF(G228&lt;=0,"Sem estoque",IF(G228/D228&lt;0.25,"Quase sem estoque",IF(G228/D228&lt;1.2,"Estoque baixo",IF(G228/D228&lt;2,"Estoque moderado","Estoque confortável")))),""))</f>
        <v>Sem estoque</v>
      </c>
      <c r="I228" s="22">
        <f>IF(CADA_PROD!B228="","",SUMIFS(entrada!L:L,entrada!C:C,C228))</f>
        <v>0</v>
      </c>
      <c r="J228" s="49">
        <f>IF(CADA_PROD!B228="","",IFERROR($I228/SUM($I$5:$I$1003),""))</f>
        <v>0</v>
      </c>
      <c r="K228" s="49">
        <f>IF(CADA_PROD!B228="","",IFERROR(G228/SUM($G$5:$G$1003)+O228,""))</f>
        <v>0</v>
      </c>
      <c r="L228" s="22">
        <f>IF(CADA_PROD!$C228="","",IFERROR(SUMIFS(entrada!L:L,entrada!C:C,C228)/SUMIFS(entrada!H:H,entrada!C:C,C228),0))</f>
        <v>0</v>
      </c>
      <c r="M228" s="50" t="e">
        <f>IF(CADA_PROD!B228="","",F228/D228)</f>
        <v>#VALUE!</v>
      </c>
      <c r="N228" s="48" t="b">
        <f t="shared" si="8"/>
        <v>1</v>
      </c>
    </row>
    <row r="229" spans="2:14" ht="30.75" customHeight="1" x14ac:dyDescent="0.25">
      <c r="B229" s="19" t="str">
        <f>IF(CADA_PROD!B229="","",CADA_PROD!B229)</f>
        <v>00G9</v>
      </c>
      <c r="C229" s="19" t="str">
        <f>IF(CADA_PROD!C229="","",CADA_PROD!C229)</f>
        <v>00G9</v>
      </c>
      <c r="D229" s="47" t="str">
        <f>IF(CADA_PROD!D229="","",CADA_PROD!D229)</f>
        <v/>
      </c>
      <c r="E229" s="47">
        <f>IF(CADA_PROD!C229="","",SUMIFS(entrada!H:H,entrada!C:C,C229))</f>
        <v>0</v>
      </c>
      <c r="F229" s="47">
        <f>IF(CADA_PROD!B229="","",SUMIFS(SAIDA!G:G,SAIDA!C:C,C229))</f>
        <v>0</v>
      </c>
      <c r="G229" s="47">
        <f t="shared" si="9"/>
        <v>0</v>
      </c>
      <c r="H229" s="19" t="str">
        <f>IF(CADA_PROD!B229="","",IFERROR(IF(G229&lt;=0,"Sem estoque",IF(G229/D229&lt;0.25,"Quase sem estoque",IF(G229/D229&lt;1.2,"Estoque baixo",IF(G229/D229&lt;2,"Estoque moderado","Estoque confortável")))),""))</f>
        <v>Sem estoque</v>
      </c>
      <c r="I229" s="22">
        <f>IF(CADA_PROD!B229="","",SUMIFS(entrada!L:L,entrada!C:C,C229))</f>
        <v>0</v>
      </c>
      <c r="J229" s="49">
        <f>IF(CADA_PROD!B229="","",IFERROR($I229/SUM($I$5:$I$1003),""))</f>
        <v>0</v>
      </c>
      <c r="K229" s="49">
        <f>IF(CADA_PROD!B229="","",IFERROR(G229/SUM($G$5:$G$1003)+O229,""))</f>
        <v>0</v>
      </c>
      <c r="L229" s="22">
        <f>IF(CADA_PROD!$C229="","",IFERROR(SUMIFS(entrada!L:L,entrada!C:C,C229)/SUMIFS(entrada!H:H,entrada!C:C,C229),0))</f>
        <v>0</v>
      </c>
      <c r="M229" s="50" t="e">
        <f>IF(CADA_PROD!B229="","",F229/D229)</f>
        <v>#VALUE!</v>
      </c>
      <c r="N229" s="48" t="b">
        <f t="shared" si="8"/>
        <v>1</v>
      </c>
    </row>
    <row r="230" spans="2:14" ht="30.75" customHeight="1" x14ac:dyDescent="0.25">
      <c r="B230" s="19" t="str">
        <f>IF(CADA_PROD!B230="","",CADA_PROD!B230)</f>
        <v>0G10</v>
      </c>
      <c r="C230" s="19" t="str">
        <f>IF(CADA_PROD!C230="","",CADA_PROD!C230)</f>
        <v>0G10</v>
      </c>
      <c r="D230" s="47" t="str">
        <f>IF(CADA_PROD!D230="","",CADA_PROD!D230)</f>
        <v/>
      </c>
      <c r="E230" s="47">
        <f>IF(CADA_PROD!C230="","",SUMIFS(entrada!H:H,entrada!C:C,C230))</f>
        <v>0</v>
      </c>
      <c r="F230" s="47">
        <f>IF(CADA_PROD!B230="","",SUMIFS(SAIDA!G:G,SAIDA!C:C,C230))</f>
        <v>0</v>
      </c>
      <c r="G230" s="47">
        <f t="shared" si="9"/>
        <v>0</v>
      </c>
      <c r="H230" s="19" t="str">
        <f>IF(CADA_PROD!B230="","",IFERROR(IF(G230&lt;=0,"Sem estoque",IF(G230/D230&lt;0.25,"Quase sem estoque",IF(G230/D230&lt;1.2,"Estoque baixo",IF(G230/D230&lt;2,"Estoque moderado","Estoque confortável")))),""))</f>
        <v>Sem estoque</v>
      </c>
      <c r="I230" s="22">
        <f>IF(CADA_PROD!B230="","",SUMIFS(entrada!L:L,entrada!C:C,C230))</f>
        <v>0</v>
      </c>
      <c r="J230" s="49">
        <f>IF(CADA_PROD!B230="","",IFERROR($I230/SUM($I$5:$I$1003),""))</f>
        <v>0</v>
      </c>
      <c r="K230" s="49">
        <f>IF(CADA_PROD!B230="","",IFERROR(G230/SUM($G$5:$G$1003)+O230,""))</f>
        <v>0</v>
      </c>
      <c r="L230" s="22">
        <f>IF(CADA_PROD!$C230="","",IFERROR(SUMIFS(entrada!L:L,entrada!C:C,C230)/SUMIFS(entrada!H:H,entrada!C:C,C230),0))</f>
        <v>0</v>
      </c>
      <c r="M230" s="50" t="e">
        <f>IF(CADA_PROD!B230="","",F230/D230)</f>
        <v>#VALUE!</v>
      </c>
      <c r="N230" s="48" t="b">
        <f t="shared" si="8"/>
        <v>1</v>
      </c>
    </row>
    <row r="231" spans="2:14" ht="30.75" customHeight="1" x14ac:dyDescent="0.25">
      <c r="B231" s="19" t="str">
        <f>IF(CADA_PROD!B231="","",CADA_PROD!B231)</f>
        <v>0G11</v>
      </c>
      <c r="C231" s="19" t="str">
        <f>IF(CADA_PROD!C231="","",CADA_PROD!C231)</f>
        <v>0G11</v>
      </c>
      <c r="D231" s="47" t="str">
        <f>IF(CADA_PROD!D231="","",CADA_PROD!D231)</f>
        <v/>
      </c>
      <c r="E231" s="47">
        <f>IF(CADA_PROD!C231="","",SUMIFS(entrada!H:H,entrada!C:C,C231))</f>
        <v>0</v>
      </c>
      <c r="F231" s="47">
        <f>IF(CADA_PROD!B231="","",SUMIFS(SAIDA!G:G,SAIDA!C:C,C231))</f>
        <v>0</v>
      </c>
      <c r="G231" s="47">
        <f t="shared" si="9"/>
        <v>0</v>
      </c>
      <c r="H231" s="19" t="str">
        <f>IF(CADA_PROD!B231="","",IFERROR(IF(G231&lt;=0,"Sem estoque",IF(G231/D231&lt;0.25,"Quase sem estoque",IF(G231/D231&lt;1.2,"Estoque baixo",IF(G231/D231&lt;2,"Estoque moderado","Estoque confortável")))),""))</f>
        <v>Sem estoque</v>
      </c>
      <c r="I231" s="22">
        <f>IF(CADA_PROD!B231="","",SUMIFS(entrada!L:L,entrada!C:C,C231))</f>
        <v>0</v>
      </c>
      <c r="J231" s="49">
        <f>IF(CADA_PROD!B231="","",IFERROR($I231/SUM($I$5:$I$1003),""))</f>
        <v>0</v>
      </c>
      <c r="K231" s="49">
        <f>IF(CADA_PROD!B231="","",IFERROR(G231/SUM($G$5:$G$1003)+O231,""))</f>
        <v>0</v>
      </c>
      <c r="L231" s="22">
        <f>IF(CADA_PROD!$C231="","",IFERROR(SUMIFS(entrada!L:L,entrada!C:C,C231)/SUMIFS(entrada!H:H,entrada!C:C,C231),0))</f>
        <v>0</v>
      </c>
      <c r="M231" s="50" t="e">
        <f>IF(CADA_PROD!B231="","",F231/D231)</f>
        <v>#VALUE!</v>
      </c>
      <c r="N231" s="48" t="b">
        <f t="shared" si="8"/>
        <v>1</v>
      </c>
    </row>
    <row r="232" spans="2:14" ht="30.75" customHeight="1" x14ac:dyDescent="0.25">
      <c r="B232" s="19" t="str">
        <f>IF(CADA_PROD!B232="","",CADA_PROD!B232)</f>
        <v>0G12</v>
      </c>
      <c r="C232" s="19" t="str">
        <f>IF(CADA_PROD!C232="","",CADA_PROD!C232)</f>
        <v>0G12</v>
      </c>
      <c r="D232" s="47" t="str">
        <f>IF(CADA_PROD!D232="","",CADA_PROD!D232)</f>
        <v/>
      </c>
      <c r="E232" s="47">
        <f>IF(CADA_PROD!C232="","",SUMIFS(entrada!H:H,entrada!C:C,C232))</f>
        <v>0</v>
      </c>
      <c r="F232" s="47">
        <f>IF(CADA_PROD!B232="","",SUMIFS(SAIDA!G:G,SAIDA!C:C,C232))</f>
        <v>0</v>
      </c>
      <c r="G232" s="47">
        <f t="shared" si="9"/>
        <v>0</v>
      </c>
      <c r="H232" s="19" t="str">
        <f>IF(CADA_PROD!B232="","",IFERROR(IF(G232&lt;=0,"Sem estoque",IF(G232/D232&lt;0.25,"Quase sem estoque",IF(G232/D232&lt;1.2,"Estoque baixo",IF(G232/D232&lt;2,"Estoque moderado","Estoque confortável")))),""))</f>
        <v>Sem estoque</v>
      </c>
      <c r="I232" s="22">
        <f>IF(CADA_PROD!B232="","",SUMIFS(entrada!L:L,entrada!C:C,C232))</f>
        <v>0</v>
      </c>
      <c r="J232" s="49">
        <f>IF(CADA_PROD!B232="","",IFERROR($I232/SUM($I$5:$I$1003),""))</f>
        <v>0</v>
      </c>
      <c r="K232" s="49">
        <f>IF(CADA_PROD!B232="","",IFERROR(G232/SUM($G$5:$G$1003)+O232,""))</f>
        <v>0</v>
      </c>
      <c r="L232" s="22">
        <f>IF(CADA_PROD!$C232="","",IFERROR(SUMIFS(entrada!L:L,entrada!C:C,C232)/SUMIFS(entrada!H:H,entrada!C:C,C232),0))</f>
        <v>0</v>
      </c>
      <c r="M232" s="50" t="e">
        <f>IF(CADA_PROD!B232="","",F232/D232)</f>
        <v>#VALUE!</v>
      </c>
      <c r="N232" s="48" t="b">
        <f t="shared" si="8"/>
        <v>1</v>
      </c>
    </row>
    <row r="233" spans="2:14" ht="30.75" customHeight="1" x14ac:dyDescent="0.25">
      <c r="B233" s="19" t="str">
        <f>IF(CADA_PROD!B233="","",CADA_PROD!B233)</f>
        <v>0G13</v>
      </c>
      <c r="C233" s="19" t="str">
        <f>IF(CADA_PROD!C233="","",CADA_PROD!C233)</f>
        <v>0G13</v>
      </c>
      <c r="D233" s="47" t="str">
        <f>IF(CADA_PROD!D233="","",CADA_PROD!D233)</f>
        <v/>
      </c>
      <c r="E233" s="47">
        <f>IF(CADA_PROD!C233="","",SUMIFS(entrada!H:H,entrada!C:C,C233))</f>
        <v>82</v>
      </c>
      <c r="F233" s="47">
        <f>IF(CADA_PROD!B233="","",SUMIFS(SAIDA!G:G,SAIDA!C:C,C233))</f>
        <v>0</v>
      </c>
      <c r="G233" s="47">
        <f t="shared" si="9"/>
        <v>82</v>
      </c>
      <c r="H233" s="19" t="str">
        <f>IF(CADA_PROD!B233="","",IFERROR(IF(G233&lt;=0,"Sem estoque",IF(G233/D233&lt;0.25,"Quase sem estoque",IF(G233/D233&lt;1.2,"Estoque baixo",IF(G233/D233&lt;2,"Estoque moderado","Estoque confortável")))),""))</f>
        <v/>
      </c>
      <c r="I233" s="22">
        <f>IF(CADA_PROD!B233="","",SUMIFS(entrada!L:L,entrada!C:C,C233))</f>
        <v>0</v>
      </c>
      <c r="J233" s="49">
        <f>IF(CADA_PROD!B233="","",IFERROR($I233/SUM($I$5:$I$1003),""))</f>
        <v>0</v>
      </c>
      <c r="K233" s="49">
        <f>IF(CADA_PROD!B233="","",IFERROR(G233/SUM($G$5:$G$1003)+O233,""))</f>
        <v>1.0382375284882249E-2</v>
      </c>
      <c r="L233" s="22">
        <f>IF(CADA_PROD!$C233="","",IFERROR(SUMIFS(entrada!L:L,entrada!C:C,C233)/SUMIFS(entrada!H:H,entrada!C:C,C233),0))</f>
        <v>0</v>
      </c>
      <c r="M233" s="50" t="e">
        <f>IF(CADA_PROD!B233="","",F233/D233)</f>
        <v>#VALUE!</v>
      </c>
      <c r="N233" s="48" t="b">
        <f t="shared" si="8"/>
        <v>1</v>
      </c>
    </row>
    <row r="234" spans="2:14" ht="30.75" customHeight="1" x14ac:dyDescent="0.25">
      <c r="B234" s="19" t="str">
        <f>IF(CADA_PROD!B234="","",CADA_PROD!B234)</f>
        <v>0G14</v>
      </c>
      <c r="C234" s="19" t="str">
        <f>IF(CADA_PROD!C234="","",CADA_PROD!C234)</f>
        <v>0G14</v>
      </c>
      <c r="D234" s="47" t="str">
        <f>IF(CADA_PROD!D234="","",CADA_PROD!D234)</f>
        <v/>
      </c>
      <c r="E234" s="47">
        <f>IF(CADA_PROD!C234="","",SUMIFS(entrada!H:H,entrada!C:C,C234))</f>
        <v>24</v>
      </c>
      <c r="F234" s="47">
        <f>IF(CADA_PROD!B234="","",SUMIFS(SAIDA!G:G,SAIDA!C:C,C234))</f>
        <v>0</v>
      </c>
      <c r="G234" s="47">
        <f t="shared" si="9"/>
        <v>24</v>
      </c>
      <c r="H234" s="19" t="str">
        <f>IF(CADA_PROD!B234="","",IFERROR(IF(G234&lt;=0,"Sem estoque",IF(G234/D234&lt;0.25,"Quase sem estoque",IF(G234/D234&lt;1.2,"Estoque baixo",IF(G234/D234&lt;2,"Estoque moderado","Estoque confortável")))),""))</f>
        <v/>
      </c>
      <c r="I234" s="22">
        <f>IF(CADA_PROD!B234="","",SUMIFS(entrada!L:L,entrada!C:C,C234))</f>
        <v>0</v>
      </c>
      <c r="J234" s="49">
        <f>IF(CADA_PROD!B234="","",IFERROR($I234/SUM($I$5:$I$1003),""))</f>
        <v>0</v>
      </c>
      <c r="K234" s="49">
        <f>IF(CADA_PROD!B234="","",IFERROR(G234/SUM($G$5:$G$1003)+O234,""))</f>
        <v>3.0387439858191949E-3</v>
      </c>
      <c r="L234" s="22">
        <f>IF(CADA_PROD!$C234="","",IFERROR(SUMIFS(entrada!L:L,entrada!C:C,C234)/SUMIFS(entrada!H:H,entrada!C:C,C234),0))</f>
        <v>0</v>
      </c>
      <c r="M234" s="50" t="e">
        <f>IF(CADA_PROD!B234="","",F234/D234)</f>
        <v>#VALUE!</v>
      </c>
      <c r="N234" s="48" t="b">
        <f t="shared" si="8"/>
        <v>1</v>
      </c>
    </row>
    <row r="235" spans="2:14" ht="30.75" customHeight="1" x14ac:dyDescent="0.25">
      <c r="B235" s="19" t="str">
        <f>IF(CADA_PROD!B235="","",CADA_PROD!B235)</f>
        <v>0G15</v>
      </c>
      <c r="C235" s="19" t="str">
        <f>IF(CADA_PROD!C235="","",CADA_PROD!C235)</f>
        <v>0G15</v>
      </c>
      <c r="D235" s="47" t="str">
        <f>IF(CADA_PROD!D235="","",CADA_PROD!D235)</f>
        <v/>
      </c>
      <c r="E235" s="47">
        <f>IF(CADA_PROD!C235="","",SUMIFS(entrada!H:H,entrada!C:C,C235))</f>
        <v>9</v>
      </c>
      <c r="F235" s="47">
        <f>IF(CADA_PROD!B235="","",SUMIFS(SAIDA!G:G,SAIDA!C:C,C235))</f>
        <v>0</v>
      </c>
      <c r="G235" s="47">
        <f t="shared" si="9"/>
        <v>9</v>
      </c>
      <c r="H235" s="19" t="str">
        <f>IF(CADA_PROD!B235="","",IFERROR(IF(G235&lt;=0,"Sem estoque",IF(G235/D235&lt;0.25,"Quase sem estoque",IF(G235/D235&lt;1.2,"Estoque baixo",IF(G235/D235&lt;2,"Estoque moderado","Estoque confortável")))),""))</f>
        <v/>
      </c>
      <c r="I235" s="22">
        <f>IF(CADA_PROD!B235="","",SUMIFS(entrada!L:L,entrada!C:C,C235))</f>
        <v>0</v>
      </c>
      <c r="J235" s="49">
        <f>IF(CADA_PROD!B235="","",IFERROR($I235/SUM($I$5:$I$1003),""))</f>
        <v>0</v>
      </c>
      <c r="K235" s="49">
        <f>IF(CADA_PROD!B235="","",IFERROR(G235/SUM($G$5:$G$1003)+O235,""))</f>
        <v>1.139528994682198E-3</v>
      </c>
      <c r="L235" s="22">
        <f>IF(CADA_PROD!$C235="","",IFERROR(SUMIFS(entrada!L:L,entrada!C:C,C235)/SUMIFS(entrada!H:H,entrada!C:C,C235),0))</f>
        <v>0</v>
      </c>
      <c r="M235" s="50" t="e">
        <f>IF(CADA_PROD!B235="","",F235/D235)</f>
        <v>#VALUE!</v>
      </c>
      <c r="N235" s="48" t="b">
        <f t="shared" si="8"/>
        <v>1</v>
      </c>
    </row>
    <row r="236" spans="2:14" ht="30.75" customHeight="1" x14ac:dyDescent="0.25">
      <c r="B236" s="19" t="str">
        <f>IF(CADA_PROD!B236="","",CADA_PROD!B236)</f>
        <v>0G16</v>
      </c>
      <c r="C236" s="19" t="str">
        <f>IF(CADA_PROD!C236="","",CADA_PROD!C236)</f>
        <v>0G16</v>
      </c>
      <c r="D236" s="47" t="str">
        <f>IF(CADA_PROD!D236="","",CADA_PROD!D236)</f>
        <v/>
      </c>
      <c r="E236" s="47">
        <f>IF(CADA_PROD!C236="","",SUMIFS(entrada!H:H,entrada!C:C,C236))</f>
        <v>7</v>
      </c>
      <c r="F236" s="47">
        <f>IF(CADA_PROD!B236="","",SUMIFS(SAIDA!G:G,SAIDA!C:C,C236))</f>
        <v>0</v>
      </c>
      <c r="G236" s="47">
        <f t="shared" si="9"/>
        <v>7</v>
      </c>
      <c r="H236" s="19" t="str">
        <f>IF(CADA_PROD!B236="","",IFERROR(IF(G236&lt;=0,"Sem estoque",IF(G236/D236&lt;0.25,"Quase sem estoque",IF(G236/D236&lt;1.2,"Estoque baixo",IF(G236/D236&lt;2,"Estoque moderado","Estoque confortável")))),""))</f>
        <v/>
      </c>
      <c r="I236" s="22">
        <f>IF(CADA_PROD!B236="","",SUMIFS(entrada!L:L,entrada!C:C,C236))</f>
        <v>0</v>
      </c>
      <c r="J236" s="49">
        <f>IF(CADA_PROD!B236="","",IFERROR($I236/SUM($I$5:$I$1003),""))</f>
        <v>0</v>
      </c>
      <c r="K236" s="49">
        <f>IF(CADA_PROD!B236="","",IFERROR(G236/SUM($G$5:$G$1003)+O236,""))</f>
        <v>8.8630032919726517E-4</v>
      </c>
      <c r="L236" s="22">
        <f>IF(CADA_PROD!$C236="","",IFERROR(SUMIFS(entrada!L:L,entrada!C:C,C236)/SUMIFS(entrada!H:H,entrada!C:C,C236),0))</f>
        <v>0</v>
      </c>
      <c r="M236" s="50" t="e">
        <f>IF(CADA_PROD!B236="","",F236/D236)</f>
        <v>#VALUE!</v>
      </c>
      <c r="N236" s="48" t="b">
        <f t="shared" si="8"/>
        <v>1</v>
      </c>
    </row>
    <row r="237" spans="2:14" ht="30.75" customHeight="1" x14ac:dyDescent="0.25">
      <c r="B237" s="19" t="str">
        <f>IF(CADA_PROD!B237="","",CADA_PROD!B237)</f>
        <v>0G17</v>
      </c>
      <c r="C237" s="19" t="str">
        <f>IF(CADA_PROD!C237="","",CADA_PROD!C237)</f>
        <v>0G17</v>
      </c>
      <c r="D237" s="47" t="str">
        <f>IF(CADA_PROD!D237="","",CADA_PROD!D237)</f>
        <v/>
      </c>
      <c r="E237" s="47">
        <f>IF(CADA_PROD!C237="","",SUMIFS(entrada!H:H,entrada!C:C,C237))</f>
        <v>0</v>
      </c>
      <c r="F237" s="47">
        <f>IF(CADA_PROD!B237="","",SUMIFS(SAIDA!G:G,SAIDA!C:C,C237))</f>
        <v>0</v>
      </c>
      <c r="G237" s="47">
        <f t="shared" si="9"/>
        <v>0</v>
      </c>
      <c r="H237" s="19" t="str">
        <f>IF(CADA_PROD!B237="","",IFERROR(IF(G237&lt;=0,"Sem estoque",IF(G237/D237&lt;0.25,"Quase sem estoque",IF(G237/D237&lt;1.2,"Estoque baixo",IF(G237/D237&lt;2,"Estoque moderado","Estoque confortável")))),""))</f>
        <v>Sem estoque</v>
      </c>
      <c r="I237" s="22">
        <f>IF(CADA_PROD!B237="","",SUMIFS(entrada!L:L,entrada!C:C,C237))</f>
        <v>0</v>
      </c>
      <c r="J237" s="49">
        <f>IF(CADA_PROD!B237="","",IFERROR($I237/SUM($I$5:$I$1003),""))</f>
        <v>0</v>
      </c>
      <c r="K237" s="49">
        <f>IF(CADA_PROD!B237="","",IFERROR(G237/SUM($G$5:$G$1003)+O237,""))</f>
        <v>0</v>
      </c>
      <c r="L237" s="22">
        <f>IF(CADA_PROD!$C237="","",IFERROR(SUMIFS(entrada!L:L,entrada!C:C,C237)/SUMIFS(entrada!H:H,entrada!C:C,C237),0))</f>
        <v>0</v>
      </c>
      <c r="M237" s="50" t="e">
        <f>IF(CADA_PROD!B237="","",F237/D237)</f>
        <v>#VALUE!</v>
      </c>
      <c r="N237" s="48" t="b">
        <f t="shared" si="8"/>
        <v>1</v>
      </c>
    </row>
    <row r="238" spans="2:14" ht="30.75" customHeight="1" x14ac:dyDescent="0.25">
      <c r="B238" s="19" t="str">
        <f>IF(CADA_PROD!B238="","",CADA_PROD!B238)</f>
        <v>0G18</v>
      </c>
      <c r="C238" s="19" t="str">
        <f>IF(CADA_PROD!C238="","",CADA_PROD!C238)</f>
        <v>0G18</v>
      </c>
      <c r="D238" s="47" t="str">
        <f>IF(CADA_PROD!D238="","",CADA_PROD!D238)</f>
        <v/>
      </c>
      <c r="E238" s="47">
        <f>IF(CADA_PROD!C238="","",SUMIFS(entrada!H:H,entrada!C:C,C238))</f>
        <v>19</v>
      </c>
      <c r="F238" s="47">
        <f>IF(CADA_PROD!B238="","",SUMIFS(SAIDA!G:G,SAIDA!C:C,C238))</f>
        <v>0</v>
      </c>
      <c r="G238" s="47">
        <f t="shared" si="9"/>
        <v>19</v>
      </c>
      <c r="H238" s="19" t="str">
        <f>IF(CADA_PROD!B238="","",IFERROR(IF(G238&lt;=0,"Sem estoque",IF(G238/D238&lt;0.25,"Quase sem estoque",IF(G238/D238&lt;1.2,"Estoque baixo",IF(G238/D238&lt;2,"Estoque moderado","Estoque confortável")))),""))</f>
        <v/>
      </c>
      <c r="I238" s="22">
        <f>IF(CADA_PROD!B238="","",SUMIFS(entrada!L:L,entrada!C:C,C238))</f>
        <v>0</v>
      </c>
      <c r="J238" s="49">
        <f>IF(CADA_PROD!B238="","",IFERROR($I238/SUM($I$5:$I$1003),""))</f>
        <v>0</v>
      </c>
      <c r="K238" s="49">
        <f>IF(CADA_PROD!B238="","",IFERROR(G238/SUM($G$5:$G$1003)+O238,""))</f>
        <v>2.4056723221068626E-3</v>
      </c>
      <c r="L238" s="22">
        <f>IF(CADA_PROD!$C238="","",IFERROR(SUMIFS(entrada!L:L,entrada!C:C,C238)/SUMIFS(entrada!H:H,entrada!C:C,C238),0))</f>
        <v>0</v>
      </c>
      <c r="M238" s="50" t="e">
        <f>IF(CADA_PROD!B238="","",F238/D238)</f>
        <v>#VALUE!</v>
      </c>
      <c r="N238" s="48" t="b">
        <f t="shared" si="8"/>
        <v>1</v>
      </c>
    </row>
    <row r="239" spans="2:14" ht="30.75" customHeight="1" x14ac:dyDescent="0.25">
      <c r="B239" s="19" t="str">
        <f>IF(CADA_PROD!B239="","",CADA_PROD!B239)</f>
        <v>0G19</v>
      </c>
      <c r="C239" s="19" t="str">
        <f>IF(CADA_PROD!C239="","",CADA_PROD!C239)</f>
        <v>0G19</v>
      </c>
      <c r="D239" s="47" t="str">
        <f>IF(CADA_PROD!D239="","",CADA_PROD!D239)</f>
        <v/>
      </c>
      <c r="E239" s="47">
        <f>IF(CADA_PROD!C239="","",SUMIFS(entrada!H:H,entrada!C:C,C239))</f>
        <v>2</v>
      </c>
      <c r="F239" s="47">
        <f>IF(CADA_PROD!B239="","",SUMIFS(SAIDA!G:G,SAIDA!C:C,C239))</f>
        <v>0</v>
      </c>
      <c r="G239" s="47">
        <f t="shared" si="9"/>
        <v>2</v>
      </c>
      <c r="H239" s="19" t="str">
        <f>IF(CADA_PROD!B239="","",IFERROR(IF(G239&lt;=0,"Sem estoque",IF(G239/D239&lt;0.25,"Quase sem estoque",IF(G239/D239&lt;1.2,"Estoque baixo",IF(G239/D239&lt;2,"Estoque moderado","Estoque confortável")))),""))</f>
        <v/>
      </c>
      <c r="I239" s="22">
        <f>IF(CADA_PROD!B239="","",SUMIFS(entrada!L:L,entrada!C:C,C239))</f>
        <v>0</v>
      </c>
      <c r="J239" s="49">
        <f>IF(CADA_PROD!B239="","",IFERROR($I239/SUM($I$5:$I$1003),""))</f>
        <v>0</v>
      </c>
      <c r="K239" s="49">
        <f>IF(CADA_PROD!B239="","",IFERROR(G239/SUM($G$5:$G$1003)+O239,""))</f>
        <v>2.5322866548493288E-4</v>
      </c>
      <c r="L239" s="22">
        <f>IF(CADA_PROD!$C239="","",IFERROR(SUMIFS(entrada!L:L,entrada!C:C,C239)/SUMIFS(entrada!H:H,entrada!C:C,C239),0))</f>
        <v>0</v>
      </c>
      <c r="M239" s="50" t="e">
        <f>IF(CADA_PROD!B239="","",F239/D239)</f>
        <v>#VALUE!</v>
      </c>
      <c r="N239" s="48" t="b">
        <f t="shared" si="8"/>
        <v>1</v>
      </c>
    </row>
    <row r="240" spans="2:14" ht="30.75" customHeight="1" x14ac:dyDescent="0.25">
      <c r="B240" s="19" t="str">
        <f>IF(CADA_PROD!B240="","",CADA_PROD!B240)</f>
        <v>0G20</v>
      </c>
      <c r="C240" s="19" t="str">
        <f>IF(CADA_PROD!C240="","",CADA_PROD!C240)</f>
        <v>0G20</v>
      </c>
      <c r="D240" s="47" t="str">
        <f>IF(CADA_PROD!D240="","",CADA_PROD!D240)</f>
        <v/>
      </c>
      <c r="E240" s="47">
        <f>IF(CADA_PROD!C240="","",SUMIFS(entrada!H:H,entrada!C:C,C240))</f>
        <v>1</v>
      </c>
      <c r="F240" s="47">
        <f>IF(CADA_PROD!B240="","",SUMIFS(SAIDA!G:G,SAIDA!C:C,C240))</f>
        <v>0</v>
      </c>
      <c r="G240" s="47">
        <f t="shared" si="9"/>
        <v>1</v>
      </c>
      <c r="H240" s="19" t="str">
        <f>IF(CADA_PROD!B240="","",IFERROR(IF(G240&lt;=0,"Sem estoque",IF(G240/D240&lt;0.25,"Quase sem estoque",IF(G240/D240&lt;1.2,"Estoque baixo",IF(G240/D240&lt;2,"Estoque moderado","Estoque confortável")))),""))</f>
        <v/>
      </c>
      <c r="I240" s="22">
        <f>IF(CADA_PROD!B240="","",SUMIFS(entrada!L:L,entrada!C:C,C240))</f>
        <v>0</v>
      </c>
      <c r="J240" s="49">
        <f>IF(CADA_PROD!B240="","",IFERROR($I240/SUM($I$5:$I$1003),""))</f>
        <v>0</v>
      </c>
      <c r="K240" s="49">
        <f>IF(CADA_PROD!B240="","",IFERROR(G240/SUM($G$5:$G$1003)+O240,""))</f>
        <v>1.2661433274246644E-4</v>
      </c>
      <c r="L240" s="22">
        <f>IF(CADA_PROD!$C240="","",IFERROR(SUMIFS(entrada!L:L,entrada!C:C,C240)/SUMIFS(entrada!H:H,entrada!C:C,C240),0))</f>
        <v>0</v>
      </c>
      <c r="M240" s="50" t="e">
        <f>IF(CADA_PROD!B240="","",F240/D240)</f>
        <v>#VALUE!</v>
      </c>
      <c r="N240" s="48" t="b">
        <f t="shared" si="8"/>
        <v>1</v>
      </c>
    </row>
    <row r="241" spans="2:14" ht="30.75" customHeight="1" x14ac:dyDescent="0.25">
      <c r="B241" s="19" t="str">
        <f>IF(CADA_PROD!B241="","",CADA_PROD!B241)</f>
        <v>0G21</v>
      </c>
      <c r="C241" s="19" t="str">
        <f>IF(CADA_PROD!C241="","",CADA_PROD!C241)</f>
        <v>0G21</v>
      </c>
      <c r="D241" s="47" t="str">
        <f>IF(CADA_PROD!D241="","",CADA_PROD!D241)</f>
        <v/>
      </c>
      <c r="E241" s="47">
        <f>IF(CADA_PROD!C241="","",SUMIFS(entrada!H:H,entrada!C:C,C241))</f>
        <v>20</v>
      </c>
      <c r="F241" s="47">
        <f>IF(CADA_PROD!B241="","",SUMIFS(SAIDA!G:G,SAIDA!C:C,C241))</f>
        <v>4</v>
      </c>
      <c r="G241" s="47">
        <f t="shared" si="9"/>
        <v>16</v>
      </c>
      <c r="H241" s="19" t="str">
        <f>IF(CADA_PROD!B241="","",IFERROR(IF(G241&lt;=0,"Sem estoque",IF(G241/D241&lt;0.25,"Quase sem estoque",IF(G241/D241&lt;1.2,"Estoque baixo",IF(G241/D241&lt;2,"Estoque moderado","Estoque confortável")))),""))</f>
        <v/>
      </c>
      <c r="I241" s="22">
        <f>IF(CADA_PROD!B241="","",SUMIFS(entrada!L:L,entrada!C:C,C241))</f>
        <v>0</v>
      </c>
      <c r="J241" s="49">
        <f>IF(CADA_PROD!B241="","",IFERROR($I241/SUM($I$5:$I$1003),""))</f>
        <v>0</v>
      </c>
      <c r="K241" s="49">
        <f>IF(CADA_PROD!B241="","",IFERROR(G241/SUM($G$5:$G$1003)+O241,""))</f>
        <v>2.025829323879463E-3</v>
      </c>
      <c r="L241" s="22">
        <f>IF(CADA_PROD!$C241="","",IFERROR(SUMIFS(entrada!L:L,entrada!C:C,C241)/SUMIFS(entrada!H:H,entrada!C:C,C241),0))</f>
        <v>0</v>
      </c>
      <c r="M241" s="50" t="e">
        <f>IF(CADA_PROD!B241="","",F241/D241)</f>
        <v>#VALUE!</v>
      </c>
      <c r="N241" s="48" t="b">
        <f t="shared" si="8"/>
        <v>1</v>
      </c>
    </row>
    <row r="242" spans="2:14" ht="30.75" customHeight="1" x14ac:dyDescent="0.25">
      <c r="B242" s="19" t="str">
        <f>IF(CADA_PROD!B242="","",CADA_PROD!B242)</f>
        <v>0G22</v>
      </c>
      <c r="C242" s="19" t="str">
        <f>IF(CADA_PROD!C242="","",CADA_PROD!C242)</f>
        <v>0G22</v>
      </c>
      <c r="D242" s="47" t="str">
        <f>IF(CADA_PROD!D242="","",CADA_PROD!D242)</f>
        <v/>
      </c>
      <c r="E242" s="47">
        <f>IF(CADA_PROD!C242="","",SUMIFS(entrada!H:H,entrada!C:C,C242))</f>
        <v>30</v>
      </c>
      <c r="F242" s="47">
        <f>IF(CADA_PROD!B242="","",SUMIFS(SAIDA!G:G,SAIDA!C:C,C242))</f>
        <v>4</v>
      </c>
      <c r="G242" s="47">
        <f t="shared" si="9"/>
        <v>26</v>
      </c>
      <c r="H242" s="19" t="str">
        <f>IF(CADA_PROD!B242="","",IFERROR(IF(G242&lt;=0,"Sem estoque",IF(G242/D242&lt;0.25,"Quase sem estoque",IF(G242/D242&lt;1.2,"Estoque baixo",IF(G242/D242&lt;2,"Estoque moderado","Estoque confortável")))),""))</f>
        <v/>
      </c>
      <c r="I242" s="22">
        <f>IF(CADA_PROD!B242="","",SUMIFS(entrada!L:L,entrada!C:C,C242))</f>
        <v>0</v>
      </c>
      <c r="J242" s="49">
        <f>IF(CADA_PROD!B242="","",IFERROR($I242/SUM($I$5:$I$1003),""))</f>
        <v>0</v>
      </c>
      <c r="K242" s="49">
        <f>IF(CADA_PROD!B242="","",IFERROR(G242/SUM($G$5:$G$1003)+O242,""))</f>
        <v>3.2919726513041276E-3</v>
      </c>
      <c r="L242" s="22">
        <f>IF(CADA_PROD!$C242="","",IFERROR(SUMIFS(entrada!L:L,entrada!C:C,C242)/SUMIFS(entrada!H:H,entrada!C:C,C242),0))</f>
        <v>0</v>
      </c>
      <c r="M242" s="50" t="e">
        <f>IF(CADA_PROD!B242="","",F242/D242)</f>
        <v>#VALUE!</v>
      </c>
      <c r="N242" s="48" t="b">
        <f t="shared" si="8"/>
        <v>1</v>
      </c>
    </row>
    <row r="243" spans="2:14" ht="30.75" customHeight="1" x14ac:dyDescent="0.25">
      <c r="B243" s="19" t="str">
        <f>IF(CADA_PROD!B243="","",CADA_PROD!B243)</f>
        <v>0G23</v>
      </c>
      <c r="C243" s="19" t="str">
        <f>IF(CADA_PROD!C243="","",CADA_PROD!C243)</f>
        <v>0G23</v>
      </c>
      <c r="D243" s="47" t="str">
        <f>IF(CADA_PROD!D243="","",CADA_PROD!D243)</f>
        <v/>
      </c>
      <c r="E243" s="47">
        <f>IF(CADA_PROD!C243="","",SUMIFS(entrada!H:H,entrada!C:C,C243))</f>
        <v>17</v>
      </c>
      <c r="F243" s="47">
        <f>IF(CADA_PROD!B243="","",SUMIFS(SAIDA!G:G,SAIDA!C:C,C243))</f>
        <v>3</v>
      </c>
      <c r="G243" s="47">
        <f t="shared" si="9"/>
        <v>14</v>
      </c>
      <c r="H243" s="19" t="str">
        <f>IF(CADA_PROD!B243="","",IFERROR(IF(G243&lt;=0,"Sem estoque",IF(G243/D243&lt;0.25,"Quase sem estoque",IF(G243/D243&lt;1.2,"Estoque baixo",IF(G243/D243&lt;2,"Estoque moderado","Estoque confortável")))),""))</f>
        <v/>
      </c>
      <c r="I243" s="22">
        <f>IF(CADA_PROD!B243="","",SUMIFS(entrada!L:L,entrada!C:C,C243))</f>
        <v>0</v>
      </c>
      <c r="J243" s="49">
        <f>IF(CADA_PROD!B243="","",IFERROR($I243/SUM($I$5:$I$1003),""))</f>
        <v>0</v>
      </c>
      <c r="K243" s="49">
        <f>IF(CADA_PROD!B243="","",IFERROR(G243/SUM($G$5:$G$1003)+O243,""))</f>
        <v>1.7726006583945303E-3</v>
      </c>
      <c r="L243" s="22">
        <f>IF(CADA_PROD!$C243="","",IFERROR(SUMIFS(entrada!L:L,entrada!C:C,C243)/SUMIFS(entrada!H:H,entrada!C:C,C243),0))</f>
        <v>0</v>
      </c>
      <c r="M243" s="50" t="e">
        <f>IF(CADA_PROD!B243="","",F243/D243)</f>
        <v>#VALUE!</v>
      </c>
      <c r="N243" s="48" t="b">
        <f t="shared" si="8"/>
        <v>1</v>
      </c>
    </row>
    <row r="244" spans="2:14" ht="30.75" customHeight="1" x14ac:dyDescent="0.25">
      <c r="B244" s="19" t="str">
        <f>IF(CADA_PROD!B244="","",CADA_PROD!B244)</f>
        <v>0G24</v>
      </c>
      <c r="C244" s="19" t="str">
        <f>IF(CADA_PROD!C244="","",CADA_PROD!C244)</f>
        <v>0G24</v>
      </c>
      <c r="D244" s="47" t="str">
        <f>IF(CADA_PROD!D244="","",CADA_PROD!D244)</f>
        <v/>
      </c>
      <c r="E244" s="47">
        <f>IF(CADA_PROD!C244="","",SUMIFS(entrada!H:H,entrada!C:C,C244))</f>
        <v>11</v>
      </c>
      <c r="F244" s="47">
        <f>IF(CADA_PROD!B244="","",SUMIFS(SAIDA!G:G,SAIDA!C:C,C244))</f>
        <v>4</v>
      </c>
      <c r="G244" s="47">
        <f t="shared" si="9"/>
        <v>7</v>
      </c>
      <c r="H244" s="19" t="str">
        <f>IF(CADA_PROD!B244="","",IFERROR(IF(G244&lt;=0,"Sem estoque",IF(G244/D244&lt;0.25,"Quase sem estoque",IF(G244/D244&lt;1.2,"Estoque baixo",IF(G244/D244&lt;2,"Estoque moderado","Estoque confortável")))),""))</f>
        <v/>
      </c>
      <c r="I244" s="22">
        <f>IF(CADA_PROD!B244="","",SUMIFS(entrada!L:L,entrada!C:C,C244))</f>
        <v>0</v>
      </c>
      <c r="J244" s="49">
        <f>IF(CADA_PROD!B244="","",IFERROR($I244/SUM($I$5:$I$1003),""))</f>
        <v>0</v>
      </c>
      <c r="K244" s="49">
        <f>IF(CADA_PROD!B244="","",IFERROR(G244/SUM($G$5:$G$1003)+O244,""))</f>
        <v>8.8630032919726517E-4</v>
      </c>
      <c r="L244" s="22">
        <f>IF(CADA_PROD!$C244="","",IFERROR(SUMIFS(entrada!L:L,entrada!C:C,C244)/SUMIFS(entrada!H:H,entrada!C:C,C244),0))</f>
        <v>0</v>
      </c>
      <c r="M244" s="50" t="e">
        <f>IF(CADA_PROD!B244="","",F244/D244)</f>
        <v>#VALUE!</v>
      </c>
      <c r="N244" s="48" t="b">
        <f t="shared" si="8"/>
        <v>1</v>
      </c>
    </row>
    <row r="245" spans="2:14" ht="30.75" customHeight="1" x14ac:dyDescent="0.25">
      <c r="B245" s="19" t="str">
        <f>IF(CADA_PROD!B245="","",CADA_PROD!B245)</f>
        <v>0G25</v>
      </c>
      <c r="C245" s="19" t="str">
        <f>IF(CADA_PROD!C245="","",CADA_PROD!C245)</f>
        <v>0G25</v>
      </c>
      <c r="D245" s="47" t="str">
        <f>IF(CADA_PROD!D245="","",CADA_PROD!D245)</f>
        <v/>
      </c>
      <c r="E245" s="47">
        <f>IF(CADA_PROD!C245="","",SUMIFS(entrada!H:H,entrada!C:C,C245))</f>
        <v>0</v>
      </c>
      <c r="F245" s="47">
        <f>IF(CADA_PROD!B245="","",SUMIFS(SAIDA!G:G,SAIDA!C:C,C245))</f>
        <v>2</v>
      </c>
      <c r="G245" s="47">
        <f t="shared" si="9"/>
        <v>-2</v>
      </c>
      <c r="H245" s="19" t="str">
        <f>IF(CADA_PROD!B245="","",IFERROR(IF(G245&lt;=0,"Sem estoque",IF(G245/D245&lt;0.25,"Quase sem estoque",IF(G245/D245&lt;1.2,"Estoque baixo",IF(G245/D245&lt;2,"Estoque moderado","Estoque confortável")))),""))</f>
        <v>Sem estoque</v>
      </c>
      <c r="I245" s="22">
        <f>IF(CADA_PROD!B245="","",SUMIFS(entrada!L:L,entrada!C:C,C245))</f>
        <v>0</v>
      </c>
      <c r="J245" s="49">
        <f>IF(CADA_PROD!B245="","",IFERROR($I245/SUM($I$5:$I$1003),""))</f>
        <v>0</v>
      </c>
      <c r="K245" s="49">
        <f>IF(CADA_PROD!B245="","",IFERROR(G245/SUM($G$5:$G$1003)+O245,""))</f>
        <v>-2.5322866548493288E-4</v>
      </c>
      <c r="L245" s="22">
        <f>IF(CADA_PROD!$C245="","",IFERROR(SUMIFS(entrada!L:L,entrada!C:C,C245)/SUMIFS(entrada!H:H,entrada!C:C,C245),0))</f>
        <v>0</v>
      </c>
      <c r="M245" s="50" t="e">
        <f>IF(CADA_PROD!B245="","",F245/D245)</f>
        <v>#VALUE!</v>
      </c>
      <c r="N245" s="48" t="b">
        <f t="shared" si="8"/>
        <v>1</v>
      </c>
    </row>
    <row r="246" spans="2:14" ht="30.75" customHeight="1" x14ac:dyDescent="0.25">
      <c r="B246" s="19" t="str">
        <f>IF(CADA_PROD!B246="","",CADA_PROD!B246)</f>
        <v>0G26</v>
      </c>
      <c r="C246" s="19" t="str">
        <f>IF(CADA_PROD!C246="","",CADA_PROD!C246)</f>
        <v>0G26</v>
      </c>
      <c r="D246" s="47" t="str">
        <f>IF(CADA_PROD!D246="","",CADA_PROD!D246)</f>
        <v/>
      </c>
      <c r="E246" s="47">
        <f>IF(CADA_PROD!C246="","",SUMIFS(entrada!H:H,entrada!C:C,C246))</f>
        <v>0</v>
      </c>
      <c r="F246" s="47">
        <f>IF(CADA_PROD!B246="","",SUMIFS(SAIDA!G:G,SAIDA!C:C,C246))</f>
        <v>3</v>
      </c>
      <c r="G246" s="47">
        <f t="shared" si="9"/>
        <v>-3</v>
      </c>
      <c r="H246" s="19" t="str">
        <f>IF(CADA_PROD!B246="","",IFERROR(IF(G246&lt;=0,"Sem estoque",IF(G246/D246&lt;0.25,"Quase sem estoque",IF(G246/D246&lt;1.2,"Estoque baixo",IF(G246/D246&lt;2,"Estoque moderado","Estoque confortável")))),""))</f>
        <v>Sem estoque</v>
      </c>
      <c r="I246" s="22">
        <f>IF(CADA_PROD!B246="","",SUMIFS(entrada!L:L,entrada!C:C,C246))</f>
        <v>0</v>
      </c>
      <c r="J246" s="49">
        <f>IF(CADA_PROD!B246="","",IFERROR($I246/SUM($I$5:$I$1003),""))</f>
        <v>0</v>
      </c>
      <c r="K246" s="49">
        <f>IF(CADA_PROD!B246="","",IFERROR(G246/SUM($G$5:$G$1003)+O246,""))</f>
        <v>-3.7984299822739937E-4</v>
      </c>
      <c r="L246" s="22">
        <f>IF(CADA_PROD!$C246="","",IFERROR(SUMIFS(entrada!L:L,entrada!C:C,C246)/SUMIFS(entrada!H:H,entrada!C:C,C246),0))</f>
        <v>0</v>
      </c>
      <c r="M246" s="50" t="e">
        <f>IF(CADA_PROD!B246="","",F246/D246)</f>
        <v>#VALUE!</v>
      </c>
      <c r="N246" s="48" t="b">
        <f t="shared" si="8"/>
        <v>1</v>
      </c>
    </row>
    <row r="247" spans="2:14" ht="30.75" customHeight="1" x14ac:dyDescent="0.25">
      <c r="B247" s="19" t="str">
        <f>IF(CADA_PROD!B247="","",CADA_PROD!B247)</f>
        <v>0G27</v>
      </c>
      <c r="C247" s="19" t="str">
        <f>IF(CADA_PROD!C247="","",CADA_PROD!C247)</f>
        <v>0G27</v>
      </c>
      <c r="D247" s="47" t="str">
        <f>IF(CADA_PROD!D247="","",CADA_PROD!D247)</f>
        <v/>
      </c>
      <c r="E247" s="47">
        <f>IF(CADA_PROD!C247="","",SUMIFS(entrada!H:H,entrada!C:C,C247))</f>
        <v>0</v>
      </c>
      <c r="F247" s="47">
        <f>IF(CADA_PROD!B247="","",SUMIFS(SAIDA!G:G,SAIDA!C:C,C247))</f>
        <v>2</v>
      </c>
      <c r="G247" s="47">
        <f t="shared" si="9"/>
        <v>-2</v>
      </c>
      <c r="H247" s="19" t="str">
        <f>IF(CADA_PROD!B247="","",IFERROR(IF(G247&lt;=0,"Sem estoque",IF(G247/D247&lt;0.25,"Quase sem estoque",IF(G247/D247&lt;1.2,"Estoque baixo",IF(G247/D247&lt;2,"Estoque moderado","Estoque confortável")))),""))</f>
        <v>Sem estoque</v>
      </c>
      <c r="I247" s="22">
        <f>IF(CADA_PROD!B247="","",SUMIFS(entrada!L:L,entrada!C:C,C247))</f>
        <v>0</v>
      </c>
      <c r="J247" s="49">
        <f>IF(CADA_PROD!B247="","",IFERROR($I247/SUM($I$5:$I$1003),""))</f>
        <v>0</v>
      </c>
      <c r="K247" s="49">
        <f>IF(CADA_PROD!B247="","",IFERROR(G247/SUM($G$5:$G$1003)+O247,""))</f>
        <v>-2.5322866548493288E-4</v>
      </c>
      <c r="L247" s="22">
        <f>IF(CADA_PROD!$C247="","",IFERROR(SUMIFS(entrada!L:L,entrada!C:C,C247)/SUMIFS(entrada!H:H,entrada!C:C,C247),0))</f>
        <v>0</v>
      </c>
      <c r="M247" s="50" t="e">
        <f>IF(CADA_PROD!B247="","",F247/D247)</f>
        <v>#VALUE!</v>
      </c>
      <c r="N247" s="48" t="b">
        <f t="shared" si="8"/>
        <v>1</v>
      </c>
    </row>
    <row r="248" spans="2:14" ht="30.75" customHeight="1" x14ac:dyDescent="0.25">
      <c r="B248" s="19" t="str">
        <f>IF(CADA_PROD!B248="","",CADA_PROD!B248)</f>
        <v>0G28</v>
      </c>
      <c r="C248" s="19" t="str">
        <f>IF(CADA_PROD!C248="","",CADA_PROD!C248)</f>
        <v>0G28</v>
      </c>
      <c r="D248" s="47" t="str">
        <f>IF(CADA_PROD!D248="","",CADA_PROD!D248)</f>
        <v/>
      </c>
      <c r="E248" s="47">
        <f>IF(CADA_PROD!C248="","",SUMIFS(entrada!H:H,entrada!C:C,C248))</f>
        <v>0</v>
      </c>
      <c r="F248" s="47">
        <f>IF(CADA_PROD!B248="","",SUMIFS(SAIDA!G:G,SAIDA!C:C,C248))</f>
        <v>0</v>
      </c>
      <c r="G248" s="47">
        <f t="shared" si="9"/>
        <v>0</v>
      </c>
      <c r="H248" s="19" t="str">
        <f>IF(CADA_PROD!B248="","",IFERROR(IF(G248&lt;=0,"Sem estoque",IF(G248/D248&lt;0.25,"Quase sem estoque",IF(G248/D248&lt;1.2,"Estoque baixo",IF(G248/D248&lt;2,"Estoque moderado","Estoque confortável")))),""))</f>
        <v>Sem estoque</v>
      </c>
      <c r="I248" s="22">
        <f>IF(CADA_PROD!B248="","",SUMIFS(entrada!L:L,entrada!C:C,C248))</f>
        <v>0</v>
      </c>
      <c r="J248" s="49">
        <f>IF(CADA_PROD!B248="","",IFERROR($I248/SUM($I$5:$I$1003),""))</f>
        <v>0</v>
      </c>
      <c r="K248" s="49">
        <f>IF(CADA_PROD!B248="","",IFERROR(G248/SUM($G$5:$G$1003)+O248,""))</f>
        <v>0</v>
      </c>
      <c r="L248" s="22">
        <f>IF(CADA_PROD!$C248="","",IFERROR(SUMIFS(entrada!L:L,entrada!C:C,C248)/SUMIFS(entrada!H:H,entrada!C:C,C248),0))</f>
        <v>0</v>
      </c>
      <c r="M248" s="50" t="e">
        <f>IF(CADA_PROD!B248="","",F248/D248)</f>
        <v>#VALUE!</v>
      </c>
      <c r="N248" s="48" t="b">
        <f t="shared" si="8"/>
        <v>1</v>
      </c>
    </row>
    <row r="249" spans="2:14" ht="30.75" customHeight="1" x14ac:dyDescent="0.25">
      <c r="B249" s="19" t="str">
        <f>IF(CADA_PROD!B249="","",CADA_PROD!B249)</f>
        <v>0G29</v>
      </c>
      <c r="C249" s="19" t="str">
        <f>IF(CADA_PROD!C249="","",CADA_PROD!C249)</f>
        <v>0G29</v>
      </c>
      <c r="D249" s="47" t="str">
        <f>IF(CADA_PROD!D249="","",CADA_PROD!D249)</f>
        <v/>
      </c>
      <c r="E249" s="47">
        <f>IF(CADA_PROD!C249="","",SUMIFS(entrada!H:H,entrada!C:C,C249))</f>
        <v>0</v>
      </c>
      <c r="F249" s="47">
        <f>IF(CADA_PROD!B249="","",SUMIFS(SAIDA!G:G,SAIDA!C:C,C249))</f>
        <v>0</v>
      </c>
      <c r="G249" s="47">
        <f t="shared" si="9"/>
        <v>0</v>
      </c>
      <c r="H249" s="19" t="str">
        <f>IF(CADA_PROD!B249="","",IFERROR(IF(G249&lt;=0,"Sem estoque",IF(G249/D249&lt;0.25,"Quase sem estoque",IF(G249/D249&lt;1.2,"Estoque baixo",IF(G249/D249&lt;2,"Estoque moderado","Estoque confortável")))),""))</f>
        <v>Sem estoque</v>
      </c>
      <c r="I249" s="22">
        <f>IF(CADA_PROD!B249="","",SUMIFS(entrada!L:L,entrada!C:C,C249))</f>
        <v>0</v>
      </c>
      <c r="J249" s="49">
        <f>IF(CADA_PROD!B249="","",IFERROR($I249/SUM($I$5:$I$1003),""))</f>
        <v>0</v>
      </c>
      <c r="K249" s="49">
        <f>IF(CADA_PROD!B249="","",IFERROR(G249/SUM($G$5:$G$1003)+O249,""))</f>
        <v>0</v>
      </c>
      <c r="L249" s="22">
        <f>IF(CADA_PROD!$C249="","",IFERROR(SUMIFS(entrada!L:L,entrada!C:C,C249)/SUMIFS(entrada!H:H,entrada!C:C,C249),0))</f>
        <v>0</v>
      </c>
      <c r="M249" s="50" t="e">
        <f>IF(CADA_PROD!B249="","",F249/D249)</f>
        <v>#VALUE!</v>
      </c>
      <c r="N249" s="48" t="b">
        <f t="shared" si="8"/>
        <v>1</v>
      </c>
    </row>
    <row r="250" spans="2:14" ht="30.75" customHeight="1" x14ac:dyDescent="0.25">
      <c r="B250" s="19" t="str">
        <f>IF(CADA_PROD!B250="","",CADA_PROD!B250)</f>
        <v>0G30</v>
      </c>
      <c r="C250" s="19" t="str">
        <f>IF(CADA_PROD!C250="","",CADA_PROD!C250)</f>
        <v>0G30</v>
      </c>
      <c r="D250" s="47" t="str">
        <f>IF(CADA_PROD!D250="","",CADA_PROD!D250)</f>
        <v/>
      </c>
      <c r="E250" s="47">
        <f>IF(CADA_PROD!C250="","",SUMIFS(entrada!H:H,entrada!C:C,C250))</f>
        <v>0</v>
      </c>
      <c r="F250" s="47">
        <f>IF(CADA_PROD!B250="","",SUMIFS(SAIDA!G:G,SAIDA!C:C,C250))</f>
        <v>1</v>
      </c>
      <c r="G250" s="47">
        <f t="shared" si="9"/>
        <v>-1</v>
      </c>
      <c r="H250" s="19" t="str">
        <f>IF(CADA_PROD!B250="","",IFERROR(IF(G250&lt;=0,"Sem estoque",IF(G250/D250&lt;0.25,"Quase sem estoque",IF(G250/D250&lt;1.2,"Estoque baixo",IF(G250/D250&lt;2,"Estoque moderado","Estoque confortável")))),""))</f>
        <v>Sem estoque</v>
      </c>
      <c r="I250" s="22">
        <f>IF(CADA_PROD!B250="","",SUMIFS(entrada!L:L,entrada!C:C,C250))</f>
        <v>0</v>
      </c>
      <c r="J250" s="49">
        <f>IF(CADA_PROD!B250="","",IFERROR($I250/SUM($I$5:$I$1003),""))</f>
        <v>0</v>
      </c>
      <c r="K250" s="49">
        <f>IF(CADA_PROD!B250="","",IFERROR(G250/SUM($G$5:$G$1003)+O250,""))</f>
        <v>-1.2661433274246644E-4</v>
      </c>
      <c r="L250" s="22">
        <f>IF(CADA_PROD!$C250="","",IFERROR(SUMIFS(entrada!L:L,entrada!C:C,C250)/SUMIFS(entrada!H:H,entrada!C:C,C250),0))</f>
        <v>0</v>
      </c>
      <c r="M250" s="50" t="e">
        <f>IF(CADA_PROD!B250="","",F250/D250)</f>
        <v>#VALUE!</v>
      </c>
      <c r="N250" s="48" t="b">
        <f t="shared" si="8"/>
        <v>1</v>
      </c>
    </row>
    <row r="251" spans="2:14" ht="30.75" customHeight="1" x14ac:dyDescent="0.25">
      <c r="B251" s="19" t="str">
        <f>IF(CADA_PROD!B251="","",CADA_PROD!B251)</f>
        <v>0G31</v>
      </c>
      <c r="C251" s="19" t="str">
        <f>IF(CADA_PROD!C251="","",CADA_PROD!C251)</f>
        <v>0G31</v>
      </c>
      <c r="D251" s="47" t="str">
        <f>IF(CADA_PROD!D251="","",CADA_PROD!D251)</f>
        <v/>
      </c>
      <c r="E251" s="47">
        <f>IF(CADA_PROD!C251="","",SUMIFS(entrada!H:H,entrada!C:C,C251))</f>
        <v>0</v>
      </c>
      <c r="F251" s="47">
        <f>IF(CADA_PROD!B251="","",SUMIFS(SAIDA!G:G,SAIDA!C:C,C251))</f>
        <v>0</v>
      </c>
      <c r="G251" s="47">
        <f t="shared" si="9"/>
        <v>0</v>
      </c>
      <c r="H251" s="19" t="str">
        <f>IF(CADA_PROD!B251="","",IFERROR(IF(G251&lt;=0,"Sem estoque",IF(G251/D251&lt;0.25,"Quase sem estoque",IF(G251/D251&lt;1.2,"Estoque baixo",IF(G251/D251&lt;2,"Estoque moderado","Estoque confortável")))),""))</f>
        <v>Sem estoque</v>
      </c>
      <c r="I251" s="22">
        <f>IF(CADA_PROD!B251="","",SUMIFS(entrada!L:L,entrada!C:C,C251))</f>
        <v>0</v>
      </c>
      <c r="J251" s="49">
        <f>IF(CADA_PROD!B251="","",IFERROR($I251/SUM($I$5:$I$1003),""))</f>
        <v>0</v>
      </c>
      <c r="K251" s="49">
        <f>IF(CADA_PROD!B251="","",IFERROR(G251/SUM($G$5:$G$1003)+O251,""))</f>
        <v>0</v>
      </c>
      <c r="L251" s="22">
        <f>IF(CADA_PROD!$C251="","",IFERROR(SUMIFS(entrada!L:L,entrada!C:C,C251)/SUMIFS(entrada!H:H,entrada!C:C,C251),0))</f>
        <v>0</v>
      </c>
      <c r="M251" s="50" t="e">
        <f>IF(CADA_PROD!B251="","",F251/D251)</f>
        <v>#VALUE!</v>
      </c>
      <c r="N251" s="48" t="b">
        <f t="shared" si="8"/>
        <v>1</v>
      </c>
    </row>
    <row r="252" spans="2:14" ht="30.75" customHeight="1" x14ac:dyDescent="0.25">
      <c r="B252" s="19" t="str">
        <f>IF(CADA_PROD!B252="","",CADA_PROD!B252)</f>
        <v>0G32</v>
      </c>
      <c r="C252" s="19" t="str">
        <f>IF(CADA_PROD!C252="","",CADA_PROD!C252)</f>
        <v>0G32</v>
      </c>
      <c r="D252" s="47" t="str">
        <f>IF(CADA_PROD!D252="","",CADA_PROD!D252)</f>
        <v/>
      </c>
      <c r="E252" s="47">
        <f>IF(CADA_PROD!C252="","",SUMIFS(entrada!H:H,entrada!C:C,C252))</f>
        <v>0</v>
      </c>
      <c r="F252" s="47">
        <f>IF(CADA_PROD!B252="","",SUMIFS(SAIDA!G:G,SAIDA!C:C,C252))</f>
        <v>0</v>
      </c>
      <c r="G252" s="47">
        <f t="shared" si="9"/>
        <v>0</v>
      </c>
      <c r="H252" s="19" t="str">
        <f>IF(CADA_PROD!B252="","",IFERROR(IF(G252&lt;=0,"Sem estoque",IF(G252/D252&lt;0.25,"Quase sem estoque",IF(G252/D252&lt;1.2,"Estoque baixo",IF(G252/D252&lt;2,"Estoque moderado","Estoque confortável")))),""))</f>
        <v>Sem estoque</v>
      </c>
      <c r="I252" s="22">
        <f>IF(CADA_PROD!B252="","",SUMIFS(entrada!L:L,entrada!C:C,C252))</f>
        <v>0</v>
      </c>
      <c r="J252" s="49">
        <f>IF(CADA_PROD!B252="","",IFERROR($I252/SUM($I$5:$I$1003),""))</f>
        <v>0</v>
      </c>
      <c r="K252" s="49">
        <f>IF(CADA_PROD!B252="","",IFERROR(G252/SUM($G$5:$G$1003)+O252,""))</f>
        <v>0</v>
      </c>
      <c r="L252" s="22">
        <f>IF(CADA_PROD!$C252="","",IFERROR(SUMIFS(entrada!L:L,entrada!C:C,C252)/SUMIFS(entrada!H:H,entrada!C:C,C252),0))</f>
        <v>0</v>
      </c>
      <c r="M252" s="50" t="e">
        <f>IF(CADA_PROD!B252="","",F252/D252)</f>
        <v>#VALUE!</v>
      </c>
      <c r="N252" s="48" t="b">
        <f t="shared" si="8"/>
        <v>1</v>
      </c>
    </row>
    <row r="253" spans="2:14" ht="30.75" customHeight="1" x14ac:dyDescent="0.25">
      <c r="B253" s="19" t="str">
        <f>IF(CADA_PROD!B253="","",CADA_PROD!B253)</f>
        <v>0G33</v>
      </c>
      <c r="C253" s="19" t="str">
        <f>IF(CADA_PROD!C253="","",CADA_PROD!C253)</f>
        <v>0G33</v>
      </c>
      <c r="D253" s="47" t="str">
        <f>IF(CADA_PROD!D253="","",CADA_PROD!D253)</f>
        <v/>
      </c>
      <c r="E253" s="47">
        <f>IF(CADA_PROD!C253="","",SUMIFS(entrada!H:H,entrada!C:C,C253))</f>
        <v>0</v>
      </c>
      <c r="F253" s="47">
        <f>IF(CADA_PROD!B253="","",SUMIFS(SAIDA!G:G,SAIDA!C:C,C253))</f>
        <v>0</v>
      </c>
      <c r="G253" s="47">
        <f t="shared" si="9"/>
        <v>0</v>
      </c>
      <c r="H253" s="19" t="str">
        <f>IF(CADA_PROD!B253="","",IFERROR(IF(G253&lt;=0,"Sem estoque",IF(G253/D253&lt;0.25,"Quase sem estoque",IF(G253/D253&lt;1.2,"Estoque baixo",IF(G253/D253&lt;2,"Estoque moderado","Estoque confortável")))),""))</f>
        <v>Sem estoque</v>
      </c>
      <c r="I253" s="22">
        <f>IF(CADA_PROD!B253="","",SUMIFS(entrada!L:L,entrada!C:C,C253))</f>
        <v>0</v>
      </c>
      <c r="J253" s="49">
        <f>IF(CADA_PROD!B253="","",IFERROR($I253/SUM($I$5:$I$1003),""))</f>
        <v>0</v>
      </c>
      <c r="K253" s="49">
        <f>IF(CADA_PROD!B253="","",IFERROR(G253/SUM($G$5:$G$1003)+O253,""))</f>
        <v>0</v>
      </c>
      <c r="L253" s="22">
        <f>IF(CADA_PROD!$C253="","",IFERROR(SUMIFS(entrada!L:L,entrada!C:C,C253)/SUMIFS(entrada!H:H,entrada!C:C,C253),0))</f>
        <v>0</v>
      </c>
      <c r="M253" s="50" t="e">
        <f>IF(CADA_PROD!B253="","",F253/D253)</f>
        <v>#VALUE!</v>
      </c>
      <c r="N253" s="48" t="b">
        <f t="shared" si="8"/>
        <v>1</v>
      </c>
    </row>
    <row r="254" spans="2:14" ht="30.75" customHeight="1" x14ac:dyDescent="0.25">
      <c r="B254" s="19" t="str">
        <f>IF(CADA_PROD!B254="","",CADA_PROD!B254)</f>
        <v>0G34</v>
      </c>
      <c r="C254" s="19" t="str">
        <f>IF(CADA_PROD!C254="","",CADA_PROD!C254)</f>
        <v>0G34</v>
      </c>
      <c r="D254" s="47" t="str">
        <f>IF(CADA_PROD!D254="","",CADA_PROD!D254)</f>
        <v/>
      </c>
      <c r="E254" s="47">
        <f>IF(CADA_PROD!C254="","",SUMIFS(entrada!H:H,entrada!C:C,C254))</f>
        <v>0</v>
      </c>
      <c r="F254" s="47">
        <f>IF(CADA_PROD!B254="","",SUMIFS(SAIDA!G:G,SAIDA!C:C,C254))</f>
        <v>0</v>
      </c>
      <c r="G254" s="47">
        <f t="shared" si="9"/>
        <v>0</v>
      </c>
      <c r="H254" s="19" t="str">
        <f>IF(CADA_PROD!B254="","",IFERROR(IF(G254&lt;=0,"Sem estoque",IF(G254/D254&lt;0.25,"Quase sem estoque",IF(G254/D254&lt;1.2,"Estoque baixo",IF(G254/D254&lt;2,"Estoque moderado","Estoque confortável")))),""))</f>
        <v>Sem estoque</v>
      </c>
      <c r="I254" s="22">
        <f>IF(CADA_PROD!B254="","",SUMIFS(entrada!L:L,entrada!C:C,C254))</f>
        <v>0</v>
      </c>
      <c r="J254" s="49">
        <f>IF(CADA_PROD!B254="","",IFERROR($I254/SUM($I$5:$I$1003),""))</f>
        <v>0</v>
      </c>
      <c r="K254" s="49">
        <f>IF(CADA_PROD!B254="","",IFERROR(G254/SUM($G$5:$G$1003)+O254,""))</f>
        <v>0</v>
      </c>
      <c r="L254" s="22">
        <f>IF(CADA_PROD!$C254="","",IFERROR(SUMIFS(entrada!L:L,entrada!C:C,C254)/SUMIFS(entrada!H:H,entrada!C:C,C254),0))</f>
        <v>0</v>
      </c>
      <c r="M254" s="50" t="e">
        <f>IF(CADA_PROD!B254="","",F254/D254)</f>
        <v>#VALUE!</v>
      </c>
      <c r="N254" s="48" t="b">
        <f t="shared" si="8"/>
        <v>1</v>
      </c>
    </row>
    <row r="255" spans="2:14" ht="30.75" customHeight="1" x14ac:dyDescent="0.25">
      <c r="B255" s="19" t="str">
        <f>IF(CADA_PROD!B255="","",CADA_PROD!B255)</f>
        <v>0G35</v>
      </c>
      <c r="C255" s="19" t="str">
        <f>IF(CADA_PROD!C255="","",CADA_PROD!C255)</f>
        <v>0G35</v>
      </c>
      <c r="D255" s="47" t="str">
        <f>IF(CADA_PROD!D255="","",CADA_PROD!D255)</f>
        <v/>
      </c>
      <c r="E255" s="47">
        <f>IF(CADA_PROD!C255="","",SUMIFS(entrada!H:H,entrada!C:C,C255))</f>
        <v>0</v>
      </c>
      <c r="F255" s="47">
        <f>IF(CADA_PROD!B255="","",SUMIFS(SAIDA!G:G,SAIDA!C:C,C255))</f>
        <v>0</v>
      </c>
      <c r="G255" s="47">
        <f t="shared" si="9"/>
        <v>0</v>
      </c>
      <c r="H255" s="19" t="str">
        <f>IF(CADA_PROD!B255="","",IFERROR(IF(G255&lt;=0,"Sem estoque",IF(G255/D255&lt;0.25,"Quase sem estoque",IF(G255/D255&lt;1.2,"Estoque baixo",IF(G255/D255&lt;2,"Estoque moderado","Estoque confortável")))),""))</f>
        <v>Sem estoque</v>
      </c>
      <c r="I255" s="22">
        <f>IF(CADA_PROD!B255="","",SUMIFS(entrada!L:L,entrada!C:C,C255))</f>
        <v>0</v>
      </c>
      <c r="J255" s="49">
        <f>IF(CADA_PROD!B255="","",IFERROR($I255/SUM($I$5:$I$1003),""))</f>
        <v>0</v>
      </c>
      <c r="K255" s="49">
        <f>IF(CADA_PROD!B255="","",IFERROR(G255/SUM($G$5:$G$1003)+O255,""))</f>
        <v>0</v>
      </c>
      <c r="L255" s="22">
        <f>IF(CADA_PROD!$C255="","",IFERROR(SUMIFS(entrada!L:L,entrada!C:C,C255)/SUMIFS(entrada!H:H,entrada!C:C,C255),0))</f>
        <v>0</v>
      </c>
      <c r="M255" s="50" t="e">
        <f>IF(CADA_PROD!B255="","",F255/D255)</f>
        <v>#VALUE!</v>
      </c>
      <c r="N255" s="48" t="b">
        <f t="shared" si="8"/>
        <v>1</v>
      </c>
    </row>
    <row r="256" spans="2:14" ht="30.75" customHeight="1" x14ac:dyDescent="0.25">
      <c r="B256" s="19" t="str">
        <f>IF(CADA_PROD!B256="","",CADA_PROD!B256)</f>
        <v>0G36</v>
      </c>
      <c r="C256" s="19" t="str">
        <f>IF(CADA_PROD!C256="","",CADA_PROD!C256)</f>
        <v>0G36</v>
      </c>
      <c r="D256" s="47" t="str">
        <f>IF(CADA_PROD!D256="","",CADA_PROD!D256)</f>
        <v/>
      </c>
      <c r="E256" s="47">
        <f>IF(CADA_PROD!C256="","",SUMIFS(entrada!H:H,entrada!C:C,C256))</f>
        <v>0</v>
      </c>
      <c r="F256" s="47">
        <f>IF(CADA_PROD!B256="","",SUMIFS(SAIDA!G:G,SAIDA!C:C,C256))</f>
        <v>0</v>
      </c>
      <c r="G256" s="47">
        <f t="shared" si="9"/>
        <v>0</v>
      </c>
      <c r="H256" s="19" t="str">
        <f>IF(CADA_PROD!B256="","",IFERROR(IF(G256&lt;=0,"Sem estoque",IF(G256/D256&lt;0.25,"Quase sem estoque",IF(G256/D256&lt;1.2,"Estoque baixo",IF(G256/D256&lt;2,"Estoque moderado","Estoque confortável")))),""))</f>
        <v>Sem estoque</v>
      </c>
      <c r="I256" s="22">
        <f>IF(CADA_PROD!B256="","",SUMIFS(entrada!L:L,entrada!C:C,C256))</f>
        <v>0</v>
      </c>
      <c r="J256" s="49">
        <f>IF(CADA_PROD!B256="","",IFERROR($I256/SUM($I$5:$I$1003),""))</f>
        <v>0</v>
      </c>
      <c r="K256" s="49">
        <f>IF(CADA_PROD!B256="","",IFERROR(G256/SUM($G$5:$G$1003)+O256,""))</f>
        <v>0</v>
      </c>
      <c r="L256" s="22">
        <f>IF(CADA_PROD!$C256="","",IFERROR(SUMIFS(entrada!L:L,entrada!C:C,C256)/SUMIFS(entrada!H:H,entrada!C:C,C256),0))</f>
        <v>0</v>
      </c>
      <c r="M256" s="50" t="e">
        <f>IF(CADA_PROD!B256="","",F256/D256)</f>
        <v>#VALUE!</v>
      </c>
      <c r="N256" s="48" t="b">
        <f t="shared" si="8"/>
        <v>1</v>
      </c>
    </row>
    <row r="257" spans="2:14" ht="30.75" customHeight="1" x14ac:dyDescent="0.25">
      <c r="B257" s="19" t="str">
        <f>IF(CADA_PROD!B257="","",CADA_PROD!B257)</f>
        <v>00H1</v>
      </c>
      <c r="C257" s="19" t="str">
        <f>IF(CADA_PROD!C257="","",CADA_PROD!C257)</f>
        <v>00H1</v>
      </c>
      <c r="D257" s="47" t="str">
        <f>IF(CADA_PROD!D257="","",CADA_PROD!D257)</f>
        <v/>
      </c>
      <c r="E257" s="47">
        <f>IF(CADA_PROD!C257="","",SUMIFS(entrada!H:H,entrada!C:C,C257))</f>
        <v>2</v>
      </c>
      <c r="F257" s="47">
        <f>IF(CADA_PROD!B257="","",SUMIFS(SAIDA!G:G,SAIDA!C:C,C257))</f>
        <v>0</v>
      </c>
      <c r="G257" s="47">
        <f t="shared" si="9"/>
        <v>2</v>
      </c>
      <c r="H257" s="19" t="str">
        <f>IF(CADA_PROD!B257="","",IFERROR(IF(G257&lt;=0,"Sem estoque",IF(G257/D257&lt;0.25,"Quase sem estoque",IF(G257/D257&lt;1.2,"Estoque baixo",IF(G257/D257&lt;2,"Estoque moderado","Estoque confortável")))),""))</f>
        <v/>
      </c>
      <c r="I257" s="22">
        <f>IF(CADA_PROD!B257="","",SUMIFS(entrada!L:L,entrada!C:C,C257))</f>
        <v>0</v>
      </c>
      <c r="J257" s="49">
        <f>IF(CADA_PROD!B257="","",IFERROR($I257/SUM($I$5:$I$1003),""))</f>
        <v>0</v>
      </c>
      <c r="K257" s="49">
        <f>IF(CADA_PROD!B257="","",IFERROR(G257/SUM($G$5:$G$1003)+O257,""))</f>
        <v>2.5322866548493288E-4</v>
      </c>
      <c r="L257" s="22">
        <f>IF(CADA_PROD!$C257="","",IFERROR(SUMIFS(entrada!L:L,entrada!C:C,C257)/SUMIFS(entrada!H:H,entrada!C:C,C257),0))</f>
        <v>0</v>
      </c>
      <c r="M257" s="50" t="e">
        <f>IF(CADA_PROD!B257="","",F257/D257)</f>
        <v>#VALUE!</v>
      </c>
      <c r="N257" s="48" t="b">
        <f t="shared" si="8"/>
        <v>1</v>
      </c>
    </row>
    <row r="258" spans="2:14" ht="30.75" customHeight="1" x14ac:dyDescent="0.25">
      <c r="B258" s="19" t="str">
        <f>IF(CADA_PROD!B258="","",CADA_PROD!B258)</f>
        <v>00H2</v>
      </c>
      <c r="C258" s="19" t="str">
        <f>IF(CADA_PROD!C258="","",CADA_PROD!C258)</f>
        <v>00H2</v>
      </c>
      <c r="D258" s="47" t="str">
        <f>IF(CADA_PROD!D258="","",CADA_PROD!D258)</f>
        <v/>
      </c>
      <c r="E258" s="47">
        <f>IF(CADA_PROD!C258="","",SUMIFS(entrada!H:H,entrada!C:C,C258))</f>
        <v>7</v>
      </c>
      <c r="F258" s="47">
        <f>IF(CADA_PROD!B258="","",SUMIFS(SAIDA!G:G,SAIDA!C:C,C258))</f>
        <v>0</v>
      </c>
      <c r="G258" s="47">
        <f t="shared" si="9"/>
        <v>7</v>
      </c>
      <c r="H258" s="19" t="str">
        <f>IF(CADA_PROD!B258="","",IFERROR(IF(G258&lt;=0,"Sem estoque",IF(G258/D258&lt;0.25,"Quase sem estoque",IF(G258/D258&lt;1.2,"Estoque baixo",IF(G258/D258&lt;2,"Estoque moderado","Estoque confortável")))),""))</f>
        <v/>
      </c>
      <c r="I258" s="22">
        <f>IF(CADA_PROD!B258="","",SUMIFS(entrada!L:L,entrada!C:C,C258))</f>
        <v>0</v>
      </c>
      <c r="J258" s="49">
        <f>IF(CADA_PROD!B258="","",IFERROR($I258/SUM($I$5:$I$1003),""))</f>
        <v>0</v>
      </c>
      <c r="K258" s="49">
        <f>IF(CADA_PROD!B258="","",IFERROR(G258/SUM($G$5:$G$1003)+O258,""))</f>
        <v>8.8630032919726517E-4</v>
      </c>
      <c r="L258" s="22">
        <f>IF(CADA_PROD!$C258="","",IFERROR(SUMIFS(entrada!L:L,entrada!C:C,C258)/SUMIFS(entrada!H:H,entrada!C:C,C258),0))</f>
        <v>0</v>
      </c>
      <c r="M258" s="50" t="e">
        <f>IF(CADA_PROD!B258="","",F258/D258)</f>
        <v>#VALUE!</v>
      </c>
      <c r="N258" s="48" t="b">
        <f t="shared" si="8"/>
        <v>1</v>
      </c>
    </row>
    <row r="259" spans="2:14" ht="30.75" customHeight="1" x14ac:dyDescent="0.25">
      <c r="B259" s="19" t="str">
        <f>IF(CADA_PROD!B259="","",CADA_PROD!B259)</f>
        <v>00H3</v>
      </c>
      <c r="C259" s="19" t="str">
        <f>IF(CADA_PROD!C259="","",CADA_PROD!C259)</f>
        <v>00H3</v>
      </c>
      <c r="D259" s="47" t="str">
        <f>IF(CADA_PROD!D259="","",CADA_PROD!D259)</f>
        <v/>
      </c>
      <c r="E259" s="47">
        <f>IF(CADA_PROD!C259="","",SUMIFS(entrada!H:H,entrada!C:C,C259))</f>
        <v>2</v>
      </c>
      <c r="F259" s="47">
        <f>IF(CADA_PROD!B259="","",SUMIFS(SAIDA!G:G,SAIDA!C:C,C259))</f>
        <v>0</v>
      </c>
      <c r="G259" s="47">
        <f t="shared" si="9"/>
        <v>2</v>
      </c>
      <c r="H259" s="19" t="str">
        <f>IF(CADA_PROD!B259="","",IFERROR(IF(G259&lt;=0,"Sem estoque",IF(G259/D259&lt;0.25,"Quase sem estoque",IF(G259/D259&lt;1.2,"Estoque baixo",IF(G259/D259&lt;2,"Estoque moderado","Estoque confortável")))),""))</f>
        <v/>
      </c>
      <c r="I259" s="22">
        <f>IF(CADA_PROD!B259="","",SUMIFS(entrada!L:L,entrada!C:C,C259))</f>
        <v>0</v>
      </c>
      <c r="J259" s="49">
        <f>IF(CADA_PROD!B259="","",IFERROR($I259/SUM($I$5:$I$1003),""))</f>
        <v>0</v>
      </c>
      <c r="K259" s="49">
        <f>IF(CADA_PROD!B259="","",IFERROR(G259/SUM($G$5:$G$1003)+O259,""))</f>
        <v>2.5322866548493288E-4</v>
      </c>
      <c r="L259" s="22">
        <f>IF(CADA_PROD!$C259="","",IFERROR(SUMIFS(entrada!L:L,entrada!C:C,C259)/SUMIFS(entrada!H:H,entrada!C:C,C259),0))</f>
        <v>0</v>
      </c>
      <c r="M259" s="50" t="e">
        <f>IF(CADA_PROD!B259="","",F259/D259)</f>
        <v>#VALUE!</v>
      </c>
      <c r="N259" s="48" t="b">
        <f t="shared" si="8"/>
        <v>1</v>
      </c>
    </row>
    <row r="260" spans="2:14" ht="30.75" customHeight="1" x14ac:dyDescent="0.25">
      <c r="B260" s="19" t="str">
        <f>IF(CADA_PROD!B260="","",CADA_PROD!B260)</f>
        <v>00H4</v>
      </c>
      <c r="C260" s="19" t="str">
        <f>IF(CADA_PROD!C260="","",CADA_PROD!C260)</f>
        <v>00H4</v>
      </c>
      <c r="D260" s="47" t="str">
        <f>IF(CADA_PROD!D260="","",CADA_PROD!D260)</f>
        <v/>
      </c>
      <c r="E260" s="47">
        <f>IF(CADA_PROD!C260="","",SUMIFS(entrada!H:H,entrada!C:C,C260))</f>
        <v>1</v>
      </c>
      <c r="F260" s="47">
        <f>IF(CADA_PROD!B260="","",SUMIFS(SAIDA!G:G,SAIDA!C:C,C260))</f>
        <v>0</v>
      </c>
      <c r="G260" s="47">
        <f t="shared" si="9"/>
        <v>1</v>
      </c>
      <c r="H260" s="19" t="str">
        <f>IF(CADA_PROD!B260="","",IFERROR(IF(G260&lt;=0,"Sem estoque",IF(G260/D260&lt;0.25,"Quase sem estoque",IF(G260/D260&lt;1.2,"Estoque baixo",IF(G260/D260&lt;2,"Estoque moderado","Estoque confortável")))),""))</f>
        <v/>
      </c>
      <c r="I260" s="22">
        <f>IF(CADA_PROD!B260="","",SUMIFS(entrada!L:L,entrada!C:C,C260))</f>
        <v>0</v>
      </c>
      <c r="J260" s="49">
        <f>IF(CADA_PROD!B260="","",IFERROR($I260/SUM($I$5:$I$1003),""))</f>
        <v>0</v>
      </c>
      <c r="K260" s="49">
        <f>IF(CADA_PROD!B260="","",IFERROR(G260/SUM($G$5:$G$1003)+O260,""))</f>
        <v>1.2661433274246644E-4</v>
      </c>
      <c r="L260" s="22">
        <f>IF(CADA_PROD!$C260="","",IFERROR(SUMIFS(entrada!L:L,entrada!C:C,C260)/SUMIFS(entrada!H:H,entrada!C:C,C260),0))</f>
        <v>0</v>
      </c>
      <c r="M260" s="50" t="e">
        <f>IF(CADA_PROD!B260="","",F260/D260)</f>
        <v>#VALUE!</v>
      </c>
      <c r="N260" s="48" t="b">
        <f t="shared" si="8"/>
        <v>1</v>
      </c>
    </row>
    <row r="261" spans="2:14" ht="30.75" customHeight="1" x14ac:dyDescent="0.25">
      <c r="B261" s="19" t="str">
        <f>IF(CADA_PROD!B261="","",CADA_PROD!B261)</f>
        <v>00H5</v>
      </c>
      <c r="C261" s="19" t="str">
        <f>IF(CADA_PROD!C261="","",CADA_PROD!C261)</f>
        <v>00H5</v>
      </c>
      <c r="D261" s="47" t="str">
        <f>IF(CADA_PROD!D261="","",CADA_PROD!D261)</f>
        <v/>
      </c>
      <c r="E261" s="47">
        <f>IF(CADA_PROD!C261="","",SUMIFS(entrada!H:H,entrada!C:C,C261))</f>
        <v>2</v>
      </c>
      <c r="F261" s="47">
        <f>IF(CADA_PROD!B261="","",SUMIFS(SAIDA!G:G,SAIDA!C:C,C261))</f>
        <v>0</v>
      </c>
      <c r="G261" s="47">
        <f t="shared" si="9"/>
        <v>2</v>
      </c>
      <c r="H261" s="19" t="str">
        <f>IF(CADA_PROD!B261="","",IFERROR(IF(G261&lt;=0,"Sem estoque",IF(G261/D261&lt;0.25,"Quase sem estoque",IF(G261/D261&lt;1.2,"Estoque baixo",IF(G261/D261&lt;2,"Estoque moderado","Estoque confortável")))),""))</f>
        <v/>
      </c>
      <c r="I261" s="22">
        <f>IF(CADA_PROD!B261="","",SUMIFS(entrada!L:L,entrada!C:C,C261))</f>
        <v>0</v>
      </c>
      <c r="J261" s="49">
        <f>IF(CADA_PROD!B261="","",IFERROR($I261/SUM($I$5:$I$1003),""))</f>
        <v>0</v>
      </c>
      <c r="K261" s="49">
        <f>IF(CADA_PROD!B261="","",IFERROR(G261/SUM($G$5:$G$1003)+O261,""))</f>
        <v>2.5322866548493288E-4</v>
      </c>
      <c r="L261" s="22">
        <f>IF(CADA_PROD!$C261="","",IFERROR(SUMIFS(entrada!L:L,entrada!C:C,C261)/SUMIFS(entrada!H:H,entrada!C:C,C261),0))</f>
        <v>0</v>
      </c>
      <c r="M261" s="50" t="e">
        <f>IF(CADA_PROD!B261="","",F261/D261)</f>
        <v>#VALUE!</v>
      </c>
      <c r="N261" s="48" t="b">
        <f t="shared" si="8"/>
        <v>1</v>
      </c>
    </row>
    <row r="262" spans="2:14" ht="30.75" customHeight="1" x14ac:dyDescent="0.25">
      <c r="B262" s="19" t="str">
        <f>IF(CADA_PROD!B262="","",CADA_PROD!B262)</f>
        <v>00H6</v>
      </c>
      <c r="C262" s="19" t="str">
        <f>IF(CADA_PROD!C262="","",CADA_PROD!C262)</f>
        <v>00H6</v>
      </c>
      <c r="D262" s="47" t="str">
        <f>IF(CADA_PROD!D262="","",CADA_PROD!D262)</f>
        <v/>
      </c>
      <c r="E262" s="47">
        <f>IF(CADA_PROD!C262="","",SUMIFS(entrada!H:H,entrada!C:C,C262))</f>
        <v>1</v>
      </c>
      <c r="F262" s="47">
        <f>IF(CADA_PROD!B262="","",SUMIFS(SAIDA!G:G,SAIDA!C:C,C262))</f>
        <v>0</v>
      </c>
      <c r="G262" s="47">
        <f t="shared" si="9"/>
        <v>1</v>
      </c>
      <c r="H262" s="19" t="str">
        <f>IF(CADA_PROD!B262="","",IFERROR(IF(G262&lt;=0,"Sem estoque",IF(G262/D262&lt;0.25,"Quase sem estoque",IF(G262/D262&lt;1.2,"Estoque baixo",IF(G262/D262&lt;2,"Estoque moderado","Estoque confortável")))),""))</f>
        <v/>
      </c>
      <c r="I262" s="22">
        <f>IF(CADA_PROD!B262="","",SUMIFS(entrada!L:L,entrada!C:C,C262))</f>
        <v>0</v>
      </c>
      <c r="J262" s="49">
        <f>IF(CADA_PROD!B262="","",IFERROR($I262/SUM($I$5:$I$1003),""))</f>
        <v>0</v>
      </c>
      <c r="K262" s="49">
        <f>IF(CADA_PROD!B262="","",IFERROR(G262/SUM($G$5:$G$1003)+O262,""))</f>
        <v>1.2661433274246644E-4</v>
      </c>
      <c r="L262" s="22">
        <f>IF(CADA_PROD!$C262="","",IFERROR(SUMIFS(entrada!L:L,entrada!C:C,C262)/SUMIFS(entrada!H:H,entrada!C:C,C262),0))</f>
        <v>0</v>
      </c>
      <c r="M262" s="50" t="e">
        <f>IF(CADA_PROD!B262="","",F262/D262)</f>
        <v>#VALUE!</v>
      </c>
      <c r="N262" s="48" t="b">
        <f t="shared" ref="N262:N325" si="10">IF(C262="","",G262&lt;D262)</f>
        <v>1</v>
      </c>
    </row>
    <row r="263" spans="2:14" ht="30.75" customHeight="1" x14ac:dyDescent="0.25">
      <c r="B263" s="19" t="str">
        <f>IF(CADA_PROD!B263="","",CADA_PROD!B263)</f>
        <v>00H7</v>
      </c>
      <c r="C263" s="19" t="str">
        <f>IF(CADA_PROD!C263="","",CADA_PROD!C263)</f>
        <v>00H7</v>
      </c>
      <c r="D263" s="47" t="str">
        <f>IF(CADA_PROD!D263="","",CADA_PROD!D263)</f>
        <v/>
      </c>
      <c r="E263" s="47">
        <f>IF(CADA_PROD!C263="","",SUMIFS(entrada!H:H,entrada!C:C,C263))</f>
        <v>0</v>
      </c>
      <c r="F263" s="47">
        <f>IF(CADA_PROD!B263="","",SUMIFS(SAIDA!G:G,SAIDA!C:C,C263))</f>
        <v>0</v>
      </c>
      <c r="G263" s="47">
        <f t="shared" si="9"/>
        <v>0</v>
      </c>
      <c r="H263" s="19" t="str">
        <f>IF(CADA_PROD!B263="","",IFERROR(IF(G263&lt;=0,"Sem estoque",IF(G263/D263&lt;0.25,"Quase sem estoque",IF(G263/D263&lt;1.2,"Estoque baixo",IF(G263/D263&lt;2,"Estoque moderado","Estoque confortável")))),""))</f>
        <v>Sem estoque</v>
      </c>
      <c r="I263" s="22">
        <f>IF(CADA_PROD!B263="","",SUMIFS(entrada!L:L,entrada!C:C,C263))</f>
        <v>0</v>
      </c>
      <c r="J263" s="49">
        <f>IF(CADA_PROD!B263="","",IFERROR($I263/SUM($I$5:$I$1003),""))</f>
        <v>0</v>
      </c>
      <c r="K263" s="49">
        <f>IF(CADA_PROD!B263="","",IFERROR(G263/SUM($G$5:$G$1003)+O263,""))</f>
        <v>0</v>
      </c>
      <c r="L263" s="22">
        <f>IF(CADA_PROD!$C263="","",IFERROR(SUMIFS(entrada!L:L,entrada!C:C,C263)/SUMIFS(entrada!H:H,entrada!C:C,C263),0))</f>
        <v>0</v>
      </c>
      <c r="M263" s="50" t="e">
        <f>IF(CADA_PROD!B263="","",F263/D263)</f>
        <v>#VALUE!</v>
      </c>
      <c r="N263" s="48" t="b">
        <f t="shared" si="10"/>
        <v>1</v>
      </c>
    </row>
    <row r="264" spans="2:14" ht="30.75" customHeight="1" x14ac:dyDescent="0.25">
      <c r="B264" s="19" t="str">
        <f>IF(CADA_PROD!B264="","",CADA_PROD!B264)</f>
        <v>00H8</v>
      </c>
      <c r="C264" s="19" t="str">
        <f>IF(CADA_PROD!C264="","",CADA_PROD!C264)</f>
        <v>00H8</v>
      </c>
      <c r="D264" s="47" t="str">
        <f>IF(CADA_PROD!D264="","",CADA_PROD!D264)</f>
        <v/>
      </c>
      <c r="E264" s="47">
        <f>IF(CADA_PROD!C264="","",SUMIFS(entrada!H:H,entrada!C:C,C264))</f>
        <v>0</v>
      </c>
      <c r="F264" s="47">
        <f>IF(CADA_PROD!B264="","",SUMIFS(SAIDA!G:G,SAIDA!C:C,C264))</f>
        <v>0</v>
      </c>
      <c r="G264" s="47">
        <f t="shared" si="9"/>
        <v>0</v>
      </c>
      <c r="H264" s="19" t="str">
        <f>IF(CADA_PROD!B264="","",IFERROR(IF(G264&lt;=0,"Sem estoque",IF(G264/D264&lt;0.25,"Quase sem estoque",IF(G264/D264&lt;1.2,"Estoque baixo",IF(G264/D264&lt;2,"Estoque moderado","Estoque confortável")))),""))</f>
        <v>Sem estoque</v>
      </c>
      <c r="I264" s="22">
        <f>IF(CADA_PROD!B264="","",SUMIFS(entrada!L:L,entrada!C:C,C264))</f>
        <v>0</v>
      </c>
      <c r="J264" s="49">
        <f>IF(CADA_PROD!B264="","",IFERROR($I264/SUM($I$5:$I$1003),""))</f>
        <v>0</v>
      </c>
      <c r="K264" s="49">
        <f>IF(CADA_PROD!B264="","",IFERROR(G264/SUM($G$5:$G$1003)+O264,""))</f>
        <v>0</v>
      </c>
      <c r="L264" s="22">
        <f>IF(CADA_PROD!$C264="","",IFERROR(SUMIFS(entrada!L:L,entrada!C:C,C264)/SUMIFS(entrada!H:H,entrada!C:C,C264),0))</f>
        <v>0</v>
      </c>
      <c r="M264" s="50" t="e">
        <f>IF(CADA_PROD!B264="","",F264/D264)</f>
        <v>#VALUE!</v>
      </c>
      <c r="N264" s="48" t="b">
        <f t="shared" si="10"/>
        <v>1</v>
      </c>
    </row>
    <row r="265" spans="2:14" ht="30.75" customHeight="1" x14ac:dyDescent="0.25">
      <c r="B265" s="19" t="str">
        <f>IF(CADA_PROD!B265="","",CADA_PROD!B265)</f>
        <v>00H9</v>
      </c>
      <c r="C265" s="19" t="str">
        <f>IF(CADA_PROD!C265="","",CADA_PROD!C265)</f>
        <v>00H9</v>
      </c>
      <c r="D265" s="47" t="str">
        <f>IF(CADA_PROD!D265="","",CADA_PROD!D265)</f>
        <v/>
      </c>
      <c r="E265" s="47">
        <f>IF(CADA_PROD!C265="","",SUMIFS(entrada!H:H,entrada!C:C,C265))</f>
        <v>0</v>
      </c>
      <c r="F265" s="47">
        <f>IF(CADA_PROD!B265="","",SUMIFS(SAIDA!G:G,SAIDA!C:C,C265))</f>
        <v>0</v>
      </c>
      <c r="G265" s="47">
        <f t="shared" si="9"/>
        <v>0</v>
      </c>
      <c r="H265" s="19" t="str">
        <f>IF(CADA_PROD!B265="","",IFERROR(IF(G265&lt;=0,"Sem estoque",IF(G265/D265&lt;0.25,"Quase sem estoque",IF(G265/D265&lt;1.2,"Estoque baixo",IF(G265/D265&lt;2,"Estoque moderado","Estoque confortável")))),""))</f>
        <v>Sem estoque</v>
      </c>
      <c r="I265" s="22">
        <f>IF(CADA_PROD!B265="","",SUMIFS(entrada!L:L,entrada!C:C,C265))</f>
        <v>0</v>
      </c>
      <c r="J265" s="49">
        <f>IF(CADA_PROD!B265="","",IFERROR($I265/SUM($I$5:$I$1003),""))</f>
        <v>0</v>
      </c>
      <c r="K265" s="49">
        <f>IF(CADA_PROD!B265="","",IFERROR(G265/SUM($G$5:$G$1003)+O265,""))</f>
        <v>0</v>
      </c>
      <c r="L265" s="22">
        <f>IF(CADA_PROD!$C265="","",IFERROR(SUMIFS(entrada!L:L,entrada!C:C,C265)/SUMIFS(entrada!H:H,entrada!C:C,C265),0))</f>
        <v>0</v>
      </c>
      <c r="M265" s="50" t="e">
        <f>IF(CADA_PROD!B265="","",F265/D265)</f>
        <v>#VALUE!</v>
      </c>
      <c r="N265" s="48" t="b">
        <f t="shared" si="10"/>
        <v>1</v>
      </c>
    </row>
    <row r="266" spans="2:14" ht="30.75" customHeight="1" x14ac:dyDescent="0.25">
      <c r="B266" s="19" t="str">
        <f>IF(CADA_PROD!B266="","",CADA_PROD!B266)</f>
        <v>0H10</v>
      </c>
      <c r="C266" s="19" t="str">
        <f>IF(CADA_PROD!C266="","",CADA_PROD!C266)</f>
        <v>0H10</v>
      </c>
      <c r="D266" s="47" t="str">
        <f>IF(CADA_PROD!D266="","",CADA_PROD!D266)</f>
        <v/>
      </c>
      <c r="E266" s="47">
        <f>IF(CADA_PROD!C266="","",SUMIFS(entrada!H:H,entrada!C:C,C266))</f>
        <v>0</v>
      </c>
      <c r="F266" s="47">
        <f>IF(CADA_PROD!B266="","",SUMIFS(SAIDA!G:G,SAIDA!C:C,C266))</f>
        <v>0</v>
      </c>
      <c r="G266" s="47">
        <f t="shared" si="9"/>
        <v>0</v>
      </c>
      <c r="H266" s="19" t="str">
        <f>IF(CADA_PROD!B266="","",IFERROR(IF(G266&lt;=0,"Sem estoque",IF(G266/D266&lt;0.25,"Quase sem estoque",IF(G266/D266&lt;1.2,"Estoque baixo",IF(G266/D266&lt;2,"Estoque moderado","Estoque confortável")))),""))</f>
        <v>Sem estoque</v>
      </c>
      <c r="I266" s="22">
        <f>IF(CADA_PROD!B266="","",SUMIFS(entrada!L:L,entrada!C:C,C266))</f>
        <v>0</v>
      </c>
      <c r="J266" s="49">
        <f>IF(CADA_PROD!B266="","",IFERROR($I266/SUM($I$5:$I$1003),""))</f>
        <v>0</v>
      </c>
      <c r="K266" s="49">
        <f>IF(CADA_PROD!B266="","",IFERROR(G266/SUM($G$5:$G$1003)+O266,""))</f>
        <v>0</v>
      </c>
      <c r="L266" s="22">
        <f>IF(CADA_PROD!$C266="","",IFERROR(SUMIFS(entrada!L:L,entrada!C:C,C266)/SUMIFS(entrada!H:H,entrada!C:C,C266),0))</f>
        <v>0</v>
      </c>
      <c r="M266" s="50" t="e">
        <f>IF(CADA_PROD!B266="","",F266/D266)</f>
        <v>#VALUE!</v>
      </c>
      <c r="N266" s="48" t="b">
        <f t="shared" si="10"/>
        <v>1</v>
      </c>
    </row>
    <row r="267" spans="2:14" ht="30.75" customHeight="1" x14ac:dyDescent="0.25">
      <c r="B267" s="19" t="str">
        <f>IF(CADA_PROD!B267="","",CADA_PROD!B267)</f>
        <v>0H11</v>
      </c>
      <c r="C267" s="19" t="str">
        <f>IF(CADA_PROD!C267="","",CADA_PROD!C267)</f>
        <v>0H11</v>
      </c>
      <c r="D267" s="47" t="str">
        <f>IF(CADA_PROD!D267="","",CADA_PROD!D267)</f>
        <v/>
      </c>
      <c r="E267" s="47">
        <f>IF(CADA_PROD!C267="","",SUMIFS(entrada!H:H,entrada!C:C,C267))</f>
        <v>0</v>
      </c>
      <c r="F267" s="47">
        <f>IF(CADA_PROD!B267="","",SUMIFS(SAIDA!G:G,SAIDA!C:C,C267))</f>
        <v>0</v>
      </c>
      <c r="G267" s="47">
        <f t="shared" si="9"/>
        <v>0</v>
      </c>
      <c r="H267" s="19" t="str">
        <f>IF(CADA_PROD!B267="","",IFERROR(IF(G267&lt;=0,"Sem estoque",IF(G267/D267&lt;0.25,"Quase sem estoque",IF(G267/D267&lt;1.2,"Estoque baixo",IF(G267/D267&lt;2,"Estoque moderado","Estoque confortável")))),""))</f>
        <v>Sem estoque</v>
      </c>
      <c r="I267" s="22">
        <f>IF(CADA_PROD!B267="","",SUMIFS(entrada!L:L,entrada!C:C,C267))</f>
        <v>0</v>
      </c>
      <c r="J267" s="49">
        <f>IF(CADA_PROD!B267="","",IFERROR($I267/SUM($I$5:$I$1003),""))</f>
        <v>0</v>
      </c>
      <c r="K267" s="49">
        <f>IF(CADA_PROD!B267="","",IFERROR(G267/SUM($G$5:$G$1003)+O267,""))</f>
        <v>0</v>
      </c>
      <c r="L267" s="22">
        <f>IF(CADA_PROD!$C267="","",IFERROR(SUMIFS(entrada!L:L,entrada!C:C,C267)/SUMIFS(entrada!H:H,entrada!C:C,C267),0))</f>
        <v>0</v>
      </c>
      <c r="M267" s="50" t="e">
        <f>IF(CADA_PROD!B267="","",F267/D267)</f>
        <v>#VALUE!</v>
      </c>
      <c r="N267" s="48" t="b">
        <f t="shared" si="10"/>
        <v>1</v>
      </c>
    </row>
    <row r="268" spans="2:14" ht="30.75" customHeight="1" x14ac:dyDescent="0.25">
      <c r="B268" s="19" t="str">
        <f>IF(CADA_PROD!B268="","",CADA_PROD!B268)</f>
        <v>0H12</v>
      </c>
      <c r="C268" s="19" t="str">
        <f>IF(CADA_PROD!C268="","",CADA_PROD!C268)</f>
        <v>0H12</v>
      </c>
      <c r="D268" s="47" t="str">
        <f>IF(CADA_PROD!D268="","",CADA_PROD!D268)</f>
        <v/>
      </c>
      <c r="E268" s="47">
        <f>IF(CADA_PROD!C268="","",SUMIFS(entrada!H:H,entrada!C:C,C268))</f>
        <v>0</v>
      </c>
      <c r="F268" s="47">
        <f>IF(CADA_PROD!B268="","",SUMIFS(SAIDA!G:G,SAIDA!C:C,C268))</f>
        <v>0</v>
      </c>
      <c r="G268" s="47">
        <f t="shared" si="9"/>
        <v>0</v>
      </c>
      <c r="H268" s="19" t="str">
        <f>IF(CADA_PROD!B268="","",IFERROR(IF(G268&lt;=0,"Sem estoque",IF(G268/D268&lt;0.25,"Quase sem estoque",IF(G268/D268&lt;1.2,"Estoque baixo",IF(G268/D268&lt;2,"Estoque moderado","Estoque confortável")))),""))</f>
        <v>Sem estoque</v>
      </c>
      <c r="I268" s="22">
        <f>IF(CADA_PROD!B268="","",SUMIFS(entrada!L:L,entrada!C:C,C268))</f>
        <v>0</v>
      </c>
      <c r="J268" s="49">
        <f>IF(CADA_PROD!B268="","",IFERROR($I268/SUM($I$5:$I$1003),""))</f>
        <v>0</v>
      </c>
      <c r="K268" s="49">
        <f>IF(CADA_PROD!B268="","",IFERROR(G268/SUM($G$5:$G$1003)+O268,""))</f>
        <v>0</v>
      </c>
      <c r="L268" s="22">
        <f>IF(CADA_PROD!$C268="","",IFERROR(SUMIFS(entrada!L:L,entrada!C:C,C268)/SUMIFS(entrada!H:H,entrada!C:C,C268),0))</f>
        <v>0</v>
      </c>
      <c r="M268" s="50" t="e">
        <f>IF(CADA_PROD!B268="","",F268/D268)</f>
        <v>#VALUE!</v>
      </c>
      <c r="N268" s="48" t="b">
        <f t="shared" si="10"/>
        <v>1</v>
      </c>
    </row>
    <row r="269" spans="2:14" ht="30.75" customHeight="1" x14ac:dyDescent="0.25">
      <c r="B269" s="19" t="str">
        <f>IF(CADA_PROD!B269="","",CADA_PROD!B269)</f>
        <v>0H13</v>
      </c>
      <c r="C269" s="19" t="str">
        <f>IF(CADA_PROD!C269="","",CADA_PROD!C269)</f>
        <v>0H13</v>
      </c>
      <c r="D269" s="47" t="str">
        <f>IF(CADA_PROD!D269="","",CADA_PROD!D269)</f>
        <v/>
      </c>
      <c r="E269" s="47">
        <f>IF(CADA_PROD!C269="","",SUMIFS(entrada!H:H,entrada!C:C,C269))</f>
        <v>28</v>
      </c>
      <c r="F269" s="47">
        <f>IF(CADA_PROD!B269="","",SUMIFS(SAIDA!G:G,SAIDA!C:C,C269))</f>
        <v>1</v>
      </c>
      <c r="G269" s="47">
        <f t="shared" si="9"/>
        <v>27</v>
      </c>
      <c r="H269" s="19" t="str">
        <f>IF(CADA_PROD!B269="","",IFERROR(IF(G269&lt;=0,"Sem estoque",IF(G269/D269&lt;0.25,"Quase sem estoque",IF(G269/D269&lt;1.2,"Estoque baixo",IF(G269/D269&lt;2,"Estoque moderado","Estoque confortável")))),""))</f>
        <v/>
      </c>
      <c r="I269" s="22">
        <f>IF(CADA_PROD!B269="","",SUMIFS(entrada!L:L,entrada!C:C,C269))</f>
        <v>0</v>
      </c>
      <c r="J269" s="49">
        <f>IF(CADA_PROD!B269="","",IFERROR($I269/SUM($I$5:$I$1003),""))</f>
        <v>0</v>
      </c>
      <c r="K269" s="49">
        <f>IF(CADA_PROD!B269="","",IFERROR(G269/SUM($G$5:$G$1003)+O269,""))</f>
        <v>3.4185869840465941E-3</v>
      </c>
      <c r="L269" s="22">
        <f>IF(CADA_PROD!$C269="","",IFERROR(SUMIFS(entrada!L:L,entrada!C:C,C269)/SUMIFS(entrada!H:H,entrada!C:C,C269),0))</f>
        <v>0</v>
      </c>
      <c r="M269" s="50" t="e">
        <f>IF(CADA_PROD!B269="","",F269/D269)</f>
        <v>#VALUE!</v>
      </c>
      <c r="N269" s="48" t="b">
        <f t="shared" si="10"/>
        <v>1</v>
      </c>
    </row>
    <row r="270" spans="2:14" ht="30.75" customHeight="1" x14ac:dyDescent="0.25">
      <c r="B270" s="19" t="str">
        <f>IF(CADA_PROD!B270="","",CADA_PROD!B270)</f>
        <v>0H14</v>
      </c>
      <c r="C270" s="19" t="str">
        <f>IF(CADA_PROD!C270="","",CADA_PROD!C270)</f>
        <v>0H14</v>
      </c>
      <c r="D270" s="47" t="str">
        <f>IF(CADA_PROD!D270="","",CADA_PROD!D270)</f>
        <v/>
      </c>
      <c r="E270" s="47">
        <f>IF(CADA_PROD!C270="","",SUMIFS(entrada!H:H,entrada!C:C,C270))</f>
        <v>0</v>
      </c>
      <c r="F270" s="47">
        <f>IF(CADA_PROD!B270="","",SUMIFS(SAIDA!G:G,SAIDA!C:C,C270))</f>
        <v>0</v>
      </c>
      <c r="G270" s="47">
        <f t="shared" si="9"/>
        <v>0</v>
      </c>
      <c r="H270" s="19" t="str">
        <f>IF(CADA_PROD!B270="","",IFERROR(IF(G270&lt;=0,"Sem estoque",IF(G270/D270&lt;0.25,"Quase sem estoque",IF(G270/D270&lt;1.2,"Estoque baixo",IF(G270/D270&lt;2,"Estoque moderado","Estoque confortável")))),""))</f>
        <v>Sem estoque</v>
      </c>
      <c r="I270" s="22">
        <f>IF(CADA_PROD!B270="","",SUMIFS(entrada!L:L,entrada!C:C,C270))</f>
        <v>0</v>
      </c>
      <c r="J270" s="49">
        <f>IF(CADA_PROD!B270="","",IFERROR($I270/SUM($I$5:$I$1003),""))</f>
        <v>0</v>
      </c>
      <c r="K270" s="49">
        <f>IF(CADA_PROD!B270="","",IFERROR(G270/SUM($G$5:$G$1003)+O270,""))</f>
        <v>0</v>
      </c>
      <c r="L270" s="22">
        <f>IF(CADA_PROD!$C270="","",IFERROR(SUMIFS(entrada!L:L,entrada!C:C,C270)/SUMIFS(entrada!H:H,entrada!C:C,C270),0))</f>
        <v>0</v>
      </c>
      <c r="M270" s="50" t="e">
        <f>IF(CADA_PROD!B270="","",F270/D270)</f>
        <v>#VALUE!</v>
      </c>
      <c r="N270" s="48" t="b">
        <f t="shared" si="10"/>
        <v>1</v>
      </c>
    </row>
    <row r="271" spans="2:14" ht="30.75" customHeight="1" x14ac:dyDescent="0.25">
      <c r="B271" s="19" t="str">
        <f>IF(CADA_PROD!B271="","",CADA_PROD!B271)</f>
        <v>0H15</v>
      </c>
      <c r="C271" s="19" t="str">
        <f>IF(CADA_PROD!C271="","",CADA_PROD!C271)</f>
        <v>0H15</v>
      </c>
      <c r="D271" s="47" t="str">
        <f>IF(CADA_PROD!D271="","",CADA_PROD!D271)</f>
        <v/>
      </c>
      <c r="E271" s="47">
        <f>IF(CADA_PROD!C271="","",SUMIFS(entrada!H:H,entrada!C:C,C271))</f>
        <v>102</v>
      </c>
      <c r="F271" s="47">
        <f>IF(CADA_PROD!B271="","",SUMIFS(SAIDA!G:G,SAIDA!C:C,C271))</f>
        <v>0</v>
      </c>
      <c r="G271" s="47">
        <f t="shared" si="9"/>
        <v>102</v>
      </c>
      <c r="H271" s="19" t="str">
        <f>IF(CADA_PROD!B271="","",IFERROR(IF(G271&lt;=0,"Sem estoque",IF(G271/D271&lt;0.25,"Quase sem estoque",IF(G271/D271&lt;1.2,"Estoque baixo",IF(G271/D271&lt;2,"Estoque moderado","Estoque confortável")))),""))</f>
        <v/>
      </c>
      <c r="I271" s="22">
        <f>IF(CADA_PROD!B271="","",SUMIFS(entrada!L:L,entrada!C:C,C271))</f>
        <v>0</v>
      </c>
      <c r="J271" s="49">
        <f>IF(CADA_PROD!B271="","",IFERROR($I271/SUM($I$5:$I$1003),""))</f>
        <v>0</v>
      </c>
      <c r="K271" s="49">
        <f>IF(CADA_PROD!B271="","",IFERROR(G271/SUM($G$5:$G$1003)+O271,""))</f>
        <v>1.2914661939731578E-2</v>
      </c>
      <c r="L271" s="22">
        <f>IF(CADA_PROD!$C271="","",IFERROR(SUMIFS(entrada!L:L,entrada!C:C,C271)/SUMIFS(entrada!H:H,entrada!C:C,C271),0))</f>
        <v>0</v>
      </c>
      <c r="M271" s="50" t="e">
        <f>IF(CADA_PROD!B271="","",F271/D271)</f>
        <v>#VALUE!</v>
      </c>
      <c r="N271" s="48" t="b">
        <f t="shared" si="10"/>
        <v>1</v>
      </c>
    </row>
    <row r="272" spans="2:14" ht="30.75" customHeight="1" x14ac:dyDescent="0.25">
      <c r="B272" s="19" t="str">
        <f>IF(CADA_PROD!B272="","",CADA_PROD!B272)</f>
        <v>0H16</v>
      </c>
      <c r="C272" s="19" t="str">
        <f>IF(CADA_PROD!C272="","",CADA_PROD!C272)</f>
        <v>0H16</v>
      </c>
      <c r="D272" s="47" t="str">
        <f>IF(CADA_PROD!D272="","",CADA_PROD!D272)</f>
        <v/>
      </c>
      <c r="E272" s="47">
        <f>IF(CADA_PROD!C272="","",SUMIFS(entrada!H:H,entrada!C:C,C272))</f>
        <v>200</v>
      </c>
      <c r="F272" s="47">
        <f>IF(CADA_PROD!B272="","",SUMIFS(SAIDA!G:G,SAIDA!C:C,C272))</f>
        <v>0</v>
      </c>
      <c r="G272" s="47">
        <f t="shared" si="9"/>
        <v>200</v>
      </c>
      <c r="H272" s="19" t="str">
        <f>IF(CADA_PROD!B272="","",IFERROR(IF(G272&lt;=0,"Sem estoque",IF(G272/D272&lt;0.25,"Quase sem estoque",IF(G272/D272&lt;1.2,"Estoque baixo",IF(G272/D272&lt;2,"Estoque moderado","Estoque confortável")))),""))</f>
        <v/>
      </c>
      <c r="I272" s="22">
        <f>IF(CADA_PROD!B272="","",SUMIFS(entrada!L:L,entrada!C:C,C272))</f>
        <v>0</v>
      </c>
      <c r="J272" s="49">
        <f>IF(CADA_PROD!B272="","",IFERROR($I272/SUM($I$5:$I$1003),""))</f>
        <v>0</v>
      </c>
      <c r="K272" s="49">
        <f>IF(CADA_PROD!B272="","",IFERROR(G272/SUM($G$5:$G$1003)+O272,""))</f>
        <v>2.5322866548493288E-2</v>
      </c>
      <c r="L272" s="22">
        <f>IF(CADA_PROD!$C272="","",IFERROR(SUMIFS(entrada!L:L,entrada!C:C,C272)/SUMIFS(entrada!H:H,entrada!C:C,C272),0))</f>
        <v>0</v>
      </c>
      <c r="M272" s="50" t="e">
        <f>IF(CADA_PROD!B272="","",F272/D272)</f>
        <v>#VALUE!</v>
      </c>
      <c r="N272" s="48" t="b">
        <f t="shared" si="10"/>
        <v>1</v>
      </c>
    </row>
    <row r="273" spans="2:14" ht="30.75" customHeight="1" x14ac:dyDescent="0.25">
      <c r="B273" s="19" t="str">
        <f>IF(CADA_PROD!B273="","",CADA_PROD!B273)</f>
        <v>0H17</v>
      </c>
      <c r="C273" s="19" t="str">
        <f>IF(CADA_PROD!C273="","",CADA_PROD!C273)</f>
        <v>0H17</v>
      </c>
      <c r="D273" s="47" t="str">
        <f>IF(CADA_PROD!D273="","",CADA_PROD!D273)</f>
        <v/>
      </c>
      <c r="E273" s="47">
        <f>IF(CADA_PROD!C273="","",SUMIFS(entrada!H:H,entrada!C:C,C273))</f>
        <v>5</v>
      </c>
      <c r="F273" s="47">
        <f>IF(CADA_PROD!B273="","",SUMIFS(SAIDA!G:G,SAIDA!C:C,C273))</f>
        <v>0</v>
      </c>
      <c r="G273" s="47">
        <f t="shared" ref="G273:G336" si="11">IFERROR(E273-F273,"")</f>
        <v>5</v>
      </c>
      <c r="H273" s="19" t="str">
        <f>IF(CADA_PROD!B273="","",IFERROR(IF(G273&lt;=0,"Sem estoque",IF(G273/D273&lt;0.25,"Quase sem estoque",IF(G273/D273&lt;1.2,"Estoque baixo",IF(G273/D273&lt;2,"Estoque moderado","Estoque confortável")))),""))</f>
        <v/>
      </c>
      <c r="I273" s="22">
        <f>IF(CADA_PROD!B273="","",SUMIFS(entrada!L:L,entrada!C:C,C273))</f>
        <v>0</v>
      </c>
      <c r="J273" s="49">
        <f>IF(CADA_PROD!B273="","",IFERROR($I273/SUM($I$5:$I$1003),""))</f>
        <v>0</v>
      </c>
      <c r="K273" s="49">
        <f>IF(CADA_PROD!B273="","",IFERROR(G273/SUM($G$5:$G$1003)+O273,""))</f>
        <v>6.3307166371233219E-4</v>
      </c>
      <c r="L273" s="22">
        <f>IF(CADA_PROD!$C273="","",IFERROR(SUMIFS(entrada!L:L,entrada!C:C,C273)/SUMIFS(entrada!H:H,entrada!C:C,C273),0))</f>
        <v>0</v>
      </c>
      <c r="M273" s="50" t="e">
        <f>IF(CADA_PROD!B273="","",F273/D273)</f>
        <v>#VALUE!</v>
      </c>
      <c r="N273" s="48" t="b">
        <f t="shared" si="10"/>
        <v>1</v>
      </c>
    </row>
    <row r="274" spans="2:14" ht="30.75" customHeight="1" x14ac:dyDescent="0.25">
      <c r="B274" s="19" t="str">
        <f>IF(CADA_PROD!B274="","",CADA_PROD!B274)</f>
        <v>0H18</v>
      </c>
      <c r="C274" s="19" t="str">
        <f>IF(CADA_PROD!C274="","",CADA_PROD!C274)</f>
        <v>0H18</v>
      </c>
      <c r="D274" s="47" t="str">
        <f>IF(CADA_PROD!D274="","",CADA_PROD!D274)</f>
        <v/>
      </c>
      <c r="E274" s="47">
        <f>IF(CADA_PROD!C274="","",SUMIFS(entrada!H:H,entrada!C:C,C274))</f>
        <v>16</v>
      </c>
      <c r="F274" s="47">
        <f>IF(CADA_PROD!B274="","",SUMIFS(SAIDA!G:G,SAIDA!C:C,C274))</f>
        <v>0</v>
      </c>
      <c r="G274" s="47">
        <f t="shared" si="11"/>
        <v>16</v>
      </c>
      <c r="H274" s="19" t="str">
        <f>IF(CADA_PROD!B274="","",IFERROR(IF(G274&lt;=0,"Sem estoque",IF(G274/D274&lt;0.25,"Quase sem estoque",IF(G274/D274&lt;1.2,"Estoque baixo",IF(G274/D274&lt;2,"Estoque moderado","Estoque confortável")))),""))</f>
        <v/>
      </c>
      <c r="I274" s="22">
        <f>IF(CADA_PROD!B274="","",SUMIFS(entrada!L:L,entrada!C:C,C274))</f>
        <v>0</v>
      </c>
      <c r="J274" s="49">
        <f>IF(CADA_PROD!B274="","",IFERROR($I274/SUM($I$5:$I$1003),""))</f>
        <v>0</v>
      </c>
      <c r="K274" s="49">
        <f>IF(CADA_PROD!B274="","",IFERROR(G274/SUM($G$5:$G$1003)+O274,""))</f>
        <v>2.025829323879463E-3</v>
      </c>
      <c r="L274" s="22">
        <f>IF(CADA_PROD!$C274="","",IFERROR(SUMIFS(entrada!L:L,entrada!C:C,C274)/SUMIFS(entrada!H:H,entrada!C:C,C274),0))</f>
        <v>0</v>
      </c>
      <c r="M274" s="50" t="e">
        <f>IF(CADA_PROD!B274="","",F274/D274)</f>
        <v>#VALUE!</v>
      </c>
      <c r="N274" s="48" t="b">
        <f t="shared" si="10"/>
        <v>1</v>
      </c>
    </row>
    <row r="275" spans="2:14" ht="30.75" customHeight="1" x14ac:dyDescent="0.25">
      <c r="B275" s="19" t="str">
        <f>IF(CADA_PROD!B275="","",CADA_PROD!B275)</f>
        <v>0H19</v>
      </c>
      <c r="C275" s="19" t="str">
        <f>IF(CADA_PROD!C275="","",CADA_PROD!C275)</f>
        <v>0H19</v>
      </c>
      <c r="D275" s="47" t="str">
        <f>IF(CADA_PROD!D275="","",CADA_PROD!D275)</f>
        <v/>
      </c>
      <c r="E275" s="47">
        <f>IF(CADA_PROD!C275="","",SUMIFS(entrada!H:H,entrada!C:C,C275))</f>
        <v>4</v>
      </c>
      <c r="F275" s="47">
        <f>IF(CADA_PROD!B275="","",SUMIFS(SAIDA!G:G,SAIDA!C:C,C275))</f>
        <v>0</v>
      </c>
      <c r="G275" s="47">
        <f t="shared" si="11"/>
        <v>4</v>
      </c>
      <c r="H275" s="19" t="str">
        <f>IF(CADA_PROD!B275="","",IFERROR(IF(G275&lt;=0,"Sem estoque",IF(G275/D275&lt;0.25,"Quase sem estoque",IF(G275/D275&lt;1.2,"Estoque baixo",IF(G275/D275&lt;2,"Estoque moderado","Estoque confortável")))),""))</f>
        <v/>
      </c>
      <c r="I275" s="22">
        <f>IF(CADA_PROD!B275="","",SUMIFS(entrada!L:L,entrada!C:C,C275))</f>
        <v>0</v>
      </c>
      <c r="J275" s="49">
        <f>IF(CADA_PROD!B275="","",IFERROR($I275/SUM($I$5:$I$1003),""))</f>
        <v>0</v>
      </c>
      <c r="K275" s="49">
        <f>IF(CADA_PROD!B275="","",IFERROR(G275/SUM($G$5:$G$1003)+O275,""))</f>
        <v>5.0645733096986575E-4</v>
      </c>
      <c r="L275" s="22">
        <f>IF(CADA_PROD!$C275="","",IFERROR(SUMIFS(entrada!L:L,entrada!C:C,C275)/SUMIFS(entrada!H:H,entrada!C:C,C275),0))</f>
        <v>0</v>
      </c>
      <c r="M275" s="50" t="e">
        <f>IF(CADA_PROD!B275="","",F275/D275)</f>
        <v>#VALUE!</v>
      </c>
      <c r="N275" s="48" t="b">
        <f t="shared" si="10"/>
        <v>1</v>
      </c>
    </row>
    <row r="276" spans="2:14" ht="30.75" customHeight="1" x14ac:dyDescent="0.25">
      <c r="B276" s="19" t="str">
        <f>IF(CADA_PROD!B276="","",CADA_PROD!B276)</f>
        <v>0H20</v>
      </c>
      <c r="C276" s="19" t="str">
        <f>IF(CADA_PROD!C276="","",CADA_PROD!C276)</f>
        <v>0H20</v>
      </c>
      <c r="D276" s="47" t="str">
        <f>IF(CADA_PROD!D276="","",CADA_PROD!D276)</f>
        <v/>
      </c>
      <c r="E276" s="47">
        <f>IF(CADA_PROD!C276="","",SUMIFS(entrada!H:H,entrada!C:C,C276))</f>
        <v>1</v>
      </c>
      <c r="F276" s="47">
        <f>IF(CADA_PROD!B276="","",SUMIFS(SAIDA!G:G,SAIDA!C:C,C276))</f>
        <v>0</v>
      </c>
      <c r="G276" s="47">
        <f t="shared" si="11"/>
        <v>1</v>
      </c>
      <c r="H276" s="19" t="str">
        <f>IF(CADA_PROD!B276="","",IFERROR(IF(G276&lt;=0,"Sem estoque",IF(G276/D276&lt;0.25,"Quase sem estoque",IF(G276/D276&lt;1.2,"Estoque baixo",IF(G276/D276&lt;2,"Estoque moderado","Estoque confortável")))),""))</f>
        <v/>
      </c>
      <c r="I276" s="22">
        <f>IF(CADA_PROD!B276="","",SUMIFS(entrada!L:L,entrada!C:C,C276))</f>
        <v>0</v>
      </c>
      <c r="J276" s="49">
        <f>IF(CADA_PROD!B276="","",IFERROR($I276/SUM($I$5:$I$1003),""))</f>
        <v>0</v>
      </c>
      <c r="K276" s="49">
        <f>IF(CADA_PROD!B276="","",IFERROR(G276/SUM($G$5:$G$1003)+O276,""))</f>
        <v>1.2661433274246644E-4</v>
      </c>
      <c r="L276" s="22">
        <f>IF(CADA_PROD!$C276="","",IFERROR(SUMIFS(entrada!L:L,entrada!C:C,C276)/SUMIFS(entrada!H:H,entrada!C:C,C276),0))</f>
        <v>0</v>
      </c>
      <c r="M276" s="50" t="e">
        <f>IF(CADA_PROD!B276="","",F276/D276)</f>
        <v>#VALUE!</v>
      </c>
      <c r="N276" s="48" t="b">
        <f t="shared" si="10"/>
        <v>1</v>
      </c>
    </row>
    <row r="277" spans="2:14" ht="30.75" customHeight="1" x14ac:dyDescent="0.25">
      <c r="B277" s="19" t="str">
        <f>IF(CADA_PROD!B277="","",CADA_PROD!B277)</f>
        <v>0H21</v>
      </c>
      <c r="C277" s="19" t="str">
        <f>IF(CADA_PROD!C277="","",CADA_PROD!C277)</f>
        <v>0H21</v>
      </c>
      <c r="D277" s="47" t="str">
        <f>IF(CADA_PROD!D277="","",CADA_PROD!D277)</f>
        <v/>
      </c>
      <c r="E277" s="47">
        <f>IF(CADA_PROD!C277="","",SUMIFS(entrada!H:H,entrada!C:C,C277))</f>
        <v>2</v>
      </c>
      <c r="F277" s="47">
        <f>IF(CADA_PROD!B277="","",SUMIFS(SAIDA!G:G,SAIDA!C:C,C277))</f>
        <v>0</v>
      </c>
      <c r="G277" s="47">
        <f t="shared" si="11"/>
        <v>2</v>
      </c>
      <c r="H277" s="19" t="str">
        <f>IF(CADA_PROD!B277="","",IFERROR(IF(G277&lt;=0,"Sem estoque",IF(G277/D277&lt;0.25,"Quase sem estoque",IF(G277/D277&lt;1.2,"Estoque baixo",IF(G277/D277&lt;2,"Estoque moderado","Estoque confortável")))),""))</f>
        <v/>
      </c>
      <c r="I277" s="22">
        <f>IF(CADA_PROD!B277="","",SUMIFS(entrada!L:L,entrada!C:C,C277))</f>
        <v>0</v>
      </c>
      <c r="J277" s="49">
        <f>IF(CADA_PROD!B277="","",IFERROR($I277/SUM($I$5:$I$1003),""))</f>
        <v>0</v>
      </c>
      <c r="K277" s="49">
        <f>IF(CADA_PROD!B277="","",IFERROR(G277/SUM($G$5:$G$1003)+O277,""))</f>
        <v>2.5322866548493288E-4</v>
      </c>
      <c r="L277" s="22">
        <f>IF(CADA_PROD!$C277="","",IFERROR(SUMIFS(entrada!L:L,entrada!C:C,C277)/SUMIFS(entrada!H:H,entrada!C:C,C277),0))</f>
        <v>0</v>
      </c>
      <c r="M277" s="50" t="e">
        <f>IF(CADA_PROD!B277="","",F277/D277)</f>
        <v>#VALUE!</v>
      </c>
      <c r="N277" s="48" t="b">
        <f t="shared" si="10"/>
        <v>1</v>
      </c>
    </row>
    <row r="278" spans="2:14" ht="30.75" customHeight="1" x14ac:dyDescent="0.25">
      <c r="B278" s="19" t="str">
        <f>IF(CADA_PROD!B278="","",CADA_PROD!B278)</f>
        <v>0H22</v>
      </c>
      <c r="C278" s="19" t="str">
        <f>IF(CADA_PROD!C278="","",CADA_PROD!C278)</f>
        <v>0H22</v>
      </c>
      <c r="D278" s="47" t="str">
        <f>IF(CADA_PROD!D278="","",CADA_PROD!D278)</f>
        <v/>
      </c>
      <c r="E278" s="47">
        <f>IF(CADA_PROD!C278="","",SUMIFS(entrada!H:H,entrada!C:C,C278))</f>
        <v>19</v>
      </c>
      <c r="F278" s="47">
        <f>IF(CADA_PROD!B278="","",SUMIFS(SAIDA!G:G,SAIDA!C:C,C278))</f>
        <v>3</v>
      </c>
      <c r="G278" s="47">
        <f t="shared" si="11"/>
        <v>16</v>
      </c>
      <c r="H278" s="19" t="str">
        <f>IF(CADA_PROD!B278="","",IFERROR(IF(G278&lt;=0,"Sem estoque",IF(G278/D278&lt;0.25,"Quase sem estoque",IF(G278/D278&lt;1.2,"Estoque baixo",IF(G278/D278&lt;2,"Estoque moderado","Estoque confortável")))),""))</f>
        <v/>
      </c>
      <c r="I278" s="22">
        <f>IF(CADA_PROD!B278="","",SUMIFS(entrada!L:L,entrada!C:C,C278))</f>
        <v>0</v>
      </c>
      <c r="J278" s="49">
        <f>IF(CADA_PROD!B278="","",IFERROR($I278/SUM($I$5:$I$1003),""))</f>
        <v>0</v>
      </c>
      <c r="K278" s="49">
        <f>IF(CADA_PROD!B278="","",IFERROR(G278/SUM($G$5:$G$1003)+O278,""))</f>
        <v>2.025829323879463E-3</v>
      </c>
      <c r="L278" s="22">
        <f>IF(CADA_PROD!$C278="","",IFERROR(SUMIFS(entrada!L:L,entrada!C:C,C278)/SUMIFS(entrada!H:H,entrada!C:C,C278),0))</f>
        <v>0</v>
      </c>
      <c r="M278" s="50" t="e">
        <f>IF(CADA_PROD!B278="","",F278/D278)</f>
        <v>#VALUE!</v>
      </c>
      <c r="N278" s="48" t="b">
        <f t="shared" si="10"/>
        <v>1</v>
      </c>
    </row>
    <row r="279" spans="2:14" ht="30.75" customHeight="1" x14ac:dyDescent="0.25">
      <c r="B279" s="19" t="str">
        <f>IF(CADA_PROD!B279="","",CADA_PROD!B279)</f>
        <v>0H23</v>
      </c>
      <c r="C279" s="19" t="str">
        <f>IF(CADA_PROD!C279="","",CADA_PROD!C279)</f>
        <v>0H23</v>
      </c>
      <c r="D279" s="47" t="str">
        <f>IF(CADA_PROD!D279="","",CADA_PROD!D279)</f>
        <v/>
      </c>
      <c r="E279" s="47">
        <f>IF(CADA_PROD!C279="","",SUMIFS(entrada!H:H,entrada!C:C,C279))</f>
        <v>1</v>
      </c>
      <c r="F279" s="47">
        <f>IF(CADA_PROD!B279="","",SUMIFS(SAIDA!G:G,SAIDA!C:C,C279))</f>
        <v>0</v>
      </c>
      <c r="G279" s="47">
        <f t="shared" si="11"/>
        <v>1</v>
      </c>
      <c r="H279" s="19" t="str">
        <f>IF(CADA_PROD!B279="","",IFERROR(IF(G279&lt;=0,"Sem estoque",IF(G279/D279&lt;0.25,"Quase sem estoque",IF(G279/D279&lt;1.2,"Estoque baixo",IF(G279/D279&lt;2,"Estoque moderado","Estoque confortável")))),""))</f>
        <v/>
      </c>
      <c r="I279" s="22">
        <f>IF(CADA_PROD!B279="","",SUMIFS(entrada!L:L,entrada!C:C,C279))</f>
        <v>0</v>
      </c>
      <c r="J279" s="49">
        <f>IF(CADA_PROD!B279="","",IFERROR($I279/SUM($I$5:$I$1003),""))</f>
        <v>0</v>
      </c>
      <c r="K279" s="49">
        <f>IF(CADA_PROD!B279="","",IFERROR(G279/SUM($G$5:$G$1003)+O279,""))</f>
        <v>1.2661433274246644E-4</v>
      </c>
      <c r="L279" s="22">
        <f>IF(CADA_PROD!$C279="","",IFERROR(SUMIFS(entrada!L:L,entrada!C:C,C279)/SUMIFS(entrada!H:H,entrada!C:C,C279),0))</f>
        <v>0</v>
      </c>
      <c r="M279" s="50" t="e">
        <f>IF(CADA_PROD!B279="","",F279/D279)</f>
        <v>#VALUE!</v>
      </c>
      <c r="N279" s="48" t="b">
        <f t="shared" si="10"/>
        <v>1</v>
      </c>
    </row>
    <row r="280" spans="2:14" ht="30.75" customHeight="1" x14ac:dyDescent="0.25">
      <c r="B280" s="19" t="str">
        <f>IF(CADA_PROD!B280="","",CADA_PROD!B280)</f>
        <v>0H24</v>
      </c>
      <c r="C280" s="19" t="str">
        <f>IF(CADA_PROD!C280="","",CADA_PROD!C280)</f>
        <v>0H24</v>
      </c>
      <c r="D280" s="47" t="str">
        <f>IF(CADA_PROD!D280="","",CADA_PROD!D280)</f>
        <v/>
      </c>
      <c r="E280" s="47">
        <f>IF(CADA_PROD!C280="","",SUMIFS(entrada!H:H,entrada!C:C,C280))</f>
        <v>8</v>
      </c>
      <c r="F280" s="47">
        <f>IF(CADA_PROD!B280="","",SUMIFS(SAIDA!G:G,SAIDA!C:C,C280))</f>
        <v>0</v>
      </c>
      <c r="G280" s="47">
        <f t="shared" si="11"/>
        <v>8</v>
      </c>
      <c r="H280" s="19" t="str">
        <f>IF(CADA_PROD!B280="","",IFERROR(IF(G280&lt;=0,"Sem estoque",IF(G280/D280&lt;0.25,"Quase sem estoque",IF(G280/D280&lt;1.2,"Estoque baixo",IF(G280/D280&lt;2,"Estoque moderado","Estoque confortável")))),""))</f>
        <v/>
      </c>
      <c r="I280" s="22">
        <f>IF(CADA_PROD!B280="","",SUMIFS(entrada!L:L,entrada!C:C,C280))</f>
        <v>0</v>
      </c>
      <c r="J280" s="49">
        <f>IF(CADA_PROD!B280="","",IFERROR($I280/SUM($I$5:$I$1003),""))</f>
        <v>0</v>
      </c>
      <c r="K280" s="49">
        <f>IF(CADA_PROD!B280="","",IFERROR(G280/SUM($G$5:$G$1003)+O280,""))</f>
        <v>1.0129146619397315E-3</v>
      </c>
      <c r="L280" s="22">
        <f>IF(CADA_PROD!$C280="","",IFERROR(SUMIFS(entrada!L:L,entrada!C:C,C280)/SUMIFS(entrada!H:H,entrada!C:C,C280),0))</f>
        <v>0</v>
      </c>
      <c r="M280" s="50" t="e">
        <f>IF(CADA_PROD!B280="","",F280/D280)</f>
        <v>#VALUE!</v>
      </c>
      <c r="N280" s="48" t="b">
        <f t="shared" si="10"/>
        <v>1</v>
      </c>
    </row>
    <row r="281" spans="2:14" ht="30.75" customHeight="1" x14ac:dyDescent="0.25">
      <c r="B281" s="19" t="str">
        <f>IF(CADA_PROD!B281="","",CADA_PROD!B281)</f>
        <v>0H25</v>
      </c>
      <c r="C281" s="19" t="str">
        <f>IF(CADA_PROD!C281="","",CADA_PROD!C281)</f>
        <v>0H25</v>
      </c>
      <c r="D281" s="47" t="str">
        <f>IF(CADA_PROD!D281="","",CADA_PROD!D281)</f>
        <v/>
      </c>
      <c r="E281" s="47">
        <f>IF(CADA_PROD!C281="","",SUMIFS(entrada!H:H,entrada!C:C,C281))</f>
        <v>0</v>
      </c>
      <c r="F281" s="47">
        <f>IF(CADA_PROD!B281="","",SUMIFS(SAIDA!G:G,SAIDA!C:C,C281))</f>
        <v>0</v>
      </c>
      <c r="G281" s="47">
        <f t="shared" si="11"/>
        <v>0</v>
      </c>
      <c r="H281" s="19" t="str">
        <f>IF(CADA_PROD!B281="","",IFERROR(IF(G281&lt;=0,"Sem estoque",IF(G281/D281&lt;0.25,"Quase sem estoque",IF(G281/D281&lt;1.2,"Estoque baixo",IF(G281/D281&lt;2,"Estoque moderado","Estoque confortável")))),""))</f>
        <v>Sem estoque</v>
      </c>
      <c r="I281" s="22">
        <f>IF(CADA_PROD!B281="","",SUMIFS(entrada!L:L,entrada!C:C,C281))</f>
        <v>0</v>
      </c>
      <c r="J281" s="49">
        <f>IF(CADA_PROD!B281="","",IFERROR($I281/SUM($I$5:$I$1003),""))</f>
        <v>0</v>
      </c>
      <c r="K281" s="49">
        <f>IF(CADA_PROD!B281="","",IFERROR(G281/SUM($G$5:$G$1003)+O281,""))</f>
        <v>0</v>
      </c>
      <c r="L281" s="22">
        <f>IF(CADA_PROD!$C281="","",IFERROR(SUMIFS(entrada!L:L,entrada!C:C,C281)/SUMIFS(entrada!H:H,entrada!C:C,C281),0))</f>
        <v>0</v>
      </c>
      <c r="M281" s="50" t="e">
        <f>IF(CADA_PROD!B281="","",F281/D281)</f>
        <v>#VALUE!</v>
      </c>
      <c r="N281" s="48" t="b">
        <f t="shared" si="10"/>
        <v>1</v>
      </c>
    </row>
    <row r="282" spans="2:14" ht="30.75" customHeight="1" x14ac:dyDescent="0.25">
      <c r="B282" s="19" t="str">
        <f>IF(CADA_PROD!B282="","",CADA_PROD!B282)</f>
        <v>0H26</v>
      </c>
      <c r="C282" s="19" t="str">
        <f>IF(CADA_PROD!C282="","",CADA_PROD!C282)</f>
        <v>0H26</v>
      </c>
      <c r="D282" s="47" t="str">
        <f>IF(CADA_PROD!D282="","",CADA_PROD!D282)</f>
        <v/>
      </c>
      <c r="E282" s="47">
        <f>IF(CADA_PROD!C282="","",SUMIFS(entrada!H:H,entrada!C:C,C282))</f>
        <v>0</v>
      </c>
      <c r="F282" s="47">
        <f>IF(CADA_PROD!B282="","",SUMIFS(SAIDA!G:G,SAIDA!C:C,C282))</f>
        <v>0</v>
      </c>
      <c r="G282" s="47">
        <f t="shared" si="11"/>
        <v>0</v>
      </c>
      <c r="H282" s="19" t="str">
        <f>IF(CADA_PROD!B282="","",IFERROR(IF(G282&lt;=0,"Sem estoque",IF(G282/D282&lt;0.25,"Quase sem estoque",IF(G282/D282&lt;1.2,"Estoque baixo",IF(G282/D282&lt;2,"Estoque moderado","Estoque confortável")))),""))</f>
        <v>Sem estoque</v>
      </c>
      <c r="I282" s="22">
        <f>IF(CADA_PROD!B282="","",SUMIFS(entrada!L:L,entrada!C:C,C282))</f>
        <v>0</v>
      </c>
      <c r="J282" s="49">
        <f>IF(CADA_PROD!B282="","",IFERROR($I282/SUM($I$5:$I$1003),""))</f>
        <v>0</v>
      </c>
      <c r="K282" s="49">
        <f>IF(CADA_PROD!B282="","",IFERROR(G282/SUM($G$5:$G$1003)+O282,""))</f>
        <v>0</v>
      </c>
      <c r="L282" s="22">
        <f>IF(CADA_PROD!$C282="","",IFERROR(SUMIFS(entrada!L:L,entrada!C:C,C282)/SUMIFS(entrada!H:H,entrada!C:C,C282),0))</f>
        <v>0</v>
      </c>
      <c r="M282" s="50" t="e">
        <f>IF(CADA_PROD!B282="","",F282/D282)</f>
        <v>#VALUE!</v>
      </c>
      <c r="N282" s="48" t="b">
        <f t="shared" si="10"/>
        <v>1</v>
      </c>
    </row>
    <row r="283" spans="2:14" ht="30.75" customHeight="1" x14ac:dyDescent="0.25">
      <c r="B283" s="19" t="str">
        <f>IF(CADA_PROD!B283="","",CADA_PROD!B283)</f>
        <v>0H27</v>
      </c>
      <c r="C283" s="19" t="str">
        <f>IF(CADA_PROD!C283="","",CADA_PROD!C283)</f>
        <v>0H27</v>
      </c>
      <c r="D283" s="47" t="str">
        <f>IF(CADA_PROD!D283="","",CADA_PROD!D283)</f>
        <v/>
      </c>
      <c r="E283" s="47">
        <f>IF(CADA_PROD!C283="","",SUMIFS(entrada!H:H,entrada!C:C,C283))</f>
        <v>0</v>
      </c>
      <c r="F283" s="47">
        <f>IF(CADA_PROD!B283="","",SUMIFS(SAIDA!G:G,SAIDA!C:C,C283))</f>
        <v>0</v>
      </c>
      <c r="G283" s="47">
        <f t="shared" si="11"/>
        <v>0</v>
      </c>
      <c r="H283" s="19" t="str">
        <f>IF(CADA_PROD!B283="","",IFERROR(IF(G283&lt;=0,"Sem estoque",IF(G283/D283&lt;0.25,"Quase sem estoque",IF(G283/D283&lt;1.2,"Estoque baixo",IF(G283/D283&lt;2,"Estoque moderado","Estoque confortável")))),""))</f>
        <v>Sem estoque</v>
      </c>
      <c r="I283" s="22">
        <f>IF(CADA_PROD!B283="","",SUMIFS(entrada!L:L,entrada!C:C,C283))</f>
        <v>0</v>
      </c>
      <c r="J283" s="49">
        <f>IF(CADA_PROD!B283="","",IFERROR($I283/SUM($I$5:$I$1003),""))</f>
        <v>0</v>
      </c>
      <c r="K283" s="49">
        <f>IF(CADA_PROD!B283="","",IFERROR(G283/SUM($G$5:$G$1003)+O283,""))</f>
        <v>0</v>
      </c>
      <c r="L283" s="22">
        <f>IF(CADA_PROD!$C283="","",IFERROR(SUMIFS(entrada!L:L,entrada!C:C,C283)/SUMIFS(entrada!H:H,entrada!C:C,C283),0))</f>
        <v>0</v>
      </c>
      <c r="M283" s="50" t="e">
        <f>IF(CADA_PROD!B283="","",F283/D283)</f>
        <v>#VALUE!</v>
      </c>
      <c r="N283" s="48" t="b">
        <f t="shared" si="10"/>
        <v>1</v>
      </c>
    </row>
    <row r="284" spans="2:14" ht="30.75" customHeight="1" x14ac:dyDescent="0.25">
      <c r="B284" s="19" t="str">
        <f>IF(CADA_PROD!B284="","",CADA_PROD!B284)</f>
        <v>0H28</v>
      </c>
      <c r="C284" s="19" t="str">
        <f>IF(CADA_PROD!C284="","",CADA_PROD!C284)</f>
        <v>0H28</v>
      </c>
      <c r="D284" s="47" t="str">
        <f>IF(CADA_PROD!D284="","",CADA_PROD!D284)</f>
        <v/>
      </c>
      <c r="E284" s="47">
        <f>IF(CADA_PROD!C284="","",SUMIFS(entrada!H:H,entrada!C:C,C284))</f>
        <v>0</v>
      </c>
      <c r="F284" s="47">
        <f>IF(CADA_PROD!B284="","",SUMIFS(SAIDA!G:G,SAIDA!C:C,C284))</f>
        <v>0</v>
      </c>
      <c r="G284" s="47">
        <f t="shared" si="11"/>
        <v>0</v>
      </c>
      <c r="H284" s="19" t="str">
        <f>IF(CADA_PROD!B284="","",IFERROR(IF(G284&lt;=0,"Sem estoque",IF(G284/D284&lt;0.25,"Quase sem estoque",IF(G284/D284&lt;1.2,"Estoque baixo",IF(G284/D284&lt;2,"Estoque moderado","Estoque confortável")))),""))</f>
        <v>Sem estoque</v>
      </c>
      <c r="I284" s="22">
        <f>IF(CADA_PROD!B284="","",SUMIFS(entrada!L:L,entrada!C:C,C284))</f>
        <v>0</v>
      </c>
      <c r="J284" s="49">
        <f>IF(CADA_PROD!B284="","",IFERROR($I284/SUM($I$5:$I$1003),""))</f>
        <v>0</v>
      </c>
      <c r="K284" s="49">
        <f>IF(CADA_PROD!B284="","",IFERROR(G284/SUM($G$5:$G$1003)+O284,""))</f>
        <v>0</v>
      </c>
      <c r="L284" s="22">
        <f>IF(CADA_PROD!$C284="","",IFERROR(SUMIFS(entrada!L:L,entrada!C:C,C284)/SUMIFS(entrada!H:H,entrada!C:C,C284),0))</f>
        <v>0</v>
      </c>
      <c r="M284" s="50" t="e">
        <f>IF(CADA_PROD!B284="","",F284/D284)</f>
        <v>#VALUE!</v>
      </c>
      <c r="N284" s="48" t="b">
        <f t="shared" si="10"/>
        <v>1</v>
      </c>
    </row>
    <row r="285" spans="2:14" ht="30.75" customHeight="1" x14ac:dyDescent="0.25">
      <c r="B285" s="19" t="str">
        <f>IF(CADA_PROD!B285="","",CADA_PROD!B285)</f>
        <v>0H29</v>
      </c>
      <c r="C285" s="19" t="str">
        <f>IF(CADA_PROD!C285="","",CADA_PROD!C285)</f>
        <v>0H29</v>
      </c>
      <c r="D285" s="47" t="str">
        <f>IF(CADA_PROD!D285="","",CADA_PROD!D285)</f>
        <v/>
      </c>
      <c r="E285" s="47">
        <f>IF(CADA_PROD!C285="","",SUMIFS(entrada!H:H,entrada!C:C,C285))</f>
        <v>0</v>
      </c>
      <c r="F285" s="47">
        <f>IF(CADA_PROD!B285="","",SUMIFS(SAIDA!G:G,SAIDA!C:C,C285))</f>
        <v>0</v>
      </c>
      <c r="G285" s="47">
        <f t="shared" si="11"/>
        <v>0</v>
      </c>
      <c r="H285" s="19" t="str">
        <f>IF(CADA_PROD!B285="","",IFERROR(IF(G285&lt;=0,"Sem estoque",IF(G285/D285&lt;0.25,"Quase sem estoque",IF(G285/D285&lt;1.2,"Estoque baixo",IF(G285/D285&lt;2,"Estoque moderado","Estoque confortável")))),""))</f>
        <v>Sem estoque</v>
      </c>
      <c r="I285" s="22">
        <f>IF(CADA_PROD!B285="","",SUMIFS(entrada!L:L,entrada!C:C,C285))</f>
        <v>0</v>
      </c>
      <c r="J285" s="49">
        <f>IF(CADA_PROD!B285="","",IFERROR($I285/SUM($I$5:$I$1003),""))</f>
        <v>0</v>
      </c>
      <c r="K285" s="49">
        <f>IF(CADA_PROD!B285="","",IFERROR(G285/SUM($G$5:$G$1003)+O285,""))</f>
        <v>0</v>
      </c>
      <c r="L285" s="22">
        <f>IF(CADA_PROD!$C285="","",IFERROR(SUMIFS(entrada!L:L,entrada!C:C,C285)/SUMIFS(entrada!H:H,entrada!C:C,C285),0))</f>
        <v>0</v>
      </c>
      <c r="M285" s="50" t="e">
        <f>IF(CADA_PROD!B285="","",F285/D285)</f>
        <v>#VALUE!</v>
      </c>
      <c r="N285" s="48" t="b">
        <f t="shared" si="10"/>
        <v>1</v>
      </c>
    </row>
    <row r="286" spans="2:14" ht="30.75" customHeight="1" x14ac:dyDescent="0.25">
      <c r="B286" s="19" t="str">
        <f>IF(CADA_PROD!B286="","",CADA_PROD!B286)</f>
        <v>0H30</v>
      </c>
      <c r="C286" s="19" t="str">
        <f>IF(CADA_PROD!C286="","",CADA_PROD!C286)</f>
        <v>0H30</v>
      </c>
      <c r="D286" s="47" t="str">
        <f>IF(CADA_PROD!D286="","",CADA_PROD!D286)</f>
        <v/>
      </c>
      <c r="E286" s="47">
        <f>IF(CADA_PROD!C286="","",SUMIFS(entrada!H:H,entrada!C:C,C286))</f>
        <v>0</v>
      </c>
      <c r="F286" s="47">
        <f>IF(CADA_PROD!B286="","",SUMIFS(SAIDA!G:G,SAIDA!C:C,C286))</f>
        <v>0</v>
      </c>
      <c r="G286" s="47">
        <f t="shared" si="11"/>
        <v>0</v>
      </c>
      <c r="H286" s="19" t="str">
        <f>IF(CADA_PROD!B286="","",IFERROR(IF(G286&lt;=0,"Sem estoque",IF(G286/D286&lt;0.25,"Quase sem estoque",IF(G286/D286&lt;1.2,"Estoque baixo",IF(G286/D286&lt;2,"Estoque moderado","Estoque confortável")))),""))</f>
        <v>Sem estoque</v>
      </c>
      <c r="I286" s="22">
        <f>IF(CADA_PROD!B286="","",SUMIFS(entrada!L:L,entrada!C:C,C286))</f>
        <v>0</v>
      </c>
      <c r="J286" s="49">
        <f>IF(CADA_PROD!B286="","",IFERROR($I286/SUM($I$5:$I$1003),""))</f>
        <v>0</v>
      </c>
      <c r="K286" s="49">
        <f>IF(CADA_PROD!B286="","",IFERROR(G286/SUM($G$5:$G$1003)+O286,""))</f>
        <v>0</v>
      </c>
      <c r="L286" s="22">
        <f>IF(CADA_PROD!$C286="","",IFERROR(SUMIFS(entrada!L:L,entrada!C:C,C286)/SUMIFS(entrada!H:H,entrada!C:C,C286),0))</f>
        <v>0</v>
      </c>
      <c r="M286" s="50" t="e">
        <f>IF(CADA_PROD!B286="","",F286/D286)</f>
        <v>#VALUE!</v>
      </c>
      <c r="N286" s="48" t="b">
        <f t="shared" si="10"/>
        <v>1</v>
      </c>
    </row>
    <row r="287" spans="2:14" ht="30.75" customHeight="1" x14ac:dyDescent="0.25">
      <c r="B287" s="19" t="str">
        <f>IF(CADA_PROD!B287="","",CADA_PROD!B287)</f>
        <v>0H31</v>
      </c>
      <c r="C287" s="19" t="str">
        <f>IF(CADA_PROD!C287="","",CADA_PROD!C287)</f>
        <v>0H31</v>
      </c>
      <c r="D287" s="47" t="str">
        <f>IF(CADA_PROD!D287="","",CADA_PROD!D287)</f>
        <v/>
      </c>
      <c r="E287" s="47">
        <f>IF(CADA_PROD!C287="","",SUMIFS(entrada!H:H,entrada!C:C,C287))</f>
        <v>0</v>
      </c>
      <c r="F287" s="47">
        <f>IF(CADA_PROD!B287="","",SUMIFS(SAIDA!G:G,SAIDA!C:C,C287))</f>
        <v>0</v>
      </c>
      <c r="G287" s="47">
        <f t="shared" si="11"/>
        <v>0</v>
      </c>
      <c r="H287" s="19" t="str">
        <f>IF(CADA_PROD!B287="","",IFERROR(IF(G287&lt;=0,"Sem estoque",IF(G287/D287&lt;0.25,"Quase sem estoque",IF(G287/D287&lt;1.2,"Estoque baixo",IF(G287/D287&lt;2,"Estoque moderado","Estoque confortável")))),""))</f>
        <v>Sem estoque</v>
      </c>
      <c r="I287" s="22">
        <f>IF(CADA_PROD!B287="","",SUMIFS(entrada!L:L,entrada!C:C,C287))</f>
        <v>0</v>
      </c>
      <c r="J287" s="49">
        <f>IF(CADA_PROD!B287="","",IFERROR($I287/SUM($I$5:$I$1003),""))</f>
        <v>0</v>
      </c>
      <c r="K287" s="49">
        <f>IF(CADA_PROD!B287="","",IFERROR(G287/SUM($G$5:$G$1003)+O287,""))</f>
        <v>0</v>
      </c>
      <c r="L287" s="22">
        <f>IF(CADA_PROD!$C287="","",IFERROR(SUMIFS(entrada!L:L,entrada!C:C,C287)/SUMIFS(entrada!H:H,entrada!C:C,C287),0))</f>
        <v>0</v>
      </c>
      <c r="M287" s="50" t="e">
        <f>IF(CADA_PROD!B287="","",F287/D287)</f>
        <v>#VALUE!</v>
      </c>
      <c r="N287" s="48" t="b">
        <f t="shared" si="10"/>
        <v>1</v>
      </c>
    </row>
    <row r="288" spans="2:14" ht="30.75" customHeight="1" x14ac:dyDescent="0.25">
      <c r="B288" s="19" t="str">
        <f>IF(CADA_PROD!B288="","",CADA_PROD!B288)</f>
        <v>0H32</v>
      </c>
      <c r="C288" s="19" t="str">
        <f>IF(CADA_PROD!C288="","",CADA_PROD!C288)</f>
        <v>0H32</v>
      </c>
      <c r="D288" s="47" t="str">
        <f>IF(CADA_PROD!D288="","",CADA_PROD!D288)</f>
        <v/>
      </c>
      <c r="E288" s="47">
        <f>IF(CADA_PROD!C288="","",SUMIFS(entrada!H:H,entrada!C:C,C288))</f>
        <v>0</v>
      </c>
      <c r="F288" s="47">
        <f>IF(CADA_PROD!B288="","",SUMIFS(SAIDA!G:G,SAIDA!C:C,C288))</f>
        <v>0</v>
      </c>
      <c r="G288" s="47">
        <f t="shared" si="11"/>
        <v>0</v>
      </c>
      <c r="H288" s="19" t="str">
        <f>IF(CADA_PROD!B288="","",IFERROR(IF(G288&lt;=0,"Sem estoque",IF(G288/D288&lt;0.25,"Quase sem estoque",IF(G288/D288&lt;1.2,"Estoque baixo",IF(G288/D288&lt;2,"Estoque moderado","Estoque confortável")))),""))</f>
        <v>Sem estoque</v>
      </c>
      <c r="I288" s="22">
        <f>IF(CADA_PROD!B288="","",SUMIFS(entrada!L:L,entrada!C:C,C288))</f>
        <v>0</v>
      </c>
      <c r="J288" s="49">
        <f>IF(CADA_PROD!B288="","",IFERROR($I288/SUM($I$5:$I$1003),""))</f>
        <v>0</v>
      </c>
      <c r="K288" s="49">
        <f>IF(CADA_PROD!B288="","",IFERROR(G288/SUM($G$5:$G$1003)+O288,""))</f>
        <v>0</v>
      </c>
      <c r="L288" s="22">
        <f>IF(CADA_PROD!$C288="","",IFERROR(SUMIFS(entrada!L:L,entrada!C:C,C288)/SUMIFS(entrada!H:H,entrada!C:C,C288),0))</f>
        <v>0</v>
      </c>
      <c r="M288" s="50" t="e">
        <f>IF(CADA_PROD!B288="","",F288/D288)</f>
        <v>#VALUE!</v>
      </c>
      <c r="N288" s="48" t="b">
        <f t="shared" si="10"/>
        <v>1</v>
      </c>
    </row>
    <row r="289" spans="2:14" ht="30.75" customHeight="1" x14ac:dyDescent="0.25">
      <c r="B289" s="19" t="str">
        <f>IF(CADA_PROD!B289="","",CADA_PROD!B289)</f>
        <v>0H33</v>
      </c>
      <c r="C289" s="19" t="str">
        <f>IF(CADA_PROD!C289="","",CADA_PROD!C289)</f>
        <v>0H33</v>
      </c>
      <c r="D289" s="47" t="str">
        <f>IF(CADA_PROD!D289="","",CADA_PROD!D289)</f>
        <v/>
      </c>
      <c r="E289" s="47">
        <f>IF(CADA_PROD!C289="","",SUMIFS(entrada!H:H,entrada!C:C,C289))</f>
        <v>0</v>
      </c>
      <c r="F289" s="47">
        <f>IF(CADA_PROD!B289="","",SUMIFS(SAIDA!G:G,SAIDA!C:C,C289))</f>
        <v>0</v>
      </c>
      <c r="G289" s="47">
        <f t="shared" si="11"/>
        <v>0</v>
      </c>
      <c r="H289" s="19" t="str">
        <f>IF(CADA_PROD!B289="","",IFERROR(IF(G289&lt;=0,"Sem estoque",IF(G289/D289&lt;0.25,"Quase sem estoque",IF(G289/D289&lt;1.2,"Estoque baixo",IF(G289/D289&lt;2,"Estoque moderado","Estoque confortável")))),""))</f>
        <v>Sem estoque</v>
      </c>
      <c r="I289" s="22">
        <f>IF(CADA_PROD!B289="","",SUMIFS(entrada!L:L,entrada!C:C,C289))</f>
        <v>0</v>
      </c>
      <c r="J289" s="49">
        <f>IF(CADA_PROD!B289="","",IFERROR($I289/SUM($I$5:$I$1003),""))</f>
        <v>0</v>
      </c>
      <c r="K289" s="49">
        <f>IF(CADA_PROD!B289="","",IFERROR(G289/SUM($G$5:$G$1003)+O289,""))</f>
        <v>0</v>
      </c>
      <c r="L289" s="22">
        <f>IF(CADA_PROD!$C289="","",IFERROR(SUMIFS(entrada!L:L,entrada!C:C,C289)/SUMIFS(entrada!H:H,entrada!C:C,C289),0))</f>
        <v>0</v>
      </c>
      <c r="M289" s="50" t="e">
        <f>IF(CADA_PROD!B289="","",F289/D289)</f>
        <v>#VALUE!</v>
      </c>
      <c r="N289" s="48" t="b">
        <f t="shared" si="10"/>
        <v>1</v>
      </c>
    </row>
    <row r="290" spans="2:14" ht="30.75" customHeight="1" x14ac:dyDescent="0.25">
      <c r="B290" s="19" t="str">
        <f>IF(CADA_PROD!B290="","",CADA_PROD!B290)</f>
        <v>0H34</v>
      </c>
      <c r="C290" s="19" t="str">
        <f>IF(CADA_PROD!C290="","",CADA_PROD!C290)</f>
        <v>0H34</v>
      </c>
      <c r="D290" s="47" t="str">
        <f>IF(CADA_PROD!D290="","",CADA_PROD!D290)</f>
        <v/>
      </c>
      <c r="E290" s="47">
        <f>IF(CADA_PROD!C290="","",SUMIFS(entrada!H:H,entrada!C:C,C290))</f>
        <v>0</v>
      </c>
      <c r="F290" s="47">
        <f>IF(CADA_PROD!B290="","",SUMIFS(SAIDA!G:G,SAIDA!C:C,C290))</f>
        <v>0</v>
      </c>
      <c r="G290" s="47">
        <f t="shared" si="11"/>
        <v>0</v>
      </c>
      <c r="H290" s="19" t="str">
        <f>IF(CADA_PROD!B290="","",IFERROR(IF(G290&lt;=0,"Sem estoque",IF(G290/D290&lt;0.25,"Quase sem estoque",IF(G290/D290&lt;1.2,"Estoque baixo",IF(G290/D290&lt;2,"Estoque moderado","Estoque confortável")))),""))</f>
        <v>Sem estoque</v>
      </c>
      <c r="I290" s="22">
        <f>IF(CADA_PROD!B290="","",SUMIFS(entrada!L:L,entrada!C:C,C290))</f>
        <v>0</v>
      </c>
      <c r="J290" s="49">
        <f>IF(CADA_PROD!B290="","",IFERROR($I290/SUM($I$5:$I$1003),""))</f>
        <v>0</v>
      </c>
      <c r="K290" s="49">
        <f>IF(CADA_PROD!B290="","",IFERROR(G290/SUM($G$5:$G$1003)+O290,""))</f>
        <v>0</v>
      </c>
      <c r="L290" s="22">
        <f>IF(CADA_PROD!$C290="","",IFERROR(SUMIFS(entrada!L:L,entrada!C:C,C290)/SUMIFS(entrada!H:H,entrada!C:C,C290),0))</f>
        <v>0</v>
      </c>
      <c r="M290" s="50" t="e">
        <f>IF(CADA_PROD!B290="","",F290/D290)</f>
        <v>#VALUE!</v>
      </c>
      <c r="N290" s="48" t="b">
        <f t="shared" si="10"/>
        <v>1</v>
      </c>
    </row>
    <row r="291" spans="2:14" ht="30.75" customHeight="1" x14ac:dyDescent="0.25">
      <c r="B291" s="19" t="str">
        <f>IF(CADA_PROD!B291="","",CADA_PROD!B291)</f>
        <v>0H35</v>
      </c>
      <c r="C291" s="19" t="str">
        <f>IF(CADA_PROD!C291="","",CADA_PROD!C291)</f>
        <v>0H35</v>
      </c>
      <c r="D291" s="47" t="str">
        <f>IF(CADA_PROD!D291="","",CADA_PROD!D291)</f>
        <v/>
      </c>
      <c r="E291" s="47">
        <f>IF(CADA_PROD!C291="","",SUMIFS(entrada!H:H,entrada!C:C,C291))</f>
        <v>0</v>
      </c>
      <c r="F291" s="47">
        <f>IF(CADA_PROD!B291="","",SUMIFS(SAIDA!G:G,SAIDA!C:C,C291))</f>
        <v>0</v>
      </c>
      <c r="G291" s="47">
        <f t="shared" si="11"/>
        <v>0</v>
      </c>
      <c r="H291" s="19" t="str">
        <f>IF(CADA_PROD!B291="","",IFERROR(IF(G291&lt;=0,"Sem estoque",IF(G291/D291&lt;0.25,"Quase sem estoque",IF(G291/D291&lt;1.2,"Estoque baixo",IF(G291/D291&lt;2,"Estoque moderado","Estoque confortável")))),""))</f>
        <v>Sem estoque</v>
      </c>
      <c r="I291" s="22">
        <f>IF(CADA_PROD!B291="","",SUMIFS(entrada!L:L,entrada!C:C,C291))</f>
        <v>0</v>
      </c>
      <c r="J291" s="49">
        <f>IF(CADA_PROD!B291="","",IFERROR($I291/SUM($I$5:$I$1003),""))</f>
        <v>0</v>
      </c>
      <c r="K291" s="49">
        <f>IF(CADA_PROD!B291="","",IFERROR(G291/SUM($G$5:$G$1003)+O291,""))</f>
        <v>0</v>
      </c>
      <c r="L291" s="22">
        <f>IF(CADA_PROD!$C291="","",IFERROR(SUMIFS(entrada!L:L,entrada!C:C,C291)/SUMIFS(entrada!H:H,entrada!C:C,C291),0))</f>
        <v>0</v>
      </c>
      <c r="M291" s="50" t="e">
        <f>IF(CADA_PROD!B291="","",F291/D291)</f>
        <v>#VALUE!</v>
      </c>
      <c r="N291" s="48" t="b">
        <f t="shared" si="10"/>
        <v>1</v>
      </c>
    </row>
    <row r="292" spans="2:14" ht="30.75" customHeight="1" x14ac:dyDescent="0.25">
      <c r="B292" s="19" t="str">
        <f>IF(CADA_PROD!B292="","",CADA_PROD!B292)</f>
        <v>0H36</v>
      </c>
      <c r="C292" s="19" t="str">
        <f>IF(CADA_PROD!C292="","",CADA_PROD!C292)</f>
        <v>0H36</v>
      </c>
      <c r="D292" s="47" t="str">
        <f>IF(CADA_PROD!D292="","",CADA_PROD!D292)</f>
        <v/>
      </c>
      <c r="E292" s="47">
        <f>IF(CADA_PROD!C292="","",SUMIFS(entrada!H:H,entrada!C:C,C292))</f>
        <v>0</v>
      </c>
      <c r="F292" s="47">
        <f>IF(CADA_PROD!B292="","",SUMIFS(SAIDA!G:G,SAIDA!C:C,C292))</f>
        <v>0</v>
      </c>
      <c r="G292" s="47">
        <f t="shared" si="11"/>
        <v>0</v>
      </c>
      <c r="H292" s="19" t="str">
        <f>IF(CADA_PROD!B292="","",IFERROR(IF(G292&lt;=0,"Sem estoque",IF(G292/D292&lt;0.25,"Quase sem estoque",IF(G292/D292&lt;1.2,"Estoque baixo",IF(G292/D292&lt;2,"Estoque moderado","Estoque confortável")))),""))</f>
        <v>Sem estoque</v>
      </c>
      <c r="I292" s="22">
        <f>IF(CADA_PROD!B292="","",SUMIFS(entrada!L:L,entrada!C:C,C292))</f>
        <v>0</v>
      </c>
      <c r="J292" s="49">
        <f>IF(CADA_PROD!B292="","",IFERROR($I292/SUM($I$5:$I$1003),""))</f>
        <v>0</v>
      </c>
      <c r="K292" s="49">
        <f>IF(CADA_PROD!B292="","",IFERROR(G292/SUM($G$5:$G$1003)+O292,""))</f>
        <v>0</v>
      </c>
      <c r="L292" s="22">
        <f>IF(CADA_PROD!$C292="","",IFERROR(SUMIFS(entrada!L:L,entrada!C:C,C292)/SUMIFS(entrada!H:H,entrada!C:C,C292),0))</f>
        <v>0</v>
      </c>
      <c r="M292" s="50" t="e">
        <f>IF(CADA_PROD!B292="","",F292/D292)</f>
        <v>#VALUE!</v>
      </c>
      <c r="N292" s="48" t="b">
        <f t="shared" si="10"/>
        <v>1</v>
      </c>
    </row>
    <row r="293" spans="2:14" ht="30.75" customHeight="1" x14ac:dyDescent="0.25">
      <c r="B293" s="19" t="str">
        <f>IF(CADA_PROD!B293="","",CADA_PROD!B293)</f>
        <v>00I1</v>
      </c>
      <c r="C293" s="19" t="str">
        <f>IF(CADA_PROD!C293="","",CADA_PROD!C293)</f>
        <v>00I1</v>
      </c>
      <c r="D293" s="47" t="str">
        <f>IF(CADA_PROD!D293="","",CADA_PROD!D293)</f>
        <v/>
      </c>
      <c r="E293" s="47">
        <f>IF(CADA_PROD!C293="","",SUMIFS(entrada!H:H,entrada!C:C,C293))</f>
        <v>0</v>
      </c>
      <c r="F293" s="47">
        <f>IF(CADA_PROD!B293="","",SUMIFS(SAIDA!G:G,SAIDA!C:C,C293))</f>
        <v>0</v>
      </c>
      <c r="G293" s="47">
        <f t="shared" si="11"/>
        <v>0</v>
      </c>
      <c r="H293" s="19" t="str">
        <f>IF(CADA_PROD!B293="","",IFERROR(IF(G293&lt;=0,"Sem estoque",IF(G293/D293&lt;0.25,"Quase sem estoque",IF(G293/D293&lt;1.2,"Estoque baixo",IF(G293/D293&lt;2,"Estoque moderado","Estoque confortável")))),""))</f>
        <v>Sem estoque</v>
      </c>
      <c r="I293" s="22">
        <f>IF(CADA_PROD!B293="","",SUMIFS(entrada!L:L,entrada!C:C,C293))</f>
        <v>0</v>
      </c>
      <c r="J293" s="49">
        <f>IF(CADA_PROD!B293="","",IFERROR($I293/SUM($I$5:$I$1003),""))</f>
        <v>0</v>
      </c>
      <c r="K293" s="49">
        <f>IF(CADA_PROD!B293="","",IFERROR(G293/SUM($G$5:$G$1003)+O293,""))</f>
        <v>0</v>
      </c>
      <c r="L293" s="22">
        <f>IF(CADA_PROD!$C293="","",IFERROR(SUMIFS(entrada!L:L,entrada!C:C,C293)/SUMIFS(entrada!H:H,entrada!C:C,C293),0))</f>
        <v>0</v>
      </c>
      <c r="M293" s="50" t="e">
        <f>IF(CADA_PROD!B293="","",F293/D293)</f>
        <v>#VALUE!</v>
      </c>
      <c r="N293" s="48" t="b">
        <f t="shared" si="10"/>
        <v>1</v>
      </c>
    </row>
    <row r="294" spans="2:14" ht="30.75" customHeight="1" x14ac:dyDescent="0.25">
      <c r="B294" s="19" t="str">
        <f>IF(CADA_PROD!B294="","",CADA_PROD!B294)</f>
        <v>00I2</v>
      </c>
      <c r="C294" s="19" t="str">
        <f>IF(CADA_PROD!C294="","",CADA_PROD!C294)</f>
        <v>00I2</v>
      </c>
      <c r="D294" s="47" t="str">
        <f>IF(CADA_PROD!D294="","",CADA_PROD!D294)</f>
        <v/>
      </c>
      <c r="E294" s="47">
        <f>IF(CADA_PROD!C294="","",SUMIFS(entrada!H:H,entrada!C:C,C294))</f>
        <v>0</v>
      </c>
      <c r="F294" s="47">
        <f>IF(CADA_PROD!B294="","",SUMIFS(SAIDA!G:G,SAIDA!C:C,C294))</f>
        <v>0</v>
      </c>
      <c r="G294" s="47">
        <f t="shared" si="11"/>
        <v>0</v>
      </c>
      <c r="H294" s="19" t="str">
        <f>IF(CADA_PROD!B294="","",IFERROR(IF(G294&lt;=0,"Sem estoque",IF(G294/D294&lt;0.25,"Quase sem estoque",IF(G294/D294&lt;1.2,"Estoque baixo",IF(G294/D294&lt;2,"Estoque moderado","Estoque confortável")))),""))</f>
        <v>Sem estoque</v>
      </c>
      <c r="I294" s="22">
        <f>IF(CADA_PROD!B294="","",SUMIFS(entrada!L:L,entrada!C:C,C294))</f>
        <v>0</v>
      </c>
      <c r="J294" s="49">
        <f>IF(CADA_PROD!B294="","",IFERROR($I294/SUM($I$5:$I$1003),""))</f>
        <v>0</v>
      </c>
      <c r="K294" s="49">
        <f>IF(CADA_PROD!B294="","",IFERROR(G294/SUM($G$5:$G$1003)+O294,""))</f>
        <v>0</v>
      </c>
      <c r="L294" s="22">
        <f>IF(CADA_PROD!$C294="","",IFERROR(SUMIFS(entrada!L:L,entrada!C:C,C294)/SUMIFS(entrada!H:H,entrada!C:C,C294),0))</f>
        <v>0</v>
      </c>
      <c r="M294" s="50" t="e">
        <f>IF(CADA_PROD!B294="","",F294/D294)</f>
        <v>#VALUE!</v>
      </c>
      <c r="N294" s="48" t="b">
        <f t="shared" si="10"/>
        <v>1</v>
      </c>
    </row>
    <row r="295" spans="2:14" ht="30.75" customHeight="1" x14ac:dyDescent="0.25">
      <c r="B295" s="19" t="str">
        <f>IF(CADA_PROD!B295="","",CADA_PROD!B295)</f>
        <v>00I3</v>
      </c>
      <c r="C295" s="19" t="str">
        <f>IF(CADA_PROD!C295="","",CADA_PROD!C295)</f>
        <v>00I3</v>
      </c>
      <c r="D295" s="47" t="str">
        <f>IF(CADA_PROD!D295="","",CADA_PROD!D295)</f>
        <v/>
      </c>
      <c r="E295" s="47">
        <f>IF(CADA_PROD!C295="","",SUMIFS(entrada!H:H,entrada!C:C,C295))</f>
        <v>0</v>
      </c>
      <c r="F295" s="47">
        <f>IF(CADA_PROD!B295="","",SUMIFS(SAIDA!G:G,SAIDA!C:C,C295))</f>
        <v>0</v>
      </c>
      <c r="G295" s="47">
        <f t="shared" si="11"/>
        <v>0</v>
      </c>
      <c r="H295" s="19" t="str">
        <f>IF(CADA_PROD!B295="","",IFERROR(IF(G295&lt;=0,"Sem estoque",IF(G295/D295&lt;0.25,"Quase sem estoque",IF(G295/D295&lt;1.2,"Estoque baixo",IF(G295/D295&lt;2,"Estoque moderado","Estoque confortável")))),""))</f>
        <v>Sem estoque</v>
      </c>
      <c r="I295" s="22">
        <f>IF(CADA_PROD!B295="","",SUMIFS(entrada!L:L,entrada!C:C,C295))</f>
        <v>0</v>
      </c>
      <c r="J295" s="49">
        <f>IF(CADA_PROD!B295="","",IFERROR($I295/SUM($I$5:$I$1003),""))</f>
        <v>0</v>
      </c>
      <c r="K295" s="49">
        <f>IF(CADA_PROD!B295="","",IFERROR(G295/SUM($G$5:$G$1003)+O295,""))</f>
        <v>0</v>
      </c>
      <c r="L295" s="22">
        <f>IF(CADA_PROD!$C295="","",IFERROR(SUMIFS(entrada!L:L,entrada!C:C,C295)/SUMIFS(entrada!H:H,entrada!C:C,C295),0))</f>
        <v>0</v>
      </c>
      <c r="M295" s="50" t="e">
        <f>IF(CADA_PROD!B295="","",F295/D295)</f>
        <v>#VALUE!</v>
      </c>
      <c r="N295" s="48" t="b">
        <f t="shared" si="10"/>
        <v>1</v>
      </c>
    </row>
    <row r="296" spans="2:14" ht="30.75" customHeight="1" x14ac:dyDescent="0.25">
      <c r="B296" s="19" t="str">
        <f>IF(CADA_PROD!B296="","",CADA_PROD!B296)</f>
        <v>00I4</v>
      </c>
      <c r="C296" s="19" t="str">
        <f>IF(CADA_PROD!C296="","",CADA_PROD!C296)</f>
        <v>00I4</v>
      </c>
      <c r="D296" s="47" t="str">
        <f>IF(CADA_PROD!D296="","",CADA_PROD!D296)</f>
        <v/>
      </c>
      <c r="E296" s="47">
        <f>IF(CADA_PROD!C296="","",SUMIFS(entrada!H:H,entrada!C:C,C296))</f>
        <v>0</v>
      </c>
      <c r="F296" s="47">
        <f>IF(CADA_PROD!B296="","",SUMIFS(SAIDA!G:G,SAIDA!C:C,C296))</f>
        <v>0</v>
      </c>
      <c r="G296" s="47">
        <f t="shared" si="11"/>
        <v>0</v>
      </c>
      <c r="H296" s="19" t="str">
        <f>IF(CADA_PROD!B296="","",IFERROR(IF(G296&lt;=0,"Sem estoque",IF(G296/D296&lt;0.25,"Quase sem estoque",IF(G296/D296&lt;1.2,"Estoque baixo",IF(G296/D296&lt;2,"Estoque moderado","Estoque confortável")))),""))</f>
        <v>Sem estoque</v>
      </c>
      <c r="I296" s="22">
        <f>IF(CADA_PROD!B296="","",SUMIFS(entrada!L:L,entrada!C:C,C296))</f>
        <v>0</v>
      </c>
      <c r="J296" s="49">
        <f>IF(CADA_PROD!B296="","",IFERROR($I296/SUM($I$5:$I$1003),""))</f>
        <v>0</v>
      </c>
      <c r="K296" s="49">
        <f>IF(CADA_PROD!B296="","",IFERROR(G296/SUM($G$5:$G$1003)+O296,""))</f>
        <v>0</v>
      </c>
      <c r="L296" s="22">
        <f>IF(CADA_PROD!$C296="","",IFERROR(SUMIFS(entrada!L:L,entrada!C:C,C296)/SUMIFS(entrada!H:H,entrada!C:C,C296),0))</f>
        <v>0</v>
      </c>
      <c r="M296" s="50" t="e">
        <f>IF(CADA_PROD!B296="","",F296/D296)</f>
        <v>#VALUE!</v>
      </c>
      <c r="N296" s="48" t="b">
        <f t="shared" si="10"/>
        <v>1</v>
      </c>
    </row>
    <row r="297" spans="2:14" ht="30.75" customHeight="1" x14ac:dyDescent="0.25">
      <c r="B297" s="19" t="str">
        <f>IF(CADA_PROD!B297="","",CADA_PROD!B297)</f>
        <v>00I5</v>
      </c>
      <c r="C297" s="19" t="str">
        <f>IF(CADA_PROD!C297="","",CADA_PROD!C297)</f>
        <v>00I5</v>
      </c>
      <c r="D297" s="47" t="str">
        <f>IF(CADA_PROD!D297="","",CADA_PROD!D297)</f>
        <v/>
      </c>
      <c r="E297" s="47">
        <f>IF(CADA_PROD!C297="","",SUMIFS(entrada!H:H,entrada!C:C,C297))</f>
        <v>0</v>
      </c>
      <c r="F297" s="47">
        <f>IF(CADA_PROD!B297="","",SUMIFS(SAIDA!G:G,SAIDA!C:C,C297))</f>
        <v>0</v>
      </c>
      <c r="G297" s="47">
        <f t="shared" si="11"/>
        <v>0</v>
      </c>
      <c r="H297" s="19" t="str">
        <f>IF(CADA_PROD!B297="","",IFERROR(IF(G297&lt;=0,"Sem estoque",IF(G297/D297&lt;0.25,"Quase sem estoque",IF(G297/D297&lt;1.2,"Estoque baixo",IF(G297/D297&lt;2,"Estoque moderado","Estoque confortável")))),""))</f>
        <v>Sem estoque</v>
      </c>
      <c r="I297" s="22">
        <f>IF(CADA_PROD!B297="","",SUMIFS(entrada!L:L,entrada!C:C,C297))</f>
        <v>0</v>
      </c>
      <c r="J297" s="49">
        <f>IF(CADA_PROD!B297="","",IFERROR($I297/SUM($I$5:$I$1003),""))</f>
        <v>0</v>
      </c>
      <c r="K297" s="49">
        <f>IF(CADA_PROD!B297="","",IFERROR(G297/SUM($G$5:$G$1003)+O297,""))</f>
        <v>0</v>
      </c>
      <c r="L297" s="22">
        <f>IF(CADA_PROD!$C297="","",IFERROR(SUMIFS(entrada!L:L,entrada!C:C,C297)/SUMIFS(entrada!H:H,entrada!C:C,C297),0))</f>
        <v>0</v>
      </c>
      <c r="M297" s="50" t="e">
        <f>IF(CADA_PROD!B297="","",F297/D297)</f>
        <v>#VALUE!</v>
      </c>
      <c r="N297" s="48" t="b">
        <f t="shared" si="10"/>
        <v>1</v>
      </c>
    </row>
    <row r="298" spans="2:14" ht="30.75" customHeight="1" x14ac:dyDescent="0.25">
      <c r="B298" s="19" t="str">
        <f>IF(CADA_PROD!B298="","",CADA_PROD!B298)</f>
        <v>00I6</v>
      </c>
      <c r="C298" s="19" t="str">
        <f>IF(CADA_PROD!C298="","",CADA_PROD!C298)</f>
        <v>00I6</v>
      </c>
      <c r="D298" s="47" t="str">
        <f>IF(CADA_PROD!D298="","",CADA_PROD!D298)</f>
        <v/>
      </c>
      <c r="E298" s="47">
        <f>IF(CADA_PROD!C298="","",SUMIFS(entrada!H:H,entrada!C:C,C298))</f>
        <v>0</v>
      </c>
      <c r="F298" s="47">
        <f>IF(CADA_PROD!B298="","",SUMIFS(SAIDA!G:G,SAIDA!C:C,C298))</f>
        <v>0</v>
      </c>
      <c r="G298" s="47">
        <f t="shared" si="11"/>
        <v>0</v>
      </c>
      <c r="H298" s="19" t="str">
        <f>IF(CADA_PROD!B298="","",IFERROR(IF(G298&lt;=0,"Sem estoque",IF(G298/D298&lt;0.25,"Quase sem estoque",IF(G298/D298&lt;1.2,"Estoque baixo",IF(G298/D298&lt;2,"Estoque moderado","Estoque confortável")))),""))</f>
        <v>Sem estoque</v>
      </c>
      <c r="I298" s="22">
        <f>IF(CADA_PROD!B298="","",SUMIFS(entrada!L:L,entrada!C:C,C298))</f>
        <v>0</v>
      </c>
      <c r="J298" s="49">
        <f>IF(CADA_PROD!B298="","",IFERROR($I298/SUM($I$5:$I$1003),""))</f>
        <v>0</v>
      </c>
      <c r="K298" s="49">
        <f>IF(CADA_PROD!B298="","",IFERROR(G298/SUM($G$5:$G$1003)+O298,""))</f>
        <v>0</v>
      </c>
      <c r="L298" s="22">
        <f>IF(CADA_PROD!$C298="","",IFERROR(SUMIFS(entrada!L:L,entrada!C:C,C298)/SUMIFS(entrada!H:H,entrada!C:C,C298),0))</f>
        <v>0</v>
      </c>
      <c r="M298" s="50" t="e">
        <f>IF(CADA_PROD!B298="","",F298/D298)</f>
        <v>#VALUE!</v>
      </c>
      <c r="N298" s="48" t="b">
        <f t="shared" si="10"/>
        <v>1</v>
      </c>
    </row>
    <row r="299" spans="2:14" ht="30.75" customHeight="1" x14ac:dyDescent="0.25">
      <c r="B299" s="19" t="str">
        <f>IF(CADA_PROD!B299="","",CADA_PROD!B299)</f>
        <v>00I7</v>
      </c>
      <c r="C299" s="19" t="str">
        <f>IF(CADA_PROD!C299="","",CADA_PROD!C299)</f>
        <v>00I7</v>
      </c>
      <c r="D299" s="47" t="str">
        <f>IF(CADA_PROD!D299="","",CADA_PROD!D299)</f>
        <v/>
      </c>
      <c r="E299" s="47">
        <f>IF(CADA_PROD!C299="","",SUMIFS(entrada!H:H,entrada!C:C,C299))</f>
        <v>0</v>
      </c>
      <c r="F299" s="47">
        <f>IF(CADA_PROD!B299="","",SUMIFS(SAIDA!G:G,SAIDA!C:C,C299))</f>
        <v>0</v>
      </c>
      <c r="G299" s="47">
        <f t="shared" si="11"/>
        <v>0</v>
      </c>
      <c r="H299" s="19" t="str">
        <f>IF(CADA_PROD!B299="","",IFERROR(IF(G299&lt;=0,"Sem estoque",IF(G299/D299&lt;0.25,"Quase sem estoque",IF(G299/D299&lt;1.2,"Estoque baixo",IF(G299/D299&lt;2,"Estoque moderado","Estoque confortável")))),""))</f>
        <v>Sem estoque</v>
      </c>
      <c r="I299" s="22">
        <f>IF(CADA_PROD!B299="","",SUMIFS(entrada!L:L,entrada!C:C,C299))</f>
        <v>0</v>
      </c>
      <c r="J299" s="49">
        <f>IF(CADA_PROD!B299="","",IFERROR($I299/SUM($I$5:$I$1003),""))</f>
        <v>0</v>
      </c>
      <c r="K299" s="49">
        <f>IF(CADA_PROD!B299="","",IFERROR(G299/SUM($G$5:$G$1003)+O299,""))</f>
        <v>0</v>
      </c>
      <c r="L299" s="22">
        <f>IF(CADA_PROD!$C299="","",IFERROR(SUMIFS(entrada!L:L,entrada!C:C,C299)/SUMIFS(entrada!H:H,entrada!C:C,C299),0))</f>
        <v>0</v>
      </c>
      <c r="M299" s="50" t="e">
        <f>IF(CADA_PROD!B299="","",F299/D299)</f>
        <v>#VALUE!</v>
      </c>
      <c r="N299" s="48" t="b">
        <f t="shared" si="10"/>
        <v>1</v>
      </c>
    </row>
    <row r="300" spans="2:14" ht="30.75" customHeight="1" x14ac:dyDescent="0.25">
      <c r="B300" s="19" t="str">
        <f>IF(CADA_PROD!B300="","",CADA_PROD!B300)</f>
        <v>00I8</v>
      </c>
      <c r="C300" s="19" t="str">
        <f>IF(CADA_PROD!C300="","",CADA_PROD!C300)</f>
        <v>00I8</v>
      </c>
      <c r="D300" s="47" t="str">
        <f>IF(CADA_PROD!D300="","",CADA_PROD!D300)</f>
        <v/>
      </c>
      <c r="E300" s="47">
        <f>IF(CADA_PROD!C300="","",SUMIFS(entrada!H:H,entrada!C:C,C300))</f>
        <v>0</v>
      </c>
      <c r="F300" s="47">
        <f>IF(CADA_PROD!B300="","",SUMIFS(SAIDA!G:G,SAIDA!C:C,C300))</f>
        <v>0</v>
      </c>
      <c r="G300" s="47">
        <f t="shared" si="11"/>
        <v>0</v>
      </c>
      <c r="H300" s="19" t="str">
        <f>IF(CADA_PROD!B300="","",IFERROR(IF(G300&lt;=0,"Sem estoque",IF(G300/D300&lt;0.25,"Quase sem estoque",IF(G300/D300&lt;1.2,"Estoque baixo",IF(G300/D300&lt;2,"Estoque moderado","Estoque confortável")))),""))</f>
        <v>Sem estoque</v>
      </c>
      <c r="I300" s="22">
        <f>IF(CADA_PROD!B300="","",SUMIFS(entrada!L:L,entrada!C:C,C300))</f>
        <v>0</v>
      </c>
      <c r="J300" s="49">
        <f>IF(CADA_PROD!B300="","",IFERROR($I300/SUM($I$5:$I$1003),""))</f>
        <v>0</v>
      </c>
      <c r="K300" s="49">
        <f>IF(CADA_PROD!B300="","",IFERROR(G300/SUM($G$5:$G$1003)+O300,""))</f>
        <v>0</v>
      </c>
      <c r="L300" s="22">
        <f>IF(CADA_PROD!$C300="","",IFERROR(SUMIFS(entrada!L:L,entrada!C:C,C300)/SUMIFS(entrada!H:H,entrada!C:C,C300),0))</f>
        <v>0</v>
      </c>
      <c r="M300" s="50" t="e">
        <f>IF(CADA_PROD!B300="","",F300/D300)</f>
        <v>#VALUE!</v>
      </c>
      <c r="N300" s="48" t="b">
        <f t="shared" si="10"/>
        <v>1</v>
      </c>
    </row>
    <row r="301" spans="2:14" ht="30.75" customHeight="1" x14ac:dyDescent="0.25">
      <c r="B301" s="19" t="str">
        <f>IF(CADA_PROD!B301="","",CADA_PROD!B301)</f>
        <v>00I9</v>
      </c>
      <c r="C301" s="19" t="str">
        <f>IF(CADA_PROD!C301="","",CADA_PROD!C301)</f>
        <v>00I9</v>
      </c>
      <c r="D301" s="47" t="str">
        <f>IF(CADA_PROD!D301="","",CADA_PROD!D301)</f>
        <v/>
      </c>
      <c r="E301" s="47">
        <f>IF(CADA_PROD!C301="","",SUMIFS(entrada!H:H,entrada!C:C,C301))</f>
        <v>0</v>
      </c>
      <c r="F301" s="47">
        <f>IF(CADA_PROD!B301="","",SUMIFS(SAIDA!G:G,SAIDA!C:C,C301))</f>
        <v>0</v>
      </c>
      <c r="G301" s="47">
        <f t="shared" si="11"/>
        <v>0</v>
      </c>
      <c r="H301" s="19" t="str">
        <f>IF(CADA_PROD!B301="","",IFERROR(IF(G301&lt;=0,"Sem estoque",IF(G301/D301&lt;0.25,"Quase sem estoque",IF(G301/D301&lt;1.2,"Estoque baixo",IF(G301/D301&lt;2,"Estoque moderado","Estoque confortável")))),""))</f>
        <v>Sem estoque</v>
      </c>
      <c r="I301" s="22">
        <f>IF(CADA_PROD!B301="","",SUMIFS(entrada!L:L,entrada!C:C,C301))</f>
        <v>0</v>
      </c>
      <c r="J301" s="49">
        <f>IF(CADA_PROD!B301="","",IFERROR($I301/SUM($I$5:$I$1003),""))</f>
        <v>0</v>
      </c>
      <c r="K301" s="49">
        <f>IF(CADA_PROD!B301="","",IFERROR(G301/SUM($G$5:$G$1003)+O301,""))</f>
        <v>0</v>
      </c>
      <c r="L301" s="22">
        <f>IF(CADA_PROD!$C301="","",IFERROR(SUMIFS(entrada!L:L,entrada!C:C,C301)/SUMIFS(entrada!H:H,entrada!C:C,C301),0))</f>
        <v>0</v>
      </c>
      <c r="M301" s="50" t="e">
        <f>IF(CADA_PROD!B301="","",F301/D301)</f>
        <v>#VALUE!</v>
      </c>
      <c r="N301" s="48" t="b">
        <f t="shared" si="10"/>
        <v>1</v>
      </c>
    </row>
    <row r="302" spans="2:14" ht="30.75" customHeight="1" x14ac:dyDescent="0.25">
      <c r="B302" s="19" t="str">
        <f>IF(CADA_PROD!B302="","",CADA_PROD!B302)</f>
        <v>0I10</v>
      </c>
      <c r="C302" s="19" t="str">
        <f>IF(CADA_PROD!C302="","",CADA_PROD!C302)</f>
        <v>0I10</v>
      </c>
      <c r="D302" s="47" t="str">
        <f>IF(CADA_PROD!D302="","",CADA_PROD!D302)</f>
        <v/>
      </c>
      <c r="E302" s="47">
        <f>IF(CADA_PROD!C302="","",SUMIFS(entrada!H:H,entrada!C:C,C302))</f>
        <v>0</v>
      </c>
      <c r="F302" s="47">
        <f>IF(CADA_PROD!B302="","",SUMIFS(SAIDA!G:G,SAIDA!C:C,C302))</f>
        <v>0</v>
      </c>
      <c r="G302" s="47">
        <f t="shared" si="11"/>
        <v>0</v>
      </c>
      <c r="H302" s="19" t="str">
        <f>IF(CADA_PROD!B302="","",IFERROR(IF(G302&lt;=0,"Sem estoque",IF(G302/D302&lt;0.25,"Quase sem estoque",IF(G302/D302&lt;1.2,"Estoque baixo",IF(G302/D302&lt;2,"Estoque moderado","Estoque confortável")))),""))</f>
        <v>Sem estoque</v>
      </c>
      <c r="I302" s="22">
        <f>IF(CADA_PROD!B302="","",SUMIFS(entrada!L:L,entrada!C:C,C302))</f>
        <v>0</v>
      </c>
      <c r="J302" s="49">
        <f>IF(CADA_PROD!B302="","",IFERROR($I302/SUM($I$5:$I$1003),""))</f>
        <v>0</v>
      </c>
      <c r="K302" s="49">
        <f>IF(CADA_PROD!B302="","",IFERROR(G302/SUM($G$5:$G$1003)+O302,""))</f>
        <v>0</v>
      </c>
      <c r="L302" s="22">
        <f>IF(CADA_PROD!$C302="","",IFERROR(SUMIFS(entrada!L:L,entrada!C:C,C302)/SUMIFS(entrada!H:H,entrada!C:C,C302),0))</f>
        <v>0</v>
      </c>
      <c r="M302" s="50" t="e">
        <f>IF(CADA_PROD!B302="","",F302/D302)</f>
        <v>#VALUE!</v>
      </c>
      <c r="N302" s="48" t="b">
        <f t="shared" si="10"/>
        <v>1</v>
      </c>
    </row>
    <row r="303" spans="2:14" ht="30.75" customHeight="1" x14ac:dyDescent="0.25">
      <c r="B303" s="19" t="str">
        <f>IF(CADA_PROD!B303="","",CADA_PROD!B303)</f>
        <v>0I11</v>
      </c>
      <c r="C303" s="19" t="str">
        <f>IF(CADA_PROD!C303="","",CADA_PROD!C303)</f>
        <v>0I11</v>
      </c>
      <c r="D303" s="47" t="str">
        <f>IF(CADA_PROD!D303="","",CADA_PROD!D303)</f>
        <v/>
      </c>
      <c r="E303" s="47">
        <f>IF(CADA_PROD!C303="","",SUMIFS(entrada!H:H,entrada!C:C,C303))</f>
        <v>0</v>
      </c>
      <c r="F303" s="47">
        <f>IF(CADA_PROD!B303="","",SUMIFS(SAIDA!G:G,SAIDA!C:C,C303))</f>
        <v>0</v>
      </c>
      <c r="G303" s="47">
        <f t="shared" si="11"/>
        <v>0</v>
      </c>
      <c r="H303" s="19" t="str">
        <f>IF(CADA_PROD!B303="","",IFERROR(IF(G303&lt;=0,"Sem estoque",IF(G303/D303&lt;0.25,"Quase sem estoque",IF(G303/D303&lt;1.2,"Estoque baixo",IF(G303/D303&lt;2,"Estoque moderado","Estoque confortável")))),""))</f>
        <v>Sem estoque</v>
      </c>
      <c r="I303" s="22">
        <f>IF(CADA_PROD!B303="","",SUMIFS(entrada!L:L,entrada!C:C,C303))</f>
        <v>0</v>
      </c>
      <c r="J303" s="49">
        <f>IF(CADA_PROD!B303="","",IFERROR($I303/SUM($I$5:$I$1003),""))</f>
        <v>0</v>
      </c>
      <c r="K303" s="49">
        <f>IF(CADA_PROD!B303="","",IFERROR(G303/SUM($G$5:$G$1003)+O303,""))</f>
        <v>0</v>
      </c>
      <c r="L303" s="22">
        <f>IF(CADA_PROD!$C303="","",IFERROR(SUMIFS(entrada!L:L,entrada!C:C,C303)/SUMIFS(entrada!H:H,entrada!C:C,C303),0))</f>
        <v>0</v>
      </c>
      <c r="M303" s="50" t="e">
        <f>IF(CADA_PROD!B303="","",F303/D303)</f>
        <v>#VALUE!</v>
      </c>
      <c r="N303" s="48" t="b">
        <f t="shared" si="10"/>
        <v>1</v>
      </c>
    </row>
    <row r="304" spans="2:14" ht="30.75" customHeight="1" x14ac:dyDescent="0.25">
      <c r="B304" s="19" t="str">
        <f>IF(CADA_PROD!B304="","",CADA_PROD!B304)</f>
        <v>0I12</v>
      </c>
      <c r="C304" s="19" t="str">
        <f>IF(CADA_PROD!C304="","",CADA_PROD!C304)</f>
        <v>0I12</v>
      </c>
      <c r="D304" s="47" t="str">
        <f>IF(CADA_PROD!D304="","",CADA_PROD!D304)</f>
        <v/>
      </c>
      <c r="E304" s="47">
        <f>IF(CADA_PROD!C304="","",SUMIFS(entrada!H:H,entrada!C:C,C304))</f>
        <v>0</v>
      </c>
      <c r="F304" s="47">
        <f>IF(CADA_PROD!B304="","",SUMIFS(SAIDA!G:G,SAIDA!C:C,C304))</f>
        <v>0</v>
      </c>
      <c r="G304" s="47">
        <f t="shared" si="11"/>
        <v>0</v>
      </c>
      <c r="H304" s="19" t="str">
        <f>IF(CADA_PROD!B304="","",IFERROR(IF(G304&lt;=0,"Sem estoque",IF(G304/D304&lt;0.25,"Quase sem estoque",IF(G304/D304&lt;1.2,"Estoque baixo",IF(G304/D304&lt;2,"Estoque moderado","Estoque confortável")))),""))</f>
        <v>Sem estoque</v>
      </c>
      <c r="I304" s="22">
        <f>IF(CADA_PROD!B304="","",SUMIFS(entrada!L:L,entrada!C:C,C304))</f>
        <v>0</v>
      </c>
      <c r="J304" s="49">
        <f>IF(CADA_PROD!B304="","",IFERROR($I304/SUM($I$5:$I$1003),""))</f>
        <v>0</v>
      </c>
      <c r="K304" s="49">
        <f>IF(CADA_PROD!B304="","",IFERROR(G304/SUM($G$5:$G$1003)+O304,""))</f>
        <v>0</v>
      </c>
      <c r="L304" s="22">
        <f>IF(CADA_PROD!$C304="","",IFERROR(SUMIFS(entrada!L:L,entrada!C:C,C304)/SUMIFS(entrada!H:H,entrada!C:C,C304),0))</f>
        <v>0</v>
      </c>
      <c r="M304" s="50" t="e">
        <f>IF(CADA_PROD!B304="","",F304/D304)</f>
        <v>#VALUE!</v>
      </c>
      <c r="N304" s="48" t="b">
        <f t="shared" si="10"/>
        <v>1</v>
      </c>
    </row>
    <row r="305" spans="2:14" ht="30.75" customHeight="1" x14ac:dyDescent="0.25">
      <c r="B305" s="19" t="str">
        <f>IF(CADA_PROD!B305="","",CADA_PROD!B305)</f>
        <v>0I13</v>
      </c>
      <c r="C305" s="19" t="str">
        <f>IF(CADA_PROD!C305="","",CADA_PROD!C305)</f>
        <v>0I13</v>
      </c>
      <c r="D305" s="47" t="str">
        <f>IF(CADA_PROD!D305="","",CADA_PROD!D305)</f>
        <v/>
      </c>
      <c r="E305" s="47">
        <f>IF(CADA_PROD!C305="","",SUMIFS(entrada!H:H,entrada!C:C,C305))</f>
        <v>0</v>
      </c>
      <c r="F305" s="47">
        <f>IF(CADA_PROD!B305="","",SUMIFS(SAIDA!G:G,SAIDA!C:C,C305))</f>
        <v>0</v>
      </c>
      <c r="G305" s="47">
        <f t="shared" si="11"/>
        <v>0</v>
      </c>
      <c r="H305" s="19" t="str">
        <f>IF(CADA_PROD!B305="","",IFERROR(IF(G305&lt;=0,"Sem estoque",IF(G305/D305&lt;0.25,"Quase sem estoque",IF(G305/D305&lt;1.2,"Estoque baixo",IF(G305/D305&lt;2,"Estoque moderado","Estoque confortável")))),""))</f>
        <v>Sem estoque</v>
      </c>
      <c r="I305" s="22">
        <f>IF(CADA_PROD!B305="","",SUMIFS(entrada!L:L,entrada!C:C,C305))</f>
        <v>0</v>
      </c>
      <c r="J305" s="49">
        <f>IF(CADA_PROD!B305="","",IFERROR($I305/SUM($I$5:$I$1003),""))</f>
        <v>0</v>
      </c>
      <c r="K305" s="49">
        <f>IF(CADA_PROD!B305="","",IFERROR(G305/SUM($G$5:$G$1003)+O305,""))</f>
        <v>0</v>
      </c>
      <c r="L305" s="22">
        <f>IF(CADA_PROD!$C305="","",IFERROR(SUMIFS(entrada!L:L,entrada!C:C,C305)/SUMIFS(entrada!H:H,entrada!C:C,C305),0))</f>
        <v>0</v>
      </c>
      <c r="M305" s="50" t="e">
        <f>IF(CADA_PROD!B305="","",F305/D305)</f>
        <v>#VALUE!</v>
      </c>
      <c r="N305" s="48" t="b">
        <f t="shared" si="10"/>
        <v>1</v>
      </c>
    </row>
    <row r="306" spans="2:14" ht="30.75" customHeight="1" x14ac:dyDescent="0.25">
      <c r="B306" s="19" t="str">
        <f>IF(CADA_PROD!B306="","",CADA_PROD!B306)</f>
        <v>0I14</v>
      </c>
      <c r="C306" s="19" t="str">
        <f>IF(CADA_PROD!C306="","",CADA_PROD!C306)</f>
        <v>0I14</v>
      </c>
      <c r="D306" s="47" t="str">
        <f>IF(CADA_PROD!D306="","",CADA_PROD!D306)</f>
        <v/>
      </c>
      <c r="E306" s="47">
        <f>IF(CADA_PROD!C306="","",SUMIFS(entrada!H:H,entrada!C:C,C306))</f>
        <v>0</v>
      </c>
      <c r="F306" s="47">
        <f>IF(CADA_PROD!B306="","",SUMIFS(SAIDA!G:G,SAIDA!C:C,C306))</f>
        <v>0</v>
      </c>
      <c r="G306" s="47">
        <f t="shared" si="11"/>
        <v>0</v>
      </c>
      <c r="H306" s="19" t="str">
        <f>IF(CADA_PROD!B306="","",IFERROR(IF(G306&lt;=0,"Sem estoque",IF(G306/D306&lt;0.25,"Quase sem estoque",IF(G306/D306&lt;1.2,"Estoque baixo",IF(G306/D306&lt;2,"Estoque moderado","Estoque confortável")))),""))</f>
        <v>Sem estoque</v>
      </c>
      <c r="I306" s="22">
        <f>IF(CADA_PROD!B306="","",SUMIFS(entrada!L:L,entrada!C:C,C306))</f>
        <v>0</v>
      </c>
      <c r="J306" s="49">
        <f>IF(CADA_PROD!B306="","",IFERROR($I306/SUM($I$5:$I$1003),""))</f>
        <v>0</v>
      </c>
      <c r="K306" s="49">
        <f>IF(CADA_PROD!B306="","",IFERROR(G306/SUM($G$5:$G$1003)+O306,""))</f>
        <v>0</v>
      </c>
      <c r="L306" s="22">
        <f>IF(CADA_PROD!$C306="","",IFERROR(SUMIFS(entrada!L:L,entrada!C:C,C306)/SUMIFS(entrada!H:H,entrada!C:C,C306),0))</f>
        <v>0</v>
      </c>
      <c r="M306" s="50" t="e">
        <f>IF(CADA_PROD!B306="","",F306/D306)</f>
        <v>#VALUE!</v>
      </c>
      <c r="N306" s="48" t="b">
        <f t="shared" si="10"/>
        <v>1</v>
      </c>
    </row>
    <row r="307" spans="2:14" ht="30.75" customHeight="1" x14ac:dyDescent="0.25">
      <c r="B307" s="19" t="str">
        <f>IF(CADA_PROD!B307="","",CADA_PROD!B307)</f>
        <v>0I15</v>
      </c>
      <c r="C307" s="19" t="str">
        <f>IF(CADA_PROD!C307="","",CADA_PROD!C307)</f>
        <v>0I15</v>
      </c>
      <c r="D307" s="47" t="str">
        <f>IF(CADA_PROD!D307="","",CADA_PROD!D307)</f>
        <v/>
      </c>
      <c r="E307" s="47">
        <f>IF(CADA_PROD!C307="","",SUMIFS(entrada!H:H,entrada!C:C,C307))</f>
        <v>0</v>
      </c>
      <c r="F307" s="47">
        <f>IF(CADA_PROD!B307="","",SUMIFS(SAIDA!G:G,SAIDA!C:C,C307))</f>
        <v>0</v>
      </c>
      <c r="G307" s="47">
        <f t="shared" si="11"/>
        <v>0</v>
      </c>
      <c r="H307" s="19" t="str">
        <f>IF(CADA_PROD!B307="","",IFERROR(IF(G307&lt;=0,"Sem estoque",IF(G307/D307&lt;0.25,"Quase sem estoque",IF(G307/D307&lt;1.2,"Estoque baixo",IF(G307/D307&lt;2,"Estoque moderado","Estoque confortável")))),""))</f>
        <v>Sem estoque</v>
      </c>
      <c r="I307" s="22">
        <f>IF(CADA_PROD!B307="","",SUMIFS(entrada!L:L,entrada!C:C,C307))</f>
        <v>0</v>
      </c>
      <c r="J307" s="49">
        <f>IF(CADA_PROD!B307="","",IFERROR($I307/SUM($I$5:$I$1003),""))</f>
        <v>0</v>
      </c>
      <c r="K307" s="49">
        <f>IF(CADA_PROD!B307="","",IFERROR(G307/SUM($G$5:$G$1003)+O307,""))</f>
        <v>0</v>
      </c>
      <c r="L307" s="22">
        <f>IF(CADA_PROD!$C307="","",IFERROR(SUMIFS(entrada!L:L,entrada!C:C,C307)/SUMIFS(entrada!H:H,entrada!C:C,C307),0))</f>
        <v>0</v>
      </c>
      <c r="M307" s="50" t="e">
        <f>IF(CADA_PROD!B307="","",F307/D307)</f>
        <v>#VALUE!</v>
      </c>
      <c r="N307" s="48" t="b">
        <f t="shared" si="10"/>
        <v>1</v>
      </c>
    </row>
    <row r="308" spans="2:14" ht="30.75" customHeight="1" x14ac:dyDescent="0.25">
      <c r="B308" s="19" t="str">
        <f>IF(CADA_PROD!B308="","",CADA_PROD!B308)</f>
        <v>0I16</v>
      </c>
      <c r="C308" s="19" t="str">
        <f>IF(CADA_PROD!C308="","",CADA_PROD!C308)</f>
        <v>0I16</v>
      </c>
      <c r="D308" s="47" t="str">
        <f>IF(CADA_PROD!D308="","",CADA_PROD!D308)</f>
        <v/>
      </c>
      <c r="E308" s="47">
        <f>IF(CADA_PROD!C308="","",SUMIFS(entrada!H:H,entrada!C:C,C308))</f>
        <v>0</v>
      </c>
      <c r="F308" s="47">
        <f>IF(CADA_PROD!B308="","",SUMIFS(SAIDA!G:G,SAIDA!C:C,C308))</f>
        <v>0</v>
      </c>
      <c r="G308" s="47">
        <f t="shared" si="11"/>
        <v>0</v>
      </c>
      <c r="H308" s="19" t="str">
        <f>IF(CADA_PROD!B308="","",IFERROR(IF(G308&lt;=0,"Sem estoque",IF(G308/D308&lt;0.25,"Quase sem estoque",IF(G308/D308&lt;1.2,"Estoque baixo",IF(G308/D308&lt;2,"Estoque moderado","Estoque confortável")))),""))</f>
        <v>Sem estoque</v>
      </c>
      <c r="I308" s="22">
        <f>IF(CADA_PROD!B308="","",SUMIFS(entrada!L:L,entrada!C:C,C308))</f>
        <v>0</v>
      </c>
      <c r="J308" s="49">
        <f>IF(CADA_PROD!B308="","",IFERROR($I308/SUM($I$5:$I$1003),""))</f>
        <v>0</v>
      </c>
      <c r="K308" s="49">
        <f>IF(CADA_PROD!B308="","",IFERROR(G308/SUM($G$5:$G$1003)+O308,""))</f>
        <v>0</v>
      </c>
      <c r="L308" s="22">
        <f>IF(CADA_PROD!$C308="","",IFERROR(SUMIFS(entrada!L:L,entrada!C:C,C308)/SUMIFS(entrada!H:H,entrada!C:C,C308),0))</f>
        <v>0</v>
      </c>
      <c r="M308" s="50" t="e">
        <f>IF(CADA_PROD!B308="","",F308/D308)</f>
        <v>#VALUE!</v>
      </c>
      <c r="N308" s="48" t="b">
        <f t="shared" si="10"/>
        <v>1</v>
      </c>
    </row>
    <row r="309" spans="2:14" ht="30.75" customHeight="1" x14ac:dyDescent="0.25">
      <c r="B309" s="19" t="str">
        <f>IF(CADA_PROD!B309="","",CADA_PROD!B309)</f>
        <v>0I17</v>
      </c>
      <c r="C309" s="19" t="str">
        <f>IF(CADA_PROD!C309="","",CADA_PROD!C309)</f>
        <v>0I17</v>
      </c>
      <c r="D309" s="47" t="str">
        <f>IF(CADA_PROD!D309="","",CADA_PROD!D309)</f>
        <v/>
      </c>
      <c r="E309" s="47">
        <f>IF(CADA_PROD!C309="","",SUMIFS(entrada!H:H,entrada!C:C,C309))</f>
        <v>0</v>
      </c>
      <c r="F309" s="47">
        <f>IF(CADA_PROD!B309="","",SUMIFS(SAIDA!G:G,SAIDA!C:C,C309))</f>
        <v>0</v>
      </c>
      <c r="G309" s="47">
        <f t="shared" si="11"/>
        <v>0</v>
      </c>
      <c r="H309" s="19" t="str">
        <f>IF(CADA_PROD!B309="","",IFERROR(IF(G309&lt;=0,"Sem estoque",IF(G309/D309&lt;0.25,"Quase sem estoque",IF(G309/D309&lt;1.2,"Estoque baixo",IF(G309/D309&lt;2,"Estoque moderado","Estoque confortável")))),""))</f>
        <v>Sem estoque</v>
      </c>
      <c r="I309" s="22">
        <f>IF(CADA_PROD!B309="","",SUMIFS(entrada!L:L,entrada!C:C,C309))</f>
        <v>0</v>
      </c>
      <c r="J309" s="49">
        <f>IF(CADA_PROD!B309="","",IFERROR($I309/SUM($I$5:$I$1003),""))</f>
        <v>0</v>
      </c>
      <c r="K309" s="49">
        <f>IF(CADA_PROD!B309="","",IFERROR(G309/SUM($G$5:$G$1003)+O309,""))</f>
        <v>0</v>
      </c>
      <c r="L309" s="22">
        <f>IF(CADA_PROD!$C309="","",IFERROR(SUMIFS(entrada!L:L,entrada!C:C,C309)/SUMIFS(entrada!H:H,entrada!C:C,C309),0))</f>
        <v>0</v>
      </c>
      <c r="M309" s="50" t="e">
        <f>IF(CADA_PROD!B309="","",F309/D309)</f>
        <v>#VALUE!</v>
      </c>
      <c r="N309" s="48" t="b">
        <f t="shared" si="10"/>
        <v>1</v>
      </c>
    </row>
    <row r="310" spans="2:14" ht="30.75" customHeight="1" x14ac:dyDescent="0.25">
      <c r="B310" s="19" t="str">
        <f>IF(CADA_PROD!B310="","",CADA_PROD!B310)</f>
        <v>0I18</v>
      </c>
      <c r="C310" s="19" t="str">
        <f>IF(CADA_PROD!C310="","",CADA_PROD!C310)</f>
        <v>0I18</v>
      </c>
      <c r="D310" s="47" t="str">
        <f>IF(CADA_PROD!D310="","",CADA_PROD!D310)</f>
        <v/>
      </c>
      <c r="E310" s="47">
        <f>IF(CADA_PROD!C310="","",SUMIFS(entrada!H:H,entrada!C:C,C310))</f>
        <v>0</v>
      </c>
      <c r="F310" s="47">
        <f>IF(CADA_PROD!B310="","",SUMIFS(SAIDA!G:G,SAIDA!C:C,C310))</f>
        <v>0</v>
      </c>
      <c r="G310" s="47">
        <f t="shared" si="11"/>
        <v>0</v>
      </c>
      <c r="H310" s="19" t="str">
        <f>IF(CADA_PROD!B310="","",IFERROR(IF(G310&lt;=0,"Sem estoque",IF(G310/D310&lt;0.25,"Quase sem estoque",IF(G310/D310&lt;1.2,"Estoque baixo",IF(G310/D310&lt;2,"Estoque moderado","Estoque confortável")))),""))</f>
        <v>Sem estoque</v>
      </c>
      <c r="I310" s="22">
        <f>IF(CADA_PROD!B310="","",SUMIFS(entrada!L:L,entrada!C:C,C310))</f>
        <v>0</v>
      </c>
      <c r="J310" s="49">
        <f>IF(CADA_PROD!B310="","",IFERROR($I310/SUM($I$5:$I$1003),""))</f>
        <v>0</v>
      </c>
      <c r="K310" s="49">
        <f>IF(CADA_PROD!B310="","",IFERROR(G310/SUM($G$5:$G$1003)+O310,""))</f>
        <v>0</v>
      </c>
      <c r="L310" s="22">
        <f>IF(CADA_PROD!$C310="","",IFERROR(SUMIFS(entrada!L:L,entrada!C:C,C310)/SUMIFS(entrada!H:H,entrada!C:C,C310),0))</f>
        <v>0</v>
      </c>
      <c r="M310" s="50" t="e">
        <f>IF(CADA_PROD!B310="","",F310/D310)</f>
        <v>#VALUE!</v>
      </c>
      <c r="N310" s="48" t="b">
        <f t="shared" si="10"/>
        <v>1</v>
      </c>
    </row>
    <row r="311" spans="2:14" ht="30.75" customHeight="1" x14ac:dyDescent="0.25">
      <c r="B311" s="19" t="str">
        <f>IF(CADA_PROD!B311="","",CADA_PROD!B311)</f>
        <v>0I19</v>
      </c>
      <c r="C311" s="19" t="str">
        <f>IF(CADA_PROD!C311="","",CADA_PROD!C311)</f>
        <v>0I19</v>
      </c>
      <c r="D311" s="47" t="str">
        <f>IF(CADA_PROD!D311="","",CADA_PROD!D311)</f>
        <v/>
      </c>
      <c r="E311" s="47">
        <f>IF(CADA_PROD!C311="","",SUMIFS(entrada!H:H,entrada!C:C,C311))</f>
        <v>1</v>
      </c>
      <c r="F311" s="47">
        <f>IF(CADA_PROD!B311="","",SUMIFS(SAIDA!G:G,SAIDA!C:C,C311))</f>
        <v>0</v>
      </c>
      <c r="G311" s="47">
        <f t="shared" si="11"/>
        <v>1</v>
      </c>
      <c r="H311" s="19" t="str">
        <f>IF(CADA_PROD!B311="","",IFERROR(IF(G311&lt;=0,"Sem estoque",IF(G311/D311&lt;0.25,"Quase sem estoque",IF(G311/D311&lt;1.2,"Estoque baixo",IF(G311/D311&lt;2,"Estoque moderado","Estoque confortável")))),""))</f>
        <v/>
      </c>
      <c r="I311" s="22">
        <f>IF(CADA_PROD!B311="","",SUMIFS(entrada!L:L,entrada!C:C,C311))</f>
        <v>0</v>
      </c>
      <c r="J311" s="49">
        <f>IF(CADA_PROD!B311="","",IFERROR($I311/SUM($I$5:$I$1003),""))</f>
        <v>0</v>
      </c>
      <c r="K311" s="49">
        <f>IF(CADA_PROD!B311="","",IFERROR(G311/SUM($G$5:$G$1003)+O311,""))</f>
        <v>1.2661433274246644E-4</v>
      </c>
      <c r="L311" s="22">
        <f>IF(CADA_PROD!$C311="","",IFERROR(SUMIFS(entrada!L:L,entrada!C:C,C311)/SUMIFS(entrada!H:H,entrada!C:C,C311),0))</f>
        <v>0</v>
      </c>
      <c r="M311" s="50" t="e">
        <f>IF(CADA_PROD!B311="","",F311/D311)</f>
        <v>#VALUE!</v>
      </c>
      <c r="N311" s="48" t="b">
        <f t="shared" si="10"/>
        <v>1</v>
      </c>
    </row>
    <row r="312" spans="2:14" ht="30.75" customHeight="1" x14ac:dyDescent="0.25">
      <c r="B312" s="19" t="str">
        <f>IF(CADA_PROD!B312="","",CADA_PROD!B312)</f>
        <v>0I20</v>
      </c>
      <c r="C312" s="19" t="str">
        <f>IF(CADA_PROD!C312="","",CADA_PROD!C312)</f>
        <v>0I20</v>
      </c>
      <c r="D312" s="47" t="str">
        <f>IF(CADA_PROD!D312="","",CADA_PROD!D312)</f>
        <v/>
      </c>
      <c r="E312" s="47">
        <f>IF(CADA_PROD!C312="","",SUMIFS(entrada!H:H,entrada!C:C,C312))</f>
        <v>28</v>
      </c>
      <c r="F312" s="47">
        <f>IF(CADA_PROD!B312="","",SUMIFS(SAIDA!G:G,SAIDA!C:C,C312))</f>
        <v>0</v>
      </c>
      <c r="G312" s="47">
        <f t="shared" si="11"/>
        <v>28</v>
      </c>
      <c r="H312" s="19" t="str">
        <f>IF(CADA_PROD!B312="","",IFERROR(IF(G312&lt;=0,"Sem estoque",IF(G312/D312&lt;0.25,"Quase sem estoque",IF(G312/D312&lt;1.2,"Estoque baixo",IF(G312/D312&lt;2,"Estoque moderado","Estoque confortável")))),""))</f>
        <v/>
      </c>
      <c r="I312" s="22">
        <f>IF(CADA_PROD!B312="","",SUMIFS(entrada!L:L,entrada!C:C,C312))</f>
        <v>0</v>
      </c>
      <c r="J312" s="49">
        <f>IF(CADA_PROD!B312="","",IFERROR($I312/SUM($I$5:$I$1003),""))</f>
        <v>0</v>
      </c>
      <c r="K312" s="49">
        <f>IF(CADA_PROD!B312="","",IFERROR(G312/SUM($G$5:$G$1003)+O312,""))</f>
        <v>3.5452013167890607E-3</v>
      </c>
      <c r="L312" s="22">
        <f>IF(CADA_PROD!$C312="","",IFERROR(SUMIFS(entrada!L:L,entrada!C:C,C312)/SUMIFS(entrada!H:H,entrada!C:C,C312),0))</f>
        <v>0</v>
      </c>
      <c r="M312" s="50" t="e">
        <f>IF(CADA_PROD!B312="","",F312/D312)</f>
        <v>#VALUE!</v>
      </c>
      <c r="N312" s="48" t="b">
        <f t="shared" si="10"/>
        <v>1</v>
      </c>
    </row>
    <row r="313" spans="2:14" ht="30.75" customHeight="1" x14ac:dyDescent="0.25">
      <c r="B313" s="19" t="str">
        <f>IF(CADA_PROD!B313="","",CADA_PROD!B313)</f>
        <v>0I21</v>
      </c>
      <c r="C313" s="19" t="str">
        <f>IF(CADA_PROD!C313="","",CADA_PROD!C313)</f>
        <v>0I21</v>
      </c>
      <c r="D313" s="47" t="str">
        <f>IF(CADA_PROD!D313="","",CADA_PROD!D313)</f>
        <v/>
      </c>
      <c r="E313" s="47">
        <f>IF(CADA_PROD!C313="","",SUMIFS(entrada!H:H,entrada!C:C,C313))</f>
        <v>6</v>
      </c>
      <c r="F313" s="47">
        <f>IF(CADA_PROD!B313="","",SUMIFS(SAIDA!G:G,SAIDA!C:C,C313))</f>
        <v>1</v>
      </c>
      <c r="G313" s="47">
        <f t="shared" si="11"/>
        <v>5</v>
      </c>
      <c r="H313" s="19" t="str">
        <f>IF(CADA_PROD!B313="","",IFERROR(IF(G313&lt;=0,"Sem estoque",IF(G313/D313&lt;0.25,"Quase sem estoque",IF(G313/D313&lt;1.2,"Estoque baixo",IF(G313/D313&lt;2,"Estoque moderado","Estoque confortável")))),""))</f>
        <v/>
      </c>
      <c r="I313" s="22">
        <f>IF(CADA_PROD!B313="","",SUMIFS(entrada!L:L,entrada!C:C,C313))</f>
        <v>0</v>
      </c>
      <c r="J313" s="49">
        <f>IF(CADA_PROD!B313="","",IFERROR($I313/SUM($I$5:$I$1003),""))</f>
        <v>0</v>
      </c>
      <c r="K313" s="49">
        <f>IF(CADA_PROD!B313="","",IFERROR(G313/SUM($G$5:$G$1003)+O313,""))</f>
        <v>6.3307166371233219E-4</v>
      </c>
      <c r="L313" s="22">
        <f>IF(CADA_PROD!$C313="","",IFERROR(SUMIFS(entrada!L:L,entrada!C:C,C313)/SUMIFS(entrada!H:H,entrada!C:C,C313),0))</f>
        <v>0</v>
      </c>
      <c r="M313" s="50" t="e">
        <f>IF(CADA_PROD!B313="","",F313/D313)</f>
        <v>#VALUE!</v>
      </c>
      <c r="N313" s="48" t="b">
        <f t="shared" si="10"/>
        <v>1</v>
      </c>
    </row>
    <row r="314" spans="2:14" ht="30.75" customHeight="1" x14ac:dyDescent="0.25">
      <c r="B314" s="19" t="str">
        <f>IF(CADA_PROD!B314="","",CADA_PROD!B314)</f>
        <v>0I22</v>
      </c>
      <c r="C314" s="19" t="str">
        <f>IF(CADA_PROD!C314="","",CADA_PROD!C314)</f>
        <v>0I22</v>
      </c>
      <c r="D314" s="47" t="str">
        <f>IF(CADA_PROD!D314="","",CADA_PROD!D314)</f>
        <v/>
      </c>
      <c r="E314" s="47">
        <f>IF(CADA_PROD!C314="","",SUMIFS(entrada!H:H,entrada!C:C,C314))</f>
        <v>2</v>
      </c>
      <c r="F314" s="47">
        <f>IF(CADA_PROD!B314="","",SUMIFS(SAIDA!G:G,SAIDA!C:C,C314))</f>
        <v>0</v>
      </c>
      <c r="G314" s="47">
        <f t="shared" si="11"/>
        <v>2</v>
      </c>
      <c r="H314" s="19" t="str">
        <f>IF(CADA_PROD!B314="","",IFERROR(IF(G314&lt;=0,"Sem estoque",IF(G314/D314&lt;0.25,"Quase sem estoque",IF(G314/D314&lt;1.2,"Estoque baixo",IF(G314/D314&lt;2,"Estoque moderado","Estoque confortável")))),""))</f>
        <v/>
      </c>
      <c r="I314" s="22">
        <f>IF(CADA_PROD!B314="","",SUMIFS(entrada!L:L,entrada!C:C,C314))</f>
        <v>0</v>
      </c>
      <c r="J314" s="49">
        <f>IF(CADA_PROD!B314="","",IFERROR($I314/SUM($I$5:$I$1003),""))</f>
        <v>0</v>
      </c>
      <c r="K314" s="49">
        <f>IF(CADA_PROD!B314="","",IFERROR(G314/SUM($G$5:$G$1003)+O314,""))</f>
        <v>2.5322866548493288E-4</v>
      </c>
      <c r="L314" s="22">
        <f>IF(CADA_PROD!$C314="","",IFERROR(SUMIFS(entrada!L:L,entrada!C:C,C314)/SUMIFS(entrada!H:H,entrada!C:C,C314),0))</f>
        <v>0</v>
      </c>
      <c r="M314" s="50" t="e">
        <f>IF(CADA_PROD!B314="","",F314/D314)</f>
        <v>#VALUE!</v>
      </c>
      <c r="N314" s="48" t="b">
        <f t="shared" si="10"/>
        <v>1</v>
      </c>
    </row>
    <row r="315" spans="2:14" ht="30.75" customHeight="1" x14ac:dyDescent="0.25">
      <c r="B315" s="19" t="str">
        <f>IF(CADA_PROD!B315="","",CADA_PROD!B315)</f>
        <v>0I23</v>
      </c>
      <c r="C315" s="19" t="str">
        <f>IF(CADA_PROD!C315="","",CADA_PROD!C315)</f>
        <v>0I23</v>
      </c>
      <c r="D315" s="47" t="str">
        <f>IF(CADA_PROD!D315="","",CADA_PROD!D315)</f>
        <v/>
      </c>
      <c r="E315" s="47">
        <f>IF(CADA_PROD!C315="","",SUMIFS(entrada!H:H,entrada!C:C,C315))</f>
        <v>2</v>
      </c>
      <c r="F315" s="47">
        <f>IF(CADA_PROD!B315="","",SUMIFS(SAIDA!G:G,SAIDA!C:C,C315))</f>
        <v>0</v>
      </c>
      <c r="G315" s="47">
        <f t="shared" si="11"/>
        <v>2</v>
      </c>
      <c r="H315" s="19" t="str">
        <f>IF(CADA_PROD!B315="","",IFERROR(IF(G315&lt;=0,"Sem estoque",IF(G315/D315&lt;0.25,"Quase sem estoque",IF(G315/D315&lt;1.2,"Estoque baixo",IF(G315/D315&lt;2,"Estoque moderado","Estoque confortável")))),""))</f>
        <v/>
      </c>
      <c r="I315" s="22">
        <f>IF(CADA_PROD!B315="","",SUMIFS(entrada!L:L,entrada!C:C,C315))</f>
        <v>0</v>
      </c>
      <c r="J315" s="49">
        <f>IF(CADA_PROD!B315="","",IFERROR($I315/SUM($I$5:$I$1003),""))</f>
        <v>0</v>
      </c>
      <c r="K315" s="49">
        <f>IF(CADA_PROD!B315="","",IFERROR(G315/SUM($G$5:$G$1003)+O315,""))</f>
        <v>2.5322866548493288E-4</v>
      </c>
      <c r="L315" s="22">
        <f>IF(CADA_PROD!$C315="","",IFERROR(SUMIFS(entrada!L:L,entrada!C:C,C315)/SUMIFS(entrada!H:H,entrada!C:C,C315),0))</f>
        <v>0</v>
      </c>
      <c r="M315" s="50" t="e">
        <f>IF(CADA_PROD!B315="","",F315/D315)</f>
        <v>#VALUE!</v>
      </c>
      <c r="N315" s="48" t="b">
        <f t="shared" si="10"/>
        <v>1</v>
      </c>
    </row>
    <row r="316" spans="2:14" ht="30.75" customHeight="1" x14ac:dyDescent="0.25">
      <c r="B316" s="19" t="str">
        <f>IF(CADA_PROD!B316="","",CADA_PROD!B316)</f>
        <v>0I24</v>
      </c>
      <c r="C316" s="19" t="str">
        <f>IF(CADA_PROD!C316="","",CADA_PROD!C316)</f>
        <v>0I24</v>
      </c>
      <c r="D316" s="47" t="str">
        <f>IF(CADA_PROD!D316="","",CADA_PROD!D316)</f>
        <v/>
      </c>
      <c r="E316" s="47">
        <f>IF(CADA_PROD!C316="","",SUMIFS(entrada!H:H,entrada!C:C,C316))</f>
        <v>2</v>
      </c>
      <c r="F316" s="47">
        <f>IF(CADA_PROD!B316="","",SUMIFS(SAIDA!G:G,SAIDA!C:C,C316))</f>
        <v>0</v>
      </c>
      <c r="G316" s="47">
        <f t="shared" si="11"/>
        <v>2</v>
      </c>
      <c r="H316" s="19" t="str">
        <f>IF(CADA_PROD!B316="","",IFERROR(IF(G316&lt;=0,"Sem estoque",IF(G316/D316&lt;0.25,"Quase sem estoque",IF(G316/D316&lt;1.2,"Estoque baixo",IF(G316/D316&lt;2,"Estoque moderado","Estoque confortável")))),""))</f>
        <v/>
      </c>
      <c r="I316" s="22">
        <f>IF(CADA_PROD!B316="","",SUMIFS(entrada!L:L,entrada!C:C,C316))</f>
        <v>0</v>
      </c>
      <c r="J316" s="49">
        <f>IF(CADA_PROD!B316="","",IFERROR($I316/SUM($I$5:$I$1003),""))</f>
        <v>0</v>
      </c>
      <c r="K316" s="49">
        <f>IF(CADA_PROD!B316="","",IFERROR(G316/SUM($G$5:$G$1003)+O316,""))</f>
        <v>2.5322866548493288E-4</v>
      </c>
      <c r="L316" s="22">
        <f>IF(CADA_PROD!$C316="","",IFERROR(SUMIFS(entrada!L:L,entrada!C:C,C316)/SUMIFS(entrada!H:H,entrada!C:C,C316),0))</f>
        <v>0</v>
      </c>
      <c r="M316" s="50" t="e">
        <f>IF(CADA_PROD!B316="","",F316/D316)</f>
        <v>#VALUE!</v>
      </c>
      <c r="N316" s="48" t="b">
        <f t="shared" si="10"/>
        <v>1</v>
      </c>
    </row>
    <row r="317" spans="2:14" ht="30.75" customHeight="1" x14ac:dyDescent="0.25">
      <c r="B317" s="19" t="str">
        <f>IF(CADA_PROD!B317="","",CADA_PROD!B317)</f>
        <v>0I25</v>
      </c>
      <c r="C317" s="19" t="str">
        <f>IF(CADA_PROD!C317="","",CADA_PROD!C317)</f>
        <v>0I25</v>
      </c>
      <c r="D317" s="47" t="str">
        <f>IF(CADA_PROD!D317="","",CADA_PROD!D317)</f>
        <v/>
      </c>
      <c r="E317" s="47">
        <f>IF(CADA_PROD!C317="","",SUMIFS(entrada!H:H,entrada!C:C,C317))</f>
        <v>0</v>
      </c>
      <c r="F317" s="47">
        <f>IF(CADA_PROD!B317="","",SUMIFS(SAIDA!G:G,SAIDA!C:C,C317))</f>
        <v>0</v>
      </c>
      <c r="G317" s="47">
        <f t="shared" si="11"/>
        <v>0</v>
      </c>
      <c r="H317" s="19" t="str">
        <f>IF(CADA_PROD!B317="","",IFERROR(IF(G317&lt;=0,"Sem estoque",IF(G317/D317&lt;0.25,"Quase sem estoque",IF(G317/D317&lt;1.2,"Estoque baixo",IF(G317/D317&lt;2,"Estoque moderado","Estoque confortável")))),""))</f>
        <v>Sem estoque</v>
      </c>
      <c r="I317" s="22">
        <f>IF(CADA_PROD!B317="","",SUMIFS(entrada!L:L,entrada!C:C,C317))</f>
        <v>0</v>
      </c>
      <c r="J317" s="49">
        <f>IF(CADA_PROD!B317="","",IFERROR($I317/SUM($I$5:$I$1003),""))</f>
        <v>0</v>
      </c>
      <c r="K317" s="49">
        <f>IF(CADA_PROD!B317="","",IFERROR(G317/SUM($G$5:$G$1003)+O317,""))</f>
        <v>0</v>
      </c>
      <c r="L317" s="22">
        <f>IF(CADA_PROD!$C317="","",IFERROR(SUMIFS(entrada!L:L,entrada!C:C,C317)/SUMIFS(entrada!H:H,entrada!C:C,C317),0))</f>
        <v>0</v>
      </c>
      <c r="M317" s="50" t="e">
        <f>IF(CADA_PROD!B317="","",F317/D317)</f>
        <v>#VALUE!</v>
      </c>
      <c r="N317" s="48" t="b">
        <f t="shared" si="10"/>
        <v>1</v>
      </c>
    </row>
    <row r="318" spans="2:14" ht="30.75" customHeight="1" x14ac:dyDescent="0.25">
      <c r="B318" s="19" t="str">
        <f>IF(CADA_PROD!B318="","",CADA_PROD!B318)</f>
        <v>0I26</v>
      </c>
      <c r="C318" s="19" t="str">
        <f>IF(CADA_PROD!C318="","",CADA_PROD!C318)</f>
        <v>0I26</v>
      </c>
      <c r="D318" s="47" t="str">
        <f>IF(CADA_PROD!D318="","",CADA_PROD!D318)</f>
        <v/>
      </c>
      <c r="E318" s="47">
        <f>IF(CADA_PROD!C318="","",SUMIFS(entrada!H:H,entrada!C:C,C318))</f>
        <v>0</v>
      </c>
      <c r="F318" s="47">
        <f>IF(CADA_PROD!B318="","",SUMIFS(SAIDA!G:G,SAIDA!C:C,C318))</f>
        <v>0</v>
      </c>
      <c r="G318" s="47">
        <f t="shared" si="11"/>
        <v>0</v>
      </c>
      <c r="H318" s="19" t="str">
        <f>IF(CADA_PROD!B318="","",IFERROR(IF(G318&lt;=0,"Sem estoque",IF(G318/D318&lt;0.25,"Quase sem estoque",IF(G318/D318&lt;1.2,"Estoque baixo",IF(G318/D318&lt;2,"Estoque moderado","Estoque confortável")))),""))</f>
        <v>Sem estoque</v>
      </c>
      <c r="I318" s="22">
        <f>IF(CADA_PROD!B318="","",SUMIFS(entrada!L:L,entrada!C:C,C318))</f>
        <v>0</v>
      </c>
      <c r="J318" s="49">
        <f>IF(CADA_PROD!B318="","",IFERROR($I318/SUM($I$5:$I$1003),""))</f>
        <v>0</v>
      </c>
      <c r="K318" s="49">
        <f>IF(CADA_PROD!B318="","",IFERROR(G318/SUM($G$5:$G$1003)+O318,""))</f>
        <v>0</v>
      </c>
      <c r="L318" s="22">
        <f>IF(CADA_PROD!$C318="","",IFERROR(SUMIFS(entrada!L:L,entrada!C:C,C318)/SUMIFS(entrada!H:H,entrada!C:C,C318),0))</f>
        <v>0</v>
      </c>
      <c r="M318" s="50" t="e">
        <f>IF(CADA_PROD!B318="","",F318/D318)</f>
        <v>#VALUE!</v>
      </c>
      <c r="N318" s="48" t="b">
        <f t="shared" si="10"/>
        <v>1</v>
      </c>
    </row>
    <row r="319" spans="2:14" ht="30.75" customHeight="1" x14ac:dyDescent="0.25">
      <c r="B319" s="19" t="str">
        <f>IF(CADA_PROD!B319="","",CADA_PROD!B319)</f>
        <v>0I27</v>
      </c>
      <c r="C319" s="19" t="str">
        <f>IF(CADA_PROD!C319="","",CADA_PROD!C319)</f>
        <v>0I27</v>
      </c>
      <c r="D319" s="47" t="str">
        <f>IF(CADA_PROD!D319="","",CADA_PROD!D319)</f>
        <v/>
      </c>
      <c r="E319" s="47">
        <f>IF(CADA_PROD!C319="","",SUMIFS(entrada!H:H,entrada!C:C,C319))</f>
        <v>0</v>
      </c>
      <c r="F319" s="47">
        <f>IF(CADA_PROD!B319="","",SUMIFS(SAIDA!G:G,SAIDA!C:C,C319))</f>
        <v>0</v>
      </c>
      <c r="G319" s="47">
        <f t="shared" si="11"/>
        <v>0</v>
      </c>
      <c r="H319" s="19" t="str">
        <f>IF(CADA_PROD!B319="","",IFERROR(IF(G319&lt;=0,"Sem estoque",IF(G319/D319&lt;0.25,"Quase sem estoque",IF(G319/D319&lt;1.2,"Estoque baixo",IF(G319/D319&lt;2,"Estoque moderado","Estoque confortável")))),""))</f>
        <v>Sem estoque</v>
      </c>
      <c r="I319" s="22">
        <f>IF(CADA_PROD!B319="","",SUMIFS(entrada!L:L,entrada!C:C,C319))</f>
        <v>0</v>
      </c>
      <c r="J319" s="49">
        <f>IF(CADA_PROD!B319="","",IFERROR($I319/SUM($I$5:$I$1003),""))</f>
        <v>0</v>
      </c>
      <c r="K319" s="49">
        <f>IF(CADA_PROD!B319="","",IFERROR(G319/SUM($G$5:$G$1003)+O319,""))</f>
        <v>0</v>
      </c>
      <c r="L319" s="22">
        <f>IF(CADA_PROD!$C319="","",IFERROR(SUMIFS(entrada!L:L,entrada!C:C,C319)/SUMIFS(entrada!H:H,entrada!C:C,C319),0))</f>
        <v>0</v>
      </c>
      <c r="M319" s="50" t="e">
        <f>IF(CADA_PROD!B319="","",F319/D319)</f>
        <v>#VALUE!</v>
      </c>
      <c r="N319" s="48" t="b">
        <f t="shared" si="10"/>
        <v>1</v>
      </c>
    </row>
    <row r="320" spans="2:14" ht="30.75" customHeight="1" x14ac:dyDescent="0.25">
      <c r="B320" s="19" t="str">
        <f>IF(CADA_PROD!B320="","",CADA_PROD!B320)</f>
        <v>0I28</v>
      </c>
      <c r="C320" s="19" t="str">
        <f>IF(CADA_PROD!C320="","",CADA_PROD!C320)</f>
        <v>0I28</v>
      </c>
      <c r="D320" s="47" t="str">
        <f>IF(CADA_PROD!D320="","",CADA_PROD!D320)</f>
        <v/>
      </c>
      <c r="E320" s="47">
        <f>IF(CADA_PROD!C320="","",SUMIFS(entrada!H:H,entrada!C:C,C320))</f>
        <v>0</v>
      </c>
      <c r="F320" s="47">
        <f>IF(CADA_PROD!B320="","",SUMIFS(SAIDA!G:G,SAIDA!C:C,C320))</f>
        <v>0</v>
      </c>
      <c r="G320" s="47">
        <f t="shared" si="11"/>
        <v>0</v>
      </c>
      <c r="H320" s="19" t="str">
        <f>IF(CADA_PROD!B320="","",IFERROR(IF(G320&lt;=0,"Sem estoque",IF(G320/D320&lt;0.25,"Quase sem estoque",IF(G320/D320&lt;1.2,"Estoque baixo",IF(G320/D320&lt;2,"Estoque moderado","Estoque confortável")))),""))</f>
        <v>Sem estoque</v>
      </c>
      <c r="I320" s="22">
        <f>IF(CADA_PROD!B320="","",SUMIFS(entrada!L:L,entrada!C:C,C320))</f>
        <v>0</v>
      </c>
      <c r="J320" s="49">
        <f>IF(CADA_PROD!B320="","",IFERROR($I320/SUM($I$5:$I$1003),""))</f>
        <v>0</v>
      </c>
      <c r="K320" s="49">
        <f>IF(CADA_PROD!B320="","",IFERROR(G320/SUM($G$5:$G$1003)+O320,""))</f>
        <v>0</v>
      </c>
      <c r="L320" s="22">
        <f>IF(CADA_PROD!$C320="","",IFERROR(SUMIFS(entrada!L:L,entrada!C:C,C320)/SUMIFS(entrada!H:H,entrada!C:C,C320),0))</f>
        <v>0</v>
      </c>
      <c r="M320" s="50" t="e">
        <f>IF(CADA_PROD!B320="","",F320/D320)</f>
        <v>#VALUE!</v>
      </c>
      <c r="N320" s="48" t="b">
        <f t="shared" si="10"/>
        <v>1</v>
      </c>
    </row>
    <row r="321" spans="2:14" ht="30.75" customHeight="1" x14ac:dyDescent="0.25">
      <c r="B321" s="19" t="str">
        <f>IF(CADA_PROD!B321="","",CADA_PROD!B321)</f>
        <v>0I29</v>
      </c>
      <c r="C321" s="19" t="str">
        <f>IF(CADA_PROD!C321="","",CADA_PROD!C321)</f>
        <v>0I29</v>
      </c>
      <c r="D321" s="47" t="str">
        <f>IF(CADA_PROD!D321="","",CADA_PROD!D321)</f>
        <v/>
      </c>
      <c r="E321" s="47">
        <f>IF(CADA_PROD!C321="","",SUMIFS(entrada!H:H,entrada!C:C,C321))</f>
        <v>0</v>
      </c>
      <c r="F321" s="47">
        <f>IF(CADA_PROD!B321="","",SUMIFS(SAIDA!G:G,SAIDA!C:C,C321))</f>
        <v>0</v>
      </c>
      <c r="G321" s="47">
        <f t="shared" si="11"/>
        <v>0</v>
      </c>
      <c r="H321" s="19" t="str">
        <f>IF(CADA_PROD!B321="","",IFERROR(IF(G321&lt;=0,"Sem estoque",IF(G321/D321&lt;0.25,"Quase sem estoque",IF(G321/D321&lt;1.2,"Estoque baixo",IF(G321/D321&lt;2,"Estoque moderado","Estoque confortável")))),""))</f>
        <v>Sem estoque</v>
      </c>
      <c r="I321" s="22">
        <f>IF(CADA_PROD!B321="","",SUMIFS(entrada!L:L,entrada!C:C,C321))</f>
        <v>0</v>
      </c>
      <c r="J321" s="49">
        <f>IF(CADA_PROD!B321="","",IFERROR($I321/SUM($I$5:$I$1003),""))</f>
        <v>0</v>
      </c>
      <c r="K321" s="49">
        <f>IF(CADA_PROD!B321="","",IFERROR(G321/SUM($G$5:$G$1003)+O321,""))</f>
        <v>0</v>
      </c>
      <c r="L321" s="22">
        <f>IF(CADA_PROD!$C321="","",IFERROR(SUMIFS(entrada!L:L,entrada!C:C,C321)/SUMIFS(entrada!H:H,entrada!C:C,C321),0))</f>
        <v>0</v>
      </c>
      <c r="M321" s="50" t="e">
        <f>IF(CADA_PROD!B321="","",F321/D321)</f>
        <v>#VALUE!</v>
      </c>
      <c r="N321" s="48" t="b">
        <f t="shared" si="10"/>
        <v>1</v>
      </c>
    </row>
    <row r="322" spans="2:14" ht="30.75" customHeight="1" x14ac:dyDescent="0.25">
      <c r="B322" s="19" t="str">
        <f>IF(CADA_PROD!B322="","",CADA_PROD!B322)</f>
        <v>0I30</v>
      </c>
      <c r="C322" s="19" t="str">
        <f>IF(CADA_PROD!C322="","",CADA_PROD!C322)</f>
        <v>0I30</v>
      </c>
      <c r="D322" s="47" t="str">
        <f>IF(CADA_PROD!D322="","",CADA_PROD!D322)</f>
        <v/>
      </c>
      <c r="E322" s="47">
        <f>IF(CADA_PROD!C322="","",SUMIFS(entrada!H:H,entrada!C:C,C322))</f>
        <v>0</v>
      </c>
      <c r="F322" s="47">
        <f>IF(CADA_PROD!B322="","",SUMIFS(SAIDA!G:G,SAIDA!C:C,C322))</f>
        <v>0</v>
      </c>
      <c r="G322" s="47">
        <f t="shared" si="11"/>
        <v>0</v>
      </c>
      <c r="H322" s="19" t="str">
        <f>IF(CADA_PROD!B322="","",IFERROR(IF(G322&lt;=0,"Sem estoque",IF(G322/D322&lt;0.25,"Quase sem estoque",IF(G322/D322&lt;1.2,"Estoque baixo",IF(G322/D322&lt;2,"Estoque moderado","Estoque confortável")))),""))</f>
        <v>Sem estoque</v>
      </c>
      <c r="I322" s="22">
        <f>IF(CADA_PROD!B322="","",SUMIFS(entrada!L:L,entrada!C:C,C322))</f>
        <v>0</v>
      </c>
      <c r="J322" s="49">
        <f>IF(CADA_PROD!B322="","",IFERROR($I322/SUM($I$5:$I$1003),""))</f>
        <v>0</v>
      </c>
      <c r="K322" s="49">
        <f>IF(CADA_PROD!B322="","",IFERROR(G322/SUM($G$5:$G$1003)+O322,""))</f>
        <v>0</v>
      </c>
      <c r="L322" s="22">
        <f>IF(CADA_PROD!$C322="","",IFERROR(SUMIFS(entrada!L:L,entrada!C:C,C322)/SUMIFS(entrada!H:H,entrada!C:C,C322),0))</f>
        <v>0</v>
      </c>
      <c r="M322" s="50" t="e">
        <f>IF(CADA_PROD!B322="","",F322/D322)</f>
        <v>#VALUE!</v>
      </c>
      <c r="N322" s="48" t="b">
        <f t="shared" si="10"/>
        <v>1</v>
      </c>
    </row>
    <row r="323" spans="2:14" ht="30.75" customHeight="1" x14ac:dyDescent="0.25">
      <c r="B323" s="19" t="str">
        <f>IF(CADA_PROD!B323="","",CADA_PROD!B323)</f>
        <v>0I31</v>
      </c>
      <c r="C323" s="19" t="str">
        <f>IF(CADA_PROD!C323="","",CADA_PROD!C323)</f>
        <v>0I31</v>
      </c>
      <c r="D323" s="47" t="str">
        <f>IF(CADA_PROD!D323="","",CADA_PROD!D323)</f>
        <v/>
      </c>
      <c r="E323" s="47">
        <f>IF(CADA_PROD!C323="","",SUMIFS(entrada!H:H,entrada!C:C,C323))</f>
        <v>0</v>
      </c>
      <c r="F323" s="47">
        <f>IF(CADA_PROD!B323="","",SUMIFS(SAIDA!G:G,SAIDA!C:C,C323))</f>
        <v>0</v>
      </c>
      <c r="G323" s="47">
        <f t="shared" si="11"/>
        <v>0</v>
      </c>
      <c r="H323" s="19" t="str">
        <f>IF(CADA_PROD!B323="","",IFERROR(IF(G323&lt;=0,"Sem estoque",IF(G323/D323&lt;0.25,"Quase sem estoque",IF(G323/D323&lt;1.2,"Estoque baixo",IF(G323/D323&lt;2,"Estoque moderado","Estoque confortável")))),""))</f>
        <v>Sem estoque</v>
      </c>
      <c r="I323" s="22">
        <f>IF(CADA_PROD!B323="","",SUMIFS(entrada!L:L,entrada!C:C,C323))</f>
        <v>0</v>
      </c>
      <c r="J323" s="49">
        <f>IF(CADA_PROD!B323="","",IFERROR($I323/SUM($I$5:$I$1003),""))</f>
        <v>0</v>
      </c>
      <c r="K323" s="49">
        <f>IF(CADA_PROD!B323="","",IFERROR(G323/SUM($G$5:$G$1003)+O323,""))</f>
        <v>0</v>
      </c>
      <c r="L323" s="22">
        <f>IF(CADA_PROD!$C323="","",IFERROR(SUMIFS(entrada!L:L,entrada!C:C,C323)/SUMIFS(entrada!H:H,entrada!C:C,C323),0))</f>
        <v>0</v>
      </c>
      <c r="M323" s="50" t="e">
        <f>IF(CADA_PROD!B323="","",F323/D323)</f>
        <v>#VALUE!</v>
      </c>
      <c r="N323" s="48" t="b">
        <f t="shared" si="10"/>
        <v>1</v>
      </c>
    </row>
    <row r="324" spans="2:14" ht="30.75" customHeight="1" x14ac:dyDescent="0.25">
      <c r="B324" s="19" t="str">
        <f>IF(CADA_PROD!B324="","",CADA_PROD!B324)</f>
        <v>0I32</v>
      </c>
      <c r="C324" s="19" t="str">
        <f>IF(CADA_PROD!C324="","",CADA_PROD!C324)</f>
        <v>0I32</v>
      </c>
      <c r="D324" s="47" t="str">
        <f>IF(CADA_PROD!D324="","",CADA_PROD!D324)</f>
        <v/>
      </c>
      <c r="E324" s="47">
        <f>IF(CADA_PROD!C324="","",SUMIFS(entrada!H:H,entrada!C:C,C324))</f>
        <v>0</v>
      </c>
      <c r="F324" s="47">
        <f>IF(CADA_PROD!B324="","",SUMIFS(SAIDA!G:G,SAIDA!C:C,C324))</f>
        <v>0</v>
      </c>
      <c r="G324" s="47">
        <f t="shared" si="11"/>
        <v>0</v>
      </c>
      <c r="H324" s="19" t="str">
        <f>IF(CADA_PROD!B324="","",IFERROR(IF(G324&lt;=0,"Sem estoque",IF(G324/D324&lt;0.25,"Quase sem estoque",IF(G324/D324&lt;1.2,"Estoque baixo",IF(G324/D324&lt;2,"Estoque moderado","Estoque confortável")))),""))</f>
        <v>Sem estoque</v>
      </c>
      <c r="I324" s="22">
        <f>IF(CADA_PROD!B324="","",SUMIFS(entrada!L:L,entrada!C:C,C324))</f>
        <v>0</v>
      </c>
      <c r="J324" s="49">
        <f>IF(CADA_PROD!B324="","",IFERROR($I324/SUM($I$5:$I$1003),""))</f>
        <v>0</v>
      </c>
      <c r="K324" s="49">
        <f>IF(CADA_PROD!B324="","",IFERROR(G324/SUM($G$5:$G$1003)+O324,""))</f>
        <v>0</v>
      </c>
      <c r="L324" s="22">
        <f>IF(CADA_PROD!$C324="","",IFERROR(SUMIFS(entrada!L:L,entrada!C:C,C324)/SUMIFS(entrada!H:H,entrada!C:C,C324),0))</f>
        <v>0</v>
      </c>
      <c r="M324" s="50" t="e">
        <f>IF(CADA_PROD!B324="","",F324/D324)</f>
        <v>#VALUE!</v>
      </c>
      <c r="N324" s="48" t="b">
        <f t="shared" si="10"/>
        <v>1</v>
      </c>
    </row>
    <row r="325" spans="2:14" ht="30.75" customHeight="1" x14ac:dyDescent="0.25">
      <c r="B325" s="19" t="str">
        <f>IF(CADA_PROD!B325="","",CADA_PROD!B325)</f>
        <v>0I33</v>
      </c>
      <c r="C325" s="19" t="str">
        <f>IF(CADA_PROD!C325="","",CADA_PROD!C325)</f>
        <v>0I33</v>
      </c>
      <c r="D325" s="47" t="str">
        <f>IF(CADA_PROD!D325="","",CADA_PROD!D325)</f>
        <v/>
      </c>
      <c r="E325" s="47">
        <f>IF(CADA_PROD!C325="","",SUMIFS(entrada!H:H,entrada!C:C,C325))</f>
        <v>0</v>
      </c>
      <c r="F325" s="47">
        <f>IF(CADA_PROD!B325="","",SUMIFS(SAIDA!G:G,SAIDA!C:C,C325))</f>
        <v>0</v>
      </c>
      <c r="G325" s="47">
        <f t="shared" si="11"/>
        <v>0</v>
      </c>
      <c r="H325" s="19" t="str">
        <f>IF(CADA_PROD!B325="","",IFERROR(IF(G325&lt;=0,"Sem estoque",IF(G325/D325&lt;0.25,"Quase sem estoque",IF(G325/D325&lt;1.2,"Estoque baixo",IF(G325/D325&lt;2,"Estoque moderado","Estoque confortável")))),""))</f>
        <v>Sem estoque</v>
      </c>
      <c r="I325" s="22">
        <f>IF(CADA_PROD!B325="","",SUMIFS(entrada!L:L,entrada!C:C,C325))</f>
        <v>0</v>
      </c>
      <c r="J325" s="49">
        <f>IF(CADA_PROD!B325="","",IFERROR($I325/SUM($I$5:$I$1003),""))</f>
        <v>0</v>
      </c>
      <c r="K325" s="49">
        <f>IF(CADA_PROD!B325="","",IFERROR(G325/SUM($G$5:$G$1003)+O325,""))</f>
        <v>0</v>
      </c>
      <c r="L325" s="22">
        <f>IF(CADA_PROD!$C325="","",IFERROR(SUMIFS(entrada!L:L,entrada!C:C,C325)/SUMIFS(entrada!H:H,entrada!C:C,C325),0))</f>
        <v>0</v>
      </c>
      <c r="M325" s="50" t="e">
        <f>IF(CADA_PROD!B325="","",F325/D325)</f>
        <v>#VALUE!</v>
      </c>
      <c r="N325" s="48" t="b">
        <f t="shared" si="10"/>
        <v>1</v>
      </c>
    </row>
    <row r="326" spans="2:14" ht="30.75" customHeight="1" x14ac:dyDescent="0.25">
      <c r="B326" s="19" t="str">
        <f>IF(CADA_PROD!B326="","",CADA_PROD!B326)</f>
        <v>0I34</v>
      </c>
      <c r="C326" s="19" t="str">
        <f>IF(CADA_PROD!C326="","",CADA_PROD!C326)</f>
        <v>0I34</v>
      </c>
      <c r="D326" s="47" t="str">
        <f>IF(CADA_PROD!D326="","",CADA_PROD!D326)</f>
        <v/>
      </c>
      <c r="E326" s="47">
        <f>IF(CADA_PROD!C326="","",SUMIFS(entrada!H:H,entrada!C:C,C326))</f>
        <v>0</v>
      </c>
      <c r="F326" s="47">
        <f>IF(CADA_PROD!B326="","",SUMIFS(SAIDA!G:G,SAIDA!C:C,C326))</f>
        <v>0</v>
      </c>
      <c r="G326" s="47">
        <f t="shared" si="11"/>
        <v>0</v>
      </c>
      <c r="H326" s="19" t="str">
        <f>IF(CADA_PROD!B326="","",IFERROR(IF(G326&lt;=0,"Sem estoque",IF(G326/D326&lt;0.25,"Quase sem estoque",IF(G326/D326&lt;1.2,"Estoque baixo",IF(G326/D326&lt;2,"Estoque moderado","Estoque confortável")))),""))</f>
        <v>Sem estoque</v>
      </c>
      <c r="I326" s="22">
        <f>IF(CADA_PROD!B326="","",SUMIFS(entrada!L:L,entrada!C:C,C326))</f>
        <v>0</v>
      </c>
      <c r="J326" s="49">
        <f>IF(CADA_PROD!B326="","",IFERROR($I326/SUM($I$5:$I$1003),""))</f>
        <v>0</v>
      </c>
      <c r="K326" s="49">
        <f>IF(CADA_PROD!B326="","",IFERROR(G326/SUM($G$5:$G$1003)+O326,""))</f>
        <v>0</v>
      </c>
      <c r="L326" s="22">
        <f>IF(CADA_PROD!$C326="","",IFERROR(SUMIFS(entrada!L:L,entrada!C:C,C326)/SUMIFS(entrada!H:H,entrada!C:C,C326),0))</f>
        <v>0</v>
      </c>
      <c r="M326" s="50" t="e">
        <f>IF(CADA_PROD!B326="","",F326/D326)</f>
        <v>#VALUE!</v>
      </c>
      <c r="N326" s="48" t="b">
        <f t="shared" ref="N326:N389" si="12">IF(C326="","",G326&lt;D326)</f>
        <v>1</v>
      </c>
    </row>
    <row r="327" spans="2:14" ht="30.75" customHeight="1" x14ac:dyDescent="0.25">
      <c r="B327" s="19" t="str">
        <f>IF(CADA_PROD!B327="","",CADA_PROD!B327)</f>
        <v>0I35</v>
      </c>
      <c r="C327" s="19" t="str">
        <f>IF(CADA_PROD!C327="","",CADA_PROD!C327)</f>
        <v>0I35</v>
      </c>
      <c r="D327" s="47" t="str">
        <f>IF(CADA_PROD!D327="","",CADA_PROD!D327)</f>
        <v/>
      </c>
      <c r="E327" s="47">
        <f>IF(CADA_PROD!C327="","",SUMIFS(entrada!H:H,entrada!C:C,C327))</f>
        <v>0</v>
      </c>
      <c r="F327" s="47">
        <f>IF(CADA_PROD!B327="","",SUMIFS(SAIDA!G:G,SAIDA!C:C,C327))</f>
        <v>0</v>
      </c>
      <c r="G327" s="47">
        <f t="shared" si="11"/>
        <v>0</v>
      </c>
      <c r="H327" s="19" t="str">
        <f>IF(CADA_PROD!B327="","",IFERROR(IF(G327&lt;=0,"Sem estoque",IF(G327/D327&lt;0.25,"Quase sem estoque",IF(G327/D327&lt;1.2,"Estoque baixo",IF(G327/D327&lt;2,"Estoque moderado","Estoque confortável")))),""))</f>
        <v>Sem estoque</v>
      </c>
      <c r="I327" s="22">
        <f>IF(CADA_PROD!B327="","",SUMIFS(entrada!L:L,entrada!C:C,C327))</f>
        <v>0</v>
      </c>
      <c r="J327" s="49">
        <f>IF(CADA_PROD!B327="","",IFERROR($I327/SUM($I$5:$I$1003),""))</f>
        <v>0</v>
      </c>
      <c r="K327" s="49">
        <f>IF(CADA_PROD!B327="","",IFERROR(G327/SUM($G$5:$G$1003)+O327,""))</f>
        <v>0</v>
      </c>
      <c r="L327" s="22">
        <f>IF(CADA_PROD!$C327="","",IFERROR(SUMIFS(entrada!L:L,entrada!C:C,C327)/SUMIFS(entrada!H:H,entrada!C:C,C327),0))</f>
        <v>0</v>
      </c>
      <c r="M327" s="50" t="e">
        <f>IF(CADA_PROD!B327="","",F327/D327)</f>
        <v>#VALUE!</v>
      </c>
      <c r="N327" s="48" t="b">
        <f t="shared" si="12"/>
        <v>1</v>
      </c>
    </row>
    <row r="328" spans="2:14" ht="30.75" customHeight="1" x14ac:dyDescent="0.25">
      <c r="B328" s="19" t="str">
        <f>IF(CADA_PROD!B328="","",CADA_PROD!B328)</f>
        <v>0I36</v>
      </c>
      <c r="C328" s="19" t="str">
        <f>IF(CADA_PROD!C328="","",CADA_PROD!C328)</f>
        <v>0I36</v>
      </c>
      <c r="D328" s="47" t="str">
        <f>IF(CADA_PROD!D328="","",CADA_PROD!D328)</f>
        <v/>
      </c>
      <c r="E328" s="47">
        <f>IF(CADA_PROD!C328="","",SUMIFS(entrada!H:H,entrada!C:C,C328))</f>
        <v>0</v>
      </c>
      <c r="F328" s="47">
        <f>IF(CADA_PROD!B328="","",SUMIFS(SAIDA!G:G,SAIDA!C:C,C328))</f>
        <v>0</v>
      </c>
      <c r="G328" s="47">
        <f t="shared" si="11"/>
        <v>0</v>
      </c>
      <c r="H328" s="19" t="str">
        <f>IF(CADA_PROD!B328="","",IFERROR(IF(G328&lt;=0,"Sem estoque",IF(G328/D328&lt;0.25,"Quase sem estoque",IF(G328/D328&lt;1.2,"Estoque baixo",IF(G328/D328&lt;2,"Estoque moderado","Estoque confortável")))),""))</f>
        <v>Sem estoque</v>
      </c>
      <c r="I328" s="22">
        <f>IF(CADA_PROD!B328="","",SUMIFS(entrada!L:L,entrada!C:C,C328))</f>
        <v>0</v>
      </c>
      <c r="J328" s="49">
        <f>IF(CADA_PROD!B328="","",IFERROR($I328/SUM($I$5:$I$1003),""))</f>
        <v>0</v>
      </c>
      <c r="K328" s="49">
        <f>IF(CADA_PROD!B328="","",IFERROR(G328/SUM($G$5:$G$1003)+O328,""))</f>
        <v>0</v>
      </c>
      <c r="L328" s="22">
        <f>IF(CADA_PROD!$C328="","",IFERROR(SUMIFS(entrada!L:L,entrada!C:C,C328)/SUMIFS(entrada!H:H,entrada!C:C,C328),0))</f>
        <v>0</v>
      </c>
      <c r="M328" s="50" t="e">
        <f>IF(CADA_PROD!B328="","",F328/D328)</f>
        <v>#VALUE!</v>
      </c>
      <c r="N328" s="48" t="b">
        <f t="shared" si="12"/>
        <v>1</v>
      </c>
    </row>
    <row r="329" spans="2:14" ht="30.75" customHeight="1" x14ac:dyDescent="0.25">
      <c r="B329" s="19" t="str">
        <f>IF(CADA_PROD!B329="","",CADA_PROD!B329)</f>
        <v>00J1</v>
      </c>
      <c r="C329" s="19" t="str">
        <f>IF(CADA_PROD!C329="","",CADA_PROD!C329)</f>
        <v>00J1</v>
      </c>
      <c r="D329" s="47" t="str">
        <f>IF(CADA_PROD!D329="","",CADA_PROD!D329)</f>
        <v/>
      </c>
      <c r="E329" s="47">
        <f>IF(CADA_PROD!C329="","",SUMIFS(entrada!H:H,entrada!C:C,C329))</f>
        <v>1</v>
      </c>
      <c r="F329" s="47">
        <f>IF(CADA_PROD!B329="","",SUMIFS(SAIDA!G:G,SAIDA!C:C,C329))</f>
        <v>0</v>
      </c>
      <c r="G329" s="47">
        <f t="shared" si="11"/>
        <v>1</v>
      </c>
      <c r="H329" s="19" t="str">
        <f>IF(CADA_PROD!B329="","",IFERROR(IF(G329&lt;=0,"Sem estoque",IF(G329/D329&lt;0.25,"Quase sem estoque",IF(G329/D329&lt;1.2,"Estoque baixo",IF(G329/D329&lt;2,"Estoque moderado","Estoque confortável")))),""))</f>
        <v/>
      </c>
      <c r="I329" s="22">
        <f>IF(CADA_PROD!B329="","",SUMIFS(entrada!L:L,entrada!C:C,C329))</f>
        <v>0</v>
      </c>
      <c r="J329" s="49">
        <f>IF(CADA_PROD!B329="","",IFERROR($I329/SUM($I$5:$I$1003),""))</f>
        <v>0</v>
      </c>
      <c r="K329" s="49">
        <f>IF(CADA_PROD!B329="","",IFERROR(G329/SUM($G$5:$G$1003)+O329,""))</f>
        <v>1.2661433274246644E-4</v>
      </c>
      <c r="L329" s="22">
        <f>IF(CADA_PROD!$C329="","",IFERROR(SUMIFS(entrada!L:L,entrada!C:C,C329)/SUMIFS(entrada!H:H,entrada!C:C,C329),0))</f>
        <v>0</v>
      </c>
      <c r="M329" s="50" t="e">
        <f>IF(CADA_PROD!B329="","",F329/D329)</f>
        <v>#VALUE!</v>
      </c>
      <c r="N329" s="48" t="b">
        <f t="shared" si="12"/>
        <v>1</v>
      </c>
    </row>
    <row r="330" spans="2:14" ht="30.75" customHeight="1" x14ac:dyDescent="0.25">
      <c r="B330" s="19" t="str">
        <f>IF(CADA_PROD!B330="","",CADA_PROD!B330)</f>
        <v>00J2</v>
      </c>
      <c r="C330" s="19" t="str">
        <f>IF(CADA_PROD!C330="","",CADA_PROD!C330)</f>
        <v>00J2</v>
      </c>
      <c r="D330" s="47">
        <f>IF(CADA_PROD!D330="","",CADA_PROD!D330)</f>
        <v>6</v>
      </c>
      <c r="E330" s="47">
        <f>IF(CADA_PROD!C330="","",SUMIFS(entrada!H:H,entrada!C:C,C330))</f>
        <v>10</v>
      </c>
      <c r="F330" s="47">
        <f>IF(CADA_PROD!B330="","",SUMIFS(SAIDA!G:G,SAIDA!C:C,C330))</f>
        <v>6</v>
      </c>
      <c r="G330" s="47">
        <f t="shared" si="11"/>
        <v>4</v>
      </c>
      <c r="H330" s="19" t="str">
        <f>IF(CADA_PROD!B330="","",IFERROR(IF(G330&lt;=0,"Sem estoque",IF(G330/D330&lt;0.25,"Quase sem estoque",IF(G330/D330&lt;1.2,"Estoque baixo",IF(G330/D330&lt;2,"Estoque moderado","Estoque confortável")))),""))</f>
        <v>Estoque baixo</v>
      </c>
      <c r="I330" s="22">
        <f>IF(CADA_PROD!B330="","",SUMIFS(entrada!L:L,entrada!C:C,C330))</f>
        <v>0</v>
      </c>
      <c r="J330" s="49">
        <f>IF(CADA_PROD!B330="","",IFERROR($I330/SUM($I$5:$I$1003),""))</f>
        <v>0</v>
      </c>
      <c r="K330" s="49">
        <f>IF(CADA_PROD!B330="","",IFERROR(G330/SUM($G$5:$G$1003)+O330,""))</f>
        <v>5.0645733096986575E-4</v>
      </c>
      <c r="L330" s="22">
        <f>IF(CADA_PROD!$C330="","",IFERROR(SUMIFS(entrada!L:L,entrada!C:C,C330)/SUMIFS(entrada!H:H,entrada!C:C,C330),0))</f>
        <v>0</v>
      </c>
      <c r="M330" s="50">
        <f>IF(CADA_PROD!B330="","",F330/D330)</f>
        <v>1</v>
      </c>
      <c r="N330" s="48" t="b">
        <f t="shared" si="12"/>
        <v>1</v>
      </c>
    </row>
    <row r="331" spans="2:14" ht="30.75" customHeight="1" x14ac:dyDescent="0.25">
      <c r="B331" s="19" t="str">
        <f>IF(CADA_PROD!B331="","",CADA_PROD!B331)</f>
        <v>00J3</v>
      </c>
      <c r="C331" s="19" t="str">
        <f>IF(CADA_PROD!C331="","",CADA_PROD!C331)</f>
        <v>00J3</v>
      </c>
      <c r="D331" s="47" t="str">
        <f>IF(CADA_PROD!D331="","",CADA_PROD!D331)</f>
        <v/>
      </c>
      <c r="E331" s="47">
        <f>IF(CADA_PROD!C331="","",SUMIFS(entrada!H:H,entrada!C:C,C331))</f>
        <v>7</v>
      </c>
      <c r="F331" s="47">
        <f>IF(CADA_PROD!B331="","",SUMIFS(SAIDA!G:G,SAIDA!C:C,C331))</f>
        <v>2</v>
      </c>
      <c r="G331" s="47">
        <f t="shared" si="11"/>
        <v>5</v>
      </c>
      <c r="H331" s="19" t="str">
        <f>IF(CADA_PROD!B331="","",IFERROR(IF(G331&lt;=0,"Sem estoque",IF(G331/D331&lt;0.25,"Quase sem estoque",IF(G331/D331&lt;1.2,"Estoque baixo",IF(G331/D331&lt;2,"Estoque moderado","Estoque confortável")))),""))</f>
        <v/>
      </c>
      <c r="I331" s="22">
        <f>IF(CADA_PROD!B331="","",SUMIFS(entrada!L:L,entrada!C:C,C331))</f>
        <v>0</v>
      </c>
      <c r="J331" s="49">
        <f>IF(CADA_PROD!B331="","",IFERROR($I331/SUM($I$5:$I$1003),""))</f>
        <v>0</v>
      </c>
      <c r="K331" s="49">
        <f>IF(CADA_PROD!B331="","",IFERROR(G331/SUM($G$5:$G$1003)+O331,""))</f>
        <v>6.3307166371233219E-4</v>
      </c>
      <c r="L331" s="22">
        <f>IF(CADA_PROD!$C331="","",IFERROR(SUMIFS(entrada!L:L,entrada!C:C,C331)/SUMIFS(entrada!H:H,entrada!C:C,C331),0))</f>
        <v>0</v>
      </c>
      <c r="M331" s="50" t="e">
        <f>IF(CADA_PROD!B331="","",F331/D331)</f>
        <v>#VALUE!</v>
      </c>
      <c r="N331" s="48" t="b">
        <f t="shared" si="12"/>
        <v>1</v>
      </c>
    </row>
    <row r="332" spans="2:14" ht="30.75" customHeight="1" x14ac:dyDescent="0.25">
      <c r="B332" s="19" t="str">
        <f>IF(CADA_PROD!B332="","",CADA_PROD!B332)</f>
        <v>00J4</v>
      </c>
      <c r="C332" s="19" t="str">
        <f>IF(CADA_PROD!C332="","",CADA_PROD!C332)</f>
        <v>00J4</v>
      </c>
      <c r="D332" s="47" t="str">
        <f>IF(CADA_PROD!D332="","",CADA_PROD!D332)</f>
        <v/>
      </c>
      <c r="E332" s="47">
        <f>IF(CADA_PROD!C332="","",SUMIFS(entrada!H:H,entrada!C:C,C332))</f>
        <v>2</v>
      </c>
      <c r="F332" s="47">
        <f>IF(CADA_PROD!B332="","",SUMIFS(SAIDA!G:G,SAIDA!C:C,C332))</f>
        <v>0</v>
      </c>
      <c r="G332" s="47">
        <f t="shared" si="11"/>
        <v>2</v>
      </c>
      <c r="H332" s="19" t="str">
        <f>IF(CADA_PROD!B332="","",IFERROR(IF(G332&lt;=0,"Sem estoque",IF(G332/D332&lt;0.25,"Quase sem estoque",IF(G332/D332&lt;1.2,"Estoque baixo",IF(G332/D332&lt;2,"Estoque moderado","Estoque confortável")))),""))</f>
        <v/>
      </c>
      <c r="I332" s="22">
        <f>IF(CADA_PROD!B332="","",SUMIFS(entrada!L:L,entrada!C:C,C332))</f>
        <v>0</v>
      </c>
      <c r="J332" s="49">
        <f>IF(CADA_PROD!B332="","",IFERROR($I332/SUM($I$5:$I$1003),""))</f>
        <v>0</v>
      </c>
      <c r="K332" s="49">
        <f>IF(CADA_PROD!B332="","",IFERROR(G332/SUM($G$5:$G$1003)+O332,""))</f>
        <v>2.5322866548493288E-4</v>
      </c>
      <c r="L332" s="22">
        <f>IF(CADA_PROD!$C332="","",IFERROR(SUMIFS(entrada!L:L,entrada!C:C,C332)/SUMIFS(entrada!H:H,entrada!C:C,C332),0))</f>
        <v>0</v>
      </c>
      <c r="M332" s="50" t="e">
        <f>IF(CADA_PROD!B332="","",F332/D332)</f>
        <v>#VALUE!</v>
      </c>
      <c r="N332" s="48" t="b">
        <f t="shared" si="12"/>
        <v>1</v>
      </c>
    </row>
    <row r="333" spans="2:14" ht="30.75" customHeight="1" x14ac:dyDescent="0.25">
      <c r="B333" s="19" t="str">
        <f>IF(CADA_PROD!B333="","",CADA_PROD!B333)</f>
        <v>00J5</v>
      </c>
      <c r="C333" s="19" t="str">
        <f>IF(CADA_PROD!C333="","",CADA_PROD!C333)</f>
        <v>00J5</v>
      </c>
      <c r="D333" s="47" t="str">
        <f>IF(CADA_PROD!D333="","",CADA_PROD!D333)</f>
        <v/>
      </c>
      <c r="E333" s="47">
        <f>IF(CADA_PROD!C333="","",SUMIFS(entrada!H:H,entrada!C:C,C333))</f>
        <v>7</v>
      </c>
      <c r="F333" s="47">
        <f>IF(CADA_PROD!B333="","",SUMIFS(SAIDA!G:G,SAIDA!C:C,C333))</f>
        <v>0</v>
      </c>
      <c r="G333" s="47">
        <f t="shared" si="11"/>
        <v>7</v>
      </c>
      <c r="H333" s="19" t="str">
        <f>IF(CADA_PROD!B333="","",IFERROR(IF(G333&lt;=0,"Sem estoque",IF(G333/D333&lt;0.25,"Quase sem estoque",IF(G333/D333&lt;1.2,"Estoque baixo",IF(G333/D333&lt;2,"Estoque moderado","Estoque confortável")))),""))</f>
        <v/>
      </c>
      <c r="I333" s="22">
        <f>IF(CADA_PROD!B333="","",SUMIFS(entrada!L:L,entrada!C:C,C333))</f>
        <v>0</v>
      </c>
      <c r="J333" s="49">
        <f>IF(CADA_PROD!B333="","",IFERROR($I333/SUM($I$5:$I$1003),""))</f>
        <v>0</v>
      </c>
      <c r="K333" s="49">
        <f>IF(CADA_PROD!B333="","",IFERROR(G333/SUM($G$5:$G$1003)+O333,""))</f>
        <v>8.8630032919726517E-4</v>
      </c>
      <c r="L333" s="22">
        <f>IF(CADA_PROD!$C333="","",IFERROR(SUMIFS(entrada!L:L,entrada!C:C,C333)/SUMIFS(entrada!H:H,entrada!C:C,C333),0))</f>
        <v>0</v>
      </c>
      <c r="M333" s="50" t="e">
        <f>IF(CADA_PROD!B333="","",F333/D333)</f>
        <v>#VALUE!</v>
      </c>
      <c r="N333" s="48" t="b">
        <f t="shared" si="12"/>
        <v>1</v>
      </c>
    </row>
    <row r="334" spans="2:14" ht="30.75" customHeight="1" x14ac:dyDescent="0.25">
      <c r="B334" s="19" t="str">
        <f>IF(CADA_PROD!B334="","",CADA_PROD!B334)</f>
        <v>00J6</v>
      </c>
      <c r="C334" s="19" t="str">
        <f>IF(CADA_PROD!C334="","",CADA_PROD!C334)</f>
        <v>00J6</v>
      </c>
      <c r="D334" s="47" t="str">
        <f>IF(CADA_PROD!D334="","",CADA_PROD!D334)</f>
        <v/>
      </c>
      <c r="E334" s="47">
        <f>IF(CADA_PROD!C334="","",SUMIFS(entrada!H:H,entrada!C:C,C334))</f>
        <v>2</v>
      </c>
      <c r="F334" s="47">
        <f>IF(CADA_PROD!B334="","",SUMIFS(SAIDA!G:G,SAIDA!C:C,C334))</f>
        <v>0</v>
      </c>
      <c r="G334" s="47">
        <f t="shared" si="11"/>
        <v>2</v>
      </c>
      <c r="H334" s="19" t="str">
        <f>IF(CADA_PROD!B334="","",IFERROR(IF(G334&lt;=0,"Sem estoque",IF(G334/D334&lt;0.25,"Quase sem estoque",IF(G334/D334&lt;1.2,"Estoque baixo",IF(G334/D334&lt;2,"Estoque moderado","Estoque confortável")))),""))</f>
        <v/>
      </c>
      <c r="I334" s="22">
        <f>IF(CADA_PROD!B334="","",SUMIFS(entrada!L:L,entrada!C:C,C334))</f>
        <v>0</v>
      </c>
      <c r="J334" s="49">
        <f>IF(CADA_PROD!B334="","",IFERROR($I334/SUM($I$5:$I$1003),""))</f>
        <v>0</v>
      </c>
      <c r="K334" s="49">
        <f>IF(CADA_PROD!B334="","",IFERROR(G334/SUM($G$5:$G$1003)+O334,""))</f>
        <v>2.5322866548493288E-4</v>
      </c>
      <c r="L334" s="22">
        <f>IF(CADA_PROD!$C334="","",IFERROR(SUMIFS(entrada!L:L,entrada!C:C,C334)/SUMIFS(entrada!H:H,entrada!C:C,C334),0))</f>
        <v>0</v>
      </c>
      <c r="M334" s="50" t="e">
        <f>IF(CADA_PROD!B334="","",F334/D334)</f>
        <v>#VALUE!</v>
      </c>
      <c r="N334" s="48" t="b">
        <f t="shared" si="12"/>
        <v>1</v>
      </c>
    </row>
    <row r="335" spans="2:14" ht="30.75" customHeight="1" x14ac:dyDescent="0.25">
      <c r="B335" s="19" t="str">
        <f>IF(CADA_PROD!B335="","",CADA_PROD!B335)</f>
        <v>00J7</v>
      </c>
      <c r="C335" s="19" t="str">
        <f>IF(CADA_PROD!C335="","",CADA_PROD!C335)</f>
        <v>00J7</v>
      </c>
      <c r="D335" s="47" t="str">
        <f>IF(CADA_PROD!D335="","",CADA_PROD!D335)</f>
        <v/>
      </c>
      <c r="E335" s="47">
        <f>IF(CADA_PROD!C335="","",SUMIFS(entrada!H:H,entrada!C:C,C335))</f>
        <v>64</v>
      </c>
      <c r="F335" s="47">
        <f>IF(CADA_PROD!B335="","",SUMIFS(SAIDA!G:G,SAIDA!C:C,C335))</f>
        <v>0</v>
      </c>
      <c r="G335" s="47">
        <f t="shared" si="11"/>
        <v>64</v>
      </c>
      <c r="H335" s="19" t="str">
        <f>IF(CADA_PROD!B335="","",IFERROR(IF(G335&lt;=0,"Sem estoque",IF(G335/D335&lt;0.25,"Quase sem estoque",IF(G335/D335&lt;1.2,"Estoque baixo",IF(G335/D335&lt;2,"Estoque moderado","Estoque confortável")))),""))</f>
        <v/>
      </c>
      <c r="I335" s="22">
        <f>IF(CADA_PROD!B335="","",SUMIFS(entrada!L:L,entrada!C:C,C335))</f>
        <v>0</v>
      </c>
      <c r="J335" s="49">
        <f>IF(CADA_PROD!B335="","",IFERROR($I335/SUM($I$5:$I$1003),""))</f>
        <v>0</v>
      </c>
      <c r="K335" s="49">
        <f>IF(CADA_PROD!B335="","",IFERROR(G335/SUM($G$5:$G$1003)+O335,""))</f>
        <v>8.103317295517852E-3</v>
      </c>
      <c r="L335" s="22">
        <f>IF(CADA_PROD!$C335="","",IFERROR(SUMIFS(entrada!L:L,entrada!C:C,C335)/SUMIFS(entrada!H:H,entrada!C:C,C335),0))</f>
        <v>0</v>
      </c>
      <c r="M335" s="50" t="e">
        <f>IF(CADA_PROD!B335="","",F335/D335)</f>
        <v>#VALUE!</v>
      </c>
      <c r="N335" s="48" t="b">
        <f t="shared" si="12"/>
        <v>1</v>
      </c>
    </row>
    <row r="336" spans="2:14" ht="30.75" customHeight="1" x14ac:dyDescent="0.25">
      <c r="B336" s="19" t="str">
        <f>IF(CADA_PROD!B336="","",CADA_PROD!B336)</f>
        <v>00J8</v>
      </c>
      <c r="C336" s="19" t="str">
        <f>IF(CADA_PROD!C336="","",CADA_PROD!C336)</f>
        <v>00J8</v>
      </c>
      <c r="D336" s="47" t="str">
        <f>IF(CADA_PROD!D336="","",CADA_PROD!D336)</f>
        <v/>
      </c>
      <c r="E336" s="47">
        <f>IF(CADA_PROD!C336="","",SUMIFS(entrada!H:H,entrada!C:C,C336))</f>
        <v>6</v>
      </c>
      <c r="F336" s="47">
        <f>IF(CADA_PROD!B336="","",SUMIFS(SAIDA!G:G,SAIDA!C:C,C336))</f>
        <v>0</v>
      </c>
      <c r="G336" s="47">
        <f t="shared" si="11"/>
        <v>6</v>
      </c>
      <c r="H336" s="19" t="str">
        <f>IF(CADA_PROD!B336="","",IFERROR(IF(G336&lt;=0,"Sem estoque",IF(G336/D336&lt;0.25,"Quase sem estoque",IF(G336/D336&lt;1.2,"Estoque baixo",IF(G336/D336&lt;2,"Estoque moderado","Estoque confortável")))),""))</f>
        <v/>
      </c>
      <c r="I336" s="22">
        <f>IF(CADA_PROD!B336="","",SUMIFS(entrada!L:L,entrada!C:C,C336))</f>
        <v>0</v>
      </c>
      <c r="J336" s="49">
        <f>IF(CADA_PROD!B336="","",IFERROR($I336/SUM($I$5:$I$1003),""))</f>
        <v>0</v>
      </c>
      <c r="K336" s="49">
        <f>IF(CADA_PROD!B336="","",IFERROR(G336/SUM($G$5:$G$1003)+O336,""))</f>
        <v>7.5968599645479873E-4</v>
      </c>
      <c r="L336" s="22">
        <f>IF(CADA_PROD!$C336="","",IFERROR(SUMIFS(entrada!L:L,entrada!C:C,C336)/SUMIFS(entrada!H:H,entrada!C:C,C336),0))</f>
        <v>0</v>
      </c>
      <c r="M336" s="50" t="e">
        <f>IF(CADA_PROD!B336="","",F336/D336)</f>
        <v>#VALUE!</v>
      </c>
      <c r="N336" s="48" t="b">
        <f t="shared" si="12"/>
        <v>1</v>
      </c>
    </row>
    <row r="337" spans="2:14" ht="30.75" customHeight="1" x14ac:dyDescent="0.25">
      <c r="B337" s="19" t="str">
        <f>IF(CADA_PROD!B337="","",CADA_PROD!B337)</f>
        <v>00J9</v>
      </c>
      <c r="C337" s="19" t="str">
        <f>IF(CADA_PROD!C337="","",CADA_PROD!C337)</f>
        <v>00J9</v>
      </c>
      <c r="D337" s="47" t="str">
        <f>IF(CADA_PROD!D337="","",CADA_PROD!D337)</f>
        <v/>
      </c>
      <c r="E337" s="47">
        <f>IF(CADA_PROD!C337="","",SUMIFS(entrada!H:H,entrada!C:C,C337))</f>
        <v>28</v>
      </c>
      <c r="F337" s="47">
        <f>IF(CADA_PROD!B337="","",SUMIFS(SAIDA!G:G,SAIDA!C:C,C337))</f>
        <v>0</v>
      </c>
      <c r="G337" s="47">
        <f t="shared" ref="G337:G400" si="13">IFERROR(E337-F337,"")</f>
        <v>28</v>
      </c>
      <c r="H337" s="19" t="str">
        <f>IF(CADA_PROD!B337="","",IFERROR(IF(G337&lt;=0,"Sem estoque",IF(G337/D337&lt;0.25,"Quase sem estoque",IF(G337/D337&lt;1.2,"Estoque baixo",IF(G337/D337&lt;2,"Estoque moderado","Estoque confortável")))),""))</f>
        <v/>
      </c>
      <c r="I337" s="22">
        <f>IF(CADA_PROD!B337="","",SUMIFS(entrada!L:L,entrada!C:C,C337))</f>
        <v>0</v>
      </c>
      <c r="J337" s="49">
        <f>IF(CADA_PROD!B337="","",IFERROR($I337/SUM($I$5:$I$1003),""))</f>
        <v>0</v>
      </c>
      <c r="K337" s="49">
        <f>IF(CADA_PROD!B337="","",IFERROR(G337/SUM($G$5:$G$1003)+O337,""))</f>
        <v>3.5452013167890607E-3</v>
      </c>
      <c r="L337" s="22">
        <f>IF(CADA_PROD!$C337="","",IFERROR(SUMIFS(entrada!L:L,entrada!C:C,C337)/SUMIFS(entrada!H:H,entrada!C:C,C337),0))</f>
        <v>0</v>
      </c>
      <c r="M337" s="50" t="e">
        <f>IF(CADA_PROD!B337="","",F337/D337)</f>
        <v>#VALUE!</v>
      </c>
      <c r="N337" s="48" t="b">
        <f t="shared" si="12"/>
        <v>1</v>
      </c>
    </row>
    <row r="338" spans="2:14" ht="30.75" customHeight="1" x14ac:dyDescent="0.25">
      <c r="B338" s="19" t="str">
        <f>IF(CADA_PROD!B338="","",CADA_PROD!B338)</f>
        <v>0J10</v>
      </c>
      <c r="C338" s="19" t="str">
        <f>IF(CADA_PROD!C338="","",CADA_PROD!C338)</f>
        <v>0J10</v>
      </c>
      <c r="D338" s="47" t="str">
        <f>IF(CADA_PROD!D338="","",CADA_PROD!D338)</f>
        <v/>
      </c>
      <c r="E338" s="47">
        <f>IF(CADA_PROD!C338="","",SUMIFS(entrada!H:H,entrada!C:C,C338))</f>
        <v>23</v>
      </c>
      <c r="F338" s="47">
        <f>IF(CADA_PROD!B338="","",SUMIFS(SAIDA!G:G,SAIDA!C:C,C338))</f>
        <v>10</v>
      </c>
      <c r="G338" s="47">
        <f t="shared" si="13"/>
        <v>13</v>
      </c>
      <c r="H338" s="19" t="str">
        <f>IF(CADA_PROD!B338="","",IFERROR(IF(G338&lt;=0,"Sem estoque",IF(G338/D338&lt;0.25,"Quase sem estoque",IF(G338/D338&lt;1.2,"Estoque baixo",IF(G338/D338&lt;2,"Estoque moderado","Estoque confortável")))),""))</f>
        <v/>
      </c>
      <c r="I338" s="22">
        <f>IF(CADA_PROD!B338="","",SUMIFS(entrada!L:L,entrada!C:C,C338))</f>
        <v>0</v>
      </c>
      <c r="J338" s="49">
        <f>IF(CADA_PROD!B338="","",IFERROR($I338/SUM($I$5:$I$1003),""))</f>
        <v>0</v>
      </c>
      <c r="K338" s="49">
        <f>IF(CADA_PROD!B338="","",IFERROR(G338/SUM($G$5:$G$1003)+O338,""))</f>
        <v>1.6459863256520638E-3</v>
      </c>
      <c r="L338" s="22">
        <f>IF(CADA_PROD!$C338="","",IFERROR(SUMIFS(entrada!L:L,entrada!C:C,C338)/SUMIFS(entrada!H:H,entrada!C:C,C338),0))</f>
        <v>0</v>
      </c>
      <c r="M338" s="50" t="e">
        <f>IF(CADA_PROD!B338="","",F338/D338)</f>
        <v>#VALUE!</v>
      </c>
      <c r="N338" s="48" t="b">
        <f t="shared" si="12"/>
        <v>1</v>
      </c>
    </row>
    <row r="339" spans="2:14" ht="30.75" customHeight="1" x14ac:dyDescent="0.25">
      <c r="B339" s="19" t="str">
        <f>IF(CADA_PROD!B339="","",CADA_PROD!B339)</f>
        <v>0J11</v>
      </c>
      <c r="C339" s="19" t="str">
        <f>IF(CADA_PROD!C339="","",CADA_PROD!C339)</f>
        <v>0J11</v>
      </c>
      <c r="D339" s="47">
        <f>IF(CADA_PROD!D339="","",CADA_PROD!D339)</f>
        <v>3</v>
      </c>
      <c r="E339" s="47">
        <f>IF(CADA_PROD!C339="","",SUMIFS(entrada!H:H,entrada!C:C,C339))</f>
        <v>7</v>
      </c>
      <c r="F339" s="47">
        <f>IF(CADA_PROD!B339="","",SUMIFS(SAIDA!G:G,SAIDA!C:C,C339))</f>
        <v>3</v>
      </c>
      <c r="G339" s="47">
        <f t="shared" si="13"/>
        <v>4</v>
      </c>
      <c r="H339" s="19" t="str">
        <f>IF(CADA_PROD!B339="","",IFERROR(IF(G339&lt;=0,"Sem estoque",IF(G339/D339&lt;0.25,"Quase sem estoque",IF(G339/D339&lt;1.2,"Estoque baixo",IF(G339/D339&lt;2,"Estoque moderado","Estoque confortável")))),""))</f>
        <v>Estoque moderado</v>
      </c>
      <c r="I339" s="22">
        <f>IF(CADA_PROD!B339="","",SUMIFS(entrada!L:L,entrada!C:C,C339))</f>
        <v>0</v>
      </c>
      <c r="J339" s="49">
        <f>IF(CADA_PROD!B339="","",IFERROR($I339/SUM($I$5:$I$1003),""))</f>
        <v>0</v>
      </c>
      <c r="K339" s="49">
        <f>IF(CADA_PROD!B339="","",IFERROR(G339/SUM($G$5:$G$1003)+O339,""))</f>
        <v>5.0645733096986575E-4</v>
      </c>
      <c r="L339" s="22">
        <f>IF(CADA_PROD!$C339="","",IFERROR(SUMIFS(entrada!L:L,entrada!C:C,C339)/SUMIFS(entrada!H:H,entrada!C:C,C339),0))</f>
        <v>0</v>
      </c>
      <c r="M339" s="50">
        <f>IF(CADA_PROD!B339="","",F339/D339)</f>
        <v>1</v>
      </c>
      <c r="N339" s="48" t="b">
        <f t="shared" si="12"/>
        <v>0</v>
      </c>
    </row>
    <row r="340" spans="2:14" ht="30.75" customHeight="1" x14ac:dyDescent="0.25">
      <c r="B340" s="19" t="str">
        <f>IF(CADA_PROD!B340="","",CADA_PROD!B340)</f>
        <v>0J12</v>
      </c>
      <c r="C340" s="19" t="str">
        <f>IF(CADA_PROD!C340="","",CADA_PROD!C340)</f>
        <v>0J12</v>
      </c>
      <c r="D340" s="47" t="str">
        <f>IF(CADA_PROD!D340="","",CADA_PROD!D340)</f>
        <v/>
      </c>
      <c r="E340" s="47">
        <f>IF(CADA_PROD!C340="","",SUMIFS(entrada!H:H,entrada!C:C,C340))</f>
        <v>2</v>
      </c>
      <c r="F340" s="47">
        <f>IF(CADA_PROD!B340="","",SUMIFS(SAIDA!G:G,SAIDA!C:C,C340))</f>
        <v>0</v>
      </c>
      <c r="G340" s="47">
        <f t="shared" si="13"/>
        <v>2</v>
      </c>
      <c r="H340" s="19" t="str">
        <f>IF(CADA_PROD!B340="","",IFERROR(IF(G340&lt;=0,"Sem estoque",IF(G340/D340&lt;0.25,"Quase sem estoque",IF(G340/D340&lt;1.2,"Estoque baixo",IF(G340/D340&lt;2,"Estoque moderado","Estoque confortável")))),""))</f>
        <v/>
      </c>
      <c r="I340" s="22">
        <f>IF(CADA_PROD!B340="","",SUMIFS(entrada!L:L,entrada!C:C,C340))</f>
        <v>0</v>
      </c>
      <c r="J340" s="49">
        <f>IF(CADA_PROD!B340="","",IFERROR($I340/SUM($I$5:$I$1003),""))</f>
        <v>0</v>
      </c>
      <c r="K340" s="49">
        <f>IF(CADA_PROD!B340="","",IFERROR(G340/SUM($G$5:$G$1003)+O340,""))</f>
        <v>2.5322866548493288E-4</v>
      </c>
      <c r="L340" s="22">
        <f>IF(CADA_PROD!$C340="","",IFERROR(SUMIFS(entrada!L:L,entrada!C:C,C340)/SUMIFS(entrada!H:H,entrada!C:C,C340),0))</f>
        <v>0</v>
      </c>
      <c r="M340" s="50" t="e">
        <f>IF(CADA_PROD!B340="","",F340/D340)</f>
        <v>#VALUE!</v>
      </c>
      <c r="N340" s="48" t="b">
        <f t="shared" si="12"/>
        <v>1</v>
      </c>
    </row>
    <row r="341" spans="2:14" ht="30.75" customHeight="1" x14ac:dyDescent="0.25">
      <c r="B341" s="19" t="str">
        <f>IF(CADA_PROD!B341="","",CADA_PROD!B341)</f>
        <v>0J13</v>
      </c>
      <c r="C341" s="19" t="str">
        <f>IF(CADA_PROD!C341="","",CADA_PROD!C341)</f>
        <v>0J13</v>
      </c>
      <c r="D341" s="47" t="str">
        <f>IF(CADA_PROD!D341="","",CADA_PROD!D341)</f>
        <v/>
      </c>
      <c r="E341" s="47">
        <f>IF(CADA_PROD!C341="","",SUMIFS(entrada!H:H,entrada!C:C,C341))</f>
        <v>11</v>
      </c>
      <c r="F341" s="47">
        <f>IF(CADA_PROD!B341="","",SUMIFS(SAIDA!G:G,SAIDA!C:C,C341))</f>
        <v>1</v>
      </c>
      <c r="G341" s="47">
        <f t="shared" si="13"/>
        <v>10</v>
      </c>
      <c r="H341" s="19" t="str">
        <f>IF(CADA_PROD!B341="","",IFERROR(IF(G341&lt;=0,"Sem estoque",IF(G341/D341&lt;0.25,"Quase sem estoque",IF(G341/D341&lt;1.2,"Estoque baixo",IF(G341/D341&lt;2,"Estoque moderado","Estoque confortável")))),""))</f>
        <v/>
      </c>
      <c r="I341" s="22">
        <f>IF(CADA_PROD!B341="","",SUMIFS(entrada!L:L,entrada!C:C,C341))</f>
        <v>0</v>
      </c>
      <c r="J341" s="49">
        <f>IF(CADA_PROD!B341="","",IFERROR($I341/SUM($I$5:$I$1003),""))</f>
        <v>0</v>
      </c>
      <c r="K341" s="49">
        <f>IF(CADA_PROD!B341="","",IFERROR(G341/SUM($G$5:$G$1003)+O341,""))</f>
        <v>1.2661433274246644E-3</v>
      </c>
      <c r="L341" s="22">
        <f>IF(CADA_PROD!$C341="","",IFERROR(SUMIFS(entrada!L:L,entrada!C:C,C341)/SUMIFS(entrada!H:H,entrada!C:C,C341),0))</f>
        <v>0</v>
      </c>
      <c r="M341" s="50" t="e">
        <f>IF(CADA_PROD!B341="","",F341/D341)</f>
        <v>#VALUE!</v>
      </c>
      <c r="N341" s="48" t="b">
        <f t="shared" si="12"/>
        <v>1</v>
      </c>
    </row>
    <row r="342" spans="2:14" ht="30.75" customHeight="1" x14ac:dyDescent="0.25">
      <c r="B342" s="19" t="str">
        <f>IF(CADA_PROD!B342="","",CADA_PROD!B342)</f>
        <v>0J14</v>
      </c>
      <c r="C342" s="19" t="str">
        <f>IF(CADA_PROD!C342="","",CADA_PROD!C342)</f>
        <v>0J14</v>
      </c>
      <c r="D342" s="47" t="str">
        <f>IF(CADA_PROD!D342="","",CADA_PROD!D342)</f>
        <v/>
      </c>
      <c r="E342" s="47">
        <f>IF(CADA_PROD!C342="","",SUMIFS(entrada!H:H,entrada!C:C,C342))</f>
        <v>3</v>
      </c>
      <c r="F342" s="47">
        <f>IF(CADA_PROD!B342="","",SUMIFS(SAIDA!G:G,SAIDA!C:C,C342))</f>
        <v>0</v>
      </c>
      <c r="G342" s="47">
        <f t="shared" si="13"/>
        <v>3</v>
      </c>
      <c r="H342" s="19" t="str">
        <f>IF(CADA_PROD!B342="","",IFERROR(IF(G342&lt;=0,"Sem estoque",IF(G342/D342&lt;0.25,"Quase sem estoque",IF(G342/D342&lt;1.2,"Estoque baixo",IF(G342/D342&lt;2,"Estoque moderado","Estoque confortável")))),""))</f>
        <v/>
      </c>
      <c r="I342" s="22">
        <f>IF(CADA_PROD!B342="","",SUMIFS(entrada!L:L,entrada!C:C,C342))</f>
        <v>0</v>
      </c>
      <c r="J342" s="49">
        <f>IF(CADA_PROD!B342="","",IFERROR($I342/SUM($I$5:$I$1003),""))</f>
        <v>0</v>
      </c>
      <c r="K342" s="49">
        <f>IF(CADA_PROD!B342="","",IFERROR(G342/SUM($G$5:$G$1003)+O342,""))</f>
        <v>3.7984299822739937E-4</v>
      </c>
      <c r="L342" s="22">
        <f>IF(CADA_PROD!$C342="","",IFERROR(SUMIFS(entrada!L:L,entrada!C:C,C342)/SUMIFS(entrada!H:H,entrada!C:C,C342),0))</f>
        <v>0</v>
      </c>
      <c r="M342" s="50" t="e">
        <f>IF(CADA_PROD!B342="","",F342/D342)</f>
        <v>#VALUE!</v>
      </c>
      <c r="N342" s="48" t="b">
        <f t="shared" si="12"/>
        <v>1</v>
      </c>
    </row>
    <row r="343" spans="2:14" ht="30.75" customHeight="1" x14ac:dyDescent="0.25">
      <c r="B343" s="19" t="str">
        <f>IF(CADA_PROD!B343="","",CADA_PROD!B343)</f>
        <v>0J15</v>
      </c>
      <c r="C343" s="19" t="str">
        <f>IF(CADA_PROD!C343="","",CADA_PROD!C343)</f>
        <v>0J15</v>
      </c>
      <c r="D343" s="47" t="str">
        <f>IF(CADA_PROD!D343="","",CADA_PROD!D343)</f>
        <v/>
      </c>
      <c r="E343" s="47">
        <f>IF(CADA_PROD!C343="","",SUMIFS(entrada!H:H,entrada!C:C,C343))</f>
        <v>6</v>
      </c>
      <c r="F343" s="47">
        <f>IF(CADA_PROD!B343="","",SUMIFS(SAIDA!G:G,SAIDA!C:C,C343))</f>
        <v>0</v>
      </c>
      <c r="G343" s="47">
        <f t="shared" si="13"/>
        <v>6</v>
      </c>
      <c r="H343" s="19" t="str">
        <f>IF(CADA_PROD!B343="","",IFERROR(IF(G343&lt;=0,"Sem estoque",IF(G343/D343&lt;0.25,"Quase sem estoque",IF(G343/D343&lt;1.2,"Estoque baixo",IF(G343/D343&lt;2,"Estoque moderado","Estoque confortável")))),""))</f>
        <v/>
      </c>
      <c r="I343" s="22">
        <f>IF(CADA_PROD!B343="","",SUMIFS(entrada!L:L,entrada!C:C,C343))</f>
        <v>0</v>
      </c>
      <c r="J343" s="49">
        <f>IF(CADA_PROD!B343="","",IFERROR($I343/SUM($I$5:$I$1003),""))</f>
        <v>0</v>
      </c>
      <c r="K343" s="49">
        <f>IF(CADA_PROD!B343="","",IFERROR(G343/SUM($G$5:$G$1003)+O343,""))</f>
        <v>7.5968599645479873E-4</v>
      </c>
      <c r="L343" s="22">
        <f>IF(CADA_PROD!$C343="","",IFERROR(SUMIFS(entrada!L:L,entrada!C:C,C343)/SUMIFS(entrada!H:H,entrada!C:C,C343),0))</f>
        <v>0</v>
      </c>
      <c r="M343" s="50" t="e">
        <f>IF(CADA_PROD!B343="","",F343/D343)</f>
        <v>#VALUE!</v>
      </c>
      <c r="N343" s="48" t="b">
        <f t="shared" si="12"/>
        <v>1</v>
      </c>
    </row>
    <row r="344" spans="2:14" ht="30.75" customHeight="1" x14ac:dyDescent="0.25">
      <c r="B344" s="19" t="str">
        <f>IF(CADA_PROD!B344="","",CADA_PROD!B344)</f>
        <v>0J16</v>
      </c>
      <c r="C344" s="19" t="str">
        <f>IF(CADA_PROD!C344="","",CADA_PROD!C344)</f>
        <v>0J16</v>
      </c>
      <c r="D344" s="47" t="str">
        <f>IF(CADA_PROD!D344="","",CADA_PROD!D344)</f>
        <v/>
      </c>
      <c r="E344" s="47">
        <f>IF(CADA_PROD!C344="","",SUMIFS(entrada!H:H,entrada!C:C,C344))</f>
        <v>2</v>
      </c>
      <c r="F344" s="47">
        <f>IF(CADA_PROD!B344="","",SUMIFS(SAIDA!G:G,SAIDA!C:C,C344))</f>
        <v>0</v>
      </c>
      <c r="G344" s="47">
        <f t="shared" si="13"/>
        <v>2</v>
      </c>
      <c r="H344" s="19" t="str">
        <f>IF(CADA_PROD!B344="","",IFERROR(IF(G344&lt;=0,"Sem estoque",IF(G344/D344&lt;0.25,"Quase sem estoque",IF(G344/D344&lt;1.2,"Estoque baixo",IF(G344/D344&lt;2,"Estoque moderado","Estoque confortável")))),""))</f>
        <v/>
      </c>
      <c r="I344" s="22">
        <f>IF(CADA_PROD!B344="","",SUMIFS(entrada!L:L,entrada!C:C,C344))</f>
        <v>0</v>
      </c>
      <c r="J344" s="49">
        <f>IF(CADA_PROD!B344="","",IFERROR($I344/SUM($I$5:$I$1003),""))</f>
        <v>0</v>
      </c>
      <c r="K344" s="49">
        <f>IF(CADA_PROD!B344="","",IFERROR(G344/SUM($G$5:$G$1003)+O344,""))</f>
        <v>2.5322866548493288E-4</v>
      </c>
      <c r="L344" s="22">
        <f>IF(CADA_PROD!$C344="","",IFERROR(SUMIFS(entrada!L:L,entrada!C:C,C344)/SUMIFS(entrada!H:H,entrada!C:C,C344),0))</f>
        <v>0</v>
      </c>
      <c r="M344" s="50" t="e">
        <f>IF(CADA_PROD!B344="","",F344/D344)</f>
        <v>#VALUE!</v>
      </c>
      <c r="N344" s="48" t="b">
        <f t="shared" si="12"/>
        <v>1</v>
      </c>
    </row>
    <row r="345" spans="2:14" ht="30.75" customHeight="1" x14ac:dyDescent="0.25">
      <c r="B345" s="19" t="str">
        <f>IF(CADA_PROD!B345="","",CADA_PROD!B345)</f>
        <v>0J17</v>
      </c>
      <c r="C345" s="19" t="str">
        <f>IF(CADA_PROD!C345="","",CADA_PROD!C345)</f>
        <v>0J17</v>
      </c>
      <c r="D345" s="47" t="str">
        <f>IF(CADA_PROD!D345="","",CADA_PROD!D345)</f>
        <v/>
      </c>
      <c r="E345" s="47">
        <f>IF(CADA_PROD!C345="","",SUMIFS(entrada!H:H,entrada!C:C,C345))</f>
        <v>0</v>
      </c>
      <c r="F345" s="47">
        <f>IF(CADA_PROD!B345="","",SUMIFS(SAIDA!G:G,SAIDA!C:C,C345))</f>
        <v>3</v>
      </c>
      <c r="G345" s="47">
        <f t="shared" si="13"/>
        <v>-3</v>
      </c>
      <c r="H345" s="19" t="str">
        <f>IF(CADA_PROD!B345="","",IFERROR(IF(G345&lt;=0,"Sem estoque",IF(G345/D345&lt;0.25,"Quase sem estoque",IF(G345/D345&lt;1.2,"Estoque baixo",IF(G345/D345&lt;2,"Estoque moderado","Estoque confortável")))),""))</f>
        <v>Sem estoque</v>
      </c>
      <c r="I345" s="22">
        <f>IF(CADA_PROD!B345="","",SUMIFS(entrada!L:L,entrada!C:C,C345))</f>
        <v>0</v>
      </c>
      <c r="J345" s="49">
        <f>IF(CADA_PROD!B345="","",IFERROR($I345/SUM($I$5:$I$1003),""))</f>
        <v>0</v>
      </c>
      <c r="K345" s="49">
        <f>IF(CADA_PROD!B345="","",IFERROR(G345/SUM($G$5:$G$1003)+O345,""))</f>
        <v>-3.7984299822739937E-4</v>
      </c>
      <c r="L345" s="22">
        <f>IF(CADA_PROD!$C345="","",IFERROR(SUMIFS(entrada!L:L,entrada!C:C,C345)/SUMIFS(entrada!H:H,entrada!C:C,C345),0))</f>
        <v>0</v>
      </c>
      <c r="M345" s="50" t="e">
        <f>IF(CADA_PROD!B345="","",F345/D345)</f>
        <v>#VALUE!</v>
      </c>
      <c r="N345" s="48" t="b">
        <f t="shared" si="12"/>
        <v>1</v>
      </c>
    </row>
    <row r="346" spans="2:14" ht="30.75" customHeight="1" x14ac:dyDescent="0.25">
      <c r="B346" s="19" t="str">
        <f>IF(CADA_PROD!B346="","",CADA_PROD!B346)</f>
        <v>0J18</v>
      </c>
      <c r="C346" s="19" t="str">
        <f>IF(CADA_PROD!C346="","",CADA_PROD!C346)</f>
        <v>0J18</v>
      </c>
      <c r="D346" s="47" t="str">
        <f>IF(CADA_PROD!D346="","",CADA_PROD!D346)</f>
        <v/>
      </c>
      <c r="E346" s="47">
        <f>IF(CADA_PROD!C346="","",SUMIFS(entrada!H:H,entrada!C:C,C346))</f>
        <v>0</v>
      </c>
      <c r="F346" s="47">
        <f>IF(CADA_PROD!B346="","",SUMIFS(SAIDA!G:G,SAIDA!C:C,C346))</f>
        <v>5</v>
      </c>
      <c r="G346" s="47">
        <f t="shared" si="13"/>
        <v>-5</v>
      </c>
      <c r="H346" s="19" t="str">
        <f>IF(CADA_PROD!B346="","",IFERROR(IF(G346&lt;=0,"Sem estoque",IF(G346/D346&lt;0.25,"Quase sem estoque",IF(G346/D346&lt;1.2,"Estoque baixo",IF(G346/D346&lt;2,"Estoque moderado","Estoque confortável")))),""))</f>
        <v>Sem estoque</v>
      </c>
      <c r="I346" s="22">
        <f>IF(CADA_PROD!B346="","",SUMIFS(entrada!L:L,entrada!C:C,C346))</f>
        <v>0</v>
      </c>
      <c r="J346" s="49">
        <f>IF(CADA_PROD!B346="","",IFERROR($I346/SUM($I$5:$I$1003),""))</f>
        <v>0</v>
      </c>
      <c r="K346" s="49">
        <f>IF(CADA_PROD!B346="","",IFERROR(G346/SUM($G$5:$G$1003)+O346,""))</f>
        <v>-6.3307166371233219E-4</v>
      </c>
      <c r="L346" s="22">
        <f>IF(CADA_PROD!$C346="","",IFERROR(SUMIFS(entrada!L:L,entrada!C:C,C346)/SUMIFS(entrada!H:H,entrada!C:C,C346),0))</f>
        <v>0</v>
      </c>
      <c r="M346" s="50" t="e">
        <f>IF(CADA_PROD!B346="","",F346/D346)</f>
        <v>#VALUE!</v>
      </c>
      <c r="N346" s="48" t="b">
        <f t="shared" si="12"/>
        <v>1</v>
      </c>
    </row>
    <row r="347" spans="2:14" ht="30.75" customHeight="1" x14ac:dyDescent="0.25">
      <c r="B347" s="19" t="str">
        <f>IF(CADA_PROD!B347="","",CADA_PROD!B347)</f>
        <v>0J19</v>
      </c>
      <c r="C347" s="19" t="str">
        <f>IF(CADA_PROD!C347="","",CADA_PROD!C347)</f>
        <v>0J19</v>
      </c>
      <c r="D347" s="47" t="str">
        <f>IF(CADA_PROD!D347="","",CADA_PROD!D347)</f>
        <v/>
      </c>
      <c r="E347" s="47">
        <f>IF(CADA_PROD!C347="","",SUMIFS(entrada!H:H,entrada!C:C,C347))</f>
        <v>0</v>
      </c>
      <c r="F347" s="47">
        <f>IF(CADA_PROD!B347="","",SUMIFS(SAIDA!G:G,SAIDA!C:C,C347))</f>
        <v>4</v>
      </c>
      <c r="G347" s="47">
        <f t="shared" si="13"/>
        <v>-4</v>
      </c>
      <c r="H347" s="19" t="str">
        <f>IF(CADA_PROD!B347="","",IFERROR(IF(G347&lt;=0,"Sem estoque",IF(G347/D347&lt;0.25,"Quase sem estoque",IF(G347/D347&lt;1.2,"Estoque baixo",IF(G347/D347&lt;2,"Estoque moderado","Estoque confortável")))),""))</f>
        <v>Sem estoque</v>
      </c>
      <c r="I347" s="22">
        <f>IF(CADA_PROD!B347="","",SUMIFS(entrada!L:L,entrada!C:C,C347))</f>
        <v>0</v>
      </c>
      <c r="J347" s="49">
        <f>IF(CADA_PROD!B347="","",IFERROR($I347/SUM($I$5:$I$1003),""))</f>
        <v>0</v>
      </c>
      <c r="K347" s="49">
        <f>IF(CADA_PROD!B347="","",IFERROR(G347/SUM($G$5:$G$1003)+O347,""))</f>
        <v>-5.0645733096986575E-4</v>
      </c>
      <c r="L347" s="22">
        <f>IF(CADA_PROD!$C347="","",IFERROR(SUMIFS(entrada!L:L,entrada!C:C,C347)/SUMIFS(entrada!H:H,entrada!C:C,C347),0))</f>
        <v>0</v>
      </c>
      <c r="M347" s="50" t="e">
        <f>IF(CADA_PROD!B347="","",F347/D347)</f>
        <v>#VALUE!</v>
      </c>
      <c r="N347" s="48" t="b">
        <f t="shared" si="12"/>
        <v>1</v>
      </c>
    </row>
    <row r="348" spans="2:14" ht="30.75" customHeight="1" x14ac:dyDescent="0.25">
      <c r="B348" s="19" t="str">
        <f>IF(CADA_PROD!B348="","",CADA_PROD!B348)</f>
        <v>0J20</v>
      </c>
      <c r="C348" s="19" t="str">
        <f>IF(CADA_PROD!C348="","",CADA_PROD!C348)</f>
        <v>0J20</v>
      </c>
      <c r="D348" s="47" t="str">
        <f>IF(CADA_PROD!D348="","",CADA_PROD!D348)</f>
        <v/>
      </c>
      <c r="E348" s="47">
        <f>IF(CADA_PROD!C348="","",SUMIFS(entrada!H:H,entrada!C:C,C348))</f>
        <v>0</v>
      </c>
      <c r="F348" s="47">
        <f>IF(CADA_PROD!B348="","",SUMIFS(SAIDA!G:G,SAIDA!C:C,C348))</f>
        <v>4</v>
      </c>
      <c r="G348" s="47">
        <f t="shared" si="13"/>
        <v>-4</v>
      </c>
      <c r="H348" s="19" t="str">
        <f>IF(CADA_PROD!B348="","",IFERROR(IF(G348&lt;=0,"Sem estoque",IF(G348/D348&lt;0.25,"Quase sem estoque",IF(G348/D348&lt;1.2,"Estoque baixo",IF(G348/D348&lt;2,"Estoque moderado","Estoque confortável")))),""))</f>
        <v>Sem estoque</v>
      </c>
      <c r="I348" s="22">
        <f>IF(CADA_PROD!B348="","",SUMIFS(entrada!L:L,entrada!C:C,C348))</f>
        <v>0</v>
      </c>
      <c r="J348" s="49">
        <f>IF(CADA_PROD!B348="","",IFERROR($I348/SUM($I$5:$I$1003),""))</f>
        <v>0</v>
      </c>
      <c r="K348" s="49">
        <f>IF(CADA_PROD!B348="","",IFERROR(G348/SUM($G$5:$G$1003)+O348,""))</f>
        <v>-5.0645733096986575E-4</v>
      </c>
      <c r="L348" s="22">
        <f>IF(CADA_PROD!$C348="","",IFERROR(SUMIFS(entrada!L:L,entrada!C:C,C348)/SUMIFS(entrada!H:H,entrada!C:C,C348),0))</f>
        <v>0</v>
      </c>
      <c r="M348" s="50" t="e">
        <f>IF(CADA_PROD!B348="","",F348/D348)</f>
        <v>#VALUE!</v>
      </c>
      <c r="N348" s="48" t="b">
        <f t="shared" si="12"/>
        <v>1</v>
      </c>
    </row>
    <row r="349" spans="2:14" ht="30.75" customHeight="1" x14ac:dyDescent="0.25">
      <c r="B349" s="19" t="str">
        <f>IF(CADA_PROD!B349="","",CADA_PROD!B349)</f>
        <v>0J21</v>
      </c>
      <c r="C349" s="19" t="str">
        <f>IF(CADA_PROD!C349="","",CADA_PROD!C349)</f>
        <v>0J21</v>
      </c>
      <c r="D349" s="47" t="str">
        <f>IF(CADA_PROD!D349="","",CADA_PROD!D349)</f>
        <v/>
      </c>
      <c r="E349" s="47">
        <f>IF(CADA_PROD!C349="","",SUMIFS(entrada!H:H,entrada!C:C,C349))</f>
        <v>0</v>
      </c>
      <c r="F349" s="47">
        <f>IF(CADA_PROD!B349="","",SUMIFS(SAIDA!G:G,SAIDA!C:C,C349))</f>
        <v>1</v>
      </c>
      <c r="G349" s="47">
        <f t="shared" si="13"/>
        <v>-1</v>
      </c>
      <c r="H349" s="19" t="str">
        <f>IF(CADA_PROD!B349="","",IFERROR(IF(G349&lt;=0,"Sem estoque",IF(G349/D349&lt;0.25,"Quase sem estoque",IF(G349/D349&lt;1.2,"Estoque baixo",IF(G349/D349&lt;2,"Estoque moderado","Estoque confortável")))),""))</f>
        <v>Sem estoque</v>
      </c>
      <c r="I349" s="22">
        <f>IF(CADA_PROD!B349="","",SUMIFS(entrada!L:L,entrada!C:C,C349))</f>
        <v>0</v>
      </c>
      <c r="J349" s="49">
        <f>IF(CADA_PROD!B349="","",IFERROR($I349/SUM($I$5:$I$1003),""))</f>
        <v>0</v>
      </c>
      <c r="K349" s="49">
        <f>IF(CADA_PROD!B349="","",IFERROR(G349/SUM($G$5:$G$1003)+O349,""))</f>
        <v>-1.2661433274246644E-4</v>
      </c>
      <c r="L349" s="22">
        <f>IF(CADA_PROD!$C349="","",IFERROR(SUMIFS(entrada!L:L,entrada!C:C,C349)/SUMIFS(entrada!H:H,entrada!C:C,C349),0))</f>
        <v>0</v>
      </c>
      <c r="M349" s="50" t="e">
        <f>IF(CADA_PROD!B349="","",F349/D349)</f>
        <v>#VALUE!</v>
      </c>
      <c r="N349" s="48" t="b">
        <f t="shared" si="12"/>
        <v>1</v>
      </c>
    </row>
    <row r="350" spans="2:14" ht="30.75" customHeight="1" x14ac:dyDescent="0.25">
      <c r="B350" s="19" t="str">
        <f>IF(CADA_PROD!B350="","",CADA_PROD!B350)</f>
        <v>0J22</v>
      </c>
      <c r="C350" s="19" t="str">
        <f>IF(CADA_PROD!C350="","",CADA_PROD!C350)</f>
        <v>0J22</v>
      </c>
      <c r="D350" s="47" t="str">
        <f>IF(CADA_PROD!D350="","",CADA_PROD!D350)</f>
        <v/>
      </c>
      <c r="E350" s="47">
        <f>IF(CADA_PROD!C350="","",SUMIFS(entrada!H:H,entrada!C:C,C350))</f>
        <v>50</v>
      </c>
      <c r="F350" s="47">
        <f>IF(CADA_PROD!B350="","",SUMIFS(SAIDA!G:G,SAIDA!C:C,C350))</f>
        <v>0</v>
      </c>
      <c r="G350" s="47">
        <f t="shared" si="13"/>
        <v>50</v>
      </c>
      <c r="H350" s="19" t="str">
        <f>IF(CADA_PROD!B350="","",IFERROR(IF(G350&lt;=0,"Sem estoque",IF(G350/D350&lt;0.25,"Quase sem estoque",IF(G350/D350&lt;1.2,"Estoque baixo",IF(G350/D350&lt;2,"Estoque moderado","Estoque confortável")))),""))</f>
        <v/>
      </c>
      <c r="I350" s="22">
        <f>IF(CADA_PROD!B350="","",SUMIFS(entrada!L:L,entrada!C:C,C350))</f>
        <v>0</v>
      </c>
      <c r="J350" s="49">
        <f>IF(CADA_PROD!B350="","",IFERROR($I350/SUM($I$5:$I$1003),""))</f>
        <v>0</v>
      </c>
      <c r="K350" s="49">
        <f>IF(CADA_PROD!B350="","",IFERROR(G350/SUM($G$5:$G$1003)+O350,""))</f>
        <v>6.3307166371233221E-3</v>
      </c>
      <c r="L350" s="22">
        <f>IF(CADA_PROD!$C350="","",IFERROR(SUMIFS(entrada!L:L,entrada!C:C,C350)/SUMIFS(entrada!H:H,entrada!C:C,C350),0))</f>
        <v>0</v>
      </c>
      <c r="M350" s="50" t="e">
        <f>IF(CADA_PROD!B350="","",F350/D350)</f>
        <v>#VALUE!</v>
      </c>
      <c r="N350" s="48" t="b">
        <f t="shared" si="12"/>
        <v>1</v>
      </c>
    </row>
    <row r="351" spans="2:14" ht="30.75" customHeight="1" x14ac:dyDescent="0.25">
      <c r="B351" s="19" t="str">
        <f>IF(CADA_PROD!B351="","",CADA_PROD!B351)</f>
        <v>0J23</v>
      </c>
      <c r="C351" s="19" t="str">
        <f>IF(CADA_PROD!C351="","",CADA_PROD!C351)</f>
        <v>0J23</v>
      </c>
      <c r="D351" s="47" t="str">
        <f>IF(CADA_PROD!D351="","",CADA_PROD!D351)</f>
        <v/>
      </c>
      <c r="E351" s="47">
        <f>IF(CADA_PROD!C351="","",SUMIFS(entrada!H:H,entrada!C:C,C351))</f>
        <v>15</v>
      </c>
      <c r="F351" s="47">
        <f>IF(CADA_PROD!B351="","",SUMIFS(SAIDA!G:G,SAIDA!C:C,C351))</f>
        <v>2</v>
      </c>
      <c r="G351" s="47">
        <f t="shared" si="13"/>
        <v>13</v>
      </c>
      <c r="H351" s="19" t="str">
        <f>IF(CADA_PROD!B351="","",IFERROR(IF(G351&lt;=0,"Sem estoque",IF(G351/D351&lt;0.25,"Quase sem estoque",IF(G351/D351&lt;1.2,"Estoque baixo",IF(G351/D351&lt;2,"Estoque moderado","Estoque confortável")))),""))</f>
        <v/>
      </c>
      <c r="I351" s="22">
        <f>IF(CADA_PROD!B351="","",SUMIFS(entrada!L:L,entrada!C:C,C351))</f>
        <v>0</v>
      </c>
      <c r="J351" s="49">
        <f>IF(CADA_PROD!B351="","",IFERROR($I351/SUM($I$5:$I$1003),""))</f>
        <v>0</v>
      </c>
      <c r="K351" s="49">
        <f>IF(CADA_PROD!B351="","",IFERROR(G351/SUM($G$5:$G$1003)+O351,""))</f>
        <v>1.6459863256520638E-3</v>
      </c>
      <c r="L351" s="22">
        <f>IF(CADA_PROD!$C351="","",IFERROR(SUMIFS(entrada!L:L,entrada!C:C,C351)/SUMIFS(entrada!H:H,entrada!C:C,C351),0))</f>
        <v>0</v>
      </c>
      <c r="M351" s="50" t="e">
        <f>IF(CADA_PROD!B351="","",F351/D351)</f>
        <v>#VALUE!</v>
      </c>
      <c r="N351" s="48" t="b">
        <f t="shared" si="12"/>
        <v>1</v>
      </c>
    </row>
    <row r="352" spans="2:14" ht="30.75" customHeight="1" x14ac:dyDescent="0.25">
      <c r="B352" s="19" t="str">
        <f>IF(CADA_PROD!B352="","",CADA_PROD!B352)</f>
        <v>0J24</v>
      </c>
      <c r="C352" s="19" t="str">
        <f>IF(CADA_PROD!C352="","",CADA_PROD!C352)</f>
        <v>0J24</v>
      </c>
      <c r="D352" s="47" t="str">
        <f>IF(CADA_PROD!D352="","",CADA_PROD!D352)</f>
        <v/>
      </c>
      <c r="E352" s="47">
        <f>IF(CADA_PROD!C352="","",SUMIFS(entrada!H:H,entrada!C:C,C352))</f>
        <v>5</v>
      </c>
      <c r="F352" s="47">
        <f>IF(CADA_PROD!B352="","",SUMIFS(SAIDA!G:G,SAIDA!C:C,C352))</f>
        <v>0</v>
      </c>
      <c r="G352" s="47">
        <f t="shared" si="13"/>
        <v>5</v>
      </c>
      <c r="H352" s="19" t="str">
        <f>IF(CADA_PROD!B352="","",IFERROR(IF(G352&lt;=0,"Sem estoque",IF(G352/D352&lt;0.25,"Quase sem estoque",IF(G352/D352&lt;1.2,"Estoque baixo",IF(G352/D352&lt;2,"Estoque moderado","Estoque confortável")))),""))</f>
        <v/>
      </c>
      <c r="I352" s="22">
        <f>IF(CADA_PROD!B352="","",SUMIFS(entrada!L:L,entrada!C:C,C352))</f>
        <v>0</v>
      </c>
      <c r="J352" s="49">
        <f>IF(CADA_PROD!B352="","",IFERROR($I352/SUM($I$5:$I$1003),""))</f>
        <v>0</v>
      </c>
      <c r="K352" s="49">
        <f>IF(CADA_PROD!B352="","",IFERROR(G352/SUM($G$5:$G$1003)+O352,""))</f>
        <v>6.3307166371233219E-4</v>
      </c>
      <c r="L352" s="22">
        <f>IF(CADA_PROD!$C352="","",IFERROR(SUMIFS(entrada!L:L,entrada!C:C,C352)/SUMIFS(entrada!H:H,entrada!C:C,C352),0))</f>
        <v>0</v>
      </c>
      <c r="M352" s="50" t="e">
        <f>IF(CADA_PROD!B352="","",F352/D352)</f>
        <v>#VALUE!</v>
      </c>
      <c r="N352" s="48" t="b">
        <f t="shared" si="12"/>
        <v>1</v>
      </c>
    </row>
    <row r="353" spans="2:14" ht="30.75" customHeight="1" x14ac:dyDescent="0.25">
      <c r="B353" s="19" t="str">
        <f>IF(CADA_PROD!B353="","",CADA_PROD!B353)</f>
        <v>0J25</v>
      </c>
      <c r="C353" s="19" t="str">
        <f>IF(CADA_PROD!C353="","",CADA_PROD!C353)</f>
        <v>0J25</v>
      </c>
      <c r="D353" s="47" t="str">
        <f>IF(CADA_PROD!D353="","",CADA_PROD!D353)</f>
        <v/>
      </c>
      <c r="E353" s="47">
        <f>IF(CADA_PROD!C353="","",SUMIFS(entrada!H:H,entrada!C:C,C353))</f>
        <v>0</v>
      </c>
      <c r="F353" s="47">
        <f>IF(CADA_PROD!B353="","",SUMIFS(SAIDA!G:G,SAIDA!C:C,C353))</f>
        <v>0</v>
      </c>
      <c r="G353" s="47">
        <f t="shared" si="13"/>
        <v>0</v>
      </c>
      <c r="H353" s="19" t="str">
        <f>IF(CADA_PROD!B353="","",IFERROR(IF(G353&lt;=0,"Sem estoque",IF(G353/D353&lt;0.25,"Quase sem estoque",IF(G353/D353&lt;1.2,"Estoque baixo",IF(G353/D353&lt;2,"Estoque moderado","Estoque confortável")))),""))</f>
        <v>Sem estoque</v>
      </c>
      <c r="I353" s="22">
        <f>IF(CADA_PROD!B353="","",SUMIFS(entrada!L:L,entrada!C:C,C353))</f>
        <v>0</v>
      </c>
      <c r="J353" s="49">
        <f>IF(CADA_PROD!B353="","",IFERROR($I353/SUM($I$5:$I$1003),""))</f>
        <v>0</v>
      </c>
      <c r="K353" s="49">
        <f>IF(CADA_PROD!B353="","",IFERROR(G353/SUM($G$5:$G$1003)+O353,""))</f>
        <v>0</v>
      </c>
      <c r="L353" s="22">
        <f>IF(CADA_PROD!$C353="","",IFERROR(SUMIFS(entrada!L:L,entrada!C:C,C353)/SUMIFS(entrada!H:H,entrada!C:C,C353),0))</f>
        <v>0</v>
      </c>
      <c r="M353" s="50" t="e">
        <f>IF(CADA_PROD!B353="","",F353/D353)</f>
        <v>#VALUE!</v>
      </c>
      <c r="N353" s="48" t="b">
        <f t="shared" si="12"/>
        <v>1</v>
      </c>
    </row>
    <row r="354" spans="2:14" ht="30.75" customHeight="1" x14ac:dyDescent="0.25">
      <c r="B354" s="19" t="str">
        <f>IF(CADA_PROD!B354="","",CADA_PROD!B354)</f>
        <v>0J26</v>
      </c>
      <c r="C354" s="19" t="str">
        <f>IF(CADA_PROD!C354="","",CADA_PROD!C354)</f>
        <v>0J26</v>
      </c>
      <c r="D354" s="47" t="str">
        <f>IF(CADA_PROD!D354="","",CADA_PROD!D354)</f>
        <v/>
      </c>
      <c r="E354" s="47">
        <f>IF(CADA_PROD!C354="","",SUMIFS(entrada!H:H,entrada!C:C,C354))</f>
        <v>0</v>
      </c>
      <c r="F354" s="47">
        <f>IF(CADA_PROD!B354="","",SUMIFS(SAIDA!G:G,SAIDA!C:C,C354))</f>
        <v>0</v>
      </c>
      <c r="G354" s="47">
        <f t="shared" si="13"/>
        <v>0</v>
      </c>
      <c r="H354" s="19" t="str">
        <f>IF(CADA_PROD!B354="","",IFERROR(IF(G354&lt;=0,"Sem estoque",IF(G354/D354&lt;0.25,"Quase sem estoque",IF(G354/D354&lt;1.2,"Estoque baixo",IF(G354/D354&lt;2,"Estoque moderado","Estoque confortável")))),""))</f>
        <v>Sem estoque</v>
      </c>
      <c r="I354" s="22">
        <f>IF(CADA_PROD!B354="","",SUMIFS(entrada!L:L,entrada!C:C,C354))</f>
        <v>0</v>
      </c>
      <c r="J354" s="49">
        <f>IF(CADA_PROD!B354="","",IFERROR($I354/SUM($I$5:$I$1003),""))</f>
        <v>0</v>
      </c>
      <c r="K354" s="49">
        <f>IF(CADA_PROD!B354="","",IFERROR(G354/SUM($G$5:$G$1003)+O354,""))</f>
        <v>0</v>
      </c>
      <c r="L354" s="22">
        <f>IF(CADA_PROD!$C354="","",IFERROR(SUMIFS(entrada!L:L,entrada!C:C,C354)/SUMIFS(entrada!H:H,entrada!C:C,C354),0))</f>
        <v>0</v>
      </c>
      <c r="M354" s="50" t="e">
        <f>IF(CADA_PROD!B354="","",F354/D354)</f>
        <v>#VALUE!</v>
      </c>
      <c r="N354" s="48" t="b">
        <f t="shared" si="12"/>
        <v>1</v>
      </c>
    </row>
    <row r="355" spans="2:14" ht="30.75" customHeight="1" x14ac:dyDescent="0.25">
      <c r="B355" s="19" t="str">
        <f>IF(CADA_PROD!B355="","",CADA_PROD!B355)</f>
        <v>0J27</v>
      </c>
      <c r="C355" s="19" t="str">
        <f>IF(CADA_PROD!C355="","",CADA_PROD!C355)</f>
        <v>0J27</v>
      </c>
      <c r="D355" s="47" t="str">
        <f>IF(CADA_PROD!D355="","",CADA_PROD!D355)</f>
        <v/>
      </c>
      <c r="E355" s="47">
        <f>IF(CADA_PROD!C355="","",SUMIFS(entrada!H:H,entrada!C:C,C355))</f>
        <v>0</v>
      </c>
      <c r="F355" s="47">
        <f>IF(CADA_PROD!B355="","",SUMIFS(SAIDA!G:G,SAIDA!C:C,C355))</f>
        <v>2</v>
      </c>
      <c r="G355" s="47">
        <f t="shared" si="13"/>
        <v>-2</v>
      </c>
      <c r="H355" s="19" t="str">
        <f>IF(CADA_PROD!B355="","",IFERROR(IF(G355&lt;=0,"Sem estoque",IF(G355/D355&lt;0.25,"Quase sem estoque",IF(G355/D355&lt;1.2,"Estoque baixo",IF(G355/D355&lt;2,"Estoque moderado","Estoque confortável")))),""))</f>
        <v>Sem estoque</v>
      </c>
      <c r="I355" s="22">
        <f>IF(CADA_PROD!B355="","",SUMIFS(entrada!L:L,entrada!C:C,C355))</f>
        <v>0</v>
      </c>
      <c r="J355" s="49">
        <f>IF(CADA_PROD!B355="","",IFERROR($I355/SUM($I$5:$I$1003),""))</f>
        <v>0</v>
      </c>
      <c r="K355" s="49">
        <f>IF(CADA_PROD!B355="","",IFERROR(G355/SUM($G$5:$G$1003)+O355,""))</f>
        <v>-2.5322866548493288E-4</v>
      </c>
      <c r="L355" s="22">
        <f>IF(CADA_PROD!$C355="","",IFERROR(SUMIFS(entrada!L:L,entrada!C:C,C355)/SUMIFS(entrada!H:H,entrada!C:C,C355),0))</f>
        <v>0</v>
      </c>
      <c r="M355" s="50" t="e">
        <f>IF(CADA_PROD!B355="","",F355/D355)</f>
        <v>#VALUE!</v>
      </c>
      <c r="N355" s="48" t="b">
        <f t="shared" si="12"/>
        <v>1</v>
      </c>
    </row>
    <row r="356" spans="2:14" ht="30.75" customHeight="1" x14ac:dyDescent="0.25">
      <c r="B356" s="19" t="str">
        <f>IF(CADA_PROD!B356="","",CADA_PROD!B356)</f>
        <v>0J28</v>
      </c>
      <c r="C356" s="19" t="str">
        <f>IF(CADA_PROD!C356="","",CADA_PROD!C356)</f>
        <v>0J28</v>
      </c>
      <c r="D356" s="47" t="str">
        <f>IF(CADA_PROD!D356="","",CADA_PROD!D356)</f>
        <v/>
      </c>
      <c r="E356" s="47">
        <f>IF(CADA_PROD!C356="","",SUMIFS(entrada!H:H,entrada!C:C,C356))</f>
        <v>0</v>
      </c>
      <c r="F356" s="47">
        <f>IF(CADA_PROD!B356="","",SUMIFS(SAIDA!G:G,SAIDA!C:C,C356))</f>
        <v>0</v>
      </c>
      <c r="G356" s="47">
        <f t="shared" si="13"/>
        <v>0</v>
      </c>
      <c r="H356" s="19" t="str">
        <f>IF(CADA_PROD!B356="","",IFERROR(IF(G356&lt;=0,"Sem estoque",IF(G356/D356&lt;0.25,"Quase sem estoque",IF(G356/D356&lt;1.2,"Estoque baixo",IF(G356/D356&lt;2,"Estoque moderado","Estoque confortável")))),""))</f>
        <v>Sem estoque</v>
      </c>
      <c r="I356" s="22">
        <f>IF(CADA_PROD!B356="","",SUMIFS(entrada!L:L,entrada!C:C,C356))</f>
        <v>0</v>
      </c>
      <c r="J356" s="49">
        <f>IF(CADA_PROD!B356="","",IFERROR($I356/SUM($I$5:$I$1003),""))</f>
        <v>0</v>
      </c>
      <c r="K356" s="49">
        <f>IF(CADA_PROD!B356="","",IFERROR(G356/SUM($G$5:$G$1003)+O356,""))</f>
        <v>0</v>
      </c>
      <c r="L356" s="22">
        <f>IF(CADA_PROD!$C356="","",IFERROR(SUMIFS(entrada!L:L,entrada!C:C,C356)/SUMIFS(entrada!H:H,entrada!C:C,C356),0))</f>
        <v>0</v>
      </c>
      <c r="M356" s="50" t="e">
        <f>IF(CADA_PROD!B356="","",F356/D356)</f>
        <v>#VALUE!</v>
      </c>
      <c r="N356" s="48" t="b">
        <f t="shared" si="12"/>
        <v>1</v>
      </c>
    </row>
    <row r="357" spans="2:14" ht="30.75" customHeight="1" x14ac:dyDescent="0.25">
      <c r="B357" s="19" t="str">
        <f>IF(CADA_PROD!B357="","",CADA_PROD!B357)</f>
        <v>0J29</v>
      </c>
      <c r="C357" s="19" t="str">
        <f>IF(CADA_PROD!C357="","",CADA_PROD!C357)</f>
        <v>0J29</v>
      </c>
      <c r="D357" s="47" t="str">
        <f>IF(CADA_PROD!D357="","",CADA_PROD!D357)</f>
        <v/>
      </c>
      <c r="E357" s="47">
        <f>IF(CADA_PROD!C357="","",SUMIFS(entrada!H:H,entrada!C:C,C357))</f>
        <v>1</v>
      </c>
      <c r="F357" s="47">
        <f>IF(CADA_PROD!B357="","",SUMIFS(SAIDA!G:G,SAIDA!C:C,C357))</f>
        <v>0</v>
      </c>
      <c r="G357" s="47">
        <f t="shared" si="13"/>
        <v>1</v>
      </c>
      <c r="H357" s="19" t="str">
        <f>IF(CADA_PROD!B357="","",IFERROR(IF(G357&lt;=0,"Sem estoque",IF(G357/D357&lt;0.25,"Quase sem estoque",IF(G357/D357&lt;1.2,"Estoque baixo",IF(G357/D357&lt;2,"Estoque moderado","Estoque confortável")))),""))</f>
        <v/>
      </c>
      <c r="I357" s="22">
        <f>IF(CADA_PROD!B357="","",SUMIFS(entrada!L:L,entrada!C:C,C357))</f>
        <v>0</v>
      </c>
      <c r="J357" s="49">
        <f>IF(CADA_PROD!B357="","",IFERROR($I357/SUM($I$5:$I$1003),""))</f>
        <v>0</v>
      </c>
      <c r="K357" s="49">
        <f>IF(CADA_PROD!B357="","",IFERROR(G357/SUM($G$5:$G$1003)+O357,""))</f>
        <v>1.2661433274246644E-4</v>
      </c>
      <c r="L357" s="22">
        <f>IF(CADA_PROD!$C357="","",IFERROR(SUMIFS(entrada!L:L,entrada!C:C,C357)/SUMIFS(entrada!H:H,entrada!C:C,C357),0))</f>
        <v>0</v>
      </c>
      <c r="M357" s="50" t="e">
        <f>IF(CADA_PROD!B357="","",F357/D357)</f>
        <v>#VALUE!</v>
      </c>
      <c r="N357" s="48" t="b">
        <f t="shared" si="12"/>
        <v>1</v>
      </c>
    </row>
    <row r="358" spans="2:14" ht="30.75" customHeight="1" x14ac:dyDescent="0.25">
      <c r="B358" s="19" t="str">
        <f>IF(CADA_PROD!B358="","",CADA_PROD!B358)</f>
        <v>0J30</v>
      </c>
      <c r="C358" s="19" t="str">
        <f>IF(CADA_PROD!C358="","",CADA_PROD!C358)</f>
        <v>0J30</v>
      </c>
      <c r="D358" s="47" t="str">
        <f>IF(CADA_PROD!D358="","",CADA_PROD!D358)</f>
        <v/>
      </c>
      <c r="E358" s="47">
        <f>IF(CADA_PROD!C358="","",SUMIFS(entrada!H:H,entrada!C:C,C358))</f>
        <v>5</v>
      </c>
      <c r="F358" s="47">
        <f>IF(CADA_PROD!B358="","",SUMIFS(SAIDA!G:G,SAIDA!C:C,C358))</f>
        <v>0</v>
      </c>
      <c r="G358" s="47">
        <f t="shared" si="13"/>
        <v>5</v>
      </c>
      <c r="H358" s="19" t="str">
        <f>IF(CADA_PROD!B358="","",IFERROR(IF(G358&lt;=0,"Sem estoque",IF(G358/D358&lt;0.25,"Quase sem estoque",IF(G358/D358&lt;1.2,"Estoque baixo",IF(G358/D358&lt;2,"Estoque moderado","Estoque confortável")))),""))</f>
        <v/>
      </c>
      <c r="I358" s="22">
        <f>IF(CADA_PROD!B358="","",SUMIFS(entrada!L:L,entrada!C:C,C358))</f>
        <v>0</v>
      </c>
      <c r="J358" s="49">
        <f>IF(CADA_PROD!B358="","",IFERROR($I358/SUM($I$5:$I$1003),""))</f>
        <v>0</v>
      </c>
      <c r="K358" s="49">
        <f>IF(CADA_PROD!B358="","",IFERROR(G358/SUM($G$5:$G$1003)+O358,""))</f>
        <v>6.3307166371233219E-4</v>
      </c>
      <c r="L358" s="22">
        <f>IF(CADA_PROD!$C358="","",IFERROR(SUMIFS(entrada!L:L,entrada!C:C,C358)/SUMIFS(entrada!H:H,entrada!C:C,C358),0))</f>
        <v>0</v>
      </c>
      <c r="M358" s="50" t="e">
        <f>IF(CADA_PROD!B358="","",F358/D358)</f>
        <v>#VALUE!</v>
      </c>
      <c r="N358" s="48" t="b">
        <f t="shared" si="12"/>
        <v>1</v>
      </c>
    </row>
    <row r="359" spans="2:14" ht="30.75" customHeight="1" x14ac:dyDescent="0.25">
      <c r="B359" s="19" t="str">
        <f>IF(CADA_PROD!B359="","",CADA_PROD!B359)</f>
        <v>0J31</v>
      </c>
      <c r="C359" s="19" t="str">
        <f>IF(CADA_PROD!C359="","",CADA_PROD!C359)</f>
        <v>0J31</v>
      </c>
      <c r="D359" s="47" t="str">
        <f>IF(CADA_PROD!D359="","",CADA_PROD!D359)</f>
        <v/>
      </c>
      <c r="E359" s="47">
        <f>IF(CADA_PROD!C359="","",SUMIFS(entrada!H:H,entrada!C:C,C359))</f>
        <v>6</v>
      </c>
      <c r="F359" s="47">
        <f>IF(CADA_PROD!B359="","",SUMIFS(SAIDA!G:G,SAIDA!C:C,C359))</f>
        <v>0</v>
      </c>
      <c r="G359" s="47">
        <f t="shared" si="13"/>
        <v>6</v>
      </c>
      <c r="H359" s="19" t="str">
        <f>IF(CADA_PROD!B359="","",IFERROR(IF(G359&lt;=0,"Sem estoque",IF(G359/D359&lt;0.25,"Quase sem estoque",IF(G359/D359&lt;1.2,"Estoque baixo",IF(G359/D359&lt;2,"Estoque moderado","Estoque confortável")))),""))</f>
        <v/>
      </c>
      <c r="I359" s="22">
        <f>IF(CADA_PROD!B359="","",SUMIFS(entrada!L:L,entrada!C:C,C359))</f>
        <v>0</v>
      </c>
      <c r="J359" s="49">
        <f>IF(CADA_PROD!B359="","",IFERROR($I359/SUM($I$5:$I$1003),""))</f>
        <v>0</v>
      </c>
      <c r="K359" s="49">
        <f>IF(CADA_PROD!B359="","",IFERROR(G359/SUM($G$5:$G$1003)+O359,""))</f>
        <v>7.5968599645479873E-4</v>
      </c>
      <c r="L359" s="22">
        <f>IF(CADA_PROD!$C359="","",IFERROR(SUMIFS(entrada!L:L,entrada!C:C,C359)/SUMIFS(entrada!H:H,entrada!C:C,C359),0))</f>
        <v>0</v>
      </c>
      <c r="M359" s="50" t="e">
        <f>IF(CADA_PROD!B359="","",F359/D359)</f>
        <v>#VALUE!</v>
      </c>
      <c r="N359" s="48" t="b">
        <f t="shared" si="12"/>
        <v>1</v>
      </c>
    </row>
    <row r="360" spans="2:14" ht="30.75" customHeight="1" x14ac:dyDescent="0.25">
      <c r="B360" s="19" t="str">
        <f>IF(CADA_PROD!B360="","",CADA_PROD!B360)</f>
        <v>0J32</v>
      </c>
      <c r="C360" s="19" t="str">
        <f>IF(CADA_PROD!C360="","",CADA_PROD!C360)</f>
        <v>0J32</v>
      </c>
      <c r="D360" s="47" t="str">
        <f>IF(CADA_PROD!D360="","",CADA_PROD!D360)</f>
        <v/>
      </c>
      <c r="E360" s="47">
        <f>IF(CADA_PROD!C360="","",SUMIFS(entrada!H:H,entrada!C:C,C360))</f>
        <v>3</v>
      </c>
      <c r="F360" s="47">
        <f>IF(CADA_PROD!B360="","",SUMIFS(SAIDA!G:G,SAIDA!C:C,C360))</f>
        <v>0</v>
      </c>
      <c r="G360" s="47">
        <f t="shared" si="13"/>
        <v>3</v>
      </c>
      <c r="H360" s="19" t="str">
        <f>IF(CADA_PROD!B360="","",IFERROR(IF(G360&lt;=0,"Sem estoque",IF(G360/D360&lt;0.25,"Quase sem estoque",IF(G360/D360&lt;1.2,"Estoque baixo",IF(G360/D360&lt;2,"Estoque moderado","Estoque confortável")))),""))</f>
        <v/>
      </c>
      <c r="I360" s="22">
        <f>IF(CADA_PROD!B360="","",SUMIFS(entrada!L:L,entrada!C:C,C360))</f>
        <v>0</v>
      </c>
      <c r="J360" s="49">
        <f>IF(CADA_PROD!B360="","",IFERROR($I360/SUM($I$5:$I$1003),""))</f>
        <v>0</v>
      </c>
      <c r="K360" s="49">
        <f>IF(CADA_PROD!B360="","",IFERROR(G360/SUM($G$5:$G$1003)+O360,""))</f>
        <v>3.7984299822739937E-4</v>
      </c>
      <c r="L360" s="22">
        <f>IF(CADA_PROD!$C360="","",IFERROR(SUMIFS(entrada!L:L,entrada!C:C,C360)/SUMIFS(entrada!H:H,entrada!C:C,C360),0))</f>
        <v>0</v>
      </c>
      <c r="M360" s="50" t="e">
        <f>IF(CADA_PROD!B360="","",F360/D360)</f>
        <v>#VALUE!</v>
      </c>
      <c r="N360" s="48" t="b">
        <f t="shared" si="12"/>
        <v>1</v>
      </c>
    </row>
    <row r="361" spans="2:14" ht="30.75" customHeight="1" x14ac:dyDescent="0.25">
      <c r="B361" s="19" t="str">
        <f>IF(CADA_PROD!B361="","",CADA_PROD!B361)</f>
        <v>00K1</v>
      </c>
      <c r="C361" s="19" t="str">
        <f>IF(CADA_PROD!C361="","",CADA_PROD!C361)</f>
        <v>00K1</v>
      </c>
      <c r="D361" s="47" t="str">
        <f>IF(CADA_PROD!D361="","",CADA_PROD!D361)</f>
        <v/>
      </c>
      <c r="E361" s="47">
        <f>IF(CADA_PROD!C361="","",SUMIFS(entrada!H:H,entrada!C:C,C361))</f>
        <v>36</v>
      </c>
      <c r="F361" s="47">
        <f>IF(CADA_PROD!B361="","",SUMIFS(SAIDA!G:G,SAIDA!C:C,C361))</f>
        <v>0</v>
      </c>
      <c r="G361" s="47">
        <f t="shared" si="13"/>
        <v>36</v>
      </c>
      <c r="H361" s="19" t="str">
        <f>IF(CADA_PROD!B361="","",IFERROR(IF(G361&lt;=0,"Sem estoque",IF(G361/D361&lt;0.25,"Quase sem estoque",IF(G361/D361&lt;1.2,"Estoque baixo",IF(G361/D361&lt;2,"Estoque moderado","Estoque confortável")))),""))</f>
        <v/>
      </c>
      <c r="I361" s="22">
        <f>IF(CADA_PROD!B361="","",SUMIFS(entrada!L:L,entrada!C:C,C361))</f>
        <v>0</v>
      </c>
      <c r="J361" s="49">
        <f>IF(CADA_PROD!B361="","",IFERROR($I361/SUM($I$5:$I$1003),""))</f>
        <v>0</v>
      </c>
      <c r="K361" s="49">
        <f>IF(CADA_PROD!B361="","",IFERROR(G361/SUM($G$5:$G$1003)+O361,""))</f>
        <v>4.5581159787287922E-3</v>
      </c>
      <c r="L361" s="22">
        <f>IF(CADA_PROD!$C361="","",IFERROR(SUMIFS(entrada!L:L,entrada!C:C,C361)/SUMIFS(entrada!H:H,entrada!C:C,C361),0))</f>
        <v>0</v>
      </c>
      <c r="M361" s="50" t="e">
        <f>IF(CADA_PROD!B361="","",F361/D361)</f>
        <v>#VALUE!</v>
      </c>
      <c r="N361" s="48" t="b">
        <f t="shared" si="12"/>
        <v>1</v>
      </c>
    </row>
    <row r="362" spans="2:14" ht="30.75" customHeight="1" x14ac:dyDescent="0.25">
      <c r="B362" s="19" t="str">
        <f>IF(CADA_PROD!B362="","",CADA_PROD!B362)</f>
        <v>00K2</v>
      </c>
      <c r="C362" s="19" t="str">
        <f>IF(CADA_PROD!C362="","",CADA_PROD!C362)</f>
        <v>00K2</v>
      </c>
      <c r="D362" s="47" t="str">
        <f>IF(CADA_PROD!D362="","",CADA_PROD!D362)</f>
        <v/>
      </c>
      <c r="E362" s="47">
        <f>IF(CADA_PROD!C362="","",SUMIFS(entrada!H:H,entrada!C:C,C362))</f>
        <v>6</v>
      </c>
      <c r="F362" s="47">
        <f>IF(CADA_PROD!B362="","",SUMIFS(SAIDA!G:G,SAIDA!C:C,C362))</f>
        <v>0</v>
      </c>
      <c r="G362" s="47">
        <f t="shared" si="13"/>
        <v>6</v>
      </c>
      <c r="H362" s="19" t="str">
        <f>IF(CADA_PROD!B362="","",IFERROR(IF(G362&lt;=0,"Sem estoque",IF(G362/D362&lt;0.25,"Quase sem estoque",IF(G362/D362&lt;1.2,"Estoque baixo",IF(G362/D362&lt;2,"Estoque moderado","Estoque confortável")))),""))</f>
        <v/>
      </c>
      <c r="I362" s="22">
        <f>IF(CADA_PROD!B362="","",SUMIFS(entrada!L:L,entrada!C:C,C362))</f>
        <v>0</v>
      </c>
      <c r="J362" s="49">
        <f>IF(CADA_PROD!B362="","",IFERROR($I362/SUM($I$5:$I$1003),""))</f>
        <v>0</v>
      </c>
      <c r="K362" s="49">
        <f>IF(CADA_PROD!B362="","",IFERROR(G362/SUM($G$5:$G$1003)+O362,""))</f>
        <v>7.5968599645479873E-4</v>
      </c>
      <c r="L362" s="22">
        <f>IF(CADA_PROD!$C362="","",IFERROR(SUMIFS(entrada!L:L,entrada!C:C,C362)/SUMIFS(entrada!H:H,entrada!C:C,C362),0))</f>
        <v>0</v>
      </c>
      <c r="M362" s="50" t="e">
        <f>IF(CADA_PROD!B362="","",F362/D362)</f>
        <v>#VALUE!</v>
      </c>
      <c r="N362" s="48" t="b">
        <f t="shared" si="12"/>
        <v>1</v>
      </c>
    </row>
    <row r="363" spans="2:14" ht="30.75" customHeight="1" x14ac:dyDescent="0.25">
      <c r="B363" s="19" t="str">
        <f>IF(CADA_PROD!B363="","",CADA_PROD!B363)</f>
        <v>00K3</v>
      </c>
      <c r="C363" s="19" t="str">
        <f>IF(CADA_PROD!C363="","",CADA_PROD!C363)</f>
        <v>00K3</v>
      </c>
      <c r="D363" s="47" t="str">
        <f>IF(CADA_PROD!D363="","",CADA_PROD!D363)</f>
        <v/>
      </c>
      <c r="E363" s="47">
        <f>IF(CADA_PROD!C363="","",SUMIFS(entrada!H:H,entrada!C:C,C363))</f>
        <v>17</v>
      </c>
      <c r="F363" s="47">
        <f>IF(CADA_PROD!B363="","",SUMIFS(SAIDA!G:G,SAIDA!C:C,C363))</f>
        <v>0</v>
      </c>
      <c r="G363" s="47">
        <f t="shared" si="13"/>
        <v>17</v>
      </c>
      <c r="H363" s="19" t="str">
        <f>IF(CADA_PROD!B363="","",IFERROR(IF(G363&lt;=0,"Sem estoque",IF(G363/D363&lt;0.25,"Quase sem estoque",IF(G363/D363&lt;1.2,"Estoque baixo",IF(G363/D363&lt;2,"Estoque moderado","Estoque confortável")))),""))</f>
        <v/>
      </c>
      <c r="I363" s="22">
        <f>IF(CADA_PROD!B363="","",SUMIFS(entrada!L:L,entrada!C:C,C363))</f>
        <v>0</v>
      </c>
      <c r="J363" s="49">
        <f>IF(CADA_PROD!B363="","",IFERROR($I363/SUM($I$5:$I$1003),""))</f>
        <v>0</v>
      </c>
      <c r="K363" s="49">
        <f>IF(CADA_PROD!B363="","",IFERROR(G363/SUM($G$5:$G$1003)+O363,""))</f>
        <v>2.1524436566219295E-3</v>
      </c>
      <c r="L363" s="22">
        <f>IF(CADA_PROD!$C363="","",IFERROR(SUMIFS(entrada!L:L,entrada!C:C,C363)/SUMIFS(entrada!H:H,entrada!C:C,C363),0))</f>
        <v>0</v>
      </c>
      <c r="M363" s="50" t="e">
        <f>IF(CADA_PROD!B363="","",F363/D363)</f>
        <v>#VALUE!</v>
      </c>
      <c r="N363" s="48" t="b">
        <f t="shared" si="12"/>
        <v>1</v>
      </c>
    </row>
    <row r="364" spans="2:14" ht="30.75" customHeight="1" x14ac:dyDescent="0.25">
      <c r="B364" s="19" t="str">
        <f>IF(CADA_PROD!B364="","",CADA_PROD!B364)</f>
        <v>00K4</v>
      </c>
      <c r="C364" s="19" t="str">
        <f>IF(CADA_PROD!C364="","",CADA_PROD!C364)</f>
        <v>00K4</v>
      </c>
      <c r="D364" s="47" t="str">
        <f>IF(CADA_PROD!D364="","",CADA_PROD!D364)</f>
        <v/>
      </c>
      <c r="E364" s="47">
        <f>IF(CADA_PROD!C364="","",SUMIFS(entrada!H:H,entrada!C:C,C364))</f>
        <v>4</v>
      </c>
      <c r="F364" s="47">
        <f>IF(CADA_PROD!B364="","",SUMIFS(SAIDA!G:G,SAIDA!C:C,C364))</f>
        <v>0</v>
      </c>
      <c r="G364" s="47">
        <f t="shared" si="13"/>
        <v>4</v>
      </c>
      <c r="H364" s="19" t="str">
        <f>IF(CADA_PROD!B364="","",IFERROR(IF(G364&lt;=0,"Sem estoque",IF(G364/D364&lt;0.25,"Quase sem estoque",IF(G364/D364&lt;1.2,"Estoque baixo",IF(G364/D364&lt;2,"Estoque moderado","Estoque confortável")))),""))</f>
        <v/>
      </c>
      <c r="I364" s="22">
        <f>IF(CADA_PROD!B364="","",SUMIFS(entrada!L:L,entrada!C:C,C364))</f>
        <v>0</v>
      </c>
      <c r="J364" s="49">
        <f>IF(CADA_PROD!B364="","",IFERROR($I364/SUM($I$5:$I$1003),""))</f>
        <v>0</v>
      </c>
      <c r="K364" s="49">
        <f>IF(CADA_PROD!B364="","",IFERROR(G364/SUM($G$5:$G$1003)+O364,""))</f>
        <v>5.0645733096986575E-4</v>
      </c>
      <c r="L364" s="22">
        <f>IF(CADA_PROD!$C364="","",IFERROR(SUMIFS(entrada!L:L,entrada!C:C,C364)/SUMIFS(entrada!H:H,entrada!C:C,C364),0))</f>
        <v>0</v>
      </c>
      <c r="M364" s="50" t="e">
        <f>IF(CADA_PROD!B364="","",F364/D364)</f>
        <v>#VALUE!</v>
      </c>
      <c r="N364" s="48" t="b">
        <f t="shared" si="12"/>
        <v>1</v>
      </c>
    </row>
    <row r="365" spans="2:14" ht="30.75" customHeight="1" x14ac:dyDescent="0.25">
      <c r="B365" s="19" t="str">
        <f>IF(CADA_PROD!B365="","",CADA_PROD!B365)</f>
        <v>00K5</v>
      </c>
      <c r="C365" s="19" t="str">
        <f>IF(CADA_PROD!C365="","",CADA_PROD!C365)</f>
        <v>00K5</v>
      </c>
      <c r="D365" s="47" t="str">
        <f>IF(CADA_PROD!D365="","",CADA_PROD!D365)</f>
        <v/>
      </c>
      <c r="E365" s="47">
        <f>IF(CADA_PROD!C365="","",SUMIFS(entrada!H:H,entrada!C:C,C365))</f>
        <v>13</v>
      </c>
      <c r="F365" s="47">
        <f>IF(CADA_PROD!B365="","",SUMIFS(SAIDA!G:G,SAIDA!C:C,C365))</f>
        <v>0</v>
      </c>
      <c r="G365" s="47">
        <f t="shared" si="13"/>
        <v>13</v>
      </c>
      <c r="H365" s="19" t="str">
        <f>IF(CADA_PROD!B365="","",IFERROR(IF(G365&lt;=0,"Sem estoque",IF(G365/D365&lt;0.25,"Quase sem estoque",IF(G365/D365&lt;1.2,"Estoque baixo",IF(G365/D365&lt;2,"Estoque moderado","Estoque confortável")))),""))</f>
        <v/>
      </c>
      <c r="I365" s="22">
        <f>IF(CADA_PROD!B365="","",SUMIFS(entrada!L:L,entrada!C:C,C365))</f>
        <v>0</v>
      </c>
      <c r="J365" s="49">
        <f>IF(CADA_PROD!B365="","",IFERROR($I365/SUM($I$5:$I$1003),""))</f>
        <v>0</v>
      </c>
      <c r="K365" s="49">
        <f>IF(CADA_PROD!B365="","",IFERROR(G365/SUM($G$5:$G$1003)+O365,""))</f>
        <v>1.6459863256520638E-3</v>
      </c>
      <c r="L365" s="22">
        <f>IF(CADA_PROD!$C365="","",IFERROR(SUMIFS(entrada!L:L,entrada!C:C,C365)/SUMIFS(entrada!H:H,entrada!C:C,C365),0))</f>
        <v>0</v>
      </c>
      <c r="M365" s="50" t="e">
        <f>IF(CADA_PROD!B365="","",F365/D365)</f>
        <v>#VALUE!</v>
      </c>
      <c r="N365" s="48" t="b">
        <f t="shared" si="12"/>
        <v>1</v>
      </c>
    </row>
    <row r="366" spans="2:14" ht="30.75" customHeight="1" x14ac:dyDescent="0.25">
      <c r="B366" s="19" t="str">
        <f>IF(CADA_PROD!B366="","",CADA_PROD!B366)</f>
        <v>00K6</v>
      </c>
      <c r="C366" s="19" t="str">
        <f>IF(CADA_PROD!C366="","",CADA_PROD!C366)</f>
        <v>00K6</v>
      </c>
      <c r="D366" s="47" t="str">
        <f>IF(CADA_PROD!D366="","",CADA_PROD!D366)</f>
        <v/>
      </c>
      <c r="E366" s="47">
        <f>IF(CADA_PROD!C366="","",SUMIFS(entrada!H:H,entrada!C:C,C366))</f>
        <v>9</v>
      </c>
      <c r="F366" s="47">
        <f>IF(CADA_PROD!B366="","",SUMIFS(SAIDA!G:G,SAIDA!C:C,C366))</f>
        <v>0</v>
      </c>
      <c r="G366" s="47">
        <f t="shared" si="13"/>
        <v>9</v>
      </c>
      <c r="H366" s="19" t="str">
        <f>IF(CADA_PROD!B366="","",IFERROR(IF(G366&lt;=0,"Sem estoque",IF(G366/D366&lt;0.25,"Quase sem estoque",IF(G366/D366&lt;1.2,"Estoque baixo",IF(G366/D366&lt;2,"Estoque moderado","Estoque confortável")))),""))</f>
        <v/>
      </c>
      <c r="I366" s="22">
        <f>IF(CADA_PROD!B366="","",SUMIFS(entrada!L:L,entrada!C:C,C366))</f>
        <v>0</v>
      </c>
      <c r="J366" s="49">
        <f>IF(CADA_PROD!B366="","",IFERROR($I366/SUM($I$5:$I$1003),""))</f>
        <v>0</v>
      </c>
      <c r="K366" s="49">
        <f>IF(CADA_PROD!B366="","",IFERROR(G366/SUM($G$5:$G$1003)+O366,""))</f>
        <v>1.139528994682198E-3</v>
      </c>
      <c r="L366" s="22">
        <f>IF(CADA_PROD!$C366="","",IFERROR(SUMIFS(entrada!L:L,entrada!C:C,C366)/SUMIFS(entrada!H:H,entrada!C:C,C366),0))</f>
        <v>0</v>
      </c>
      <c r="M366" s="50" t="e">
        <f>IF(CADA_PROD!B366="","",F366/D366)</f>
        <v>#VALUE!</v>
      </c>
      <c r="N366" s="48" t="b">
        <f t="shared" si="12"/>
        <v>1</v>
      </c>
    </row>
    <row r="367" spans="2:14" ht="30.75" customHeight="1" x14ac:dyDescent="0.25">
      <c r="B367" s="19" t="str">
        <f>IF(CADA_PROD!B367="","",CADA_PROD!B367)</f>
        <v>00K7</v>
      </c>
      <c r="C367" s="19" t="str">
        <f>IF(CADA_PROD!C367="","",CADA_PROD!C367)</f>
        <v>00K7</v>
      </c>
      <c r="D367" s="47" t="str">
        <f>IF(CADA_PROD!D367="","",CADA_PROD!D367)</f>
        <v/>
      </c>
      <c r="E367" s="47">
        <f>IF(CADA_PROD!C367="","",SUMIFS(entrada!H:H,entrada!C:C,C367))</f>
        <v>2</v>
      </c>
      <c r="F367" s="47">
        <f>IF(CADA_PROD!B367="","",SUMIFS(SAIDA!G:G,SAIDA!C:C,C367))</f>
        <v>0</v>
      </c>
      <c r="G367" s="47">
        <f t="shared" si="13"/>
        <v>2</v>
      </c>
      <c r="H367" s="19" t="str">
        <f>IF(CADA_PROD!B367="","",IFERROR(IF(G367&lt;=0,"Sem estoque",IF(G367/D367&lt;0.25,"Quase sem estoque",IF(G367/D367&lt;1.2,"Estoque baixo",IF(G367/D367&lt;2,"Estoque moderado","Estoque confortável")))),""))</f>
        <v/>
      </c>
      <c r="I367" s="22">
        <f>IF(CADA_PROD!B367="","",SUMIFS(entrada!L:L,entrada!C:C,C367))</f>
        <v>0</v>
      </c>
      <c r="J367" s="49">
        <f>IF(CADA_PROD!B367="","",IFERROR($I367/SUM($I$5:$I$1003),""))</f>
        <v>0</v>
      </c>
      <c r="K367" s="49">
        <f>IF(CADA_PROD!B367="","",IFERROR(G367/SUM($G$5:$G$1003)+O367,""))</f>
        <v>2.5322866548493288E-4</v>
      </c>
      <c r="L367" s="22">
        <f>IF(CADA_PROD!$C367="","",IFERROR(SUMIFS(entrada!L:L,entrada!C:C,C367)/SUMIFS(entrada!H:H,entrada!C:C,C367),0))</f>
        <v>0</v>
      </c>
      <c r="M367" s="50" t="e">
        <f>IF(CADA_PROD!B367="","",F367/D367)</f>
        <v>#VALUE!</v>
      </c>
      <c r="N367" s="48" t="b">
        <f t="shared" si="12"/>
        <v>1</v>
      </c>
    </row>
    <row r="368" spans="2:14" ht="30.75" customHeight="1" x14ac:dyDescent="0.25">
      <c r="B368" s="19" t="str">
        <f>IF(CADA_PROD!B368="","",CADA_PROD!B368)</f>
        <v>00K8</v>
      </c>
      <c r="C368" s="19" t="str">
        <f>IF(CADA_PROD!C368="","",CADA_PROD!C368)</f>
        <v>00K8</v>
      </c>
      <c r="D368" s="47" t="str">
        <f>IF(CADA_PROD!D368="","",CADA_PROD!D368)</f>
        <v/>
      </c>
      <c r="E368" s="47">
        <f>IF(CADA_PROD!C368="","",SUMIFS(entrada!H:H,entrada!C:C,C368))</f>
        <v>1</v>
      </c>
      <c r="F368" s="47">
        <f>IF(CADA_PROD!B368="","",SUMIFS(SAIDA!G:G,SAIDA!C:C,C368))</f>
        <v>0</v>
      </c>
      <c r="G368" s="47">
        <f t="shared" si="13"/>
        <v>1</v>
      </c>
      <c r="H368" s="19" t="str">
        <f>IF(CADA_PROD!B368="","",IFERROR(IF(G368&lt;=0,"Sem estoque",IF(G368/D368&lt;0.25,"Quase sem estoque",IF(G368/D368&lt;1.2,"Estoque baixo",IF(G368/D368&lt;2,"Estoque moderado","Estoque confortável")))),""))</f>
        <v/>
      </c>
      <c r="I368" s="22">
        <f>IF(CADA_PROD!B368="","",SUMIFS(entrada!L:L,entrada!C:C,C368))</f>
        <v>0</v>
      </c>
      <c r="J368" s="49">
        <f>IF(CADA_PROD!B368="","",IFERROR($I368/SUM($I$5:$I$1003),""))</f>
        <v>0</v>
      </c>
      <c r="K368" s="49">
        <f>IF(CADA_PROD!B368="","",IFERROR(G368/SUM($G$5:$G$1003)+O368,""))</f>
        <v>1.2661433274246644E-4</v>
      </c>
      <c r="L368" s="22">
        <f>IF(CADA_PROD!$C368="","",IFERROR(SUMIFS(entrada!L:L,entrada!C:C,C368)/SUMIFS(entrada!H:H,entrada!C:C,C368),0))</f>
        <v>0</v>
      </c>
      <c r="M368" s="50" t="e">
        <f>IF(CADA_PROD!B368="","",F368/D368)</f>
        <v>#VALUE!</v>
      </c>
      <c r="N368" s="48" t="b">
        <f t="shared" si="12"/>
        <v>1</v>
      </c>
    </row>
    <row r="369" spans="2:14" ht="30.75" customHeight="1" x14ac:dyDescent="0.25">
      <c r="B369" s="19" t="str">
        <f>IF(CADA_PROD!B369="","",CADA_PROD!B369)</f>
        <v>00K9</v>
      </c>
      <c r="C369" s="19" t="str">
        <f>IF(CADA_PROD!C369="","",CADA_PROD!C369)</f>
        <v>00K9</v>
      </c>
      <c r="D369" s="47" t="str">
        <f>IF(CADA_PROD!D369="","",CADA_PROD!D369)</f>
        <v/>
      </c>
      <c r="E369" s="47">
        <f>IF(CADA_PROD!C369="","",SUMIFS(entrada!H:H,entrada!C:C,C369))</f>
        <v>57</v>
      </c>
      <c r="F369" s="47">
        <f>IF(CADA_PROD!B369="","",SUMIFS(SAIDA!G:G,SAIDA!C:C,C369))</f>
        <v>0</v>
      </c>
      <c r="G369" s="47">
        <f t="shared" si="13"/>
        <v>57</v>
      </c>
      <c r="H369" s="19" t="str">
        <f>IF(CADA_PROD!B369="","",IFERROR(IF(G369&lt;=0,"Sem estoque",IF(G369/D369&lt;0.25,"Quase sem estoque",IF(G369/D369&lt;1.2,"Estoque baixo",IF(G369/D369&lt;2,"Estoque moderado","Estoque confortável")))),""))</f>
        <v/>
      </c>
      <c r="I369" s="22">
        <f>IF(CADA_PROD!B369="","",SUMIFS(entrada!L:L,entrada!C:C,C369))</f>
        <v>0</v>
      </c>
      <c r="J369" s="49">
        <f>IF(CADA_PROD!B369="","",IFERROR($I369/SUM($I$5:$I$1003),""))</f>
        <v>0</v>
      </c>
      <c r="K369" s="49">
        <f>IF(CADA_PROD!B369="","",IFERROR(G369/SUM($G$5:$G$1003)+O369,""))</f>
        <v>7.2170169663205875E-3</v>
      </c>
      <c r="L369" s="22">
        <f>IF(CADA_PROD!$C369="","",IFERROR(SUMIFS(entrada!L:L,entrada!C:C,C369)/SUMIFS(entrada!H:H,entrada!C:C,C369),0))</f>
        <v>0</v>
      </c>
      <c r="M369" s="50" t="e">
        <f>IF(CADA_PROD!B369="","",F369/D369)</f>
        <v>#VALUE!</v>
      </c>
      <c r="N369" s="48" t="b">
        <f t="shared" si="12"/>
        <v>1</v>
      </c>
    </row>
    <row r="370" spans="2:14" ht="30.75" customHeight="1" x14ac:dyDescent="0.25">
      <c r="B370" s="19" t="str">
        <f>IF(CADA_PROD!B370="","",CADA_PROD!B370)</f>
        <v>0K10</v>
      </c>
      <c r="C370" s="19" t="str">
        <f>IF(CADA_PROD!C370="","",CADA_PROD!C370)</f>
        <v>0K10</v>
      </c>
      <c r="D370" s="47" t="str">
        <f>IF(CADA_PROD!D370="","",CADA_PROD!D370)</f>
        <v/>
      </c>
      <c r="E370" s="47">
        <f>IF(CADA_PROD!C370="","",SUMIFS(entrada!H:H,entrada!C:C,C370))</f>
        <v>4</v>
      </c>
      <c r="F370" s="47">
        <f>IF(CADA_PROD!B370="","",SUMIFS(SAIDA!G:G,SAIDA!C:C,C370))</f>
        <v>2</v>
      </c>
      <c r="G370" s="47">
        <f t="shared" si="13"/>
        <v>2</v>
      </c>
      <c r="H370" s="19" t="str">
        <f>IF(CADA_PROD!B370="","",IFERROR(IF(G370&lt;=0,"Sem estoque",IF(G370/D370&lt;0.25,"Quase sem estoque",IF(G370/D370&lt;1.2,"Estoque baixo",IF(G370/D370&lt;2,"Estoque moderado","Estoque confortável")))),""))</f>
        <v/>
      </c>
      <c r="I370" s="22">
        <f>IF(CADA_PROD!B370="","",SUMIFS(entrada!L:L,entrada!C:C,C370))</f>
        <v>0</v>
      </c>
      <c r="J370" s="49">
        <f>IF(CADA_PROD!B370="","",IFERROR($I370/SUM($I$5:$I$1003),""))</f>
        <v>0</v>
      </c>
      <c r="K370" s="49">
        <f>IF(CADA_PROD!B370="","",IFERROR(G370/SUM($G$5:$G$1003)+O370,""))</f>
        <v>2.5322866548493288E-4</v>
      </c>
      <c r="L370" s="22">
        <f>IF(CADA_PROD!$C370="","",IFERROR(SUMIFS(entrada!L:L,entrada!C:C,C370)/SUMIFS(entrada!H:H,entrada!C:C,C370),0))</f>
        <v>0</v>
      </c>
      <c r="M370" s="50" t="e">
        <f>IF(CADA_PROD!B370="","",F370/D370)</f>
        <v>#VALUE!</v>
      </c>
      <c r="N370" s="48" t="b">
        <f t="shared" si="12"/>
        <v>1</v>
      </c>
    </row>
    <row r="371" spans="2:14" ht="30.75" customHeight="1" x14ac:dyDescent="0.25">
      <c r="B371" s="19" t="str">
        <f>IF(CADA_PROD!B371="","",CADA_PROD!B371)</f>
        <v>0K11</v>
      </c>
      <c r="C371" s="19" t="str">
        <f>IF(CADA_PROD!C371="","",CADA_PROD!C371)</f>
        <v>0K11</v>
      </c>
      <c r="D371" s="47" t="str">
        <f>IF(CADA_PROD!D371="","",CADA_PROD!D371)</f>
        <v/>
      </c>
      <c r="E371" s="47">
        <f>IF(CADA_PROD!C371="","",SUMIFS(entrada!H:H,entrada!C:C,C371))</f>
        <v>8</v>
      </c>
      <c r="F371" s="47">
        <f>IF(CADA_PROD!B371="","",SUMIFS(SAIDA!G:G,SAIDA!C:C,C371))</f>
        <v>0</v>
      </c>
      <c r="G371" s="47">
        <f t="shared" si="13"/>
        <v>8</v>
      </c>
      <c r="H371" s="19" t="str">
        <f>IF(CADA_PROD!B371="","",IFERROR(IF(G371&lt;=0,"Sem estoque",IF(G371/D371&lt;0.25,"Quase sem estoque",IF(G371/D371&lt;1.2,"Estoque baixo",IF(G371/D371&lt;2,"Estoque moderado","Estoque confortável")))),""))</f>
        <v/>
      </c>
      <c r="I371" s="22">
        <f>IF(CADA_PROD!B371="","",SUMIFS(entrada!L:L,entrada!C:C,C371))</f>
        <v>0</v>
      </c>
      <c r="J371" s="49">
        <f>IF(CADA_PROD!B371="","",IFERROR($I371/SUM($I$5:$I$1003),""))</f>
        <v>0</v>
      </c>
      <c r="K371" s="49">
        <f>IF(CADA_PROD!B371="","",IFERROR(G371/SUM($G$5:$G$1003)+O371,""))</f>
        <v>1.0129146619397315E-3</v>
      </c>
      <c r="L371" s="22">
        <f>IF(CADA_PROD!$C371="","",IFERROR(SUMIFS(entrada!L:L,entrada!C:C,C371)/SUMIFS(entrada!H:H,entrada!C:C,C371),0))</f>
        <v>0</v>
      </c>
      <c r="M371" s="50" t="e">
        <f>IF(CADA_PROD!B371="","",F371/D371)</f>
        <v>#VALUE!</v>
      </c>
      <c r="N371" s="48" t="b">
        <f t="shared" si="12"/>
        <v>1</v>
      </c>
    </row>
    <row r="372" spans="2:14" ht="30.75" customHeight="1" x14ac:dyDescent="0.25">
      <c r="B372" s="19" t="str">
        <f>IF(CADA_PROD!B372="","",CADA_PROD!B372)</f>
        <v>0K12</v>
      </c>
      <c r="C372" s="19" t="str">
        <f>IF(CADA_PROD!C372="","",CADA_PROD!C372)</f>
        <v>0K12</v>
      </c>
      <c r="D372" s="47" t="str">
        <f>IF(CADA_PROD!D372="","",CADA_PROD!D372)</f>
        <v/>
      </c>
      <c r="E372" s="47">
        <f>IF(CADA_PROD!C372="","",SUMIFS(entrada!H:H,entrada!C:C,C372))</f>
        <v>8</v>
      </c>
      <c r="F372" s="47">
        <f>IF(CADA_PROD!B372="","",SUMIFS(SAIDA!G:G,SAIDA!C:C,C372))</f>
        <v>0</v>
      </c>
      <c r="G372" s="47">
        <f t="shared" si="13"/>
        <v>8</v>
      </c>
      <c r="H372" s="19" t="str">
        <f>IF(CADA_PROD!B372="","",IFERROR(IF(G372&lt;=0,"Sem estoque",IF(G372/D372&lt;0.25,"Quase sem estoque",IF(G372/D372&lt;1.2,"Estoque baixo",IF(G372/D372&lt;2,"Estoque moderado","Estoque confortável")))),""))</f>
        <v/>
      </c>
      <c r="I372" s="22">
        <f>IF(CADA_PROD!B372="","",SUMIFS(entrada!L:L,entrada!C:C,C372))</f>
        <v>0</v>
      </c>
      <c r="J372" s="49">
        <f>IF(CADA_PROD!B372="","",IFERROR($I372/SUM($I$5:$I$1003),""))</f>
        <v>0</v>
      </c>
      <c r="K372" s="49">
        <f>IF(CADA_PROD!B372="","",IFERROR(G372/SUM($G$5:$G$1003)+O372,""))</f>
        <v>1.0129146619397315E-3</v>
      </c>
      <c r="L372" s="22">
        <f>IF(CADA_PROD!$C372="","",IFERROR(SUMIFS(entrada!L:L,entrada!C:C,C372)/SUMIFS(entrada!H:H,entrada!C:C,C372),0))</f>
        <v>0</v>
      </c>
      <c r="M372" s="50" t="e">
        <f>IF(CADA_PROD!B372="","",F372/D372)</f>
        <v>#VALUE!</v>
      </c>
      <c r="N372" s="48" t="b">
        <f t="shared" si="12"/>
        <v>1</v>
      </c>
    </row>
    <row r="373" spans="2:14" ht="30.75" customHeight="1" x14ac:dyDescent="0.25">
      <c r="B373" s="19" t="str">
        <f>IF(CADA_PROD!B373="","",CADA_PROD!B373)</f>
        <v>0K13</v>
      </c>
      <c r="C373" s="19" t="str">
        <f>IF(CADA_PROD!C373="","",CADA_PROD!C373)</f>
        <v>0K13</v>
      </c>
      <c r="D373" s="47" t="str">
        <f>IF(CADA_PROD!D373="","",CADA_PROD!D373)</f>
        <v/>
      </c>
      <c r="E373" s="47">
        <f>IF(CADA_PROD!C373="","",SUMIFS(entrada!H:H,entrada!C:C,C373))</f>
        <v>3</v>
      </c>
      <c r="F373" s="47">
        <f>IF(CADA_PROD!B373="","",SUMIFS(SAIDA!G:G,SAIDA!C:C,C373))</f>
        <v>0</v>
      </c>
      <c r="G373" s="47">
        <f t="shared" si="13"/>
        <v>3</v>
      </c>
      <c r="H373" s="19" t="str">
        <f>IF(CADA_PROD!B373="","",IFERROR(IF(G373&lt;=0,"Sem estoque",IF(G373/D373&lt;0.25,"Quase sem estoque",IF(G373/D373&lt;1.2,"Estoque baixo",IF(G373/D373&lt;2,"Estoque moderado","Estoque confortável")))),""))</f>
        <v/>
      </c>
      <c r="I373" s="22">
        <f>IF(CADA_PROD!B373="","",SUMIFS(entrada!L:L,entrada!C:C,C373))</f>
        <v>0</v>
      </c>
      <c r="J373" s="49">
        <f>IF(CADA_PROD!B373="","",IFERROR($I373/SUM($I$5:$I$1003),""))</f>
        <v>0</v>
      </c>
      <c r="K373" s="49">
        <f>IF(CADA_PROD!B373="","",IFERROR(G373/SUM($G$5:$G$1003)+O373,""))</f>
        <v>3.7984299822739937E-4</v>
      </c>
      <c r="L373" s="22">
        <f>IF(CADA_PROD!$C373="","",IFERROR(SUMIFS(entrada!L:L,entrada!C:C,C373)/SUMIFS(entrada!H:H,entrada!C:C,C373),0))</f>
        <v>0</v>
      </c>
      <c r="M373" s="50" t="e">
        <f>IF(CADA_PROD!B373="","",F373/D373)</f>
        <v>#VALUE!</v>
      </c>
      <c r="N373" s="48" t="b">
        <f t="shared" si="12"/>
        <v>1</v>
      </c>
    </row>
    <row r="374" spans="2:14" ht="30.75" customHeight="1" x14ac:dyDescent="0.25">
      <c r="B374" s="19" t="str">
        <f>IF(CADA_PROD!B374="","",CADA_PROD!B374)</f>
        <v>0K14</v>
      </c>
      <c r="C374" s="19" t="str">
        <f>IF(CADA_PROD!C374="","",CADA_PROD!C374)</f>
        <v>0K14</v>
      </c>
      <c r="D374" s="47" t="str">
        <f>IF(CADA_PROD!D374="","",CADA_PROD!D374)</f>
        <v/>
      </c>
      <c r="E374" s="47">
        <f>IF(CADA_PROD!C374="","",SUMIFS(entrada!H:H,entrada!C:C,C374))</f>
        <v>5</v>
      </c>
      <c r="F374" s="47">
        <f>IF(CADA_PROD!B374="","",SUMIFS(SAIDA!G:G,SAIDA!C:C,C374))</f>
        <v>0</v>
      </c>
      <c r="G374" s="47">
        <f t="shared" si="13"/>
        <v>5</v>
      </c>
      <c r="H374" s="19" t="str">
        <f>IF(CADA_PROD!B374="","",IFERROR(IF(G374&lt;=0,"Sem estoque",IF(G374/D374&lt;0.25,"Quase sem estoque",IF(G374/D374&lt;1.2,"Estoque baixo",IF(G374/D374&lt;2,"Estoque moderado","Estoque confortável")))),""))</f>
        <v/>
      </c>
      <c r="I374" s="22">
        <f>IF(CADA_PROD!B374="","",SUMIFS(entrada!L:L,entrada!C:C,C374))</f>
        <v>0</v>
      </c>
      <c r="J374" s="49">
        <f>IF(CADA_PROD!B374="","",IFERROR($I374/SUM($I$5:$I$1003),""))</f>
        <v>0</v>
      </c>
      <c r="K374" s="49">
        <f>IF(CADA_PROD!B374="","",IFERROR(G374/SUM($G$5:$G$1003)+O374,""))</f>
        <v>6.3307166371233219E-4</v>
      </c>
      <c r="L374" s="22">
        <f>IF(CADA_PROD!$C374="","",IFERROR(SUMIFS(entrada!L:L,entrada!C:C,C374)/SUMIFS(entrada!H:H,entrada!C:C,C374),0))</f>
        <v>0</v>
      </c>
      <c r="M374" s="50" t="e">
        <f>IF(CADA_PROD!B374="","",F374/D374)</f>
        <v>#VALUE!</v>
      </c>
      <c r="N374" s="48" t="b">
        <f t="shared" si="12"/>
        <v>1</v>
      </c>
    </row>
    <row r="375" spans="2:14" ht="30.75" customHeight="1" x14ac:dyDescent="0.25">
      <c r="B375" s="19" t="str">
        <f>IF(CADA_PROD!B375="","",CADA_PROD!B375)</f>
        <v>0K15</v>
      </c>
      <c r="C375" s="19" t="str">
        <f>IF(CADA_PROD!C375="","",CADA_PROD!C375)</f>
        <v>0K15</v>
      </c>
      <c r="D375" s="47" t="str">
        <f>IF(CADA_PROD!D375="","",CADA_PROD!D375)</f>
        <v/>
      </c>
      <c r="E375" s="47">
        <f>IF(CADA_PROD!C375="","",SUMIFS(entrada!H:H,entrada!C:C,C375))</f>
        <v>31</v>
      </c>
      <c r="F375" s="47">
        <f>IF(CADA_PROD!B375="","",SUMIFS(SAIDA!G:G,SAIDA!C:C,C375))</f>
        <v>0</v>
      </c>
      <c r="G375" s="47">
        <f t="shared" si="13"/>
        <v>31</v>
      </c>
      <c r="H375" s="19" t="str">
        <f>IF(CADA_PROD!B375="","",IFERROR(IF(G375&lt;=0,"Sem estoque",IF(G375/D375&lt;0.25,"Quase sem estoque",IF(G375/D375&lt;1.2,"Estoque baixo",IF(G375/D375&lt;2,"Estoque moderado","Estoque confortável")))),""))</f>
        <v/>
      </c>
      <c r="I375" s="22">
        <f>IF(CADA_PROD!B375="","",SUMIFS(entrada!L:L,entrada!C:C,C375))</f>
        <v>0</v>
      </c>
      <c r="J375" s="49">
        <f>IF(CADA_PROD!B375="","",IFERROR($I375/SUM($I$5:$I$1003),""))</f>
        <v>0</v>
      </c>
      <c r="K375" s="49">
        <f>IF(CADA_PROD!B375="","",IFERROR(G375/SUM($G$5:$G$1003)+O375,""))</f>
        <v>3.9250443150164599E-3</v>
      </c>
      <c r="L375" s="22">
        <f>IF(CADA_PROD!$C375="","",IFERROR(SUMIFS(entrada!L:L,entrada!C:C,C375)/SUMIFS(entrada!H:H,entrada!C:C,C375),0))</f>
        <v>0</v>
      </c>
      <c r="M375" s="50" t="e">
        <f>IF(CADA_PROD!B375="","",F375/D375)</f>
        <v>#VALUE!</v>
      </c>
      <c r="N375" s="48" t="b">
        <f t="shared" si="12"/>
        <v>1</v>
      </c>
    </row>
    <row r="376" spans="2:14" ht="30.75" customHeight="1" x14ac:dyDescent="0.25">
      <c r="B376" s="19" t="str">
        <f>IF(CADA_PROD!B376="","",CADA_PROD!B376)</f>
        <v>0K16</v>
      </c>
      <c r="C376" s="19" t="str">
        <f>IF(CADA_PROD!C376="","",CADA_PROD!C376)</f>
        <v>0K16</v>
      </c>
      <c r="D376" s="47" t="str">
        <f>IF(CADA_PROD!D376="","",CADA_PROD!D376)</f>
        <v/>
      </c>
      <c r="E376" s="47">
        <f>IF(CADA_PROD!C376="","",SUMIFS(entrada!H:H,entrada!C:C,C376))</f>
        <v>35</v>
      </c>
      <c r="F376" s="47">
        <f>IF(CADA_PROD!B376="","",SUMIFS(SAIDA!G:G,SAIDA!C:C,C376))</f>
        <v>4</v>
      </c>
      <c r="G376" s="47">
        <f t="shared" si="13"/>
        <v>31</v>
      </c>
      <c r="H376" s="19" t="str">
        <f>IF(CADA_PROD!B376="","",IFERROR(IF(G376&lt;=0,"Sem estoque",IF(G376/D376&lt;0.25,"Quase sem estoque",IF(G376/D376&lt;1.2,"Estoque baixo",IF(G376/D376&lt;2,"Estoque moderado","Estoque confortável")))),""))</f>
        <v/>
      </c>
      <c r="I376" s="22">
        <f>IF(CADA_PROD!B376="","",SUMIFS(entrada!L:L,entrada!C:C,C376))</f>
        <v>0</v>
      </c>
      <c r="J376" s="49">
        <f>IF(CADA_PROD!B376="","",IFERROR($I376/SUM($I$5:$I$1003),""))</f>
        <v>0</v>
      </c>
      <c r="K376" s="49">
        <f>IF(CADA_PROD!B376="","",IFERROR(G376/SUM($G$5:$G$1003)+O376,""))</f>
        <v>3.9250443150164599E-3</v>
      </c>
      <c r="L376" s="22">
        <f>IF(CADA_PROD!$C376="","",IFERROR(SUMIFS(entrada!L:L,entrada!C:C,C376)/SUMIFS(entrada!H:H,entrada!C:C,C376),0))</f>
        <v>0</v>
      </c>
      <c r="M376" s="50" t="e">
        <f>IF(CADA_PROD!B376="","",F376/D376)</f>
        <v>#VALUE!</v>
      </c>
      <c r="N376" s="48" t="b">
        <f t="shared" si="12"/>
        <v>1</v>
      </c>
    </row>
    <row r="377" spans="2:14" ht="30.75" customHeight="1" x14ac:dyDescent="0.25">
      <c r="B377" s="19" t="str">
        <f>IF(CADA_PROD!B377="","",CADA_PROD!B377)</f>
        <v>0K17</v>
      </c>
      <c r="C377" s="19" t="str">
        <f>IF(CADA_PROD!C377="","",CADA_PROD!C377)</f>
        <v>0K17</v>
      </c>
      <c r="D377" s="47" t="str">
        <f>IF(CADA_PROD!D377="","",CADA_PROD!D377)</f>
        <v/>
      </c>
      <c r="E377" s="47">
        <f>IF(CADA_PROD!C377="","",SUMIFS(entrada!H:H,entrada!C:C,C377))</f>
        <v>9</v>
      </c>
      <c r="F377" s="47">
        <f>IF(CADA_PROD!B377="","",SUMIFS(SAIDA!G:G,SAIDA!C:C,C377))</f>
        <v>0</v>
      </c>
      <c r="G377" s="47">
        <f t="shared" si="13"/>
        <v>9</v>
      </c>
      <c r="H377" s="19" t="str">
        <f>IF(CADA_PROD!B377="","",IFERROR(IF(G377&lt;=0,"Sem estoque",IF(G377/D377&lt;0.25,"Quase sem estoque",IF(G377/D377&lt;1.2,"Estoque baixo",IF(G377/D377&lt;2,"Estoque moderado","Estoque confortável")))),""))</f>
        <v/>
      </c>
      <c r="I377" s="22">
        <f>IF(CADA_PROD!B377="","",SUMIFS(entrada!L:L,entrada!C:C,C377))</f>
        <v>0</v>
      </c>
      <c r="J377" s="49">
        <f>IF(CADA_PROD!B377="","",IFERROR($I377/SUM($I$5:$I$1003),""))</f>
        <v>0</v>
      </c>
      <c r="K377" s="49">
        <f>IF(CADA_PROD!B377="","",IFERROR(G377/SUM($G$5:$G$1003)+O377,""))</f>
        <v>1.139528994682198E-3</v>
      </c>
      <c r="L377" s="22">
        <f>IF(CADA_PROD!$C377="","",IFERROR(SUMIFS(entrada!L:L,entrada!C:C,C377)/SUMIFS(entrada!H:H,entrada!C:C,C377),0))</f>
        <v>0</v>
      </c>
      <c r="M377" s="50" t="e">
        <f>IF(CADA_PROD!B377="","",F377/D377)</f>
        <v>#VALUE!</v>
      </c>
      <c r="N377" s="48" t="b">
        <f t="shared" si="12"/>
        <v>1</v>
      </c>
    </row>
    <row r="378" spans="2:14" ht="30.75" customHeight="1" x14ac:dyDescent="0.25">
      <c r="B378" s="19" t="str">
        <f>IF(CADA_PROD!B378="","",CADA_PROD!B378)</f>
        <v>0K18</v>
      </c>
      <c r="C378" s="19" t="str">
        <f>IF(CADA_PROD!C378="","",CADA_PROD!C378)</f>
        <v>0K18</v>
      </c>
      <c r="D378" s="47">
        <f>IF(CADA_PROD!D378="","",CADA_PROD!D378)</f>
        <v>10</v>
      </c>
      <c r="E378" s="47">
        <f>IF(CADA_PROD!C378="","",SUMIFS(entrada!H:H,entrada!C:C,C378))</f>
        <v>15</v>
      </c>
      <c r="F378" s="47">
        <f>IF(CADA_PROD!B378="","",SUMIFS(SAIDA!G:G,SAIDA!C:C,C378))</f>
        <v>13</v>
      </c>
      <c r="G378" s="47">
        <f t="shared" si="13"/>
        <v>2</v>
      </c>
      <c r="H378" s="19" t="str">
        <f>IF(CADA_PROD!B378="","",IFERROR(IF(G378&lt;=0,"Sem estoque",IF(G378/D378&lt;0.25,"Quase sem estoque",IF(G378/D378&lt;1.2,"Estoque baixo",IF(G378/D378&lt;2,"Estoque moderado","Estoque confortável")))),""))</f>
        <v>Quase sem estoque</v>
      </c>
      <c r="I378" s="22">
        <f>IF(CADA_PROD!B378="","",SUMIFS(entrada!L:L,entrada!C:C,C378))</f>
        <v>0</v>
      </c>
      <c r="J378" s="49">
        <f>IF(CADA_PROD!B378="","",IFERROR($I378/SUM($I$5:$I$1003),""))</f>
        <v>0</v>
      </c>
      <c r="K378" s="49">
        <f>IF(CADA_PROD!B378="","",IFERROR(G378/SUM($G$5:$G$1003)+O378,""))</f>
        <v>2.5322866548493288E-4</v>
      </c>
      <c r="L378" s="22">
        <f>IF(CADA_PROD!$C378="","",IFERROR(SUMIFS(entrada!L:L,entrada!C:C,C378)/SUMIFS(entrada!H:H,entrada!C:C,C378),0))</f>
        <v>0</v>
      </c>
      <c r="M378" s="50">
        <f>IF(CADA_PROD!B378="","",F378/D378)</f>
        <v>1.3</v>
      </c>
      <c r="N378" s="48" t="b">
        <f t="shared" si="12"/>
        <v>1</v>
      </c>
    </row>
    <row r="379" spans="2:14" ht="30.75" customHeight="1" x14ac:dyDescent="0.25">
      <c r="B379" s="19" t="str">
        <f>IF(CADA_PROD!B379="","",CADA_PROD!B379)</f>
        <v>0K19</v>
      </c>
      <c r="C379" s="19" t="str">
        <f>IF(CADA_PROD!C379="","",CADA_PROD!C379)</f>
        <v>0K19</v>
      </c>
      <c r="D379" s="47" t="str">
        <f>IF(CADA_PROD!D379="","",CADA_PROD!D379)</f>
        <v/>
      </c>
      <c r="E379" s="47">
        <f>IF(CADA_PROD!C379="","",SUMIFS(entrada!H:H,entrada!C:C,C379))</f>
        <v>25</v>
      </c>
      <c r="F379" s="47">
        <f>IF(CADA_PROD!B379="","",SUMIFS(SAIDA!G:G,SAIDA!C:C,C379))</f>
        <v>10</v>
      </c>
      <c r="G379" s="47">
        <f t="shared" si="13"/>
        <v>15</v>
      </c>
      <c r="H379" s="19" t="str">
        <f>IF(CADA_PROD!B379="","",IFERROR(IF(G379&lt;=0,"Sem estoque",IF(G379/D379&lt;0.25,"Quase sem estoque",IF(G379/D379&lt;1.2,"Estoque baixo",IF(G379/D379&lt;2,"Estoque moderado","Estoque confortável")))),""))</f>
        <v/>
      </c>
      <c r="I379" s="22">
        <f>IF(CADA_PROD!B379="","",SUMIFS(entrada!L:L,entrada!C:C,C379))</f>
        <v>0</v>
      </c>
      <c r="J379" s="49">
        <f>IF(CADA_PROD!B379="","",IFERROR($I379/SUM($I$5:$I$1003),""))</f>
        <v>0</v>
      </c>
      <c r="K379" s="49">
        <f>IF(CADA_PROD!B379="","",IFERROR(G379/SUM($G$5:$G$1003)+O379,""))</f>
        <v>1.8992149911369967E-3</v>
      </c>
      <c r="L379" s="22">
        <f>IF(CADA_PROD!$C379="","",IFERROR(SUMIFS(entrada!L:L,entrada!C:C,C379)/SUMIFS(entrada!H:H,entrada!C:C,C379),0))</f>
        <v>0</v>
      </c>
      <c r="M379" s="50" t="e">
        <f>IF(CADA_PROD!B379="","",F379/D379)</f>
        <v>#VALUE!</v>
      </c>
      <c r="N379" s="48" t="b">
        <f t="shared" si="12"/>
        <v>1</v>
      </c>
    </row>
    <row r="380" spans="2:14" ht="30.75" customHeight="1" x14ac:dyDescent="0.25">
      <c r="B380" s="19" t="str">
        <f>IF(CADA_PROD!B380="","",CADA_PROD!B380)</f>
        <v>0K20</v>
      </c>
      <c r="C380" s="19" t="str">
        <f>IF(CADA_PROD!C380="","",CADA_PROD!C380)</f>
        <v>0K20</v>
      </c>
      <c r="D380" s="47" t="str">
        <f>IF(CADA_PROD!D380="","",CADA_PROD!D380)</f>
        <v/>
      </c>
      <c r="E380" s="47">
        <f>IF(CADA_PROD!C380="","",SUMIFS(entrada!H:H,entrada!C:C,C380))</f>
        <v>57</v>
      </c>
      <c r="F380" s="47">
        <f>IF(CADA_PROD!B380="","",SUMIFS(SAIDA!G:G,SAIDA!C:C,C380))</f>
        <v>4</v>
      </c>
      <c r="G380" s="47">
        <f t="shared" si="13"/>
        <v>53</v>
      </c>
      <c r="H380" s="19" t="str">
        <f>IF(CADA_PROD!B380="","",IFERROR(IF(G380&lt;=0,"Sem estoque",IF(G380/D380&lt;0.25,"Quase sem estoque",IF(G380/D380&lt;1.2,"Estoque baixo",IF(G380/D380&lt;2,"Estoque moderado","Estoque confortável")))),""))</f>
        <v/>
      </c>
      <c r="I380" s="22">
        <f>IF(CADA_PROD!B380="","",SUMIFS(entrada!L:L,entrada!C:C,C380))</f>
        <v>0</v>
      </c>
      <c r="J380" s="49">
        <f>IF(CADA_PROD!B380="","",IFERROR($I380/SUM($I$5:$I$1003),""))</f>
        <v>0</v>
      </c>
      <c r="K380" s="49">
        <f>IF(CADA_PROD!B380="","",IFERROR(G380/SUM($G$5:$G$1003)+O380,""))</f>
        <v>6.7105596353507213E-3</v>
      </c>
      <c r="L380" s="22">
        <f>IF(CADA_PROD!$C380="","",IFERROR(SUMIFS(entrada!L:L,entrada!C:C,C380)/SUMIFS(entrada!H:H,entrada!C:C,C380),0))</f>
        <v>0</v>
      </c>
      <c r="M380" s="50" t="e">
        <f>IF(CADA_PROD!B380="","",F380/D380)</f>
        <v>#VALUE!</v>
      </c>
      <c r="N380" s="48" t="b">
        <f t="shared" si="12"/>
        <v>1</v>
      </c>
    </row>
    <row r="381" spans="2:14" ht="30.75" customHeight="1" x14ac:dyDescent="0.25">
      <c r="B381" s="19" t="str">
        <f>IF(CADA_PROD!B381="","",CADA_PROD!B381)</f>
        <v>0K21</v>
      </c>
      <c r="C381" s="19" t="str">
        <f>IF(CADA_PROD!C381="","",CADA_PROD!C381)</f>
        <v>0K21</v>
      </c>
      <c r="D381" s="47" t="str">
        <f>IF(CADA_PROD!D381="","",CADA_PROD!D381)</f>
        <v/>
      </c>
      <c r="E381" s="47">
        <f>IF(CADA_PROD!C381="","",SUMIFS(entrada!H:H,entrada!C:C,C381))</f>
        <v>7</v>
      </c>
      <c r="F381" s="47">
        <f>IF(CADA_PROD!B381="","",SUMIFS(SAIDA!G:G,SAIDA!C:C,C381))</f>
        <v>0</v>
      </c>
      <c r="G381" s="47">
        <f t="shared" si="13"/>
        <v>7</v>
      </c>
      <c r="H381" s="19" t="str">
        <f>IF(CADA_PROD!B381="","",IFERROR(IF(G381&lt;=0,"Sem estoque",IF(G381/D381&lt;0.25,"Quase sem estoque",IF(G381/D381&lt;1.2,"Estoque baixo",IF(G381/D381&lt;2,"Estoque moderado","Estoque confortável")))),""))</f>
        <v/>
      </c>
      <c r="I381" s="22">
        <f>IF(CADA_PROD!B381="","",SUMIFS(entrada!L:L,entrada!C:C,C381))</f>
        <v>0</v>
      </c>
      <c r="J381" s="49">
        <f>IF(CADA_PROD!B381="","",IFERROR($I381/SUM($I$5:$I$1003),""))</f>
        <v>0</v>
      </c>
      <c r="K381" s="49">
        <f>IF(CADA_PROD!B381="","",IFERROR(G381/SUM($G$5:$G$1003)+O381,""))</f>
        <v>8.8630032919726517E-4</v>
      </c>
      <c r="L381" s="22">
        <f>IF(CADA_PROD!$C381="","",IFERROR(SUMIFS(entrada!L:L,entrada!C:C,C381)/SUMIFS(entrada!H:H,entrada!C:C,C381),0))</f>
        <v>0</v>
      </c>
      <c r="M381" s="50" t="e">
        <f>IF(CADA_PROD!B381="","",F381/D381)</f>
        <v>#VALUE!</v>
      </c>
      <c r="N381" s="48" t="b">
        <f t="shared" si="12"/>
        <v>1</v>
      </c>
    </row>
    <row r="382" spans="2:14" ht="30.75" customHeight="1" x14ac:dyDescent="0.25">
      <c r="B382" s="19" t="str">
        <f>IF(CADA_PROD!B382="","",CADA_PROD!B382)</f>
        <v>0K22</v>
      </c>
      <c r="C382" s="19" t="str">
        <f>IF(CADA_PROD!C382="","",CADA_PROD!C382)</f>
        <v>0K22</v>
      </c>
      <c r="D382" s="47">
        <f>IF(CADA_PROD!D382="","",CADA_PROD!D382)</f>
        <v>3</v>
      </c>
      <c r="E382" s="47">
        <f>IF(CADA_PROD!C382="","",SUMIFS(entrada!H:H,entrada!C:C,C382))</f>
        <v>16</v>
      </c>
      <c r="F382" s="47">
        <f>IF(CADA_PROD!B382="","",SUMIFS(SAIDA!G:G,SAIDA!C:C,C382))</f>
        <v>2</v>
      </c>
      <c r="G382" s="47">
        <f t="shared" si="13"/>
        <v>14</v>
      </c>
      <c r="H382" s="19" t="str">
        <f>IF(CADA_PROD!B382="","",IFERROR(IF(G382&lt;=0,"Sem estoque",IF(G382/D382&lt;0.25,"Quase sem estoque",IF(G382/D382&lt;1.2,"Estoque baixo",IF(G382/D382&lt;2,"Estoque moderado","Estoque confortável")))),""))</f>
        <v>Estoque confortável</v>
      </c>
      <c r="I382" s="22">
        <f>IF(CADA_PROD!B382="","",SUMIFS(entrada!L:L,entrada!C:C,C382))</f>
        <v>2160</v>
      </c>
      <c r="J382" s="49">
        <f>IF(CADA_PROD!B382="","",IFERROR($I382/SUM($I$5:$I$1003),""))</f>
        <v>0.5</v>
      </c>
      <c r="K382" s="49">
        <f>IF(CADA_PROD!B382="","",IFERROR(G382/SUM($G$5:$G$1003)+O382,""))</f>
        <v>1.7726006583945303E-3</v>
      </c>
      <c r="L382" s="22">
        <f>IF(CADA_PROD!$C382="","",IFERROR(SUMIFS(entrada!L:L,entrada!C:C,C382)/SUMIFS(entrada!H:H,entrada!C:C,C382),0))</f>
        <v>135</v>
      </c>
      <c r="M382" s="50">
        <f>IF(CADA_PROD!B382="","",F382/D382)</f>
        <v>0.66666666666666663</v>
      </c>
      <c r="N382" s="48" t="b">
        <f t="shared" si="12"/>
        <v>0</v>
      </c>
    </row>
    <row r="383" spans="2:14" ht="30.75" customHeight="1" x14ac:dyDescent="0.25">
      <c r="B383" s="19" t="str">
        <f>IF(CADA_PROD!B383="","",CADA_PROD!B383)</f>
        <v>0K23</v>
      </c>
      <c r="C383" s="19" t="str">
        <f>IF(CADA_PROD!C383="","",CADA_PROD!C383)</f>
        <v>0K23</v>
      </c>
      <c r="D383" s="47">
        <f>IF(CADA_PROD!D383="","",CADA_PROD!D383)</f>
        <v>3</v>
      </c>
      <c r="E383" s="47">
        <f>IF(CADA_PROD!C383="","",SUMIFS(entrada!H:H,entrada!C:C,C383))</f>
        <v>11</v>
      </c>
      <c r="F383" s="47">
        <f>IF(CADA_PROD!B383="","",SUMIFS(SAIDA!G:G,SAIDA!C:C,C383))</f>
        <v>3</v>
      </c>
      <c r="G383" s="47">
        <f t="shared" si="13"/>
        <v>8</v>
      </c>
      <c r="H383" s="19" t="str">
        <f>IF(CADA_PROD!B383="","",IFERROR(IF(G383&lt;=0,"Sem estoque",IF(G383/D383&lt;0.25,"Quase sem estoque",IF(G383/D383&lt;1.2,"Estoque baixo",IF(G383/D383&lt;2,"Estoque moderado","Estoque confortável")))),""))</f>
        <v>Estoque confortável</v>
      </c>
      <c r="I383" s="22">
        <f>IF(CADA_PROD!B383="","",SUMIFS(entrada!L:L,entrada!C:C,C383))</f>
        <v>1485</v>
      </c>
      <c r="J383" s="49">
        <f>IF(CADA_PROD!B383="","",IFERROR($I383/SUM($I$5:$I$1003),""))</f>
        <v>0.34375</v>
      </c>
      <c r="K383" s="49">
        <f>IF(CADA_PROD!B383="","",IFERROR(G383/SUM($G$5:$G$1003)+O383,""))</f>
        <v>1.0129146619397315E-3</v>
      </c>
      <c r="L383" s="22">
        <f>IF(CADA_PROD!$C383="","",IFERROR(SUMIFS(entrada!L:L,entrada!C:C,C383)/SUMIFS(entrada!H:H,entrada!C:C,C383),0))</f>
        <v>135</v>
      </c>
      <c r="M383" s="50">
        <f>IF(CADA_PROD!B383="","",F383/D383)</f>
        <v>1</v>
      </c>
      <c r="N383" s="48" t="b">
        <f t="shared" si="12"/>
        <v>0</v>
      </c>
    </row>
    <row r="384" spans="2:14" ht="30.75" customHeight="1" x14ac:dyDescent="0.25">
      <c r="B384" s="19" t="str">
        <f>IF(CADA_PROD!B384="","",CADA_PROD!B384)</f>
        <v>0K24</v>
      </c>
      <c r="C384" s="19" t="str">
        <f>IF(CADA_PROD!C384="","",CADA_PROD!C384)</f>
        <v>0K24</v>
      </c>
      <c r="D384" s="47" t="str">
        <f>IF(CADA_PROD!D384="","",CADA_PROD!D384)</f>
        <v/>
      </c>
      <c r="E384" s="47">
        <f>IF(CADA_PROD!C384="","",SUMIFS(entrada!H:H,entrada!C:C,C384))</f>
        <v>5</v>
      </c>
      <c r="F384" s="47">
        <f>IF(CADA_PROD!B384="","",SUMIFS(SAIDA!G:G,SAIDA!C:C,C384))</f>
        <v>0</v>
      </c>
      <c r="G384" s="47">
        <f t="shared" si="13"/>
        <v>5</v>
      </c>
      <c r="H384" s="19" t="str">
        <f>IF(CADA_PROD!B384="","",IFERROR(IF(G384&lt;=0,"Sem estoque",IF(G384/D384&lt;0.25,"Quase sem estoque",IF(G384/D384&lt;1.2,"Estoque baixo",IF(G384/D384&lt;2,"Estoque moderado","Estoque confortável")))),""))</f>
        <v/>
      </c>
      <c r="I384" s="22">
        <f>IF(CADA_PROD!B384="","",SUMIFS(entrada!L:L,entrada!C:C,C384))</f>
        <v>675</v>
      </c>
      <c r="J384" s="49">
        <f>IF(CADA_PROD!B384="","",IFERROR($I384/SUM($I$5:$I$1003),""))</f>
        <v>0.15625</v>
      </c>
      <c r="K384" s="49">
        <f>IF(CADA_PROD!B384="","",IFERROR(G384/SUM($G$5:$G$1003)+O384,""))</f>
        <v>6.3307166371233219E-4</v>
      </c>
      <c r="L384" s="22">
        <f>IF(CADA_PROD!$C384="","",IFERROR(SUMIFS(entrada!L:L,entrada!C:C,C384)/SUMIFS(entrada!H:H,entrada!C:C,C384),0))</f>
        <v>135</v>
      </c>
      <c r="M384" s="50" t="e">
        <f>IF(CADA_PROD!B384="","",F384/D384)</f>
        <v>#VALUE!</v>
      </c>
      <c r="N384" s="48" t="b">
        <f t="shared" si="12"/>
        <v>1</v>
      </c>
    </row>
    <row r="385" spans="2:14" ht="30.75" customHeight="1" x14ac:dyDescent="0.25">
      <c r="B385" s="19" t="str">
        <f>IF(CADA_PROD!B385="","",CADA_PROD!B385)</f>
        <v>0K25</v>
      </c>
      <c r="C385" s="19" t="str">
        <f>IF(CADA_PROD!C385="","",CADA_PROD!C385)</f>
        <v>0K25</v>
      </c>
      <c r="D385" s="47" t="str">
        <f>IF(CADA_PROD!D385="","",CADA_PROD!D385)</f>
        <v/>
      </c>
      <c r="E385" s="47">
        <f>IF(CADA_PROD!C385="","",SUMIFS(entrada!H:H,entrada!C:C,C385))</f>
        <v>3</v>
      </c>
      <c r="F385" s="47">
        <f>IF(CADA_PROD!B385="","",SUMIFS(SAIDA!G:G,SAIDA!C:C,C385))</f>
        <v>0</v>
      </c>
      <c r="G385" s="47">
        <f t="shared" si="13"/>
        <v>3</v>
      </c>
      <c r="H385" s="19" t="str">
        <f>IF(CADA_PROD!B385="","",IFERROR(IF(G385&lt;=0,"Sem estoque",IF(G385/D385&lt;0.25,"Quase sem estoque",IF(G385/D385&lt;1.2,"Estoque baixo",IF(G385/D385&lt;2,"Estoque moderado","Estoque confortável")))),""))</f>
        <v/>
      </c>
      <c r="I385" s="22">
        <f>IF(CADA_PROD!B385="","",SUMIFS(entrada!L:L,entrada!C:C,C385))</f>
        <v>0</v>
      </c>
      <c r="J385" s="49">
        <f>IF(CADA_PROD!B385="","",IFERROR($I385/SUM($I$5:$I$1003),""))</f>
        <v>0</v>
      </c>
      <c r="K385" s="49">
        <f>IF(CADA_PROD!B385="","",IFERROR(G385/SUM($G$5:$G$1003)+O385,""))</f>
        <v>3.7984299822739937E-4</v>
      </c>
      <c r="L385" s="22">
        <f>IF(CADA_PROD!$C385="","",IFERROR(SUMIFS(entrada!L:L,entrada!C:C,C385)/SUMIFS(entrada!H:H,entrada!C:C,C385),0))</f>
        <v>0</v>
      </c>
      <c r="M385" s="50" t="e">
        <f>IF(CADA_PROD!B385="","",F385/D385)</f>
        <v>#VALUE!</v>
      </c>
      <c r="N385" s="48" t="b">
        <f t="shared" si="12"/>
        <v>1</v>
      </c>
    </row>
    <row r="386" spans="2:14" ht="30.75" customHeight="1" x14ac:dyDescent="0.25">
      <c r="B386" s="19" t="str">
        <f>IF(CADA_PROD!B386="","",CADA_PROD!B386)</f>
        <v>0K26</v>
      </c>
      <c r="C386" s="19" t="str">
        <f>IF(CADA_PROD!C386="","",CADA_PROD!C386)</f>
        <v>0K26</v>
      </c>
      <c r="D386" s="47" t="str">
        <f>IF(CADA_PROD!D386="","",CADA_PROD!D386)</f>
        <v/>
      </c>
      <c r="E386" s="47">
        <f>IF(CADA_PROD!C386="","",SUMIFS(entrada!H:H,entrada!C:C,C386))</f>
        <v>5</v>
      </c>
      <c r="F386" s="47">
        <f>IF(CADA_PROD!B386="","",SUMIFS(SAIDA!G:G,SAIDA!C:C,C386))</f>
        <v>2</v>
      </c>
      <c r="G386" s="47">
        <f t="shared" si="13"/>
        <v>3</v>
      </c>
      <c r="H386" s="19" t="str">
        <f>IF(CADA_PROD!B386="","",IFERROR(IF(G386&lt;=0,"Sem estoque",IF(G386/D386&lt;0.25,"Quase sem estoque",IF(G386/D386&lt;1.2,"Estoque baixo",IF(G386/D386&lt;2,"Estoque moderado","Estoque confortável")))),""))</f>
        <v/>
      </c>
      <c r="I386" s="22">
        <f>IF(CADA_PROD!B386="","",SUMIFS(entrada!L:L,entrada!C:C,C386))</f>
        <v>0</v>
      </c>
      <c r="J386" s="49">
        <f>IF(CADA_PROD!B386="","",IFERROR($I386/SUM($I$5:$I$1003),""))</f>
        <v>0</v>
      </c>
      <c r="K386" s="49">
        <f>IF(CADA_PROD!B386="","",IFERROR(G386/SUM($G$5:$G$1003)+O386,""))</f>
        <v>3.7984299822739937E-4</v>
      </c>
      <c r="L386" s="22">
        <f>IF(CADA_PROD!$C386="","",IFERROR(SUMIFS(entrada!L:L,entrada!C:C,C386)/SUMIFS(entrada!H:H,entrada!C:C,C386),0))</f>
        <v>0</v>
      </c>
      <c r="M386" s="50" t="e">
        <f>IF(CADA_PROD!B386="","",F386/D386)</f>
        <v>#VALUE!</v>
      </c>
      <c r="N386" s="48" t="b">
        <f t="shared" si="12"/>
        <v>1</v>
      </c>
    </row>
    <row r="387" spans="2:14" ht="30.75" customHeight="1" x14ac:dyDescent="0.25">
      <c r="B387" s="19" t="str">
        <f>IF(CADA_PROD!B387="","",CADA_PROD!B387)</f>
        <v>0K27</v>
      </c>
      <c r="C387" s="19" t="str">
        <f>IF(CADA_PROD!C387="","",CADA_PROD!C387)</f>
        <v>0K27</v>
      </c>
      <c r="D387" s="47" t="str">
        <f>IF(CADA_PROD!D387="","",CADA_PROD!D387)</f>
        <v/>
      </c>
      <c r="E387" s="47">
        <f>IF(CADA_PROD!C387="","",SUMIFS(entrada!H:H,entrada!C:C,C387))</f>
        <v>5</v>
      </c>
      <c r="F387" s="47">
        <f>IF(CADA_PROD!B387="","",SUMIFS(SAIDA!G:G,SAIDA!C:C,C387))</f>
        <v>0</v>
      </c>
      <c r="G387" s="47">
        <f t="shared" si="13"/>
        <v>5</v>
      </c>
      <c r="H387" s="19" t="str">
        <f>IF(CADA_PROD!B387="","",IFERROR(IF(G387&lt;=0,"Sem estoque",IF(G387/D387&lt;0.25,"Quase sem estoque",IF(G387/D387&lt;1.2,"Estoque baixo",IF(G387/D387&lt;2,"Estoque moderado","Estoque confortável")))),""))</f>
        <v/>
      </c>
      <c r="I387" s="22">
        <f>IF(CADA_PROD!B387="","",SUMIFS(entrada!L:L,entrada!C:C,C387))</f>
        <v>0</v>
      </c>
      <c r="J387" s="49">
        <f>IF(CADA_PROD!B387="","",IFERROR($I387/SUM($I$5:$I$1003),""))</f>
        <v>0</v>
      </c>
      <c r="K387" s="49">
        <f>IF(CADA_PROD!B387="","",IFERROR(G387/SUM($G$5:$G$1003)+O387,""))</f>
        <v>6.3307166371233219E-4</v>
      </c>
      <c r="L387" s="22">
        <f>IF(CADA_PROD!$C387="","",IFERROR(SUMIFS(entrada!L:L,entrada!C:C,C387)/SUMIFS(entrada!H:H,entrada!C:C,C387),0))</f>
        <v>0</v>
      </c>
      <c r="M387" s="50" t="e">
        <f>IF(CADA_PROD!B387="","",F387/D387)</f>
        <v>#VALUE!</v>
      </c>
      <c r="N387" s="48" t="b">
        <f t="shared" si="12"/>
        <v>1</v>
      </c>
    </row>
    <row r="388" spans="2:14" ht="30.75" customHeight="1" x14ac:dyDescent="0.25">
      <c r="B388" s="19" t="str">
        <f>IF(CADA_PROD!B388="","",CADA_PROD!B388)</f>
        <v>0K28</v>
      </c>
      <c r="C388" s="19" t="str">
        <f>IF(CADA_PROD!C388="","",CADA_PROD!C388)</f>
        <v>0K28</v>
      </c>
      <c r="D388" s="47" t="str">
        <f>IF(CADA_PROD!D388="","",CADA_PROD!D388)</f>
        <v/>
      </c>
      <c r="E388" s="47">
        <f>IF(CADA_PROD!C388="","",SUMIFS(entrada!H:H,entrada!C:C,C388))</f>
        <v>6</v>
      </c>
      <c r="F388" s="47">
        <f>IF(CADA_PROD!B388="","",SUMIFS(SAIDA!G:G,SAIDA!C:C,C388))</f>
        <v>0</v>
      </c>
      <c r="G388" s="47">
        <f t="shared" si="13"/>
        <v>6</v>
      </c>
      <c r="H388" s="19" t="str">
        <f>IF(CADA_PROD!B388="","",IFERROR(IF(G388&lt;=0,"Sem estoque",IF(G388/D388&lt;0.25,"Quase sem estoque",IF(G388/D388&lt;1.2,"Estoque baixo",IF(G388/D388&lt;2,"Estoque moderado","Estoque confortável")))),""))</f>
        <v/>
      </c>
      <c r="I388" s="22">
        <f>IF(CADA_PROD!B388="","",SUMIFS(entrada!L:L,entrada!C:C,C388))</f>
        <v>0</v>
      </c>
      <c r="J388" s="49">
        <f>IF(CADA_PROD!B388="","",IFERROR($I388/SUM($I$5:$I$1003),""))</f>
        <v>0</v>
      </c>
      <c r="K388" s="49">
        <f>IF(CADA_PROD!B388="","",IFERROR(G388/SUM($G$5:$G$1003)+O388,""))</f>
        <v>7.5968599645479873E-4</v>
      </c>
      <c r="L388" s="22">
        <f>IF(CADA_PROD!$C388="","",IFERROR(SUMIFS(entrada!L:L,entrada!C:C,C388)/SUMIFS(entrada!H:H,entrada!C:C,C388),0))</f>
        <v>0</v>
      </c>
      <c r="M388" s="50" t="e">
        <f>IF(CADA_PROD!B388="","",F388/D388)</f>
        <v>#VALUE!</v>
      </c>
      <c r="N388" s="48" t="b">
        <f t="shared" si="12"/>
        <v>1</v>
      </c>
    </row>
    <row r="389" spans="2:14" ht="30.75" customHeight="1" x14ac:dyDescent="0.25">
      <c r="B389" s="19" t="str">
        <f>IF(CADA_PROD!B389="","",CADA_PROD!B389)</f>
        <v>0K29</v>
      </c>
      <c r="C389" s="19" t="str">
        <f>IF(CADA_PROD!C389="","",CADA_PROD!C389)</f>
        <v>0K29</v>
      </c>
      <c r="D389" s="47" t="str">
        <f>IF(CADA_PROD!D389="","",CADA_PROD!D389)</f>
        <v/>
      </c>
      <c r="E389" s="47">
        <f>IF(CADA_PROD!C389="","",SUMIFS(entrada!H:H,entrada!C:C,C389))</f>
        <v>4</v>
      </c>
      <c r="F389" s="47">
        <f>IF(CADA_PROD!B389="","",SUMIFS(SAIDA!G:G,SAIDA!C:C,C389))</f>
        <v>1</v>
      </c>
      <c r="G389" s="47">
        <f t="shared" si="13"/>
        <v>3</v>
      </c>
      <c r="H389" s="19" t="str">
        <f>IF(CADA_PROD!B389="","",IFERROR(IF(G389&lt;=0,"Sem estoque",IF(G389/D389&lt;0.25,"Quase sem estoque",IF(G389/D389&lt;1.2,"Estoque baixo",IF(G389/D389&lt;2,"Estoque moderado","Estoque confortável")))),""))</f>
        <v/>
      </c>
      <c r="I389" s="22">
        <f>IF(CADA_PROD!B389="","",SUMIFS(entrada!L:L,entrada!C:C,C389))</f>
        <v>0</v>
      </c>
      <c r="J389" s="49">
        <f>IF(CADA_PROD!B389="","",IFERROR($I389/SUM($I$5:$I$1003),""))</f>
        <v>0</v>
      </c>
      <c r="K389" s="49">
        <f>IF(CADA_PROD!B389="","",IFERROR(G389/SUM($G$5:$G$1003)+O389,""))</f>
        <v>3.7984299822739937E-4</v>
      </c>
      <c r="L389" s="22">
        <f>IF(CADA_PROD!$C389="","",IFERROR(SUMIFS(entrada!L:L,entrada!C:C,C389)/SUMIFS(entrada!H:H,entrada!C:C,C389),0))</f>
        <v>0</v>
      </c>
      <c r="M389" s="50" t="e">
        <f>IF(CADA_PROD!B389="","",F389/D389)</f>
        <v>#VALUE!</v>
      </c>
      <c r="N389" s="48" t="b">
        <f t="shared" si="12"/>
        <v>1</v>
      </c>
    </row>
    <row r="390" spans="2:14" ht="30.75" customHeight="1" x14ac:dyDescent="0.25">
      <c r="B390" s="19" t="str">
        <f>IF(CADA_PROD!B390="","",CADA_PROD!B390)</f>
        <v>0K30</v>
      </c>
      <c r="C390" s="19" t="str">
        <f>IF(CADA_PROD!C390="","",CADA_PROD!C390)</f>
        <v>0K30</v>
      </c>
      <c r="D390" s="47" t="str">
        <f>IF(CADA_PROD!D390="","",CADA_PROD!D390)</f>
        <v/>
      </c>
      <c r="E390" s="47">
        <f>IF(CADA_PROD!C390="","",SUMIFS(entrada!H:H,entrada!C:C,C390))</f>
        <v>1</v>
      </c>
      <c r="F390" s="47">
        <f>IF(CADA_PROD!B390="","",SUMIFS(SAIDA!G:G,SAIDA!C:C,C390))</f>
        <v>0</v>
      </c>
      <c r="G390" s="47">
        <f t="shared" si="13"/>
        <v>1</v>
      </c>
      <c r="H390" s="19" t="str">
        <f>IF(CADA_PROD!B390="","",IFERROR(IF(G390&lt;=0,"Sem estoque",IF(G390/D390&lt;0.25,"Quase sem estoque",IF(G390/D390&lt;1.2,"Estoque baixo",IF(G390/D390&lt;2,"Estoque moderado","Estoque confortável")))),""))</f>
        <v/>
      </c>
      <c r="I390" s="22">
        <f>IF(CADA_PROD!B390="","",SUMIFS(entrada!L:L,entrada!C:C,C390))</f>
        <v>0</v>
      </c>
      <c r="J390" s="49">
        <f>IF(CADA_PROD!B390="","",IFERROR($I390/SUM($I$5:$I$1003),""))</f>
        <v>0</v>
      </c>
      <c r="K390" s="49">
        <f>IF(CADA_PROD!B390="","",IFERROR(G390/SUM($G$5:$G$1003)+O390,""))</f>
        <v>1.2661433274246644E-4</v>
      </c>
      <c r="L390" s="22">
        <f>IF(CADA_PROD!$C390="","",IFERROR(SUMIFS(entrada!L:L,entrada!C:C,C390)/SUMIFS(entrada!H:H,entrada!C:C,C390),0))</f>
        <v>0</v>
      </c>
      <c r="M390" s="50" t="e">
        <f>IF(CADA_PROD!B390="","",F390/D390)</f>
        <v>#VALUE!</v>
      </c>
      <c r="N390" s="48" t="b">
        <f t="shared" ref="N390:N453" si="14">IF(C390="","",G390&lt;D390)</f>
        <v>1</v>
      </c>
    </row>
    <row r="391" spans="2:14" ht="30.75" customHeight="1" x14ac:dyDescent="0.25">
      <c r="B391" s="19" t="str">
        <f>IF(CADA_PROD!B391="","",CADA_PROD!B391)</f>
        <v>0K31</v>
      </c>
      <c r="C391" s="19" t="str">
        <f>IF(CADA_PROD!C391="","",CADA_PROD!C391)</f>
        <v>0K31</v>
      </c>
      <c r="D391" s="47" t="str">
        <f>IF(CADA_PROD!D391="","",CADA_PROD!D391)</f>
        <v/>
      </c>
      <c r="E391" s="47">
        <f>IF(CADA_PROD!C391="","",SUMIFS(entrada!H:H,entrada!C:C,C391))</f>
        <v>5</v>
      </c>
      <c r="F391" s="47">
        <f>IF(CADA_PROD!B391="","",SUMIFS(SAIDA!G:G,SAIDA!C:C,C391))</f>
        <v>0</v>
      </c>
      <c r="G391" s="47">
        <f t="shared" si="13"/>
        <v>5</v>
      </c>
      <c r="H391" s="19" t="str">
        <f>IF(CADA_PROD!B391="","",IFERROR(IF(G391&lt;=0,"Sem estoque",IF(G391/D391&lt;0.25,"Quase sem estoque",IF(G391/D391&lt;1.2,"Estoque baixo",IF(G391/D391&lt;2,"Estoque moderado","Estoque confortável")))),""))</f>
        <v/>
      </c>
      <c r="I391" s="22">
        <f>IF(CADA_PROD!B391="","",SUMIFS(entrada!L:L,entrada!C:C,C391))</f>
        <v>0</v>
      </c>
      <c r="J391" s="49">
        <f>IF(CADA_PROD!B391="","",IFERROR($I391/SUM($I$5:$I$1003),""))</f>
        <v>0</v>
      </c>
      <c r="K391" s="49">
        <f>IF(CADA_PROD!B391="","",IFERROR(G391/SUM($G$5:$G$1003)+O391,""))</f>
        <v>6.3307166371233219E-4</v>
      </c>
      <c r="L391" s="22">
        <f>IF(CADA_PROD!$C391="","",IFERROR(SUMIFS(entrada!L:L,entrada!C:C,C391)/SUMIFS(entrada!H:H,entrada!C:C,C391),0))</f>
        <v>0</v>
      </c>
      <c r="M391" s="50" t="e">
        <f>IF(CADA_PROD!B391="","",F391/D391)</f>
        <v>#VALUE!</v>
      </c>
      <c r="N391" s="48" t="b">
        <f t="shared" si="14"/>
        <v>1</v>
      </c>
    </row>
    <row r="392" spans="2:14" ht="30.75" customHeight="1" x14ac:dyDescent="0.25">
      <c r="B392" s="19" t="str">
        <f>IF(CADA_PROD!B392="","",CADA_PROD!B392)</f>
        <v>0K32</v>
      </c>
      <c r="C392" s="19" t="str">
        <f>IF(CADA_PROD!C392="","",CADA_PROD!C392)</f>
        <v>0K32</v>
      </c>
      <c r="D392" s="47" t="str">
        <f>IF(CADA_PROD!D392="","",CADA_PROD!D392)</f>
        <v/>
      </c>
      <c r="E392" s="47">
        <f>IF(CADA_PROD!C392="","",SUMIFS(entrada!H:H,entrada!C:C,C392))</f>
        <v>4</v>
      </c>
      <c r="F392" s="47">
        <f>IF(CADA_PROD!B392="","",SUMIFS(SAIDA!G:G,SAIDA!C:C,C392))</f>
        <v>0</v>
      </c>
      <c r="G392" s="47">
        <f t="shared" si="13"/>
        <v>4</v>
      </c>
      <c r="H392" s="19" t="str">
        <f>IF(CADA_PROD!B392="","",IFERROR(IF(G392&lt;=0,"Sem estoque",IF(G392/D392&lt;0.25,"Quase sem estoque",IF(G392/D392&lt;1.2,"Estoque baixo",IF(G392/D392&lt;2,"Estoque moderado","Estoque confortável")))),""))</f>
        <v/>
      </c>
      <c r="I392" s="22">
        <f>IF(CADA_PROD!B392="","",SUMIFS(entrada!L:L,entrada!C:C,C392))</f>
        <v>0</v>
      </c>
      <c r="J392" s="49">
        <f>IF(CADA_PROD!B392="","",IFERROR($I392/SUM($I$5:$I$1003),""))</f>
        <v>0</v>
      </c>
      <c r="K392" s="49">
        <f>IF(CADA_PROD!B392="","",IFERROR(G392/SUM($G$5:$G$1003)+O392,""))</f>
        <v>5.0645733096986575E-4</v>
      </c>
      <c r="L392" s="22">
        <f>IF(CADA_PROD!$C392="","",IFERROR(SUMIFS(entrada!L:L,entrada!C:C,C392)/SUMIFS(entrada!H:H,entrada!C:C,C392),0))</f>
        <v>0</v>
      </c>
      <c r="M392" s="50" t="e">
        <f>IF(CADA_PROD!B392="","",F392/D392)</f>
        <v>#VALUE!</v>
      </c>
      <c r="N392" s="48" t="b">
        <f t="shared" si="14"/>
        <v>1</v>
      </c>
    </row>
    <row r="393" spans="2:14" ht="30.75" customHeight="1" x14ac:dyDescent="0.25">
      <c r="B393" s="19" t="str">
        <f>IF(CADA_PROD!B393="","",CADA_PROD!B393)</f>
        <v>00L1</v>
      </c>
      <c r="C393" s="19" t="str">
        <f>IF(CADA_PROD!C393="","",CADA_PROD!C393)</f>
        <v>00L1</v>
      </c>
      <c r="D393" s="47" t="str">
        <f>IF(CADA_PROD!D393="","",CADA_PROD!D393)</f>
        <v/>
      </c>
      <c r="E393" s="47">
        <f>IF(CADA_PROD!C393="","",SUMIFS(entrada!H:H,entrada!C:C,C393))</f>
        <v>30</v>
      </c>
      <c r="F393" s="47">
        <f>IF(CADA_PROD!B393="","",SUMIFS(SAIDA!G:G,SAIDA!C:C,C393))</f>
        <v>4</v>
      </c>
      <c r="G393" s="47">
        <f t="shared" si="13"/>
        <v>26</v>
      </c>
      <c r="H393" s="19" t="str">
        <f>IF(CADA_PROD!B393="","",IFERROR(IF(G393&lt;=0,"Sem estoque",IF(G393/D393&lt;0.25,"Quase sem estoque",IF(G393/D393&lt;1.2,"Estoque baixo",IF(G393/D393&lt;2,"Estoque moderado","Estoque confortável")))),""))</f>
        <v/>
      </c>
      <c r="I393" s="22">
        <f>IF(CADA_PROD!B393="","",SUMIFS(entrada!L:L,entrada!C:C,C393))</f>
        <v>0</v>
      </c>
      <c r="J393" s="49">
        <f>IF(CADA_PROD!B393="","",IFERROR($I393/SUM($I$5:$I$1003),""))</f>
        <v>0</v>
      </c>
      <c r="K393" s="49">
        <f>IF(CADA_PROD!B393="","",IFERROR(G393/SUM($G$5:$G$1003)+O393,""))</f>
        <v>3.2919726513041276E-3</v>
      </c>
      <c r="L393" s="22">
        <f>IF(CADA_PROD!$C393="","",IFERROR(SUMIFS(entrada!L:L,entrada!C:C,C393)/SUMIFS(entrada!H:H,entrada!C:C,C393),0))</f>
        <v>0</v>
      </c>
      <c r="M393" s="50" t="e">
        <f>IF(CADA_PROD!B393="","",F393/D393)</f>
        <v>#VALUE!</v>
      </c>
      <c r="N393" s="48" t="b">
        <f t="shared" si="14"/>
        <v>1</v>
      </c>
    </row>
    <row r="394" spans="2:14" ht="30.75" customHeight="1" x14ac:dyDescent="0.25">
      <c r="B394" s="19" t="str">
        <f>IF(CADA_PROD!B394="","",CADA_PROD!B394)</f>
        <v>00L2</v>
      </c>
      <c r="C394" s="19" t="str">
        <f>IF(CADA_PROD!C394="","",CADA_PROD!C394)</f>
        <v>00L2</v>
      </c>
      <c r="D394" s="47" t="str">
        <f>IF(CADA_PROD!D394="","",CADA_PROD!D394)</f>
        <v/>
      </c>
      <c r="E394" s="47">
        <f>IF(CADA_PROD!C394="","",SUMIFS(entrada!H:H,entrada!C:C,C394))</f>
        <v>0</v>
      </c>
      <c r="F394" s="47">
        <f>IF(CADA_PROD!B394="","",SUMIFS(SAIDA!G:G,SAIDA!C:C,C394))</f>
        <v>2</v>
      </c>
      <c r="G394" s="47">
        <f t="shared" si="13"/>
        <v>-2</v>
      </c>
      <c r="H394" s="19" t="str">
        <f>IF(CADA_PROD!B394="","",IFERROR(IF(G394&lt;=0,"Sem estoque",IF(G394/D394&lt;0.25,"Quase sem estoque",IF(G394/D394&lt;1.2,"Estoque baixo",IF(G394/D394&lt;2,"Estoque moderado","Estoque confortável")))),""))</f>
        <v>Sem estoque</v>
      </c>
      <c r="I394" s="22">
        <f>IF(CADA_PROD!B394="","",SUMIFS(entrada!L:L,entrada!C:C,C394))</f>
        <v>0</v>
      </c>
      <c r="J394" s="49">
        <f>IF(CADA_PROD!B394="","",IFERROR($I394/SUM($I$5:$I$1003),""))</f>
        <v>0</v>
      </c>
      <c r="K394" s="49">
        <f>IF(CADA_PROD!B394="","",IFERROR(G394/SUM($G$5:$G$1003)+O394,""))</f>
        <v>-2.5322866548493288E-4</v>
      </c>
      <c r="L394" s="22">
        <f>IF(CADA_PROD!$C394="","",IFERROR(SUMIFS(entrada!L:L,entrada!C:C,C394)/SUMIFS(entrada!H:H,entrada!C:C,C394),0))</f>
        <v>0</v>
      </c>
      <c r="M394" s="50" t="e">
        <f>IF(CADA_PROD!B394="","",F394/D394)</f>
        <v>#VALUE!</v>
      </c>
      <c r="N394" s="48" t="b">
        <f t="shared" si="14"/>
        <v>1</v>
      </c>
    </row>
    <row r="395" spans="2:14" ht="30.75" customHeight="1" x14ac:dyDescent="0.25">
      <c r="B395" s="19" t="str">
        <f>IF(CADA_PROD!B395="","",CADA_PROD!B395)</f>
        <v>00L3</v>
      </c>
      <c r="C395" s="19" t="str">
        <f>IF(CADA_PROD!C395="","",CADA_PROD!C395)</f>
        <v>00L3</v>
      </c>
      <c r="D395" s="47" t="str">
        <f>IF(CADA_PROD!D395="","",CADA_PROD!D395)</f>
        <v/>
      </c>
      <c r="E395" s="47">
        <f>IF(CADA_PROD!C395="","",SUMIFS(entrada!H:H,entrada!C:C,C395))</f>
        <v>11</v>
      </c>
      <c r="F395" s="47">
        <f>IF(CADA_PROD!B395="","",SUMIFS(SAIDA!G:G,SAIDA!C:C,C395))</f>
        <v>11</v>
      </c>
      <c r="G395" s="47">
        <f t="shared" si="13"/>
        <v>0</v>
      </c>
      <c r="H395" s="19" t="str">
        <f>IF(CADA_PROD!B395="","",IFERROR(IF(G395&lt;=0,"Sem estoque",IF(G395/D395&lt;0.25,"Quase sem estoque",IF(G395/D395&lt;1.2,"Estoque baixo",IF(G395/D395&lt;2,"Estoque moderado","Estoque confortável")))),""))</f>
        <v>Sem estoque</v>
      </c>
      <c r="I395" s="22">
        <f>IF(CADA_PROD!B395="","",SUMIFS(entrada!L:L,entrada!C:C,C395))</f>
        <v>0</v>
      </c>
      <c r="J395" s="49">
        <f>IF(CADA_PROD!B395="","",IFERROR($I395/SUM($I$5:$I$1003),""))</f>
        <v>0</v>
      </c>
      <c r="K395" s="49">
        <f>IF(CADA_PROD!B395="","",IFERROR(G395/SUM($G$5:$G$1003)+O395,""))</f>
        <v>0</v>
      </c>
      <c r="L395" s="22">
        <f>IF(CADA_PROD!$C395="","",IFERROR(SUMIFS(entrada!L:L,entrada!C:C,C395)/SUMIFS(entrada!H:H,entrada!C:C,C395),0))</f>
        <v>0</v>
      </c>
      <c r="M395" s="50" t="e">
        <f>IF(CADA_PROD!B395="","",F395/D395)</f>
        <v>#VALUE!</v>
      </c>
      <c r="N395" s="48" t="b">
        <f t="shared" si="14"/>
        <v>1</v>
      </c>
    </row>
    <row r="396" spans="2:14" ht="30.75" customHeight="1" x14ac:dyDescent="0.25">
      <c r="B396" s="19" t="str">
        <f>IF(CADA_PROD!B396="","",CADA_PROD!B396)</f>
        <v>00L4</v>
      </c>
      <c r="C396" s="19" t="str">
        <f>IF(CADA_PROD!C396="","",CADA_PROD!C396)</f>
        <v>00L4</v>
      </c>
      <c r="D396" s="47" t="str">
        <f>IF(CADA_PROD!D396="","",CADA_PROD!D396)</f>
        <v/>
      </c>
      <c r="E396" s="47">
        <f>IF(CADA_PROD!C396="","",SUMIFS(entrada!H:H,entrada!C:C,C396))</f>
        <v>12</v>
      </c>
      <c r="F396" s="47">
        <f>IF(CADA_PROD!B396="","",SUMIFS(SAIDA!G:G,SAIDA!C:C,C396))</f>
        <v>1</v>
      </c>
      <c r="G396" s="47">
        <f t="shared" si="13"/>
        <v>11</v>
      </c>
      <c r="H396" s="19" t="str">
        <f>IF(CADA_PROD!B396="","",IFERROR(IF(G396&lt;=0,"Sem estoque",IF(G396/D396&lt;0.25,"Quase sem estoque",IF(G396/D396&lt;1.2,"Estoque baixo",IF(G396/D396&lt;2,"Estoque moderado","Estoque confortável")))),""))</f>
        <v/>
      </c>
      <c r="I396" s="22">
        <f>IF(CADA_PROD!B396="","",SUMIFS(entrada!L:L,entrada!C:C,C396))</f>
        <v>0</v>
      </c>
      <c r="J396" s="49">
        <f>IF(CADA_PROD!B396="","",IFERROR($I396/SUM($I$5:$I$1003),""))</f>
        <v>0</v>
      </c>
      <c r="K396" s="49">
        <f>IF(CADA_PROD!B396="","",IFERROR(G396/SUM($G$5:$G$1003)+O396,""))</f>
        <v>1.3927576601671309E-3</v>
      </c>
      <c r="L396" s="22">
        <f>IF(CADA_PROD!$C396="","",IFERROR(SUMIFS(entrada!L:L,entrada!C:C,C396)/SUMIFS(entrada!H:H,entrada!C:C,C396),0))</f>
        <v>0</v>
      </c>
      <c r="M396" s="50" t="e">
        <f>IF(CADA_PROD!B396="","",F396/D396)</f>
        <v>#VALUE!</v>
      </c>
      <c r="N396" s="48" t="b">
        <f t="shared" si="14"/>
        <v>1</v>
      </c>
    </row>
    <row r="397" spans="2:14" ht="30.75" customHeight="1" x14ac:dyDescent="0.25">
      <c r="B397" s="19" t="str">
        <f>IF(CADA_PROD!B397="","",CADA_PROD!B397)</f>
        <v>00L5</v>
      </c>
      <c r="C397" s="19" t="str">
        <f>IF(CADA_PROD!C397="","",CADA_PROD!C397)</f>
        <v>00L5</v>
      </c>
      <c r="D397" s="47" t="str">
        <f>IF(CADA_PROD!D397="","",CADA_PROD!D397)</f>
        <v/>
      </c>
      <c r="E397" s="47">
        <f>IF(CADA_PROD!C397="","",SUMIFS(entrada!H:H,entrada!C:C,C397))</f>
        <v>80</v>
      </c>
      <c r="F397" s="47">
        <f>IF(CADA_PROD!B397="","",SUMIFS(SAIDA!G:G,SAIDA!C:C,C397))</f>
        <v>0</v>
      </c>
      <c r="G397" s="47">
        <f t="shared" si="13"/>
        <v>80</v>
      </c>
      <c r="H397" s="19" t="str">
        <f>IF(CADA_PROD!B397="","",IFERROR(IF(G397&lt;=0,"Sem estoque",IF(G397/D397&lt;0.25,"Quase sem estoque",IF(G397/D397&lt;1.2,"Estoque baixo",IF(G397/D397&lt;2,"Estoque moderado","Estoque confortável")))),""))</f>
        <v/>
      </c>
      <c r="I397" s="22">
        <f>IF(CADA_PROD!B397="","",SUMIFS(entrada!L:L,entrada!C:C,C397))</f>
        <v>0</v>
      </c>
      <c r="J397" s="49">
        <f>IF(CADA_PROD!B397="","",IFERROR($I397/SUM($I$5:$I$1003),""))</f>
        <v>0</v>
      </c>
      <c r="K397" s="49">
        <f>IF(CADA_PROD!B397="","",IFERROR(G397/SUM($G$5:$G$1003)+O397,""))</f>
        <v>1.0129146619397315E-2</v>
      </c>
      <c r="L397" s="22">
        <f>IF(CADA_PROD!$C397="","",IFERROR(SUMIFS(entrada!L:L,entrada!C:C,C397)/SUMIFS(entrada!H:H,entrada!C:C,C397),0))</f>
        <v>0</v>
      </c>
      <c r="M397" s="50" t="e">
        <f>IF(CADA_PROD!B397="","",F397/D397)</f>
        <v>#VALUE!</v>
      </c>
      <c r="N397" s="48" t="b">
        <f t="shared" si="14"/>
        <v>1</v>
      </c>
    </row>
    <row r="398" spans="2:14" ht="30.75" customHeight="1" x14ac:dyDescent="0.25">
      <c r="B398" s="19" t="str">
        <f>IF(CADA_PROD!B398="","",CADA_PROD!B398)</f>
        <v>00L6</v>
      </c>
      <c r="C398" s="19" t="str">
        <f>IF(CADA_PROD!C398="","",CADA_PROD!C398)</f>
        <v>00L6</v>
      </c>
      <c r="D398" s="47" t="str">
        <f>IF(CADA_PROD!D398="","",CADA_PROD!D398)</f>
        <v/>
      </c>
      <c r="E398" s="47">
        <f>IF(CADA_PROD!C398="","",SUMIFS(entrada!H:H,entrada!C:C,C398))</f>
        <v>70</v>
      </c>
      <c r="F398" s="47">
        <f>IF(CADA_PROD!B398="","",SUMIFS(SAIDA!G:G,SAIDA!C:C,C398))</f>
        <v>0</v>
      </c>
      <c r="G398" s="47">
        <f t="shared" si="13"/>
        <v>70</v>
      </c>
      <c r="H398" s="19" t="str">
        <f>IF(CADA_PROD!B398="","",IFERROR(IF(G398&lt;=0,"Sem estoque",IF(G398/D398&lt;0.25,"Quase sem estoque",IF(G398/D398&lt;1.2,"Estoque baixo",IF(G398/D398&lt;2,"Estoque moderado","Estoque confortável")))),""))</f>
        <v/>
      </c>
      <c r="I398" s="22">
        <f>IF(CADA_PROD!B398="","",SUMIFS(entrada!L:L,entrada!C:C,C398))</f>
        <v>0</v>
      </c>
      <c r="J398" s="49">
        <f>IF(CADA_PROD!B398="","",IFERROR($I398/SUM($I$5:$I$1003),""))</f>
        <v>0</v>
      </c>
      <c r="K398" s="49">
        <f>IF(CADA_PROD!B398="","",IFERROR(G398/SUM($G$5:$G$1003)+O398,""))</f>
        <v>8.8630032919726522E-3</v>
      </c>
      <c r="L398" s="22">
        <f>IF(CADA_PROD!$C398="","",IFERROR(SUMIFS(entrada!L:L,entrada!C:C,C398)/SUMIFS(entrada!H:H,entrada!C:C,C398),0))</f>
        <v>0</v>
      </c>
      <c r="M398" s="50" t="e">
        <f>IF(CADA_PROD!B398="","",F398/D398)</f>
        <v>#VALUE!</v>
      </c>
      <c r="N398" s="48" t="b">
        <f t="shared" si="14"/>
        <v>1</v>
      </c>
    </row>
    <row r="399" spans="2:14" ht="30.75" customHeight="1" x14ac:dyDescent="0.25">
      <c r="B399" s="19" t="str">
        <f>IF(CADA_PROD!B399="","",CADA_PROD!B399)</f>
        <v>00L7</v>
      </c>
      <c r="C399" s="19" t="str">
        <f>IF(CADA_PROD!C399="","",CADA_PROD!C399)</f>
        <v>00L7</v>
      </c>
      <c r="D399" s="47" t="str">
        <f>IF(CADA_PROD!D399="","",CADA_PROD!D399)</f>
        <v/>
      </c>
      <c r="E399" s="47">
        <f>IF(CADA_PROD!C399="","",SUMIFS(entrada!H:H,entrada!C:C,C399))</f>
        <v>10</v>
      </c>
      <c r="F399" s="47">
        <f>IF(CADA_PROD!B399="","",SUMIFS(SAIDA!G:G,SAIDA!C:C,C399))</f>
        <v>2</v>
      </c>
      <c r="G399" s="47">
        <f t="shared" si="13"/>
        <v>8</v>
      </c>
      <c r="H399" s="19" t="str">
        <f>IF(CADA_PROD!B399="","",IFERROR(IF(G399&lt;=0,"Sem estoque",IF(G399/D399&lt;0.25,"Quase sem estoque",IF(G399/D399&lt;1.2,"Estoque baixo",IF(G399/D399&lt;2,"Estoque moderado","Estoque confortável")))),""))</f>
        <v/>
      </c>
      <c r="I399" s="22">
        <f>IF(CADA_PROD!B399="","",SUMIFS(entrada!L:L,entrada!C:C,C399))</f>
        <v>0</v>
      </c>
      <c r="J399" s="49">
        <f>IF(CADA_PROD!B399="","",IFERROR($I399/SUM($I$5:$I$1003),""))</f>
        <v>0</v>
      </c>
      <c r="K399" s="49">
        <f>IF(CADA_PROD!B399="","",IFERROR(G399/SUM($G$5:$G$1003)+O399,""))</f>
        <v>1.0129146619397315E-3</v>
      </c>
      <c r="L399" s="22">
        <f>IF(CADA_PROD!$C399="","",IFERROR(SUMIFS(entrada!L:L,entrada!C:C,C399)/SUMIFS(entrada!H:H,entrada!C:C,C399),0))</f>
        <v>0</v>
      </c>
      <c r="M399" s="50" t="e">
        <f>IF(CADA_PROD!B399="","",F399/D399)</f>
        <v>#VALUE!</v>
      </c>
      <c r="N399" s="48" t="b">
        <f t="shared" si="14"/>
        <v>1</v>
      </c>
    </row>
    <row r="400" spans="2:14" ht="30.75" customHeight="1" x14ac:dyDescent="0.25">
      <c r="B400" s="19" t="str">
        <f>IF(CADA_PROD!B400="","",CADA_PROD!B400)</f>
        <v>00L8</v>
      </c>
      <c r="C400" s="19" t="str">
        <f>IF(CADA_PROD!C400="","",CADA_PROD!C400)</f>
        <v>00L8</v>
      </c>
      <c r="D400" s="47" t="str">
        <f>IF(CADA_PROD!D400="","",CADA_PROD!D400)</f>
        <v/>
      </c>
      <c r="E400" s="47">
        <f>IF(CADA_PROD!C400="","",SUMIFS(entrada!H:H,entrada!C:C,C400))</f>
        <v>2</v>
      </c>
      <c r="F400" s="47">
        <f>IF(CADA_PROD!B400="","",SUMIFS(SAIDA!G:G,SAIDA!C:C,C400))</f>
        <v>0</v>
      </c>
      <c r="G400" s="47">
        <f t="shared" si="13"/>
        <v>2</v>
      </c>
      <c r="H400" s="19" t="str">
        <f>IF(CADA_PROD!B400="","",IFERROR(IF(G400&lt;=0,"Sem estoque",IF(G400/D400&lt;0.25,"Quase sem estoque",IF(G400/D400&lt;1.2,"Estoque baixo",IF(G400/D400&lt;2,"Estoque moderado","Estoque confortável")))),""))</f>
        <v/>
      </c>
      <c r="I400" s="22">
        <f>IF(CADA_PROD!B400="","",SUMIFS(entrada!L:L,entrada!C:C,C400))</f>
        <v>0</v>
      </c>
      <c r="J400" s="49">
        <f>IF(CADA_PROD!B400="","",IFERROR($I400/SUM($I$5:$I$1003),""))</f>
        <v>0</v>
      </c>
      <c r="K400" s="49">
        <f>IF(CADA_PROD!B400="","",IFERROR(G400/SUM($G$5:$G$1003)+O400,""))</f>
        <v>2.5322866548493288E-4</v>
      </c>
      <c r="L400" s="22">
        <f>IF(CADA_PROD!$C400="","",IFERROR(SUMIFS(entrada!L:L,entrada!C:C,C400)/SUMIFS(entrada!H:H,entrada!C:C,C400),0))</f>
        <v>0</v>
      </c>
      <c r="M400" s="50" t="e">
        <f>IF(CADA_PROD!B400="","",F400/D400)</f>
        <v>#VALUE!</v>
      </c>
      <c r="N400" s="48" t="b">
        <f t="shared" si="14"/>
        <v>1</v>
      </c>
    </row>
    <row r="401" spans="2:14" ht="30.75" customHeight="1" x14ac:dyDescent="0.25">
      <c r="B401" s="19" t="str">
        <f>IF(CADA_PROD!B401="","",CADA_PROD!B401)</f>
        <v>00L9</v>
      </c>
      <c r="C401" s="19" t="str">
        <f>IF(CADA_PROD!C401="","",CADA_PROD!C401)</f>
        <v>00L9</v>
      </c>
      <c r="D401" s="47" t="str">
        <f>IF(CADA_PROD!D401="","",CADA_PROD!D401)</f>
        <v/>
      </c>
      <c r="E401" s="47">
        <f>IF(CADA_PROD!C401="","",SUMIFS(entrada!H:H,entrada!C:C,C401))</f>
        <v>8</v>
      </c>
      <c r="F401" s="47">
        <f>IF(CADA_PROD!B401="","",SUMIFS(SAIDA!G:G,SAIDA!C:C,C401))</f>
        <v>2</v>
      </c>
      <c r="G401" s="47">
        <f t="shared" ref="G401:G464" si="15">IFERROR(E401-F401,"")</f>
        <v>6</v>
      </c>
      <c r="H401" s="19" t="str">
        <f>IF(CADA_PROD!B401="","",IFERROR(IF(G401&lt;=0,"Sem estoque",IF(G401/D401&lt;0.25,"Quase sem estoque",IF(G401/D401&lt;1.2,"Estoque baixo",IF(G401/D401&lt;2,"Estoque moderado","Estoque confortável")))),""))</f>
        <v/>
      </c>
      <c r="I401" s="22">
        <f>IF(CADA_PROD!B401="","",SUMIFS(entrada!L:L,entrada!C:C,C401))</f>
        <v>0</v>
      </c>
      <c r="J401" s="49">
        <f>IF(CADA_PROD!B401="","",IFERROR($I401/SUM($I$5:$I$1003),""))</f>
        <v>0</v>
      </c>
      <c r="K401" s="49">
        <f>IF(CADA_PROD!B401="","",IFERROR(G401/SUM($G$5:$G$1003)+O401,""))</f>
        <v>7.5968599645479873E-4</v>
      </c>
      <c r="L401" s="22">
        <f>IF(CADA_PROD!$C401="","",IFERROR(SUMIFS(entrada!L:L,entrada!C:C,C401)/SUMIFS(entrada!H:H,entrada!C:C,C401),0))</f>
        <v>0</v>
      </c>
      <c r="M401" s="50" t="e">
        <f>IF(CADA_PROD!B401="","",F401/D401)</f>
        <v>#VALUE!</v>
      </c>
      <c r="N401" s="48" t="b">
        <f t="shared" si="14"/>
        <v>1</v>
      </c>
    </row>
    <row r="402" spans="2:14" ht="30.75" customHeight="1" x14ac:dyDescent="0.25">
      <c r="B402" s="19" t="str">
        <f>IF(CADA_PROD!B402="","",CADA_PROD!B402)</f>
        <v>0L10</v>
      </c>
      <c r="C402" s="19" t="str">
        <f>IF(CADA_PROD!C402="","",CADA_PROD!C402)</f>
        <v>0L10</v>
      </c>
      <c r="D402" s="47" t="str">
        <f>IF(CADA_PROD!D402="","",CADA_PROD!D402)</f>
        <v/>
      </c>
      <c r="E402" s="47">
        <f>IF(CADA_PROD!C402="","",SUMIFS(entrada!H:H,entrada!C:C,C402))</f>
        <v>1</v>
      </c>
      <c r="F402" s="47">
        <f>IF(CADA_PROD!B402="","",SUMIFS(SAIDA!G:G,SAIDA!C:C,C402))</f>
        <v>0</v>
      </c>
      <c r="G402" s="47">
        <f t="shared" si="15"/>
        <v>1</v>
      </c>
      <c r="H402" s="19" t="str">
        <f>IF(CADA_PROD!B402="","",IFERROR(IF(G402&lt;=0,"Sem estoque",IF(G402/D402&lt;0.25,"Quase sem estoque",IF(G402/D402&lt;1.2,"Estoque baixo",IF(G402/D402&lt;2,"Estoque moderado","Estoque confortável")))),""))</f>
        <v/>
      </c>
      <c r="I402" s="22">
        <f>IF(CADA_PROD!B402="","",SUMIFS(entrada!L:L,entrada!C:C,C402))</f>
        <v>0</v>
      </c>
      <c r="J402" s="49">
        <f>IF(CADA_PROD!B402="","",IFERROR($I402/SUM($I$5:$I$1003),""))</f>
        <v>0</v>
      </c>
      <c r="K402" s="49">
        <f>IF(CADA_PROD!B402="","",IFERROR(G402/SUM($G$5:$G$1003)+O402,""))</f>
        <v>1.2661433274246644E-4</v>
      </c>
      <c r="L402" s="22">
        <f>IF(CADA_PROD!$C402="","",IFERROR(SUMIFS(entrada!L:L,entrada!C:C,C402)/SUMIFS(entrada!H:H,entrada!C:C,C402),0))</f>
        <v>0</v>
      </c>
      <c r="M402" s="50" t="e">
        <f>IF(CADA_PROD!B402="","",F402/D402)</f>
        <v>#VALUE!</v>
      </c>
      <c r="N402" s="48" t="b">
        <f t="shared" si="14"/>
        <v>1</v>
      </c>
    </row>
    <row r="403" spans="2:14" ht="30.75" customHeight="1" x14ac:dyDescent="0.25">
      <c r="B403" s="19" t="str">
        <f>IF(CADA_PROD!B403="","",CADA_PROD!B403)</f>
        <v>0L11</v>
      </c>
      <c r="C403" s="19" t="str">
        <f>IF(CADA_PROD!C403="","",CADA_PROD!C403)</f>
        <v>0L11</v>
      </c>
      <c r="D403" s="47" t="str">
        <f>IF(CADA_PROD!D403="","",CADA_PROD!D403)</f>
        <v/>
      </c>
      <c r="E403" s="47">
        <f>IF(CADA_PROD!C403="","",SUMIFS(entrada!H:H,entrada!C:C,C403))</f>
        <v>1</v>
      </c>
      <c r="F403" s="47">
        <f>IF(CADA_PROD!B403="","",SUMIFS(SAIDA!G:G,SAIDA!C:C,C403))</f>
        <v>0</v>
      </c>
      <c r="G403" s="47">
        <f t="shared" si="15"/>
        <v>1</v>
      </c>
      <c r="H403" s="19" t="str">
        <f>IF(CADA_PROD!B403="","",IFERROR(IF(G403&lt;=0,"Sem estoque",IF(G403/D403&lt;0.25,"Quase sem estoque",IF(G403/D403&lt;1.2,"Estoque baixo",IF(G403/D403&lt;2,"Estoque moderado","Estoque confortável")))),""))</f>
        <v/>
      </c>
      <c r="I403" s="22">
        <f>IF(CADA_PROD!B403="","",SUMIFS(entrada!L:L,entrada!C:C,C403))</f>
        <v>0</v>
      </c>
      <c r="J403" s="49">
        <f>IF(CADA_PROD!B403="","",IFERROR($I403/SUM($I$5:$I$1003),""))</f>
        <v>0</v>
      </c>
      <c r="K403" s="49">
        <f>IF(CADA_PROD!B403="","",IFERROR(G403/SUM($G$5:$G$1003)+O403,""))</f>
        <v>1.2661433274246644E-4</v>
      </c>
      <c r="L403" s="22">
        <f>IF(CADA_PROD!$C403="","",IFERROR(SUMIFS(entrada!L:L,entrada!C:C,C403)/SUMIFS(entrada!H:H,entrada!C:C,C403),0))</f>
        <v>0</v>
      </c>
      <c r="M403" s="50" t="e">
        <f>IF(CADA_PROD!B403="","",F403/D403)</f>
        <v>#VALUE!</v>
      </c>
      <c r="N403" s="48" t="b">
        <f t="shared" si="14"/>
        <v>1</v>
      </c>
    </row>
    <row r="404" spans="2:14" ht="30.75" customHeight="1" x14ac:dyDescent="0.25">
      <c r="B404" s="19" t="str">
        <f>IF(CADA_PROD!B404="","",CADA_PROD!B404)</f>
        <v>0L12</v>
      </c>
      <c r="C404" s="19" t="str">
        <f>IF(CADA_PROD!C404="","",CADA_PROD!C404)</f>
        <v>0L12</v>
      </c>
      <c r="D404" s="47" t="str">
        <f>IF(CADA_PROD!D404="","",CADA_PROD!D404)</f>
        <v/>
      </c>
      <c r="E404" s="47">
        <f>IF(CADA_PROD!C404="","",SUMIFS(entrada!H:H,entrada!C:C,C404))</f>
        <v>1445</v>
      </c>
      <c r="F404" s="47">
        <f>IF(CADA_PROD!B404="","",SUMIFS(SAIDA!G:G,SAIDA!C:C,C404))</f>
        <v>200</v>
      </c>
      <c r="G404" s="47">
        <f t="shared" si="15"/>
        <v>1245</v>
      </c>
      <c r="H404" s="19" t="str">
        <f>IF(CADA_PROD!B404="","",IFERROR(IF(G404&lt;=0,"Sem estoque",IF(G404/D404&lt;0.25,"Quase sem estoque",IF(G404/D404&lt;1.2,"Estoque baixo",IF(G404/D404&lt;2,"Estoque moderado","Estoque confortável")))),""))</f>
        <v/>
      </c>
      <c r="I404" s="22">
        <f>IF(CADA_PROD!B404="","",SUMIFS(entrada!L:L,entrada!C:C,C404))</f>
        <v>0</v>
      </c>
      <c r="J404" s="49">
        <f>IF(CADA_PROD!B404="","",IFERROR($I404/SUM($I$5:$I$1003),""))</f>
        <v>0</v>
      </c>
      <c r="K404" s="49">
        <f>IF(CADA_PROD!B404="","",IFERROR(G404/SUM($G$5:$G$1003)+O404,""))</f>
        <v>0.15763484426437072</v>
      </c>
      <c r="L404" s="22">
        <f>IF(CADA_PROD!$C404="","",IFERROR(SUMIFS(entrada!L:L,entrada!C:C,C404)/SUMIFS(entrada!H:H,entrada!C:C,C404),0))</f>
        <v>0</v>
      </c>
      <c r="M404" s="50" t="e">
        <f>IF(CADA_PROD!B404="","",F404/D404)</f>
        <v>#VALUE!</v>
      </c>
      <c r="N404" s="48" t="b">
        <f t="shared" si="14"/>
        <v>1</v>
      </c>
    </row>
    <row r="405" spans="2:14" ht="30.75" customHeight="1" x14ac:dyDescent="0.25">
      <c r="B405" s="19" t="str">
        <f>IF(CADA_PROD!B405="","",CADA_PROD!B405)</f>
        <v>0L13</v>
      </c>
      <c r="C405" s="19" t="str">
        <f>IF(CADA_PROD!C405="","",CADA_PROD!C405)</f>
        <v>0L13</v>
      </c>
      <c r="D405" s="47" t="str">
        <f>IF(CADA_PROD!D405="","",CADA_PROD!D405)</f>
        <v/>
      </c>
      <c r="E405" s="47">
        <f>IF(CADA_PROD!C405="","",SUMIFS(entrada!H:H,entrada!C:C,C405))</f>
        <v>53</v>
      </c>
      <c r="F405" s="47">
        <f>IF(CADA_PROD!B405="","",SUMIFS(SAIDA!G:G,SAIDA!C:C,C405))</f>
        <v>3</v>
      </c>
      <c r="G405" s="47">
        <f t="shared" si="15"/>
        <v>50</v>
      </c>
      <c r="H405" s="19" t="str">
        <f>IF(CADA_PROD!B405="","",IFERROR(IF(G405&lt;=0,"Sem estoque",IF(G405/D405&lt;0.25,"Quase sem estoque",IF(G405/D405&lt;1.2,"Estoque baixo",IF(G405/D405&lt;2,"Estoque moderado","Estoque confortável")))),""))</f>
        <v/>
      </c>
      <c r="I405" s="22">
        <f>IF(CADA_PROD!B405="","",SUMIFS(entrada!L:L,entrada!C:C,C405))</f>
        <v>0</v>
      </c>
      <c r="J405" s="49">
        <f>IF(CADA_PROD!B405="","",IFERROR($I405/SUM($I$5:$I$1003),""))</f>
        <v>0</v>
      </c>
      <c r="K405" s="49">
        <f>IF(CADA_PROD!B405="","",IFERROR(G405/SUM($G$5:$G$1003)+O405,""))</f>
        <v>6.3307166371233221E-3</v>
      </c>
      <c r="L405" s="22">
        <f>IF(CADA_PROD!$C405="","",IFERROR(SUMIFS(entrada!L:L,entrada!C:C,C405)/SUMIFS(entrada!H:H,entrada!C:C,C405),0))</f>
        <v>0</v>
      </c>
      <c r="M405" s="50" t="e">
        <f>IF(CADA_PROD!B405="","",F405/D405)</f>
        <v>#VALUE!</v>
      </c>
      <c r="N405" s="48" t="b">
        <f t="shared" si="14"/>
        <v>1</v>
      </c>
    </row>
    <row r="406" spans="2:14" ht="30.75" customHeight="1" x14ac:dyDescent="0.25">
      <c r="B406" s="19" t="str">
        <f>IF(CADA_PROD!B406="","",CADA_PROD!B406)</f>
        <v>0L14</v>
      </c>
      <c r="C406" s="19" t="str">
        <f>IF(CADA_PROD!C406="","",CADA_PROD!C406)</f>
        <v>0L14</v>
      </c>
      <c r="D406" s="47" t="str">
        <f>IF(CADA_PROD!D406="","",CADA_PROD!D406)</f>
        <v/>
      </c>
      <c r="E406" s="47">
        <f>IF(CADA_PROD!C406="","",SUMIFS(entrada!H:H,entrada!C:C,C406))</f>
        <v>1</v>
      </c>
      <c r="F406" s="47">
        <f>IF(CADA_PROD!B406="","",SUMIFS(SAIDA!G:G,SAIDA!C:C,C406))</f>
        <v>0</v>
      </c>
      <c r="G406" s="47">
        <f t="shared" si="15"/>
        <v>1</v>
      </c>
      <c r="H406" s="19" t="str">
        <f>IF(CADA_PROD!B406="","",IFERROR(IF(G406&lt;=0,"Sem estoque",IF(G406/D406&lt;0.25,"Quase sem estoque",IF(G406/D406&lt;1.2,"Estoque baixo",IF(G406/D406&lt;2,"Estoque moderado","Estoque confortável")))),""))</f>
        <v/>
      </c>
      <c r="I406" s="22">
        <f>IF(CADA_PROD!B406="","",SUMIFS(entrada!L:L,entrada!C:C,C406))</f>
        <v>0</v>
      </c>
      <c r="J406" s="49">
        <f>IF(CADA_PROD!B406="","",IFERROR($I406/SUM($I$5:$I$1003),""))</f>
        <v>0</v>
      </c>
      <c r="K406" s="49">
        <f>IF(CADA_PROD!B406="","",IFERROR(G406/SUM($G$5:$G$1003)+O406,""))</f>
        <v>1.2661433274246644E-4</v>
      </c>
      <c r="L406" s="22">
        <f>IF(CADA_PROD!$C406="","",IFERROR(SUMIFS(entrada!L:L,entrada!C:C,C406)/SUMIFS(entrada!H:H,entrada!C:C,C406),0))</f>
        <v>0</v>
      </c>
      <c r="M406" s="50" t="e">
        <f>IF(CADA_PROD!B406="","",F406/D406)</f>
        <v>#VALUE!</v>
      </c>
      <c r="N406" s="48" t="b">
        <f t="shared" si="14"/>
        <v>1</v>
      </c>
    </row>
    <row r="407" spans="2:14" ht="30.75" customHeight="1" x14ac:dyDescent="0.25">
      <c r="B407" s="19" t="str">
        <f>IF(CADA_PROD!B407="","",CADA_PROD!B407)</f>
        <v>0L15</v>
      </c>
      <c r="C407" s="19" t="str">
        <f>IF(CADA_PROD!C407="","",CADA_PROD!C407)</f>
        <v>0L15</v>
      </c>
      <c r="D407" s="47" t="str">
        <f>IF(CADA_PROD!D407="","",CADA_PROD!D407)</f>
        <v/>
      </c>
      <c r="E407" s="47">
        <f>IF(CADA_PROD!C407="","",SUMIFS(entrada!H:H,entrada!C:C,C407))</f>
        <v>10</v>
      </c>
      <c r="F407" s="47">
        <f>IF(CADA_PROD!B407="","",SUMIFS(SAIDA!G:G,SAIDA!C:C,C407))</f>
        <v>2</v>
      </c>
      <c r="G407" s="47">
        <f t="shared" si="15"/>
        <v>8</v>
      </c>
      <c r="H407" s="19" t="str">
        <f>IF(CADA_PROD!B407="","",IFERROR(IF(G407&lt;=0,"Sem estoque",IF(G407/D407&lt;0.25,"Quase sem estoque",IF(G407/D407&lt;1.2,"Estoque baixo",IF(G407/D407&lt;2,"Estoque moderado","Estoque confortável")))),""))</f>
        <v/>
      </c>
      <c r="I407" s="22">
        <f>IF(CADA_PROD!B407="","",SUMIFS(entrada!L:L,entrada!C:C,C407))</f>
        <v>0</v>
      </c>
      <c r="J407" s="49">
        <f>IF(CADA_PROD!B407="","",IFERROR($I407/SUM($I$5:$I$1003),""))</f>
        <v>0</v>
      </c>
      <c r="K407" s="49">
        <f>IF(CADA_PROD!B407="","",IFERROR(G407/SUM($G$5:$G$1003)+O407,""))</f>
        <v>1.0129146619397315E-3</v>
      </c>
      <c r="L407" s="22">
        <f>IF(CADA_PROD!$C407="","",IFERROR(SUMIFS(entrada!L:L,entrada!C:C,C407)/SUMIFS(entrada!H:H,entrada!C:C,C407),0))</f>
        <v>0</v>
      </c>
      <c r="M407" s="50" t="e">
        <f>IF(CADA_PROD!B407="","",F407/D407)</f>
        <v>#VALUE!</v>
      </c>
      <c r="N407" s="48" t="b">
        <f t="shared" si="14"/>
        <v>1</v>
      </c>
    </row>
    <row r="408" spans="2:14" ht="30.75" customHeight="1" x14ac:dyDescent="0.25">
      <c r="B408" s="19" t="str">
        <f>IF(CADA_PROD!B408="","",CADA_PROD!B408)</f>
        <v>0L16</v>
      </c>
      <c r="C408" s="19" t="str">
        <f>IF(CADA_PROD!C408="","",CADA_PROD!C408)</f>
        <v>0L16</v>
      </c>
      <c r="D408" s="47" t="str">
        <f>IF(CADA_PROD!D408="","",CADA_PROD!D408)</f>
        <v/>
      </c>
      <c r="E408" s="47">
        <f>IF(CADA_PROD!C408="","",SUMIFS(entrada!H:H,entrada!C:C,C408))</f>
        <v>26</v>
      </c>
      <c r="F408" s="47">
        <f>IF(CADA_PROD!B408="","",SUMIFS(SAIDA!G:G,SAIDA!C:C,C408))</f>
        <v>2</v>
      </c>
      <c r="G408" s="47">
        <f t="shared" si="15"/>
        <v>24</v>
      </c>
      <c r="H408" s="19" t="str">
        <f>IF(CADA_PROD!B408="","",IFERROR(IF(G408&lt;=0,"Sem estoque",IF(G408/D408&lt;0.25,"Quase sem estoque",IF(G408/D408&lt;1.2,"Estoque baixo",IF(G408/D408&lt;2,"Estoque moderado","Estoque confortável")))),""))</f>
        <v/>
      </c>
      <c r="I408" s="22">
        <f>IF(CADA_PROD!B408="","",SUMIFS(entrada!L:L,entrada!C:C,C408))</f>
        <v>0</v>
      </c>
      <c r="J408" s="49">
        <f>IF(CADA_PROD!B408="","",IFERROR($I408/SUM($I$5:$I$1003),""))</f>
        <v>0</v>
      </c>
      <c r="K408" s="49">
        <f>IF(CADA_PROD!B408="","",IFERROR(G408/SUM($G$5:$G$1003)+O408,""))</f>
        <v>3.0387439858191949E-3</v>
      </c>
      <c r="L408" s="22">
        <f>IF(CADA_PROD!$C408="","",IFERROR(SUMIFS(entrada!L:L,entrada!C:C,C408)/SUMIFS(entrada!H:H,entrada!C:C,C408),0))</f>
        <v>0</v>
      </c>
      <c r="M408" s="50" t="e">
        <f>IF(CADA_PROD!B408="","",F408/D408)</f>
        <v>#VALUE!</v>
      </c>
      <c r="N408" s="48" t="b">
        <f t="shared" si="14"/>
        <v>1</v>
      </c>
    </row>
    <row r="409" spans="2:14" ht="30.75" customHeight="1" x14ac:dyDescent="0.25">
      <c r="B409" s="19" t="str">
        <f>IF(CADA_PROD!B409="","",CADA_PROD!B409)</f>
        <v>0L17</v>
      </c>
      <c r="C409" s="19" t="str">
        <f>IF(CADA_PROD!C409="","",CADA_PROD!C409)</f>
        <v>0L17</v>
      </c>
      <c r="D409" s="47" t="str">
        <f>IF(CADA_PROD!D409="","",CADA_PROD!D409)</f>
        <v/>
      </c>
      <c r="E409" s="47">
        <f>IF(CADA_PROD!C409="","",SUMIFS(entrada!H:H,entrada!C:C,C409))</f>
        <v>0</v>
      </c>
      <c r="F409" s="47">
        <f>IF(CADA_PROD!B409="","",SUMIFS(SAIDA!G:G,SAIDA!C:C,C409))</f>
        <v>0</v>
      </c>
      <c r="G409" s="47">
        <f t="shared" si="15"/>
        <v>0</v>
      </c>
      <c r="H409" s="19" t="str">
        <f>IF(CADA_PROD!B409="","",IFERROR(IF(G409&lt;=0,"Sem estoque",IF(G409/D409&lt;0.25,"Quase sem estoque",IF(G409/D409&lt;1.2,"Estoque baixo",IF(G409/D409&lt;2,"Estoque moderado","Estoque confortável")))),""))</f>
        <v>Sem estoque</v>
      </c>
      <c r="I409" s="22">
        <f>IF(CADA_PROD!B409="","",SUMIFS(entrada!L:L,entrada!C:C,C409))</f>
        <v>0</v>
      </c>
      <c r="J409" s="49">
        <f>IF(CADA_PROD!B409="","",IFERROR($I409/SUM($I$5:$I$1003),""))</f>
        <v>0</v>
      </c>
      <c r="K409" s="49">
        <f>IF(CADA_PROD!B409="","",IFERROR(G409/SUM($G$5:$G$1003)+O409,""))</f>
        <v>0</v>
      </c>
      <c r="L409" s="22">
        <f>IF(CADA_PROD!$C409="","",IFERROR(SUMIFS(entrada!L:L,entrada!C:C,C409)/SUMIFS(entrada!H:H,entrada!C:C,C409),0))</f>
        <v>0</v>
      </c>
      <c r="M409" s="50" t="e">
        <f>IF(CADA_PROD!B409="","",F409/D409)</f>
        <v>#VALUE!</v>
      </c>
      <c r="N409" s="48" t="b">
        <f t="shared" si="14"/>
        <v>1</v>
      </c>
    </row>
    <row r="410" spans="2:14" ht="30.75" customHeight="1" x14ac:dyDescent="0.25">
      <c r="B410" s="19" t="str">
        <f>IF(CADA_PROD!B410="","",CADA_PROD!B410)</f>
        <v>0L18</v>
      </c>
      <c r="C410" s="19" t="str">
        <f>IF(CADA_PROD!C410="","",CADA_PROD!C410)</f>
        <v>0L18</v>
      </c>
      <c r="D410" s="47" t="str">
        <f>IF(CADA_PROD!D410="","",CADA_PROD!D410)</f>
        <v/>
      </c>
      <c r="E410" s="47">
        <f>IF(CADA_PROD!C410="","",SUMIFS(entrada!H:H,entrada!C:C,C410))</f>
        <v>0</v>
      </c>
      <c r="F410" s="47">
        <f>IF(CADA_PROD!B410="","",SUMIFS(SAIDA!G:G,SAIDA!C:C,C410))</f>
        <v>5</v>
      </c>
      <c r="G410" s="47">
        <f t="shared" si="15"/>
        <v>-5</v>
      </c>
      <c r="H410" s="19" t="str">
        <f>IF(CADA_PROD!B410="","",IFERROR(IF(G410&lt;=0,"Sem estoque",IF(G410/D410&lt;0.25,"Quase sem estoque",IF(G410/D410&lt;1.2,"Estoque baixo",IF(G410/D410&lt;2,"Estoque moderado","Estoque confortável")))),""))</f>
        <v>Sem estoque</v>
      </c>
      <c r="I410" s="22">
        <f>IF(CADA_PROD!B410="","",SUMIFS(entrada!L:L,entrada!C:C,C410))</f>
        <v>0</v>
      </c>
      <c r="J410" s="49">
        <f>IF(CADA_PROD!B410="","",IFERROR($I410/SUM($I$5:$I$1003),""))</f>
        <v>0</v>
      </c>
      <c r="K410" s="49">
        <f>IF(CADA_PROD!B410="","",IFERROR(G410/SUM($G$5:$G$1003)+O410,""))</f>
        <v>-6.3307166371233219E-4</v>
      </c>
      <c r="L410" s="22">
        <f>IF(CADA_PROD!$C410="","",IFERROR(SUMIFS(entrada!L:L,entrada!C:C,C410)/SUMIFS(entrada!H:H,entrada!C:C,C410),0))</f>
        <v>0</v>
      </c>
      <c r="M410" s="50" t="e">
        <f>IF(CADA_PROD!B410="","",F410/D410)</f>
        <v>#VALUE!</v>
      </c>
      <c r="N410" s="48" t="b">
        <f t="shared" si="14"/>
        <v>1</v>
      </c>
    </row>
    <row r="411" spans="2:14" ht="30.75" customHeight="1" x14ac:dyDescent="0.25">
      <c r="B411" s="19" t="str">
        <f>IF(CADA_PROD!B411="","",CADA_PROD!B411)</f>
        <v>0L19</v>
      </c>
      <c r="C411" s="19" t="str">
        <f>IF(CADA_PROD!C411="","",CADA_PROD!C411)</f>
        <v>0L19</v>
      </c>
      <c r="D411" s="47" t="str">
        <f>IF(CADA_PROD!D411="","",CADA_PROD!D411)</f>
        <v/>
      </c>
      <c r="E411" s="47">
        <f>IF(CADA_PROD!C411="","",SUMIFS(entrada!H:H,entrada!C:C,C411))</f>
        <v>0</v>
      </c>
      <c r="F411" s="47">
        <f>IF(CADA_PROD!B411="","",SUMIFS(SAIDA!G:G,SAIDA!C:C,C411))</f>
        <v>0</v>
      </c>
      <c r="G411" s="47">
        <f t="shared" si="15"/>
        <v>0</v>
      </c>
      <c r="H411" s="19" t="str">
        <f>IF(CADA_PROD!B411="","",IFERROR(IF(G411&lt;=0,"Sem estoque",IF(G411/D411&lt;0.25,"Quase sem estoque",IF(G411/D411&lt;1.2,"Estoque baixo",IF(G411/D411&lt;2,"Estoque moderado","Estoque confortável")))),""))</f>
        <v>Sem estoque</v>
      </c>
      <c r="I411" s="22">
        <f>IF(CADA_PROD!B411="","",SUMIFS(entrada!L:L,entrada!C:C,C411))</f>
        <v>0</v>
      </c>
      <c r="J411" s="49">
        <f>IF(CADA_PROD!B411="","",IFERROR($I411/SUM($I$5:$I$1003),""))</f>
        <v>0</v>
      </c>
      <c r="K411" s="49">
        <f>IF(CADA_PROD!B411="","",IFERROR(G411/SUM($G$5:$G$1003)+O411,""))</f>
        <v>0</v>
      </c>
      <c r="L411" s="22">
        <f>IF(CADA_PROD!$C411="","",IFERROR(SUMIFS(entrada!L:L,entrada!C:C,C411)/SUMIFS(entrada!H:H,entrada!C:C,C411),0))</f>
        <v>0</v>
      </c>
      <c r="M411" s="50" t="e">
        <f>IF(CADA_PROD!B411="","",F411/D411)</f>
        <v>#VALUE!</v>
      </c>
      <c r="N411" s="48" t="b">
        <f t="shared" si="14"/>
        <v>1</v>
      </c>
    </row>
    <row r="412" spans="2:14" ht="30.75" customHeight="1" x14ac:dyDescent="0.25">
      <c r="B412" s="19" t="str">
        <f>IF(CADA_PROD!B412="","",CADA_PROD!B412)</f>
        <v>0L20</v>
      </c>
      <c r="C412" s="19" t="str">
        <f>IF(CADA_PROD!C412="","",CADA_PROD!C412)</f>
        <v>0L20</v>
      </c>
      <c r="D412" s="47" t="str">
        <f>IF(CADA_PROD!D412="","",CADA_PROD!D412)</f>
        <v/>
      </c>
      <c r="E412" s="47">
        <f>IF(CADA_PROD!C412="","",SUMIFS(entrada!H:H,entrada!C:C,C412))</f>
        <v>0</v>
      </c>
      <c r="F412" s="47">
        <f>IF(CADA_PROD!B412="","",SUMIFS(SAIDA!G:G,SAIDA!C:C,C412))</f>
        <v>32</v>
      </c>
      <c r="G412" s="47">
        <f t="shared" si="15"/>
        <v>-32</v>
      </c>
      <c r="H412" s="19" t="str">
        <f>IF(CADA_PROD!B412="","",IFERROR(IF(G412&lt;=0,"Sem estoque",IF(G412/D412&lt;0.25,"Quase sem estoque",IF(G412/D412&lt;1.2,"Estoque baixo",IF(G412/D412&lt;2,"Estoque moderado","Estoque confortável")))),""))</f>
        <v>Sem estoque</v>
      </c>
      <c r="I412" s="22">
        <f>IF(CADA_PROD!B412="","",SUMIFS(entrada!L:L,entrada!C:C,C412))</f>
        <v>0</v>
      </c>
      <c r="J412" s="49">
        <f>IF(CADA_PROD!B412="","",IFERROR($I412/SUM($I$5:$I$1003),""))</f>
        <v>0</v>
      </c>
      <c r="K412" s="49">
        <f>IF(CADA_PROD!B412="","",IFERROR(G412/SUM($G$5:$G$1003)+O412,""))</f>
        <v>-4.051658647758926E-3</v>
      </c>
      <c r="L412" s="22">
        <f>IF(CADA_PROD!$C412="","",IFERROR(SUMIFS(entrada!L:L,entrada!C:C,C412)/SUMIFS(entrada!H:H,entrada!C:C,C412),0))</f>
        <v>0</v>
      </c>
      <c r="M412" s="50" t="e">
        <f>IF(CADA_PROD!B412="","",F412/D412)</f>
        <v>#VALUE!</v>
      </c>
      <c r="N412" s="48" t="b">
        <f t="shared" si="14"/>
        <v>1</v>
      </c>
    </row>
    <row r="413" spans="2:14" ht="30.75" customHeight="1" x14ac:dyDescent="0.25">
      <c r="B413" s="19" t="str">
        <f>IF(CADA_PROD!B413="","",CADA_PROD!B413)</f>
        <v>0L21</v>
      </c>
      <c r="C413" s="19" t="str">
        <f>IF(CADA_PROD!C413="","",CADA_PROD!C413)</f>
        <v>0L21</v>
      </c>
      <c r="D413" s="47" t="str">
        <f>IF(CADA_PROD!D413="","",CADA_PROD!D413)</f>
        <v/>
      </c>
      <c r="E413" s="47">
        <f>IF(CADA_PROD!C413="","",SUMIFS(entrada!H:H,entrada!C:C,C413))</f>
        <v>2</v>
      </c>
      <c r="F413" s="47">
        <f>IF(CADA_PROD!B413="","",SUMIFS(SAIDA!G:G,SAIDA!C:C,C413))</f>
        <v>0</v>
      </c>
      <c r="G413" s="47">
        <f t="shared" si="15"/>
        <v>2</v>
      </c>
      <c r="H413" s="19" t="str">
        <f>IF(CADA_PROD!B413="","",IFERROR(IF(G413&lt;=0,"Sem estoque",IF(G413/D413&lt;0.25,"Quase sem estoque",IF(G413/D413&lt;1.2,"Estoque baixo",IF(G413/D413&lt;2,"Estoque moderado","Estoque confortável")))),""))</f>
        <v/>
      </c>
      <c r="I413" s="22">
        <f>IF(CADA_PROD!B413="","",SUMIFS(entrada!L:L,entrada!C:C,C413))</f>
        <v>0</v>
      </c>
      <c r="J413" s="49">
        <f>IF(CADA_PROD!B413="","",IFERROR($I413/SUM($I$5:$I$1003),""))</f>
        <v>0</v>
      </c>
      <c r="K413" s="49">
        <f>IF(CADA_PROD!B413="","",IFERROR(G413/SUM($G$5:$G$1003)+O413,""))</f>
        <v>2.5322866548493288E-4</v>
      </c>
      <c r="L413" s="22">
        <f>IF(CADA_PROD!$C413="","",IFERROR(SUMIFS(entrada!L:L,entrada!C:C,C413)/SUMIFS(entrada!H:H,entrada!C:C,C413),0))</f>
        <v>0</v>
      </c>
      <c r="M413" s="50" t="e">
        <f>IF(CADA_PROD!B413="","",F413/D413)</f>
        <v>#VALUE!</v>
      </c>
      <c r="N413" s="48" t="b">
        <f t="shared" si="14"/>
        <v>1</v>
      </c>
    </row>
    <row r="414" spans="2:14" ht="30.75" customHeight="1" x14ac:dyDescent="0.25">
      <c r="B414" s="19" t="str">
        <f>IF(CADA_PROD!B414="","",CADA_PROD!B414)</f>
        <v>0L22</v>
      </c>
      <c r="C414" s="19" t="str">
        <f>IF(CADA_PROD!C414="","",CADA_PROD!C414)</f>
        <v>0L22</v>
      </c>
      <c r="D414" s="47">
        <f>IF(CADA_PROD!D414="","",CADA_PROD!D414)</f>
        <v>2</v>
      </c>
      <c r="E414" s="47">
        <f>IF(CADA_PROD!C414="","",SUMIFS(entrada!H:H,entrada!C:C,C414))</f>
        <v>1</v>
      </c>
      <c r="F414" s="47">
        <f>IF(CADA_PROD!B414="","",SUMIFS(SAIDA!G:G,SAIDA!C:C,C414))</f>
        <v>24</v>
      </c>
      <c r="G414" s="47">
        <f t="shared" si="15"/>
        <v>-23</v>
      </c>
      <c r="H414" s="19" t="str">
        <f>IF(CADA_PROD!B414="","",IFERROR(IF(G414&lt;=0,"Sem estoque",IF(G414/D414&lt;0.25,"Quase sem estoque",IF(G414/D414&lt;1.2,"Estoque baixo",IF(G414/D414&lt;2,"Estoque moderado","Estoque confortável")))),""))</f>
        <v>Sem estoque</v>
      </c>
      <c r="I414" s="22">
        <f>IF(CADA_PROD!B414="","",SUMIFS(entrada!L:L,entrada!C:C,C414))</f>
        <v>0</v>
      </c>
      <c r="J414" s="49">
        <f>IF(CADA_PROD!B414="","",IFERROR($I414/SUM($I$5:$I$1003),""))</f>
        <v>0</v>
      </c>
      <c r="K414" s="49">
        <f>IF(CADA_PROD!B414="","",IFERROR(G414/SUM($G$5:$G$1003)+O414,""))</f>
        <v>-2.9121296530767284E-3</v>
      </c>
      <c r="L414" s="22">
        <f>IF(CADA_PROD!$C414="","",IFERROR(SUMIFS(entrada!L:L,entrada!C:C,C414)/SUMIFS(entrada!H:H,entrada!C:C,C414),0))</f>
        <v>0</v>
      </c>
      <c r="M414" s="50">
        <f>IF(CADA_PROD!B414="","",F414/D414)</f>
        <v>12</v>
      </c>
      <c r="N414" s="48" t="b">
        <f t="shared" si="14"/>
        <v>1</v>
      </c>
    </row>
    <row r="415" spans="2:14" ht="30.75" customHeight="1" x14ac:dyDescent="0.25">
      <c r="B415" s="19" t="str">
        <f>IF(CADA_PROD!B415="","",CADA_PROD!B415)</f>
        <v>0L23</v>
      </c>
      <c r="C415" s="19" t="str">
        <f>IF(CADA_PROD!C415="","",CADA_PROD!C415)</f>
        <v>0L23</v>
      </c>
      <c r="D415" s="47" t="str">
        <f>IF(CADA_PROD!D415="","",CADA_PROD!D415)</f>
        <v/>
      </c>
      <c r="E415" s="47">
        <f>IF(CADA_PROD!C415="","",SUMIFS(entrada!H:H,entrada!C:C,C415))</f>
        <v>1</v>
      </c>
      <c r="F415" s="47">
        <f>IF(CADA_PROD!B415="","",SUMIFS(SAIDA!G:G,SAIDA!C:C,C415))</f>
        <v>0</v>
      </c>
      <c r="G415" s="47">
        <f t="shared" si="15"/>
        <v>1</v>
      </c>
      <c r="H415" s="19" t="str">
        <f>IF(CADA_PROD!B415="","",IFERROR(IF(G415&lt;=0,"Sem estoque",IF(G415/D415&lt;0.25,"Quase sem estoque",IF(G415/D415&lt;1.2,"Estoque baixo",IF(G415/D415&lt;2,"Estoque moderado","Estoque confortável")))),""))</f>
        <v/>
      </c>
      <c r="I415" s="22">
        <f>IF(CADA_PROD!B415="","",SUMIFS(entrada!L:L,entrada!C:C,C415))</f>
        <v>0</v>
      </c>
      <c r="J415" s="49">
        <f>IF(CADA_PROD!B415="","",IFERROR($I415/SUM($I$5:$I$1003),""))</f>
        <v>0</v>
      </c>
      <c r="K415" s="49">
        <f>IF(CADA_PROD!B415="","",IFERROR(G415/SUM($G$5:$G$1003)+O415,""))</f>
        <v>1.2661433274246644E-4</v>
      </c>
      <c r="L415" s="22">
        <f>IF(CADA_PROD!$C415="","",IFERROR(SUMIFS(entrada!L:L,entrada!C:C,C415)/SUMIFS(entrada!H:H,entrada!C:C,C415),0))</f>
        <v>0</v>
      </c>
      <c r="M415" s="50" t="e">
        <f>IF(CADA_PROD!B415="","",F415/D415)</f>
        <v>#VALUE!</v>
      </c>
      <c r="N415" s="48" t="b">
        <f t="shared" si="14"/>
        <v>1</v>
      </c>
    </row>
    <row r="416" spans="2:14" ht="30.75" customHeight="1" x14ac:dyDescent="0.25">
      <c r="B416" s="19" t="str">
        <f>IF(CADA_PROD!B416="","",CADA_PROD!B416)</f>
        <v>0L24</v>
      </c>
      <c r="C416" s="19" t="str">
        <f>IF(CADA_PROD!C416="","",CADA_PROD!C416)</f>
        <v>0L24</v>
      </c>
      <c r="D416" s="47" t="str">
        <f>IF(CADA_PROD!D416="","",CADA_PROD!D416)</f>
        <v/>
      </c>
      <c r="E416" s="47">
        <f>IF(CADA_PROD!C416="","",SUMIFS(entrada!H:H,entrada!C:C,C416))</f>
        <v>15</v>
      </c>
      <c r="F416" s="47">
        <f>IF(CADA_PROD!B416="","",SUMIFS(SAIDA!G:G,SAIDA!C:C,C416))</f>
        <v>0</v>
      </c>
      <c r="G416" s="47">
        <f t="shared" si="15"/>
        <v>15</v>
      </c>
      <c r="H416" s="19" t="str">
        <f>IF(CADA_PROD!B416="","",IFERROR(IF(G416&lt;=0,"Sem estoque",IF(G416/D416&lt;0.25,"Quase sem estoque",IF(G416/D416&lt;1.2,"Estoque baixo",IF(G416/D416&lt;2,"Estoque moderado","Estoque confortável")))),""))</f>
        <v/>
      </c>
      <c r="I416" s="22">
        <f>IF(CADA_PROD!B416="","",SUMIFS(entrada!L:L,entrada!C:C,C416))</f>
        <v>0</v>
      </c>
      <c r="J416" s="49">
        <f>IF(CADA_PROD!B416="","",IFERROR($I416/SUM($I$5:$I$1003),""))</f>
        <v>0</v>
      </c>
      <c r="K416" s="49">
        <f>IF(CADA_PROD!B416="","",IFERROR(G416/SUM($G$5:$G$1003)+O416,""))</f>
        <v>1.8992149911369967E-3</v>
      </c>
      <c r="L416" s="22">
        <f>IF(CADA_PROD!$C416="","",IFERROR(SUMIFS(entrada!L:L,entrada!C:C,C416)/SUMIFS(entrada!H:H,entrada!C:C,C416),0))</f>
        <v>0</v>
      </c>
      <c r="M416" s="50" t="e">
        <f>IF(CADA_PROD!B416="","",F416/D416)</f>
        <v>#VALUE!</v>
      </c>
      <c r="N416" s="48" t="b">
        <f t="shared" si="14"/>
        <v>1</v>
      </c>
    </row>
    <row r="417" spans="2:14" ht="30.75" customHeight="1" x14ac:dyDescent="0.25">
      <c r="B417" s="19" t="str">
        <f>IF(CADA_PROD!B417="","",CADA_PROD!B417)</f>
        <v>0L25</v>
      </c>
      <c r="C417" s="19" t="str">
        <f>IF(CADA_PROD!C417="","",CADA_PROD!C417)</f>
        <v>0L25</v>
      </c>
      <c r="D417" s="47" t="str">
        <f>IF(CADA_PROD!D417="","",CADA_PROD!D417)</f>
        <v/>
      </c>
      <c r="E417" s="47">
        <f>IF(CADA_PROD!C417="","",SUMIFS(entrada!H:H,entrada!C:C,C417))</f>
        <v>0</v>
      </c>
      <c r="F417" s="47">
        <f>IF(CADA_PROD!B417="","",SUMIFS(SAIDA!G:G,SAIDA!C:C,C417))</f>
        <v>0</v>
      </c>
      <c r="G417" s="47">
        <f t="shared" si="15"/>
        <v>0</v>
      </c>
      <c r="H417" s="19" t="str">
        <f>IF(CADA_PROD!B417="","",IFERROR(IF(G417&lt;=0,"Sem estoque",IF(G417/D417&lt;0.25,"Quase sem estoque",IF(G417/D417&lt;1.2,"Estoque baixo",IF(G417/D417&lt;2,"Estoque moderado","Estoque confortável")))),""))</f>
        <v>Sem estoque</v>
      </c>
      <c r="I417" s="22">
        <f>IF(CADA_PROD!B417="","",SUMIFS(entrada!L:L,entrada!C:C,C417))</f>
        <v>0</v>
      </c>
      <c r="J417" s="49">
        <f>IF(CADA_PROD!B417="","",IFERROR($I417/SUM($I$5:$I$1003),""))</f>
        <v>0</v>
      </c>
      <c r="K417" s="49">
        <f>IF(CADA_PROD!B417="","",IFERROR(G417/SUM($G$5:$G$1003)+O417,""))</f>
        <v>0</v>
      </c>
      <c r="L417" s="22">
        <f>IF(CADA_PROD!$C417="","",IFERROR(SUMIFS(entrada!L:L,entrada!C:C,C417)/SUMIFS(entrada!H:H,entrada!C:C,C417),0))</f>
        <v>0</v>
      </c>
      <c r="M417" s="50" t="e">
        <f>IF(CADA_PROD!B417="","",F417/D417)</f>
        <v>#VALUE!</v>
      </c>
      <c r="N417" s="48" t="b">
        <f t="shared" si="14"/>
        <v>1</v>
      </c>
    </row>
    <row r="418" spans="2:14" ht="30.75" customHeight="1" x14ac:dyDescent="0.25">
      <c r="B418" s="19" t="str">
        <f>IF(CADA_PROD!B418="","",CADA_PROD!B418)</f>
        <v>0L26</v>
      </c>
      <c r="C418" s="19" t="str">
        <f>IF(CADA_PROD!C418="","",CADA_PROD!C418)</f>
        <v>0L26</v>
      </c>
      <c r="D418" s="47" t="str">
        <f>IF(CADA_PROD!D418="","",CADA_PROD!D418)</f>
        <v/>
      </c>
      <c r="E418" s="47">
        <f>IF(CADA_PROD!C418="","",SUMIFS(entrada!H:H,entrada!C:C,C418))</f>
        <v>0</v>
      </c>
      <c r="F418" s="47">
        <f>IF(CADA_PROD!B418="","",SUMIFS(SAIDA!G:G,SAIDA!C:C,C418))</f>
        <v>2</v>
      </c>
      <c r="G418" s="47">
        <f t="shared" si="15"/>
        <v>-2</v>
      </c>
      <c r="H418" s="19" t="str">
        <f>IF(CADA_PROD!B418="","",IFERROR(IF(G418&lt;=0,"Sem estoque",IF(G418/D418&lt;0.25,"Quase sem estoque",IF(G418/D418&lt;1.2,"Estoque baixo",IF(G418/D418&lt;2,"Estoque moderado","Estoque confortável")))),""))</f>
        <v>Sem estoque</v>
      </c>
      <c r="I418" s="22">
        <f>IF(CADA_PROD!B418="","",SUMIFS(entrada!L:L,entrada!C:C,C418))</f>
        <v>0</v>
      </c>
      <c r="J418" s="49">
        <f>IF(CADA_PROD!B418="","",IFERROR($I418/SUM($I$5:$I$1003),""))</f>
        <v>0</v>
      </c>
      <c r="K418" s="49">
        <f>IF(CADA_PROD!B418="","",IFERROR(G418/SUM($G$5:$G$1003)+O418,""))</f>
        <v>-2.5322866548493288E-4</v>
      </c>
      <c r="L418" s="22">
        <f>IF(CADA_PROD!$C418="","",IFERROR(SUMIFS(entrada!L:L,entrada!C:C,C418)/SUMIFS(entrada!H:H,entrada!C:C,C418),0))</f>
        <v>0</v>
      </c>
      <c r="M418" s="50" t="e">
        <f>IF(CADA_PROD!B418="","",F418/D418)</f>
        <v>#VALUE!</v>
      </c>
      <c r="N418" s="48" t="b">
        <f t="shared" si="14"/>
        <v>1</v>
      </c>
    </row>
    <row r="419" spans="2:14" ht="30.75" customHeight="1" x14ac:dyDescent="0.25">
      <c r="B419" s="19" t="str">
        <f>IF(CADA_PROD!B419="","",CADA_PROD!B419)</f>
        <v>0L27</v>
      </c>
      <c r="C419" s="19" t="str">
        <f>IF(CADA_PROD!C419="","",CADA_PROD!C419)</f>
        <v>0L27</v>
      </c>
      <c r="D419" s="47" t="str">
        <f>IF(CADA_PROD!D419="","",CADA_PROD!D419)</f>
        <v/>
      </c>
      <c r="E419" s="47">
        <f>IF(CADA_PROD!C419="","",SUMIFS(entrada!H:H,entrada!C:C,C419))</f>
        <v>0</v>
      </c>
      <c r="F419" s="47">
        <f>IF(CADA_PROD!B419="","",SUMIFS(SAIDA!G:G,SAIDA!C:C,C419))</f>
        <v>0</v>
      </c>
      <c r="G419" s="47">
        <f t="shared" si="15"/>
        <v>0</v>
      </c>
      <c r="H419" s="19" t="str">
        <f>IF(CADA_PROD!B419="","",IFERROR(IF(G419&lt;=0,"Sem estoque",IF(G419/D419&lt;0.25,"Quase sem estoque",IF(G419/D419&lt;1.2,"Estoque baixo",IF(G419/D419&lt;2,"Estoque moderado","Estoque confortável")))),""))</f>
        <v>Sem estoque</v>
      </c>
      <c r="I419" s="22">
        <f>IF(CADA_PROD!B419="","",SUMIFS(entrada!L:L,entrada!C:C,C419))</f>
        <v>0</v>
      </c>
      <c r="J419" s="49">
        <f>IF(CADA_PROD!B419="","",IFERROR($I419/SUM($I$5:$I$1003),""))</f>
        <v>0</v>
      </c>
      <c r="K419" s="49">
        <f>IF(CADA_PROD!B419="","",IFERROR(G419/SUM($G$5:$G$1003)+O419,""))</f>
        <v>0</v>
      </c>
      <c r="L419" s="22">
        <f>IF(CADA_PROD!$C419="","",IFERROR(SUMIFS(entrada!L:L,entrada!C:C,C419)/SUMIFS(entrada!H:H,entrada!C:C,C419),0))</f>
        <v>0</v>
      </c>
      <c r="M419" s="50" t="e">
        <f>IF(CADA_PROD!B419="","",F419/D419)</f>
        <v>#VALUE!</v>
      </c>
      <c r="N419" s="48" t="b">
        <f t="shared" si="14"/>
        <v>1</v>
      </c>
    </row>
    <row r="420" spans="2:14" ht="30.75" customHeight="1" x14ac:dyDescent="0.25">
      <c r="B420" s="19" t="str">
        <f>IF(CADA_PROD!B420="","",CADA_PROD!B420)</f>
        <v>0L28</v>
      </c>
      <c r="C420" s="19" t="str">
        <f>IF(CADA_PROD!C420="","",CADA_PROD!C420)</f>
        <v>0L28</v>
      </c>
      <c r="D420" s="47" t="str">
        <f>IF(CADA_PROD!D420="","",CADA_PROD!D420)</f>
        <v/>
      </c>
      <c r="E420" s="47">
        <f>IF(CADA_PROD!C420="","",SUMIFS(entrada!H:H,entrada!C:C,C420))</f>
        <v>0</v>
      </c>
      <c r="F420" s="47">
        <f>IF(CADA_PROD!B420="","",SUMIFS(SAIDA!G:G,SAIDA!C:C,C420))</f>
        <v>0</v>
      </c>
      <c r="G420" s="47">
        <f t="shared" si="15"/>
        <v>0</v>
      </c>
      <c r="H420" s="19" t="str">
        <f>IF(CADA_PROD!B420="","",IFERROR(IF(G420&lt;=0,"Sem estoque",IF(G420/D420&lt;0.25,"Quase sem estoque",IF(G420/D420&lt;1.2,"Estoque baixo",IF(G420/D420&lt;2,"Estoque moderado","Estoque confortável")))),""))</f>
        <v>Sem estoque</v>
      </c>
      <c r="I420" s="22">
        <f>IF(CADA_PROD!B420="","",SUMIFS(entrada!L:L,entrada!C:C,C420))</f>
        <v>0</v>
      </c>
      <c r="J420" s="49">
        <f>IF(CADA_PROD!B420="","",IFERROR($I420/SUM($I$5:$I$1003),""))</f>
        <v>0</v>
      </c>
      <c r="K420" s="49">
        <f>IF(CADA_PROD!B420="","",IFERROR(G420/SUM($G$5:$G$1003)+O420,""))</f>
        <v>0</v>
      </c>
      <c r="L420" s="22">
        <f>IF(CADA_PROD!$C420="","",IFERROR(SUMIFS(entrada!L:L,entrada!C:C,C420)/SUMIFS(entrada!H:H,entrada!C:C,C420),0))</f>
        <v>0</v>
      </c>
      <c r="M420" s="50" t="e">
        <f>IF(CADA_PROD!B420="","",F420/D420)</f>
        <v>#VALUE!</v>
      </c>
      <c r="N420" s="48" t="b">
        <f t="shared" si="14"/>
        <v>1</v>
      </c>
    </row>
    <row r="421" spans="2:14" ht="30.75" customHeight="1" x14ac:dyDescent="0.25">
      <c r="B421" s="19" t="str">
        <f>IF(CADA_PROD!B421="","",CADA_PROD!B421)</f>
        <v>0L29</v>
      </c>
      <c r="C421" s="19" t="str">
        <f>IF(CADA_PROD!C421="","",CADA_PROD!C421)</f>
        <v>0L29</v>
      </c>
      <c r="D421" s="47" t="str">
        <f>IF(CADA_PROD!D421="","",CADA_PROD!D421)</f>
        <v/>
      </c>
      <c r="E421" s="47">
        <f>IF(CADA_PROD!C421="","",SUMIFS(entrada!H:H,entrada!C:C,C421))</f>
        <v>0</v>
      </c>
      <c r="F421" s="47">
        <f>IF(CADA_PROD!B421="","",SUMIFS(SAIDA!G:G,SAIDA!C:C,C421))</f>
        <v>0</v>
      </c>
      <c r="G421" s="47">
        <f t="shared" si="15"/>
        <v>0</v>
      </c>
      <c r="H421" s="19" t="str">
        <f>IF(CADA_PROD!B421="","",IFERROR(IF(G421&lt;=0,"Sem estoque",IF(G421/D421&lt;0.25,"Quase sem estoque",IF(G421/D421&lt;1.2,"Estoque baixo",IF(G421/D421&lt;2,"Estoque moderado","Estoque confortável")))),""))</f>
        <v>Sem estoque</v>
      </c>
      <c r="I421" s="22">
        <f>IF(CADA_PROD!B421="","",SUMIFS(entrada!L:L,entrada!C:C,C421))</f>
        <v>0</v>
      </c>
      <c r="J421" s="49">
        <f>IF(CADA_PROD!B421="","",IFERROR($I421/SUM($I$5:$I$1003),""))</f>
        <v>0</v>
      </c>
      <c r="K421" s="49">
        <f>IF(CADA_PROD!B421="","",IFERROR(G421/SUM($G$5:$G$1003)+O421,""))</f>
        <v>0</v>
      </c>
      <c r="L421" s="22">
        <f>IF(CADA_PROD!$C421="","",IFERROR(SUMIFS(entrada!L:L,entrada!C:C,C421)/SUMIFS(entrada!H:H,entrada!C:C,C421),0))</f>
        <v>0</v>
      </c>
      <c r="M421" s="50" t="e">
        <f>IF(CADA_PROD!B421="","",F421/D421)</f>
        <v>#VALUE!</v>
      </c>
      <c r="N421" s="48" t="b">
        <f t="shared" si="14"/>
        <v>1</v>
      </c>
    </row>
    <row r="422" spans="2:14" ht="30.75" customHeight="1" x14ac:dyDescent="0.25">
      <c r="B422" s="19" t="str">
        <f>IF(CADA_PROD!B422="","",CADA_PROD!B422)</f>
        <v>0L30</v>
      </c>
      <c r="C422" s="19" t="str">
        <f>IF(CADA_PROD!C422="","",CADA_PROD!C422)</f>
        <v>0L30</v>
      </c>
      <c r="D422" s="47" t="str">
        <f>IF(CADA_PROD!D422="","",CADA_PROD!D422)</f>
        <v/>
      </c>
      <c r="E422" s="47">
        <f>IF(CADA_PROD!C422="","",SUMIFS(entrada!H:H,entrada!C:C,C422))</f>
        <v>0</v>
      </c>
      <c r="F422" s="47">
        <f>IF(CADA_PROD!B422="","",SUMIFS(SAIDA!G:G,SAIDA!C:C,C422))</f>
        <v>0</v>
      </c>
      <c r="G422" s="47">
        <f t="shared" si="15"/>
        <v>0</v>
      </c>
      <c r="H422" s="19" t="str">
        <f>IF(CADA_PROD!B422="","",IFERROR(IF(G422&lt;=0,"Sem estoque",IF(G422/D422&lt;0.25,"Quase sem estoque",IF(G422/D422&lt;1.2,"Estoque baixo",IF(G422/D422&lt;2,"Estoque moderado","Estoque confortável")))),""))</f>
        <v>Sem estoque</v>
      </c>
      <c r="I422" s="22">
        <f>IF(CADA_PROD!B422="","",SUMIFS(entrada!L:L,entrada!C:C,C422))</f>
        <v>0</v>
      </c>
      <c r="J422" s="49">
        <f>IF(CADA_PROD!B422="","",IFERROR($I422/SUM($I$5:$I$1003),""))</f>
        <v>0</v>
      </c>
      <c r="K422" s="49">
        <f>IF(CADA_PROD!B422="","",IFERROR(G422/SUM($G$5:$G$1003)+O422,""))</f>
        <v>0</v>
      </c>
      <c r="L422" s="22">
        <f>IF(CADA_PROD!$C422="","",IFERROR(SUMIFS(entrada!L:L,entrada!C:C,C422)/SUMIFS(entrada!H:H,entrada!C:C,C422),0))</f>
        <v>0</v>
      </c>
      <c r="M422" s="50" t="e">
        <f>IF(CADA_PROD!B422="","",F422/D422)</f>
        <v>#VALUE!</v>
      </c>
      <c r="N422" s="48" t="b">
        <f t="shared" si="14"/>
        <v>1</v>
      </c>
    </row>
    <row r="423" spans="2:14" ht="30.75" customHeight="1" x14ac:dyDescent="0.25">
      <c r="B423" s="19" t="str">
        <f>IF(CADA_PROD!B423="","",CADA_PROD!B423)</f>
        <v>0L31</v>
      </c>
      <c r="C423" s="19" t="str">
        <f>IF(CADA_PROD!C423="","",CADA_PROD!C423)</f>
        <v>0L31</v>
      </c>
      <c r="D423" s="47" t="str">
        <f>IF(CADA_PROD!D423="","",CADA_PROD!D423)</f>
        <v/>
      </c>
      <c r="E423" s="47">
        <f>IF(CADA_PROD!C423="","",SUMIFS(entrada!H:H,entrada!C:C,C423))</f>
        <v>0</v>
      </c>
      <c r="F423" s="47">
        <f>IF(CADA_PROD!B423="","",SUMIFS(SAIDA!G:G,SAIDA!C:C,C423))</f>
        <v>0</v>
      </c>
      <c r="G423" s="47">
        <f t="shared" si="15"/>
        <v>0</v>
      </c>
      <c r="H423" s="19" t="str">
        <f>IF(CADA_PROD!B423="","",IFERROR(IF(G423&lt;=0,"Sem estoque",IF(G423/D423&lt;0.25,"Quase sem estoque",IF(G423/D423&lt;1.2,"Estoque baixo",IF(G423/D423&lt;2,"Estoque moderado","Estoque confortável")))),""))</f>
        <v>Sem estoque</v>
      </c>
      <c r="I423" s="22">
        <f>IF(CADA_PROD!B423="","",SUMIFS(entrada!L:L,entrada!C:C,C423))</f>
        <v>0</v>
      </c>
      <c r="J423" s="49">
        <f>IF(CADA_PROD!B423="","",IFERROR($I423/SUM($I$5:$I$1003),""))</f>
        <v>0</v>
      </c>
      <c r="K423" s="49">
        <f>IF(CADA_PROD!B423="","",IFERROR(G423/SUM($G$5:$G$1003)+O423,""))</f>
        <v>0</v>
      </c>
      <c r="L423" s="22">
        <f>IF(CADA_PROD!$C423="","",IFERROR(SUMIFS(entrada!L:L,entrada!C:C,C423)/SUMIFS(entrada!H:H,entrada!C:C,C423),0))</f>
        <v>0</v>
      </c>
      <c r="M423" s="50" t="e">
        <f>IF(CADA_PROD!B423="","",F423/D423)</f>
        <v>#VALUE!</v>
      </c>
      <c r="N423" s="48" t="b">
        <f t="shared" si="14"/>
        <v>1</v>
      </c>
    </row>
    <row r="424" spans="2:14" ht="30.75" customHeight="1" x14ac:dyDescent="0.25">
      <c r="B424" s="19" t="str">
        <f>IF(CADA_PROD!B424="","",CADA_PROD!B424)</f>
        <v>0L32</v>
      </c>
      <c r="C424" s="19" t="str">
        <f>IF(CADA_PROD!C424="","",CADA_PROD!C424)</f>
        <v>0L32</v>
      </c>
      <c r="D424" s="47" t="str">
        <f>IF(CADA_PROD!D424="","",CADA_PROD!D424)</f>
        <v/>
      </c>
      <c r="E424" s="47">
        <f>IF(CADA_PROD!C424="","",SUMIFS(entrada!H:H,entrada!C:C,C424))</f>
        <v>0</v>
      </c>
      <c r="F424" s="47">
        <f>IF(CADA_PROD!B424="","",SUMIFS(SAIDA!G:G,SAIDA!C:C,C424))</f>
        <v>0</v>
      </c>
      <c r="G424" s="47">
        <f t="shared" si="15"/>
        <v>0</v>
      </c>
      <c r="H424" s="19" t="str">
        <f>IF(CADA_PROD!B424="","",IFERROR(IF(G424&lt;=0,"Sem estoque",IF(G424/D424&lt;0.25,"Quase sem estoque",IF(G424/D424&lt;1.2,"Estoque baixo",IF(G424/D424&lt;2,"Estoque moderado","Estoque confortável")))),""))</f>
        <v>Sem estoque</v>
      </c>
      <c r="I424" s="22">
        <f>IF(CADA_PROD!B424="","",SUMIFS(entrada!L:L,entrada!C:C,C424))</f>
        <v>0</v>
      </c>
      <c r="J424" s="49">
        <f>IF(CADA_PROD!B424="","",IFERROR($I424/SUM($I$5:$I$1003),""))</f>
        <v>0</v>
      </c>
      <c r="K424" s="49">
        <f>IF(CADA_PROD!B424="","",IFERROR(G424/SUM($G$5:$G$1003)+O424,""))</f>
        <v>0</v>
      </c>
      <c r="L424" s="22">
        <f>IF(CADA_PROD!$C424="","",IFERROR(SUMIFS(entrada!L:L,entrada!C:C,C424)/SUMIFS(entrada!H:H,entrada!C:C,C424),0))</f>
        <v>0</v>
      </c>
      <c r="M424" s="50" t="e">
        <f>IF(CADA_PROD!B424="","",F424/D424)</f>
        <v>#VALUE!</v>
      </c>
      <c r="N424" s="48" t="b">
        <f t="shared" si="14"/>
        <v>1</v>
      </c>
    </row>
    <row r="425" spans="2:14" ht="30.75" customHeight="1" x14ac:dyDescent="0.25">
      <c r="B425" s="19" t="str">
        <f>IF(CADA_PROD!B425="","",CADA_PROD!B425)</f>
        <v>00M1</v>
      </c>
      <c r="C425" s="19" t="str">
        <f>IF(CADA_PROD!C425="","",CADA_PROD!C425)</f>
        <v>00M1</v>
      </c>
      <c r="D425" s="47" t="str">
        <f>IF(CADA_PROD!D425="","",CADA_PROD!D425)</f>
        <v/>
      </c>
      <c r="E425" s="47">
        <f>IF(CADA_PROD!C425="","",SUMIFS(entrada!H:H,entrada!C:C,C425))</f>
        <v>9</v>
      </c>
      <c r="F425" s="47">
        <f>IF(CADA_PROD!B425="","",SUMIFS(SAIDA!G:G,SAIDA!C:C,C425))</f>
        <v>2</v>
      </c>
      <c r="G425" s="47">
        <f t="shared" si="15"/>
        <v>7</v>
      </c>
      <c r="H425" s="19" t="str">
        <f>IF(CADA_PROD!B425="","",IFERROR(IF(G425&lt;=0,"Sem estoque",IF(G425/D425&lt;0.25,"Quase sem estoque",IF(G425/D425&lt;1.2,"Estoque baixo",IF(G425/D425&lt;2,"Estoque moderado","Estoque confortável")))),""))</f>
        <v/>
      </c>
      <c r="I425" s="22">
        <f>IF(CADA_PROD!B425="","",SUMIFS(entrada!L:L,entrada!C:C,C425))</f>
        <v>0</v>
      </c>
      <c r="J425" s="49">
        <f>IF(CADA_PROD!B425="","",IFERROR($I425/SUM($I$5:$I$1003),""))</f>
        <v>0</v>
      </c>
      <c r="K425" s="49">
        <f>IF(CADA_PROD!B425="","",IFERROR(G425/SUM($G$5:$G$1003)+O425,""))</f>
        <v>8.8630032919726517E-4</v>
      </c>
      <c r="L425" s="22">
        <f>IF(CADA_PROD!$C425="","",IFERROR(SUMIFS(entrada!L:L,entrada!C:C,C425)/SUMIFS(entrada!H:H,entrada!C:C,C425),0))</f>
        <v>0</v>
      </c>
      <c r="M425" s="50" t="e">
        <f>IF(CADA_PROD!B425="","",F425/D425)</f>
        <v>#VALUE!</v>
      </c>
      <c r="N425" s="48" t="b">
        <f t="shared" si="14"/>
        <v>1</v>
      </c>
    </row>
    <row r="426" spans="2:14" ht="30.75" customHeight="1" x14ac:dyDescent="0.25">
      <c r="B426" s="19" t="str">
        <f>IF(CADA_PROD!B426="","",CADA_PROD!B426)</f>
        <v>00M2</v>
      </c>
      <c r="C426" s="19" t="str">
        <f>IF(CADA_PROD!C426="","",CADA_PROD!C426)</f>
        <v>00M2</v>
      </c>
      <c r="D426" s="47" t="str">
        <f>IF(CADA_PROD!D426="","",CADA_PROD!D426)</f>
        <v/>
      </c>
      <c r="E426" s="47">
        <f>IF(CADA_PROD!C426="","",SUMIFS(entrada!H:H,entrada!C:C,C426))</f>
        <v>7</v>
      </c>
      <c r="F426" s="47">
        <f>IF(CADA_PROD!B426="","",SUMIFS(SAIDA!G:G,SAIDA!C:C,C426))</f>
        <v>0</v>
      </c>
      <c r="G426" s="47">
        <f t="shared" si="15"/>
        <v>7</v>
      </c>
      <c r="H426" s="19" t="str">
        <f>IF(CADA_PROD!B426="","",IFERROR(IF(G426&lt;=0,"Sem estoque",IF(G426/D426&lt;0.25,"Quase sem estoque",IF(G426/D426&lt;1.2,"Estoque baixo",IF(G426/D426&lt;2,"Estoque moderado","Estoque confortável")))),""))</f>
        <v/>
      </c>
      <c r="I426" s="22">
        <f>IF(CADA_PROD!B426="","",SUMIFS(entrada!L:L,entrada!C:C,C426))</f>
        <v>0</v>
      </c>
      <c r="J426" s="49">
        <f>IF(CADA_PROD!B426="","",IFERROR($I426/SUM($I$5:$I$1003),""))</f>
        <v>0</v>
      </c>
      <c r="K426" s="49">
        <f>IF(CADA_PROD!B426="","",IFERROR(G426/SUM($G$5:$G$1003)+O426,""))</f>
        <v>8.8630032919726517E-4</v>
      </c>
      <c r="L426" s="22">
        <f>IF(CADA_PROD!$C426="","",IFERROR(SUMIFS(entrada!L:L,entrada!C:C,C426)/SUMIFS(entrada!H:H,entrada!C:C,C426),0))</f>
        <v>0</v>
      </c>
      <c r="M426" s="50" t="e">
        <f>IF(CADA_PROD!B426="","",F426/D426)</f>
        <v>#VALUE!</v>
      </c>
      <c r="N426" s="48" t="b">
        <f t="shared" si="14"/>
        <v>1</v>
      </c>
    </row>
    <row r="427" spans="2:14" ht="30.75" customHeight="1" x14ac:dyDescent="0.25">
      <c r="B427" s="19" t="str">
        <f>IF(CADA_PROD!B427="","",CADA_PROD!B427)</f>
        <v>00M3</v>
      </c>
      <c r="C427" s="19" t="str">
        <f>IF(CADA_PROD!C427="","",CADA_PROD!C427)</f>
        <v>00M3</v>
      </c>
      <c r="D427" s="47" t="str">
        <f>IF(CADA_PROD!D427="","",CADA_PROD!D427)</f>
        <v/>
      </c>
      <c r="E427" s="47">
        <f>IF(CADA_PROD!C427="","",SUMIFS(entrada!H:H,entrada!C:C,C427))</f>
        <v>2</v>
      </c>
      <c r="F427" s="47">
        <f>IF(CADA_PROD!B427="","",SUMIFS(SAIDA!G:G,SAIDA!C:C,C427))</f>
        <v>1</v>
      </c>
      <c r="G427" s="47">
        <f t="shared" si="15"/>
        <v>1</v>
      </c>
      <c r="H427" s="19" t="str">
        <f>IF(CADA_PROD!B427="","",IFERROR(IF(G427&lt;=0,"Sem estoque",IF(G427/D427&lt;0.25,"Quase sem estoque",IF(G427/D427&lt;1.2,"Estoque baixo",IF(G427/D427&lt;2,"Estoque moderado","Estoque confortável")))),""))</f>
        <v/>
      </c>
      <c r="I427" s="22">
        <f>IF(CADA_PROD!B427="","",SUMIFS(entrada!L:L,entrada!C:C,C427))</f>
        <v>0</v>
      </c>
      <c r="J427" s="49">
        <f>IF(CADA_PROD!B427="","",IFERROR($I427/SUM($I$5:$I$1003),""))</f>
        <v>0</v>
      </c>
      <c r="K427" s="49">
        <f>IF(CADA_PROD!B427="","",IFERROR(G427/SUM($G$5:$G$1003)+O427,""))</f>
        <v>1.2661433274246644E-4</v>
      </c>
      <c r="L427" s="22">
        <f>IF(CADA_PROD!$C427="","",IFERROR(SUMIFS(entrada!L:L,entrada!C:C,C427)/SUMIFS(entrada!H:H,entrada!C:C,C427),0))</f>
        <v>0</v>
      </c>
      <c r="M427" s="50" t="e">
        <f>IF(CADA_PROD!B427="","",F427/D427)</f>
        <v>#VALUE!</v>
      </c>
      <c r="N427" s="48" t="b">
        <f t="shared" si="14"/>
        <v>1</v>
      </c>
    </row>
    <row r="428" spans="2:14" ht="30.75" customHeight="1" x14ac:dyDescent="0.25">
      <c r="B428" s="19" t="str">
        <f>IF(CADA_PROD!B428="","",CADA_PROD!B428)</f>
        <v>00M4</v>
      </c>
      <c r="C428" s="19" t="str">
        <f>IF(CADA_PROD!C428="","",CADA_PROD!C428)</f>
        <v>00M4</v>
      </c>
      <c r="D428" s="47" t="str">
        <f>IF(CADA_PROD!D428="","",CADA_PROD!D428)</f>
        <v/>
      </c>
      <c r="E428" s="47">
        <f>IF(CADA_PROD!C428="","",SUMIFS(entrada!H:H,entrada!C:C,C428))</f>
        <v>87</v>
      </c>
      <c r="F428" s="47">
        <f>IF(CADA_PROD!B428="","",SUMIFS(SAIDA!G:G,SAIDA!C:C,C428))</f>
        <v>0</v>
      </c>
      <c r="G428" s="47">
        <f t="shared" si="15"/>
        <v>87</v>
      </c>
      <c r="H428" s="19" t="str">
        <f>IF(CADA_PROD!B428="","",IFERROR(IF(G428&lt;=0,"Sem estoque",IF(G428/D428&lt;0.25,"Quase sem estoque",IF(G428/D428&lt;1.2,"Estoque baixo",IF(G428/D428&lt;2,"Estoque moderado","Estoque confortável")))),""))</f>
        <v/>
      </c>
      <c r="I428" s="22">
        <f>IF(CADA_PROD!B428="","",SUMIFS(entrada!L:L,entrada!C:C,C428))</f>
        <v>0</v>
      </c>
      <c r="J428" s="49">
        <f>IF(CADA_PROD!B428="","",IFERROR($I428/SUM($I$5:$I$1003),""))</f>
        <v>0</v>
      </c>
      <c r="K428" s="49">
        <f>IF(CADA_PROD!B428="","",IFERROR(G428/SUM($G$5:$G$1003)+O428,""))</f>
        <v>1.1015446948594581E-2</v>
      </c>
      <c r="L428" s="22">
        <f>IF(CADA_PROD!$C428="","",IFERROR(SUMIFS(entrada!L:L,entrada!C:C,C428)/SUMIFS(entrada!H:H,entrada!C:C,C428),0))</f>
        <v>0</v>
      </c>
      <c r="M428" s="50" t="e">
        <f>IF(CADA_PROD!B428="","",F428/D428)</f>
        <v>#VALUE!</v>
      </c>
      <c r="N428" s="48" t="b">
        <f t="shared" si="14"/>
        <v>1</v>
      </c>
    </row>
    <row r="429" spans="2:14" ht="30.75" customHeight="1" x14ac:dyDescent="0.25">
      <c r="B429" s="19" t="str">
        <f>IF(CADA_PROD!B429="","",CADA_PROD!B429)</f>
        <v>00M5</v>
      </c>
      <c r="C429" s="19" t="str">
        <f>IF(CADA_PROD!C429="","",CADA_PROD!C429)</f>
        <v>00M5</v>
      </c>
      <c r="D429" s="47" t="str">
        <f>IF(CADA_PROD!D429="","",CADA_PROD!D429)</f>
        <v/>
      </c>
      <c r="E429" s="47">
        <f>IF(CADA_PROD!C429="","",SUMIFS(entrada!H:H,entrada!C:C,C429))</f>
        <v>6</v>
      </c>
      <c r="F429" s="47">
        <f>IF(CADA_PROD!B429="","",SUMIFS(SAIDA!G:G,SAIDA!C:C,C429))</f>
        <v>0</v>
      </c>
      <c r="G429" s="47">
        <f t="shared" si="15"/>
        <v>6</v>
      </c>
      <c r="H429" s="19" t="str">
        <f>IF(CADA_PROD!B429="","",IFERROR(IF(G429&lt;=0,"Sem estoque",IF(G429/D429&lt;0.25,"Quase sem estoque",IF(G429/D429&lt;1.2,"Estoque baixo",IF(G429/D429&lt;2,"Estoque moderado","Estoque confortável")))),""))</f>
        <v/>
      </c>
      <c r="I429" s="22">
        <f>IF(CADA_PROD!B429="","",SUMIFS(entrada!L:L,entrada!C:C,C429))</f>
        <v>0</v>
      </c>
      <c r="J429" s="49">
        <f>IF(CADA_PROD!B429="","",IFERROR($I429/SUM($I$5:$I$1003),""))</f>
        <v>0</v>
      </c>
      <c r="K429" s="49">
        <f>IF(CADA_PROD!B429="","",IFERROR(G429/SUM($G$5:$G$1003)+O429,""))</f>
        <v>7.5968599645479873E-4</v>
      </c>
      <c r="L429" s="22">
        <f>IF(CADA_PROD!$C429="","",IFERROR(SUMIFS(entrada!L:L,entrada!C:C,C429)/SUMIFS(entrada!H:H,entrada!C:C,C429),0))</f>
        <v>0</v>
      </c>
      <c r="M429" s="50" t="e">
        <f>IF(CADA_PROD!B429="","",F429/D429)</f>
        <v>#VALUE!</v>
      </c>
      <c r="N429" s="48" t="b">
        <f t="shared" si="14"/>
        <v>1</v>
      </c>
    </row>
    <row r="430" spans="2:14" ht="30.75" customHeight="1" x14ac:dyDescent="0.25">
      <c r="B430" s="19" t="str">
        <f>IF(CADA_PROD!B430="","",CADA_PROD!B430)</f>
        <v>00M6</v>
      </c>
      <c r="C430" s="19" t="str">
        <f>IF(CADA_PROD!C430="","",CADA_PROD!C430)</f>
        <v>00M6</v>
      </c>
      <c r="D430" s="47" t="str">
        <f>IF(CADA_PROD!D430="","",CADA_PROD!D430)</f>
        <v/>
      </c>
      <c r="E430" s="47">
        <f>IF(CADA_PROD!C430="","",SUMIFS(entrada!H:H,entrada!C:C,C430))</f>
        <v>6</v>
      </c>
      <c r="F430" s="47">
        <f>IF(CADA_PROD!B430="","",SUMIFS(SAIDA!G:G,SAIDA!C:C,C430))</f>
        <v>0</v>
      </c>
      <c r="G430" s="47">
        <f t="shared" si="15"/>
        <v>6</v>
      </c>
      <c r="H430" s="19" t="str">
        <f>IF(CADA_PROD!B430="","",IFERROR(IF(G430&lt;=0,"Sem estoque",IF(G430/D430&lt;0.25,"Quase sem estoque",IF(G430/D430&lt;1.2,"Estoque baixo",IF(G430/D430&lt;2,"Estoque moderado","Estoque confortável")))),""))</f>
        <v/>
      </c>
      <c r="I430" s="22">
        <f>IF(CADA_PROD!B430="","",SUMIFS(entrada!L:L,entrada!C:C,C430))</f>
        <v>0</v>
      </c>
      <c r="J430" s="49">
        <f>IF(CADA_PROD!B430="","",IFERROR($I430/SUM($I$5:$I$1003),""))</f>
        <v>0</v>
      </c>
      <c r="K430" s="49">
        <f>IF(CADA_PROD!B430="","",IFERROR(G430/SUM($G$5:$G$1003)+O430,""))</f>
        <v>7.5968599645479873E-4</v>
      </c>
      <c r="L430" s="22">
        <f>IF(CADA_PROD!$C430="","",IFERROR(SUMIFS(entrada!L:L,entrada!C:C,C430)/SUMIFS(entrada!H:H,entrada!C:C,C430),0))</f>
        <v>0</v>
      </c>
      <c r="M430" s="50" t="e">
        <f>IF(CADA_PROD!B430="","",F430/D430)</f>
        <v>#VALUE!</v>
      </c>
      <c r="N430" s="48" t="b">
        <f t="shared" si="14"/>
        <v>1</v>
      </c>
    </row>
    <row r="431" spans="2:14" ht="30.75" customHeight="1" x14ac:dyDescent="0.25">
      <c r="B431" s="19" t="str">
        <f>IF(CADA_PROD!B431="","",CADA_PROD!B431)</f>
        <v>00M7</v>
      </c>
      <c r="C431" s="19" t="str">
        <f>IF(CADA_PROD!C431="","",CADA_PROD!C431)</f>
        <v>00M7</v>
      </c>
      <c r="D431" s="47" t="str">
        <f>IF(CADA_PROD!D431="","",CADA_PROD!D431)</f>
        <v/>
      </c>
      <c r="E431" s="47">
        <f>IF(CADA_PROD!C431="","",SUMIFS(entrada!H:H,entrada!C:C,C431))</f>
        <v>7</v>
      </c>
      <c r="F431" s="47">
        <f>IF(CADA_PROD!B431="","",SUMIFS(SAIDA!G:G,SAIDA!C:C,C431))</f>
        <v>2</v>
      </c>
      <c r="G431" s="47">
        <f t="shared" si="15"/>
        <v>5</v>
      </c>
      <c r="H431" s="19" t="str">
        <f>IF(CADA_PROD!B431="","",IFERROR(IF(G431&lt;=0,"Sem estoque",IF(G431/D431&lt;0.25,"Quase sem estoque",IF(G431/D431&lt;1.2,"Estoque baixo",IF(G431/D431&lt;2,"Estoque moderado","Estoque confortável")))),""))</f>
        <v/>
      </c>
      <c r="I431" s="22">
        <f>IF(CADA_PROD!B431="","",SUMIFS(entrada!L:L,entrada!C:C,C431))</f>
        <v>0</v>
      </c>
      <c r="J431" s="49">
        <f>IF(CADA_PROD!B431="","",IFERROR($I431/SUM($I$5:$I$1003),""))</f>
        <v>0</v>
      </c>
      <c r="K431" s="49">
        <f>IF(CADA_PROD!B431="","",IFERROR(G431/SUM($G$5:$G$1003)+O431,""))</f>
        <v>6.3307166371233219E-4</v>
      </c>
      <c r="L431" s="22">
        <f>IF(CADA_PROD!$C431="","",IFERROR(SUMIFS(entrada!L:L,entrada!C:C,C431)/SUMIFS(entrada!H:H,entrada!C:C,C431),0))</f>
        <v>0</v>
      </c>
      <c r="M431" s="50" t="e">
        <f>IF(CADA_PROD!B431="","",F431/D431)</f>
        <v>#VALUE!</v>
      </c>
      <c r="N431" s="48" t="b">
        <f t="shared" si="14"/>
        <v>1</v>
      </c>
    </row>
    <row r="432" spans="2:14" ht="30.75" customHeight="1" x14ac:dyDescent="0.25">
      <c r="B432" s="19" t="str">
        <f>IF(CADA_PROD!B432="","",CADA_PROD!B432)</f>
        <v>00M8</v>
      </c>
      <c r="C432" s="19" t="str">
        <f>IF(CADA_PROD!C432="","",CADA_PROD!C432)</f>
        <v>00M8</v>
      </c>
      <c r="D432" s="47" t="str">
        <f>IF(CADA_PROD!D432="","",CADA_PROD!D432)</f>
        <v/>
      </c>
      <c r="E432" s="47">
        <f>IF(CADA_PROD!C432="","",SUMIFS(entrada!H:H,entrada!C:C,C432))</f>
        <v>19</v>
      </c>
      <c r="F432" s="47">
        <f>IF(CADA_PROD!B432="","",SUMIFS(SAIDA!G:G,SAIDA!C:C,C432))</f>
        <v>0</v>
      </c>
      <c r="G432" s="47">
        <f t="shared" si="15"/>
        <v>19</v>
      </c>
      <c r="H432" s="19" t="str">
        <f>IF(CADA_PROD!B432="","",IFERROR(IF(G432&lt;=0,"Sem estoque",IF(G432/D432&lt;0.25,"Quase sem estoque",IF(G432/D432&lt;1.2,"Estoque baixo",IF(G432/D432&lt;2,"Estoque moderado","Estoque confortável")))),""))</f>
        <v/>
      </c>
      <c r="I432" s="22">
        <f>IF(CADA_PROD!B432="","",SUMIFS(entrada!L:L,entrada!C:C,C432))</f>
        <v>0</v>
      </c>
      <c r="J432" s="49">
        <f>IF(CADA_PROD!B432="","",IFERROR($I432/SUM($I$5:$I$1003),""))</f>
        <v>0</v>
      </c>
      <c r="K432" s="49">
        <f>IF(CADA_PROD!B432="","",IFERROR(G432/SUM($G$5:$G$1003)+O432,""))</f>
        <v>2.4056723221068626E-3</v>
      </c>
      <c r="L432" s="22">
        <f>IF(CADA_PROD!$C432="","",IFERROR(SUMIFS(entrada!L:L,entrada!C:C,C432)/SUMIFS(entrada!H:H,entrada!C:C,C432),0))</f>
        <v>0</v>
      </c>
      <c r="M432" s="50" t="e">
        <f>IF(CADA_PROD!B432="","",F432/D432)</f>
        <v>#VALUE!</v>
      </c>
      <c r="N432" s="48" t="b">
        <f t="shared" si="14"/>
        <v>1</v>
      </c>
    </row>
    <row r="433" spans="2:14" ht="30.75" customHeight="1" x14ac:dyDescent="0.25">
      <c r="B433" s="19" t="str">
        <f>IF(CADA_PROD!B433="","",CADA_PROD!B433)</f>
        <v>00M9</v>
      </c>
      <c r="C433" s="19" t="str">
        <f>IF(CADA_PROD!C433="","",CADA_PROD!C433)</f>
        <v>00M9</v>
      </c>
      <c r="D433" s="47" t="str">
        <f>IF(CADA_PROD!D433="","",CADA_PROD!D433)</f>
        <v/>
      </c>
      <c r="E433" s="47">
        <f>IF(CADA_PROD!C433="","",SUMIFS(entrada!H:H,entrada!C:C,C433))</f>
        <v>4</v>
      </c>
      <c r="F433" s="47">
        <f>IF(CADA_PROD!B433="","",SUMIFS(SAIDA!G:G,SAIDA!C:C,C433))</f>
        <v>0</v>
      </c>
      <c r="G433" s="47">
        <f t="shared" si="15"/>
        <v>4</v>
      </c>
      <c r="H433" s="19" t="str">
        <f>IF(CADA_PROD!B433="","",IFERROR(IF(G433&lt;=0,"Sem estoque",IF(G433/D433&lt;0.25,"Quase sem estoque",IF(G433/D433&lt;1.2,"Estoque baixo",IF(G433/D433&lt;2,"Estoque moderado","Estoque confortável")))),""))</f>
        <v/>
      </c>
      <c r="I433" s="22">
        <f>IF(CADA_PROD!B433="","",SUMIFS(entrada!L:L,entrada!C:C,C433))</f>
        <v>0</v>
      </c>
      <c r="J433" s="49">
        <f>IF(CADA_PROD!B433="","",IFERROR($I433/SUM($I$5:$I$1003),""))</f>
        <v>0</v>
      </c>
      <c r="K433" s="49">
        <f>IF(CADA_PROD!B433="","",IFERROR(G433/SUM($G$5:$G$1003)+O433,""))</f>
        <v>5.0645733096986575E-4</v>
      </c>
      <c r="L433" s="22">
        <f>IF(CADA_PROD!$C433="","",IFERROR(SUMIFS(entrada!L:L,entrada!C:C,C433)/SUMIFS(entrada!H:H,entrada!C:C,C433),0))</f>
        <v>0</v>
      </c>
      <c r="M433" s="50" t="e">
        <f>IF(CADA_PROD!B433="","",F433/D433)</f>
        <v>#VALUE!</v>
      </c>
      <c r="N433" s="48" t="b">
        <f t="shared" si="14"/>
        <v>1</v>
      </c>
    </row>
    <row r="434" spans="2:14" ht="30.75" customHeight="1" x14ac:dyDescent="0.25">
      <c r="B434" s="19" t="str">
        <f>IF(CADA_PROD!B434="","",CADA_PROD!B434)</f>
        <v>0M10</v>
      </c>
      <c r="C434" s="19" t="str">
        <f>IF(CADA_PROD!C434="","",CADA_PROD!C434)</f>
        <v>0M10</v>
      </c>
      <c r="D434" s="47" t="str">
        <f>IF(CADA_PROD!D434="","",CADA_PROD!D434)</f>
        <v/>
      </c>
      <c r="E434" s="47">
        <f>IF(CADA_PROD!C434="","",SUMIFS(entrada!H:H,entrada!C:C,C434))</f>
        <v>7</v>
      </c>
      <c r="F434" s="47">
        <f>IF(CADA_PROD!B434="","",SUMIFS(SAIDA!G:G,SAIDA!C:C,C434))</f>
        <v>4</v>
      </c>
      <c r="G434" s="47">
        <f t="shared" si="15"/>
        <v>3</v>
      </c>
      <c r="H434" s="19" t="str">
        <f>IF(CADA_PROD!B434="","",IFERROR(IF(G434&lt;=0,"Sem estoque",IF(G434/D434&lt;0.25,"Quase sem estoque",IF(G434/D434&lt;1.2,"Estoque baixo",IF(G434/D434&lt;2,"Estoque moderado","Estoque confortável")))),""))</f>
        <v/>
      </c>
      <c r="I434" s="22">
        <f>IF(CADA_PROD!B434="","",SUMIFS(entrada!L:L,entrada!C:C,C434))</f>
        <v>0</v>
      </c>
      <c r="J434" s="49">
        <f>IF(CADA_PROD!B434="","",IFERROR($I434/SUM($I$5:$I$1003),""))</f>
        <v>0</v>
      </c>
      <c r="K434" s="49">
        <f>IF(CADA_PROD!B434="","",IFERROR(G434/SUM($G$5:$G$1003)+O434,""))</f>
        <v>3.7984299822739937E-4</v>
      </c>
      <c r="L434" s="22">
        <f>IF(CADA_PROD!$C434="","",IFERROR(SUMIFS(entrada!L:L,entrada!C:C,C434)/SUMIFS(entrada!H:H,entrada!C:C,C434),0))</f>
        <v>0</v>
      </c>
      <c r="M434" s="50" t="e">
        <f>IF(CADA_PROD!B434="","",F434/D434)</f>
        <v>#VALUE!</v>
      </c>
      <c r="N434" s="48" t="b">
        <f t="shared" si="14"/>
        <v>1</v>
      </c>
    </row>
    <row r="435" spans="2:14" ht="30.75" customHeight="1" x14ac:dyDescent="0.25">
      <c r="B435" s="19" t="str">
        <f>IF(CADA_PROD!B435="","",CADA_PROD!B435)</f>
        <v>0M11</v>
      </c>
      <c r="C435" s="19" t="str">
        <f>IF(CADA_PROD!C435="","",CADA_PROD!C435)</f>
        <v>0M11</v>
      </c>
      <c r="D435" s="47" t="str">
        <f>IF(CADA_PROD!D435="","",CADA_PROD!D435)</f>
        <v/>
      </c>
      <c r="E435" s="47">
        <f>IF(CADA_PROD!C435="","",SUMIFS(entrada!H:H,entrada!C:C,C435))</f>
        <v>13</v>
      </c>
      <c r="F435" s="47">
        <f>IF(CADA_PROD!B435="","",SUMIFS(SAIDA!G:G,SAIDA!C:C,C435))</f>
        <v>0</v>
      </c>
      <c r="G435" s="47">
        <f t="shared" si="15"/>
        <v>13</v>
      </c>
      <c r="H435" s="19" t="str">
        <f>IF(CADA_PROD!B435="","",IFERROR(IF(G435&lt;=0,"Sem estoque",IF(G435/D435&lt;0.25,"Quase sem estoque",IF(G435/D435&lt;1.2,"Estoque baixo",IF(G435/D435&lt;2,"Estoque moderado","Estoque confortável")))),""))</f>
        <v/>
      </c>
      <c r="I435" s="22">
        <f>IF(CADA_PROD!B435="","",SUMIFS(entrada!L:L,entrada!C:C,C435))</f>
        <v>0</v>
      </c>
      <c r="J435" s="49">
        <f>IF(CADA_PROD!B435="","",IFERROR($I435/SUM($I$5:$I$1003),""))</f>
        <v>0</v>
      </c>
      <c r="K435" s="49">
        <f>IF(CADA_PROD!B435="","",IFERROR(G435/SUM($G$5:$G$1003)+O435,""))</f>
        <v>1.6459863256520638E-3</v>
      </c>
      <c r="L435" s="22">
        <f>IF(CADA_PROD!$C435="","",IFERROR(SUMIFS(entrada!L:L,entrada!C:C,C435)/SUMIFS(entrada!H:H,entrada!C:C,C435),0))</f>
        <v>0</v>
      </c>
      <c r="M435" s="50" t="e">
        <f>IF(CADA_PROD!B435="","",F435/D435)</f>
        <v>#VALUE!</v>
      </c>
      <c r="N435" s="48" t="b">
        <f t="shared" si="14"/>
        <v>1</v>
      </c>
    </row>
    <row r="436" spans="2:14" ht="30.75" customHeight="1" x14ac:dyDescent="0.25">
      <c r="B436" s="19" t="str">
        <f>IF(CADA_PROD!B436="","",CADA_PROD!B436)</f>
        <v>0M12</v>
      </c>
      <c r="C436" s="19" t="str">
        <f>IF(CADA_PROD!C436="","",CADA_PROD!C436)</f>
        <v>0M12</v>
      </c>
      <c r="D436" s="47" t="str">
        <f>IF(CADA_PROD!D436="","",CADA_PROD!D436)</f>
        <v/>
      </c>
      <c r="E436" s="47">
        <f>IF(CADA_PROD!C436="","",SUMIFS(entrada!H:H,entrada!C:C,C436))</f>
        <v>20</v>
      </c>
      <c r="F436" s="47">
        <f>IF(CADA_PROD!B436="","",SUMIFS(SAIDA!G:G,SAIDA!C:C,C436))</f>
        <v>0</v>
      </c>
      <c r="G436" s="47">
        <f t="shared" si="15"/>
        <v>20</v>
      </c>
      <c r="H436" s="19" t="str">
        <f>IF(CADA_PROD!B436="","",IFERROR(IF(G436&lt;=0,"Sem estoque",IF(G436/D436&lt;0.25,"Quase sem estoque",IF(G436/D436&lt;1.2,"Estoque baixo",IF(G436/D436&lt;2,"Estoque moderado","Estoque confortável")))),""))</f>
        <v/>
      </c>
      <c r="I436" s="22">
        <f>IF(CADA_PROD!B436="","",SUMIFS(entrada!L:L,entrada!C:C,C436))</f>
        <v>0</v>
      </c>
      <c r="J436" s="49">
        <f>IF(CADA_PROD!B436="","",IFERROR($I436/SUM($I$5:$I$1003),""))</f>
        <v>0</v>
      </c>
      <c r="K436" s="49">
        <f>IF(CADA_PROD!B436="","",IFERROR(G436/SUM($G$5:$G$1003)+O436,""))</f>
        <v>2.5322866548493288E-3</v>
      </c>
      <c r="L436" s="22">
        <f>IF(CADA_PROD!$C436="","",IFERROR(SUMIFS(entrada!L:L,entrada!C:C,C436)/SUMIFS(entrada!H:H,entrada!C:C,C436),0))</f>
        <v>0</v>
      </c>
      <c r="M436" s="50" t="e">
        <f>IF(CADA_PROD!B436="","",F436/D436)</f>
        <v>#VALUE!</v>
      </c>
      <c r="N436" s="48" t="b">
        <f t="shared" si="14"/>
        <v>1</v>
      </c>
    </row>
    <row r="437" spans="2:14" ht="30.75" customHeight="1" x14ac:dyDescent="0.25">
      <c r="B437" s="19" t="str">
        <f>IF(CADA_PROD!B437="","",CADA_PROD!B437)</f>
        <v>0M13</v>
      </c>
      <c r="C437" s="19" t="str">
        <f>IF(CADA_PROD!C437="","",CADA_PROD!C437)</f>
        <v>0M13</v>
      </c>
      <c r="D437" s="47" t="str">
        <f>IF(CADA_PROD!D437="","",CADA_PROD!D437)</f>
        <v/>
      </c>
      <c r="E437" s="47">
        <f>IF(CADA_PROD!C437="","",SUMIFS(entrada!H:H,entrada!C:C,C437))</f>
        <v>12</v>
      </c>
      <c r="F437" s="47">
        <f>IF(CADA_PROD!B437="","",SUMIFS(SAIDA!G:G,SAIDA!C:C,C437))</f>
        <v>8</v>
      </c>
      <c r="G437" s="47">
        <f t="shared" si="15"/>
        <v>4</v>
      </c>
      <c r="H437" s="19" t="str">
        <f>IF(CADA_PROD!B437="","",IFERROR(IF(G437&lt;=0,"Sem estoque",IF(G437/D437&lt;0.25,"Quase sem estoque",IF(G437/D437&lt;1.2,"Estoque baixo",IF(G437/D437&lt;2,"Estoque moderado","Estoque confortável")))),""))</f>
        <v/>
      </c>
      <c r="I437" s="22">
        <f>IF(CADA_PROD!B437="","",SUMIFS(entrada!L:L,entrada!C:C,C437))</f>
        <v>0</v>
      </c>
      <c r="J437" s="49">
        <f>IF(CADA_PROD!B437="","",IFERROR($I437/SUM($I$5:$I$1003),""))</f>
        <v>0</v>
      </c>
      <c r="K437" s="49">
        <f>IF(CADA_PROD!B437="","",IFERROR(G437/SUM($G$5:$G$1003)+O437,""))</f>
        <v>5.0645733096986575E-4</v>
      </c>
      <c r="L437" s="22">
        <f>IF(CADA_PROD!$C437="","",IFERROR(SUMIFS(entrada!L:L,entrada!C:C,C437)/SUMIFS(entrada!H:H,entrada!C:C,C437),0))</f>
        <v>0</v>
      </c>
      <c r="M437" s="50" t="e">
        <f>IF(CADA_PROD!B437="","",F437/D437)</f>
        <v>#VALUE!</v>
      </c>
      <c r="N437" s="48" t="b">
        <f t="shared" si="14"/>
        <v>1</v>
      </c>
    </row>
    <row r="438" spans="2:14" ht="30.75" customHeight="1" x14ac:dyDescent="0.25">
      <c r="B438" s="19" t="str">
        <f>IF(CADA_PROD!B438="","",CADA_PROD!B438)</f>
        <v>0M14</v>
      </c>
      <c r="C438" s="19" t="str">
        <f>IF(CADA_PROD!C438="","",CADA_PROD!C438)</f>
        <v>0M14</v>
      </c>
      <c r="D438" s="47" t="str">
        <f>IF(CADA_PROD!D438="","",CADA_PROD!D438)</f>
        <v/>
      </c>
      <c r="E438" s="47">
        <f>IF(CADA_PROD!C438="","",SUMIFS(entrada!H:H,entrada!C:C,C438))</f>
        <v>9</v>
      </c>
      <c r="F438" s="47">
        <f>IF(CADA_PROD!B438="","",SUMIFS(SAIDA!G:G,SAIDA!C:C,C438))</f>
        <v>7</v>
      </c>
      <c r="G438" s="47">
        <f t="shared" si="15"/>
        <v>2</v>
      </c>
      <c r="H438" s="19" t="str">
        <f>IF(CADA_PROD!B438="","",IFERROR(IF(G438&lt;=0,"Sem estoque",IF(G438/D438&lt;0.25,"Quase sem estoque",IF(G438/D438&lt;1.2,"Estoque baixo",IF(G438/D438&lt;2,"Estoque moderado","Estoque confortável")))),""))</f>
        <v/>
      </c>
      <c r="I438" s="22">
        <f>IF(CADA_PROD!B438="","",SUMIFS(entrada!L:L,entrada!C:C,C438))</f>
        <v>0</v>
      </c>
      <c r="J438" s="49">
        <f>IF(CADA_PROD!B438="","",IFERROR($I438/SUM($I$5:$I$1003),""))</f>
        <v>0</v>
      </c>
      <c r="K438" s="49">
        <f>IF(CADA_PROD!B438="","",IFERROR(G438/SUM($G$5:$G$1003)+O438,""))</f>
        <v>2.5322866548493288E-4</v>
      </c>
      <c r="L438" s="22">
        <f>IF(CADA_PROD!$C438="","",IFERROR(SUMIFS(entrada!L:L,entrada!C:C,C438)/SUMIFS(entrada!H:H,entrada!C:C,C438),0))</f>
        <v>0</v>
      </c>
      <c r="M438" s="50" t="e">
        <f>IF(CADA_PROD!B438="","",F438/D438)</f>
        <v>#VALUE!</v>
      </c>
      <c r="N438" s="48" t="b">
        <f t="shared" si="14"/>
        <v>1</v>
      </c>
    </row>
    <row r="439" spans="2:14" ht="30.75" customHeight="1" x14ac:dyDescent="0.25">
      <c r="B439" s="19" t="str">
        <f>IF(CADA_PROD!B439="","",CADA_PROD!B439)</f>
        <v>0M15</v>
      </c>
      <c r="C439" s="19" t="str">
        <f>IF(CADA_PROD!C439="","",CADA_PROD!C439)</f>
        <v>0M15</v>
      </c>
      <c r="D439" s="47" t="str">
        <f>IF(CADA_PROD!D439="","",CADA_PROD!D439)</f>
        <v/>
      </c>
      <c r="E439" s="47">
        <f>IF(CADA_PROD!C439="","",SUMIFS(entrada!H:H,entrada!C:C,C439))</f>
        <v>12</v>
      </c>
      <c r="F439" s="47">
        <f>IF(CADA_PROD!B439="","",SUMIFS(SAIDA!G:G,SAIDA!C:C,C439))</f>
        <v>0</v>
      </c>
      <c r="G439" s="47">
        <f t="shared" si="15"/>
        <v>12</v>
      </c>
      <c r="H439" s="19" t="str">
        <f>IF(CADA_PROD!B439="","",IFERROR(IF(G439&lt;=0,"Sem estoque",IF(G439/D439&lt;0.25,"Quase sem estoque",IF(G439/D439&lt;1.2,"Estoque baixo",IF(G439/D439&lt;2,"Estoque moderado","Estoque confortável")))),""))</f>
        <v/>
      </c>
      <c r="I439" s="22">
        <f>IF(CADA_PROD!B439="","",SUMIFS(entrada!L:L,entrada!C:C,C439))</f>
        <v>0</v>
      </c>
      <c r="J439" s="49">
        <f>IF(CADA_PROD!B439="","",IFERROR($I439/SUM($I$5:$I$1003),""))</f>
        <v>0</v>
      </c>
      <c r="K439" s="49">
        <f>IF(CADA_PROD!B439="","",IFERROR(G439/SUM($G$5:$G$1003)+O439,""))</f>
        <v>1.5193719929095975E-3</v>
      </c>
      <c r="L439" s="22">
        <f>IF(CADA_PROD!$C439="","",IFERROR(SUMIFS(entrada!L:L,entrada!C:C,C439)/SUMIFS(entrada!H:H,entrada!C:C,C439),0))</f>
        <v>0</v>
      </c>
      <c r="M439" s="50" t="e">
        <f>IF(CADA_PROD!B439="","",F439/D439)</f>
        <v>#VALUE!</v>
      </c>
      <c r="N439" s="48" t="b">
        <f t="shared" si="14"/>
        <v>1</v>
      </c>
    </row>
    <row r="440" spans="2:14" ht="30.75" customHeight="1" x14ac:dyDescent="0.25">
      <c r="B440" s="19" t="str">
        <f>IF(CADA_PROD!B440="","",CADA_PROD!B440)</f>
        <v>0M16</v>
      </c>
      <c r="C440" s="19" t="str">
        <f>IF(CADA_PROD!C440="","",CADA_PROD!C440)</f>
        <v>0M16</v>
      </c>
      <c r="D440" s="47" t="str">
        <f>IF(CADA_PROD!D440="","",CADA_PROD!D440)</f>
        <v/>
      </c>
      <c r="E440" s="47">
        <f>IF(CADA_PROD!C440="","",SUMIFS(entrada!H:H,entrada!C:C,C440))</f>
        <v>5</v>
      </c>
      <c r="F440" s="47">
        <f>IF(CADA_PROD!B440="","",SUMIFS(SAIDA!G:G,SAIDA!C:C,C440))</f>
        <v>0</v>
      </c>
      <c r="G440" s="47">
        <f t="shared" si="15"/>
        <v>5</v>
      </c>
      <c r="H440" s="19" t="str">
        <f>IF(CADA_PROD!B440="","",IFERROR(IF(G440&lt;=0,"Sem estoque",IF(G440/D440&lt;0.25,"Quase sem estoque",IF(G440/D440&lt;1.2,"Estoque baixo",IF(G440/D440&lt;2,"Estoque moderado","Estoque confortável")))),""))</f>
        <v/>
      </c>
      <c r="I440" s="22">
        <f>IF(CADA_PROD!B440="","",SUMIFS(entrada!L:L,entrada!C:C,C440))</f>
        <v>0</v>
      </c>
      <c r="J440" s="49">
        <f>IF(CADA_PROD!B440="","",IFERROR($I440/SUM($I$5:$I$1003),""))</f>
        <v>0</v>
      </c>
      <c r="K440" s="49">
        <f>IF(CADA_PROD!B440="","",IFERROR(G440/SUM($G$5:$G$1003)+O440,""))</f>
        <v>6.3307166371233219E-4</v>
      </c>
      <c r="L440" s="22">
        <f>IF(CADA_PROD!$C440="","",IFERROR(SUMIFS(entrada!L:L,entrada!C:C,C440)/SUMIFS(entrada!H:H,entrada!C:C,C440),0))</f>
        <v>0</v>
      </c>
      <c r="M440" s="50" t="e">
        <f>IF(CADA_PROD!B440="","",F440/D440)</f>
        <v>#VALUE!</v>
      </c>
      <c r="N440" s="48" t="b">
        <f t="shared" si="14"/>
        <v>1</v>
      </c>
    </row>
    <row r="441" spans="2:14" ht="30.75" customHeight="1" x14ac:dyDescent="0.25">
      <c r="B441" s="19" t="str">
        <f>IF(CADA_PROD!B441="","",CADA_PROD!B441)</f>
        <v>0M17</v>
      </c>
      <c r="C441" s="19" t="str">
        <f>IF(CADA_PROD!C441="","",CADA_PROD!C441)</f>
        <v>0M17</v>
      </c>
      <c r="D441" s="47" t="str">
        <f>IF(CADA_PROD!D441="","",CADA_PROD!D441)</f>
        <v/>
      </c>
      <c r="E441" s="47">
        <f>IF(CADA_PROD!C441="","",SUMIFS(entrada!H:H,entrada!C:C,C441))</f>
        <v>90</v>
      </c>
      <c r="F441" s="47">
        <f>IF(CADA_PROD!B441="","",SUMIFS(SAIDA!G:G,SAIDA!C:C,C441))</f>
        <v>0</v>
      </c>
      <c r="G441" s="47">
        <f t="shared" si="15"/>
        <v>90</v>
      </c>
      <c r="H441" s="19" t="str">
        <f>IF(CADA_PROD!B441="","",IFERROR(IF(G441&lt;=0,"Sem estoque",IF(G441/D441&lt;0.25,"Quase sem estoque",IF(G441/D441&lt;1.2,"Estoque baixo",IF(G441/D441&lt;2,"Estoque moderado","Estoque confortável")))),""))</f>
        <v/>
      </c>
      <c r="I441" s="22">
        <f>IF(CADA_PROD!B441="","",SUMIFS(entrada!L:L,entrada!C:C,C441))</f>
        <v>0</v>
      </c>
      <c r="J441" s="49">
        <f>IF(CADA_PROD!B441="","",IFERROR($I441/SUM($I$5:$I$1003),""))</f>
        <v>0</v>
      </c>
      <c r="K441" s="49">
        <f>IF(CADA_PROD!B441="","",IFERROR(G441/SUM($G$5:$G$1003)+O441,""))</f>
        <v>1.139528994682198E-2</v>
      </c>
      <c r="L441" s="22">
        <f>IF(CADA_PROD!$C441="","",IFERROR(SUMIFS(entrada!L:L,entrada!C:C,C441)/SUMIFS(entrada!H:H,entrada!C:C,C441),0))</f>
        <v>0</v>
      </c>
      <c r="M441" s="50" t="e">
        <f>IF(CADA_PROD!B441="","",F441/D441)</f>
        <v>#VALUE!</v>
      </c>
      <c r="N441" s="48" t="b">
        <f t="shared" si="14"/>
        <v>1</v>
      </c>
    </row>
    <row r="442" spans="2:14" ht="30.75" customHeight="1" x14ac:dyDescent="0.25">
      <c r="B442" s="19" t="str">
        <f>IF(CADA_PROD!B442="","",CADA_PROD!B442)</f>
        <v>0M18</v>
      </c>
      <c r="C442" s="19" t="str">
        <f>IF(CADA_PROD!C442="","",CADA_PROD!C442)</f>
        <v>0M18</v>
      </c>
      <c r="D442" s="47" t="str">
        <f>IF(CADA_PROD!D442="","",CADA_PROD!D442)</f>
        <v/>
      </c>
      <c r="E442" s="47">
        <f>IF(CADA_PROD!C442="","",SUMIFS(entrada!H:H,entrada!C:C,C442))</f>
        <v>24</v>
      </c>
      <c r="F442" s="47">
        <f>IF(CADA_PROD!B442="","",SUMIFS(SAIDA!G:G,SAIDA!C:C,C442))</f>
        <v>9</v>
      </c>
      <c r="G442" s="47">
        <f t="shared" si="15"/>
        <v>15</v>
      </c>
      <c r="H442" s="19" t="str">
        <f>IF(CADA_PROD!B442="","",IFERROR(IF(G442&lt;=0,"Sem estoque",IF(G442/D442&lt;0.25,"Quase sem estoque",IF(G442/D442&lt;1.2,"Estoque baixo",IF(G442/D442&lt;2,"Estoque moderado","Estoque confortável")))),""))</f>
        <v/>
      </c>
      <c r="I442" s="22">
        <f>IF(CADA_PROD!B442="","",SUMIFS(entrada!L:L,entrada!C:C,C442))</f>
        <v>0</v>
      </c>
      <c r="J442" s="49">
        <f>IF(CADA_PROD!B442="","",IFERROR($I442/SUM($I$5:$I$1003),""))</f>
        <v>0</v>
      </c>
      <c r="K442" s="49">
        <f>IF(CADA_PROD!B442="","",IFERROR(G442/SUM($G$5:$G$1003)+O442,""))</f>
        <v>1.8992149911369967E-3</v>
      </c>
      <c r="L442" s="22">
        <f>IF(CADA_PROD!$C442="","",IFERROR(SUMIFS(entrada!L:L,entrada!C:C,C442)/SUMIFS(entrada!H:H,entrada!C:C,C442),0))</f>
        <v>0</v>
      </c>
      <c r="M442" s="50" t="e">
        <f>IF(CADA_PROD!B442="","",F442/D442)</f>
        <v>#VALUE!</v>
      </c>
      <c r="N442" s="48" t="b">
        <f t="shared" si="14"/>
        <v>1</v>
      </c>
    </row>
    <row r="443" spans="2:14" ht="30.75" customHeight="1" x14ac:dyDescent="0.25">
      <c r="B443" s="19" t="str">
        <f>IF(CADA_PROD!B443="","",CADA_PROD!B443)</f>
        <v>0M19</v>
      </c>
      <c r="C443" s="19" t="str">
        <f>IF(CADA_PROD!C443="","",CADA_PROD!C443)</f>
        <v>0M19</v>
      </c>
      <c r="D443" s="47" t="str">
        <f>IF(CADA_PROD!D443="","",CADA_PROD!D443)</f>
        <v/>
      </c>
      <c r="E443" s="47">
        <f>IF(CADA_PROD!C443="","",SUMIFS(entrada!H:H,entrada!C:C,C443))</f>
        <v>50</v>
      </c>
      <c r="F443" s="47">
        <f>IF(CADA_PROD!B443="","",SUMIFS(SAIDA!G:G,SAIDA!C:C,C443))</f>
        <v>0</v>
      </c>
      <c r="G443" s="47">
        <f t="shared" si="15"/>
        <v>50</v>
      </c>
      <c r="H443" s="19" t="str">
        <f>IF(CADA_PROD!B443="","",IFERROR(IF(G443&lt;=0,"Sem estoque",IF(G443/D443&lt;0.25,"Quase sem estoque",IF(G443/D443&lt;1.2,"Estoque baixo",IF(G443/D443&lt;2,"Estoque moderado","Estoque confortável")))),""))</f>
        <v/>
      </c>
      <c r="I443" s="22">
        <f>IF(CADA_PROD!B443="","",SUMIFS(entrada!L:L,entrada!C:C,C443))</f>
        <v>0</v>
      </c>
      <c r="J443" s="49">
        <f>IF(CADA_PROD!B443="","",IFERROR($I443/SUM($I$5:$I$1003),""))</f>
        <v>0</v>
      </c>
      <c r="K443" s="49">
        <f>IF(CADA_PROD!B443="","",IFERROR(G443/SUM($G$5:$G$1003)+O443,""))</f>
        <v>6.3307166371233221E-3</v>
      </c>
      <c r="L443" s="22">
        <f>IF(CADA_PROD!$C443="","",IFERROR(SUMIFS(entrada!L:L,entrada!C:C,C443)/SUMIFS(entrada!H:H,entrada!C:C,C443),0))</f>
        <v>0</v>
      </c>
      <c r="M443" s="50" t="e">
        <f>IF(CADA_PROD!B443="","",F443/D443)</f>
        <v>#VALUE!</v>
      </c>
      <c r="N443" s="48" t="b">
        <f t="shared" si="14"/>
        <v>1</v>
      </c>
    </row>
    <row r="444" spans="2:14" ht="30.75" customHeight="1" x14ac:dyDescent="0.25">
      <c r="B444" s="19" t="str">
        <f>IF(CADA_PROD!B444="","",CADA_PROD!B444)</f>
        <v>0M20</v>
      </c>
      <c r="C444" s="19" t="str">
        <f>IF(CADA_PROD!C444="","",CADA_PROD!C444)</f>
        <v>0M20</v>
      </c>
      <c r="D444" s="47" t="str">
        <f>IF(CADA_PROD!D444="","",CADA_PROD!D444)</f>
        <v/>
      </c>
      <c r="E444" s="47">
        <f>IF(CADA_PROD!C444="","",SUMIFS(entrada!H:H,entrada!C:C,C444))</f>
        <v>17</v>
      </c>
      <c r="F444" s="47">
        <f>IF(CADA_PROD!B444="","",SUMIFS(SAIDA!G:G,SAIDA!C:C,C444))</f>
        <v>0</v>
      </c>
      <c r="G444" s="47">
        <f t="shared" si="15"/>
        <v>17</v>
      </c>
      <c r="H444" s="19" t="str">
        <f>IF(CADA_PROD!B444="","",IFERROR(IF(G444&lt;=0,"Sem estoque",IF(G444/D444&lt;0.25,"Quase sem estoque",IF(G444/D444&lt;1.2,"Estoque baixo",IF(G444/D444&lt;2,"Estoque moderado","Estoque confortável")))),""))</f>
        <v/>
      </c>
      <c r="I444" s="22">
        <f>IF(CADA_PROD!B444="","",SUMIFS(entrada!L:L,entrada!C:C,C444))</f>
        <v>0</v>
      </c>
      <c r="J444" s="49">
        <f>IF(CADA_PROD!B444="","",IFERROR($I444/SUM($I$5:$I$1003),""))</f>
        <v>0</v>
      </c>
      <c r="K444" s="49">
        <f>IF(CADA_PROD!B444="","",IFERROR(G444/SUM($G$5:$G$1003)+O444,""))</f>
        <v>2.1524436566219295E-3</v>
      </c>
      <c r="L444" s="22">
        <f>IF(CADA_PROD!$C444="","",IFERROR(SUMIFS(entrada!L:L,entrada!C:C,C444)/SUMIFS(entrada!H:H,entrada!C:C,C444),0))</f>
        <v>0</v>
      </c>
      <c r="M444" s="50" t="e">
        <f>IF(CADA_PROD!B444="","",F444/D444)</f>
        <v>#VALUE!</v>
      </c>
      <c r="N444" s="48" t="b">
        <f t="shared" si="14"/>
        <v>1</v>
      </c>
    </row>
    <row r="445" spans="2:14" ht="30.75" customHeight="1" x14ac:dyDescent="0.25">
      <c r="B445" s="19" t="str">
        <f>IF(CADA_PROD!B445="","",CADA_PROD!B445)</f>
        <v>0M21</v>
      </c>
      <c r="C445" s="19" t="str">
        <f>IF(CADA_PROD!C445="","",CADA_PROD!C445)</f>
        <v>0M21</v>
      </c>
      <c r="D445" s="47" t="str">
        <f>IF(CADA_PROD!D445="","",CADA_PROD!D445)</f>
        <v/>
      </c>
      <c r="E445" s="47">
        <f>IF(CADA_PROD!C445="","",SUMIFS(entrada!H:H,entrada!C:C,C445))</f>
        <v>3</v>
      </c>
      <c r="F445" s="47">
        <f>IF(CADA_PROD!B445="","",SUMIFS(SAIDA!G:G,SAIDA!C:C,C445))</f>
        <v>0</v>
      </c>
      <c r="G445" s="47">
        <f t="shared" si="15"/>
        <v>3</v>
      </c>
      <c r="H445" s="19" t="str">
        <f>IF(CADA_PROD!B445="","",IFERROR(IF(G445&lt;=0,"Sem estoque",IF(G445/D445&lt;0.25,"Quase sem estoque",IF(G445/D445&lt;1.2,"Estoque baixo",IF(G445/D445&lt;2,"Estoque moderado","Estoque confortável")))),""))</f>
        <v/>
      </c>
      <c r="I445" s="22">
        <f>IF(CADA_PROD!B445="","",SUMIFS(entrada!L:L,entrada!C:C,C445))</f>
        <v>0</v>
      </c>
      <c r="J445" s="49">
        <f>IF(CADA_PROD!B445="","",IFERROR($I445/SUM($I$5:$I$1003),""))</f>
        <v>0</v>
      </c>
      <c r="K445" s="49">
        <f>IF(CADA_PROD!B445="","",IFERROR(G445/SUM($G$5:$G$1003)+O445,""))</f>
        <v>3.7984299822739937E-4</v>
      </c>
      <c r="L445" s="22">
        <f>IF(CADA_PROD!$C445="","",IFERROR(SUMIFS(entrada!L:L,entrada!C:C,C445)/SUMIFS(entrada!H:H,entrada!C:C,C445),0))</f>
        <v>0</v>
      </c>
      <c r="M445" s="50" t="e">
        <f>IF(CADA_PROD!B445="","",F445/D445)</f>
        <v>#VALUE!</v>
      </c>
      <c r="N445" s="48" t="b">
        <f t="shared" si="14"/>
        <v>1</v>
      </c>
    </row>
    <row r="446" spans="2:14" ht="30.75" customHeight="1" x14ac:dyDescent="0.25">
      <c r="B446" s="19" t="str">
        <f>IF(CADA_PROD!B446="","",CADA_PROD!B446)</f>
        <v>0M22</v>
      </c>
      <c r="C446" s="19" t="str">
        <f>IF(CADA_PROD!C446="","",CADA_PROD!C446)</f>
        <v>0M22</v>
      </c>
      <c r="D446" s="47" t="str">
        <f>IF(CADA_PROD!D446="","",CADA_PROD!D446)</f>
        <v/>
      </c>
      <c r="E446" s="47">
        <f>IF(CADA_PROD!C446="","",SUMIFS(entrada!H:H,entrada!C:C,C446))</f>
        <v>4</v>
      </c>
      <c r="F446" s="47">
        <f>IF(CADA_PROD!B446="","",SUMIFS(SAIDA!G:G,SAIDA!C:C,C446))</f>
        <v>0</v>
      </c>
      <c r="G446" s="47">
        <f t="shared" si="15"/>
        <v>4</v>
      </c>
      <c r="H446" s="19" t="str">
        <f>IF(CADA_PROD!B446="","",IFERROR(IF(G446&lt;=0,"Sem estoque",IF(G446/D446&lt;0.25,"Quase sem estoque",IF(G446/D446&lt;1.2,"Estoque baixo",IF(G446/D446&lt;2,"Estoque moderado","Estoque confortável")))),""))</f>
        <v/>
      </c>
      <c r="I446" s="22">
        <f>IF(CADA_PROD!B446="","",SUMIFS(entrada!L:L,entrada!C:C,C446))</f>
        <v>0</v>
      </c>
      <c r="J446" s="49">
        <f>IF(CADA_PROD!B446="","",IFERROR($I446/SUM($I$5:$I$1003),""))</f>
        <v>0</v>
      </c>
      <c r="K446" s="49">
        <f>IF(CADA_PROD!B446="","",IFERROR(G446/SUM($G$5:$G$1003)+O446,""))</f>
        <v>5.0645733096986575E-4</v>
      </c>
      <c r="L446" s="22">
        <f>IF(CADA_PROD!$C446="","",IFERROR(SUMIFS(entrada!L:L,entrada!C:C,C446)/SUMIFS(entrada!H:H,entrada!C:C,C446),0))</f>
        <v>0</v>
      </c>
      <c r="M446" s="50" t="e">
        <f>IF(CADA_PROD!B446="","",F446/D446)</f>
        <v>#VALUE!</v>
      </c>
      <c r="N446" s="48" t="b">
        <f t="shared" si="14"/>
        <v>1</v>
      </c>
    </row>
    <row r="447" spans="2:14" ht="30.75" customHeight="1" x14ac:dyDescent="0.25">
      <c r="B447" s="19" t="str">
        <f>IF(CADA_PROD!B447="","",CADA_PROD!B447)</f>
        <v>0M23</v>
      </c>
      <c r="C447" s="19" t="str">
        <f>IF(CADA_PROD!C447="","",CADA_PROD!C447)</f>
        <v>0M23</v>
      </c>
      <c r="D447" s="47" t="str">
        <f>IF(CADA_PROD!D447="","",CADA_PROD!D447)</f>
        <v/>
      </c>
      <c r="E447" s="47">
        <f>IF(CADA_PROD!C447="","",SUMIFS(entrada!H:H,entrada!C:C,C447))</f>
        <v>16</v>
      </c>
      <c r="F447" s="47">
        <f>IF(CADA_PROD!B447="","",SUMIFS(SAIDA!G:G,SAIDA!C:C,C447))</f>
        <v>2</v>
      </c>
      <c r="G447" s="47">
        <f t="shared" si="15"/>
        <v>14</v>
      </c>
      <c r="H447" s="19" t="str">
        <f>IF(CADA_PROD!B447="","",IFERROR(IF(G447&lt;=0,"Sem estoque",IF(G447/D447&lt;0.25,"Quase sem estoque",IF(G447/D447&lt;1.2,"Estoque baixo",IF(G447/D447&lt;2,"Estoque moderado","Estoque confortável")))),""))</f>
        <v/>
      </c>
      <c r="I447" s="22">
        <f>IF(CADA_PROD!B447="","",SUMIFS(entrada!L:L,entrada!C:C,C447))</f>
        <v>0</v>
      </c>
      <c r="J447" s="49">
        <f>IF(CADA_PROD!B447="","",IFERROR($I447/SUM($I$5:$I$1003),""))</f>
        <v>0</v>
      </c>
      <c r="K447" s="49">
        <f>IF(CADA_PROD!B447="","",IFERROR(G447/SUM($G$5:$G$1003)+O447,""))</f>
        <v>1.7726006583945303E-3</v>
      </c>
      <c r="L447" s="22">
        <f>IF(CADA_PROD!$C447="","",IFERROR(SUMIFS(entrada!L:L,entrada!C:C,C447)/SUMIFS(entrada!H:H,entrada!C:C,C447),0))</f>
        <v>0</v>
      </c>
      <c r="M447" s="50" t="e">
        <f>IF(CADA_PROD!B447="","",F447/D447)</f>
        <v>#VALUE!</v>
      </c>
      <c r="N447" s="48" t="b">
        <f t="shared" si="14"/>
        <v>1</v>
      </c>
    </row>
    <row r="448" spans="2:14" ht="30.75" customHeight="1" x14ac:dyDescent="0.25">
      <c r="B448" s="19" t="str">
        <f>IF(CADA_PROD!B448="","",CADA_PROD!B448)</f>
        <v>0M24</v>
      </c>
      <c r="C448" s="19" t="str">
        <f>IF(CADA_PROD!C448="","",CADA_PROD!C448)</f>
        <v>0M24</v>
      </c>
      <c r="D448" s="47" t="str">
        <f>IF(CADA_PROD!D448="","",CADA_PROD!D448)</f>
        <v/>
      </c>
      <c r="E448" s="47">
        <f>IF(CADA_PROD!C448="","",SUMIFS(entrada!H:H,entrada!C:C,C448))</f>
        <v>4</v>
      </c>
      <c r="F448" s="47">
        <f>IF(CADA_PROD!B448="","",SUMIFS(SAIDA!G:G,SAIDA!C:C,C448))</f>
        <v>0</v>
      </c>
      <c r="G448" s="47">
        <f t="shared" si="15"/>
        <v>4</v>
      </c>
      <c r="H448" s="19" t="str">
        <f>IF(CADA_PROD!B448="","",IFERROR(IF(G448&lt;=0,"Sem estoque",IF(G448/D448&lt;0.25,"Quase sem estoque",IF(G448/D448&lt;1.2,"Estoque baixo",IF(G448/D448&lt;2,"Estoque moderado","Estoque confortável")))),""))</f>
        <v/>
      </c>
      <c r="I448" s="22">
        <f>IF(CADA_PROD!B448="","",SUMIFS(entrada!L:L,entrada!C:C,C448))</f>
        <v>0</v>
      </c>
      <c r="J448" s="49">
        <f>IF(CADA_PROD!B448="","",IFERROR($I448/SUM($I$5:$I$1003),""))</f>
        <v>0</v>
      </c>
      <c r="K448" s="49">
        <f>IF(CADA_PROD!B448="","",IFERROR(G448/SUM($G$5:$G$1003)+O448,""))</f>
        <v>5.0645733096986575E-4</v>
      </c>
      <c r="L448" s="22">
        <f>IF(CADA_PROD!$C448="","",IFERROR(SUMIFS(entrada!L:L,entrada!C:C,C448)/SUMIFS(entrada!H:H,entrada!C:C,C448),0))</f>
        <v>0</v>
      </c>
      <c r="M448" s="50" t="e">
        <f>IF(CADA_PROD!B448="","",F448/D448)</f>
        <v>#VALUE!</v>
      </c>
      <c r="N448" s="48" t="b">
        <f t="shared" si="14"/>
        <v>1</v>
      </c>
    </row>
    <row r="449" spans="2:14" ht="30.75" customHeight="1" x14ac:dyDescent="0.25">
      <c r="B449" s="19" t="str">
        <f>IF(CADA_PROD!B449="","",CADA_PROD!B449)</f>
        <v>0M25</v>
      </c>
      <c r="C449" s="19" t="str">
        <f>IF(CADA_PROD!C449="","",CADA_PROD!C449)</f>
        <v>0M25</v>
      </c>
      <c r="D449" s="47" t="str">
        <f>IF(CADA_PROD!D449="","",CADA_PROD!D449)</f>
        <v/>
      </c>
      <c r="E449" s="47">
        <f>IF(CADA_PROD!C449="","",SUMIFS(entrada!H:H,entrada!C:C,C449))</f>
        <v>0</v>
      </c>
      <c r="F449" s="47">
        <f>IF(CADA_PROD!B449="","",SUMIFS(SAIDA!G:G,SAIDA!C:C,C449))</f>
        <v>0</v>
      </c>
      <c r="G449" s="47">
        <f t="shared" si="15"/>
        <v>0</v>
      </c>
      <c r="H449" s="19" t="str">
        <f>IF(CADA_PROD!B449="","",IFERROR(IF(G449&lt;=0,"Sem estoque",IF(G449/D449&lt;0.25,"Quase sem estoque",IF(G449/D449&lt;1.2,"Estoque baixo",IF(G449/D449&lt;2,"Estoque moderado","Estoque confortável")))),""))</f>
        <v>Sem estoque</v>
      </c>
      <c r="I449" s="22">
        <f>IF(CADA_PROD!B449="","",SUMIFS(entrada!L:L,entrada!C:C,C449))</f>
        <v>0</v>
      </c>
      <c r="J449" s="49">
        <f>IF(CADA_PROD!B449="","",IFERROR($I449/SUM($I$5:$I$1003),""))</f>
        <v>0</v>
      </c>
      <c r="K449" s="49">
        <f>IF(CADA_PROD!B449="","",IFERROR(G449/SUM($G$5:$G$1003)+O449,""))</f>
        <v>0</v>
      </c>
      <c r="L449" s="22">
        <f>IF(CADA_PROD!$C449="","",IFERROR(SUMIFS(entrada!L:L,entrada!C:C,C449)/SUMIFS(entrada!H:H,entrada!C:C,C449),0))</f>
        <v>0</v>
      </c>
      <c r="M449" s="50" t="e">
        <f>IF(CADA_PROD!B449="","",F449/D449)</f>
        <v>#VALUE!</v>
      </c>
      <c r="N449" s="48" t="b">
        <f t="shared" si="14"/>
        <v>1</v>
      </c>
    </row>
    <row r="450" spans="2:14" ht="30.75" customHeight="1" x14ac:dyDescent="0.25">
      <c r="B450" s="19" t="str">
        <f>IF(CADA_PROD!B450="","",CADA_PROD!B450)</f>
        <v>0M26</v>
      </c>
      <c r="C450" s="19" t="str">
        <f>IF(CADA_PROD!C450="","",CADA_PROD!C450)</f>
        <v>0M26</v>
      </c>
      <c r="D450" s="47" t="str">
        <f>IF(CADA_PROD!D450="","",CADA_PROD!D450)</f>
        <v/>
      </c>
      <c r="E450" s="47">
        <f>IF(CADA_PROD!C450="","",SUMIFS(entrada!H:H,entrada!C:C,C450))</f>
        <v>0</v>
      </c>
      <c r="F450" s="47">
        <f>IF(CADA_PROD!B450="","",SUMIFS(SAIDA!G:G,SAIDA!C:C,C450))</f>
        <v>0</v>
      </c>
      <c r="G450" s="47">
        <f t="shared" si="15"/>
        <v>0</v>
      </c>
      <c r="H450" s="19" t="str">
        <f>IF(CADA_PROD!B450="","",IFERROR(IF(G450&lt;=0,"Sem estoque",IF(G450/D450&lt;0.25,"Quase sem estoque",IF(G450/D450&lt;1.2,"Estoque baixo",IF(G450/D450&lt;2,"Estoque moderado","Estoque confortável")))),""))</f>
        <v>Sem estoque</v>
      </c>
      <c r="I450" s="22">
        <f>IF(CADA_PROD!B450="","",SUMIFS(entrada!L:L,entrada!C:C,C450))</f>
        <v>0</v>
      </c>
      <c r="J450" s="49">
        <f>IF(CADA_PROD!B450="","",IFERROR($I450/SUM($I$5:$I$1003),""))</f>
        <v>0</v>
      </c>
      <c r="K450" s="49">
        <f>IF(CADA_PROD!B450="","",IFERROR(G450/SUM($G$5:$G$1003)+O450,""))</f>
        <v>0</v>
      </c>
      <c r="L450" s="22">
        <f>IF(CADA_PROD!$C450="","",IFERROR(SUMIFS(entrada!L:L,entrada!C:C,C450)/SUMIFS(entrada!H:H,entrada!C:C,C450),0))</f>
        <v>0</v>
      </c>
      <c r="M450" s="50" t="e">
        <f>IF(CADA_PROD!B450="","",F450/D450)</f>
        <v>#VALUE!</v>
      </c>
      <c r="N450" s="48" t="b">
        <f t="shared" si="14"/>
        <v>1</v>
      </c>
    </row>
    <row r="451" spans="2:14" ht="30.75" customHeight="1" x14ac:dyDescent="0.25">
      <c r="B451" s="19" t="str">
        <f>IF(CADA_PROD!B451="","",CADA_PROD!B451)</f>
        <v>0M27</v>
      </c>
      <c r="C451" s="19" t="str">
        <f>IF(CADA_PROD!C451="","",CADA_PROD!C451)</f>
        <v>0M27</v>
      </c>
      <c r="D451" s="47" t="str">
        <f>IF(CADA_PROD!D451="","",CADA_PROD!D451)</f>
        <v/>
      </c>
      <c r="E451" s="47">
        <f>IF(CADA_PROD!C451="","",SUMIFS(entrada!H:H,entrada!C:C,C451))</f>
        <v>0</v>
      </c>
      <c r="F451" s="47">
        <f>IF(CADA_PROD!B451="","",SUMIFS(SAIDA!G:G,SAIDA!C:C,C451))</f>
        <v>0</v>
      </c>
      <c r="G451" s="47">
        <f t="shared" si="15"/>
        <v>0</v>
      </c>
      <c r="H451" s="19" t="str">
        <f>IF(CADA_PROD!B451="","",IFERROR(IF(G451&lt;=0,"Sem estoque",IF(G451/D451&lt;0.25,"Quase sem estoque",IF(G451/D451&lt;1.2,"Estoque baixo",IF(G451/D451&lt;2,"Estoque moderado","Estoque confortável")))),""))</f>
        <v>Sem estoque</v>
      </c>
      <c r="I451" s="22">
        <f>IF(CADA_PROD!B451="","",SUMIFS(entrada!L:L,entrada!C:C,C451))</f>
        <v>0</v>
      </c>
      <c r="J451" s="49">
        <f>IF(CADA_PROD!B451="","",IFERROR($I451/SUM($I$5:$I$1003),""))</f>
        <v>0</v>
      </c>
      <c r="K451" s="49">
        <f>IF(CADA_PROD!B451="","",IFERROR(G451/SUM($G$5:$G$1003)+O451,""))</f>
        <v>0</v>
      </c>
      <c r="L451" s="22">
        <f>IF(CADA_PROD!$C451="","",IFERROR(SUMIFS(entrada!L:L,entrada!C:C,C451)/SUMIFS(entrada!H:H,entrada!C:C,C451),0))</f>
        <v>0</v>
      </c>
      <c r="M451" s="50" t="e">
        <f>IF(CADA_PROD!B451="","",F451/D451)</f>
        <v>#VALUE!</v>
      </c>
      <c r="N451" s="48" t="b">
        <f t="shared" si="14"/>
        <v>1</v>
      </c>
    </row>
    <row r="452" spans="2:14" ht="30.75" customHeight="1" x14ac:dyDescent="0.25">
      <c r="B452" s="19" t="str">
        <f>IF(CADA_PROD!B452="","",CADA_PROD!B452)</f>
        <v>0M28</v>
      </c>
      <c r="C452" s="19" t="str">
        <f>IF(CADA_PROD!C452="","",CADA_PROD!C452)</f>
        <v>0M28</v>
      </c>
      <c r="D452" s="47" t="str">
        <f>IF(CADA_PROD!D452="","",CADA_PROD!D452)</f>
        <v/>
      </c>
      <c r="E452" s="47">
        <f>IF(CADA_PROD!C452="","",SUMIFS(entrada!H:H,entrada!C:C,C452))</f>
        <v>0</v>
      </c>
      <c r="F452" s="47">
        <f>IF(CADA_PROD!B452="","",SUMIFS(SAIDA!G:G,SAIDA!C:C,C452))</f>
        <v>0</v>
      </c>
      <c r="G452" s="47">
        <f t="shared" si="15"/>
        <v>0</v>
      </c>
      <c r="H452" s="19" t="str">
        <f>IF(CADA_PROD!B452="","",IFERROR(IF(G452&lt;=0,"Sem estoque",IF(G452/D452&lt;0.25,"Quase sem estoque",IF(G452/D452&lt;1.2,"Estoque baixo",IF(G452/D452&lt;2,"Estoque moderado","Estoque confortável")))),""))</f>
        <v>Sem estoque</v>
      </c>
      <c r="I452" s="22">
        <f>IF(CADA_PROD!B452="","",SUMIFS(entrada!L:L,entrada!C:C,C452))</f>
        <v>0</v>
      </c>
      <c r="J452" s="49">
        <f>IF(CADA_PROD!B452="","",IFERROR($I452/SUM($I$5:$I$1003),""))</f>
        <v>0</v>
      </c>
      <c r="K452" s="49">
        <f>IF(CADA_PROD!B452="","",IFERROR(G452/SUM($G$5:$G$1003)+O452,""))</f>
        <v>0</v>
      </c>
      <c r="L452" s="22">
        <f>IF(CADA_PROD!$C452="","",IFERROR(SUMIFS(entrada!L:L,entrada!C:C,C452)/SUMIFS(entrada!H:H,entrada!C:C,C452),0))</f>
        <v>0</v>
      </c>
      <c r="M452" s="50" t="e">
        <f>IF(CADA_PROD!B452="","",F452/D452)</f>
        <v>#VALUE!</v>
      </c>
      <c r="N452" s="48" t="b">
        <f t="shared" si="14"/>
        <v>1</v>
      </c>
    </row>
    <row r="453" spans="2:14" ht="30.75" customHeight="1" x14ac:dyDescent="0.25">
      <c r="B453" s="19" t="str">
        <f>IF(CADA_PROD!B453="","",CADA_PROD!B453)</f>
        <v>0M29</v>
      </c>
      <c r="C453" s="19" t="str">
        <f>IF(CADA_PROD!C453="","",CADA_PROD!C453)</f>
        <v>0M29</v>
      </c>
      <c r="D453" s="47" t="str">
        <f>IF(CADA_PROD!D453="","",CADA_PROD!D453)</f>
        <v/>
      </c>
      <c r="E453" s="47">
        <f>IF(CADA_PROD!C453="","",SUMIFS(entrada!H:H,entrada!C:C,C453))</f>
        <v>0</v>
      </c>
      <c r="F453" s="47">
        <f>IF(CADA_PROD!B453="","",SUMIFS(SAIDA!G:G,SAIDA!C:C,C453))</f>
        <v>0</v>
      </c>
      <c r="G453" s="47">
        <f t="shared" si="15"/>
        <v>0</v>
      </c>
      <c r="H453" s="19" t="str">
        <f>IF(CADA_PROD!B453="","",IFERROR(IF(G453&lt;=0,"Sem estoque",IF(G453/D453&lt;0.25,"Quase sem estoque",IF(G453/D453&lt;1.2,"Estoque baixo",IF(G453/D453&lt;2,"Estoque moderado","Estoque confortável")))),""))</f>
        <v>Sem estoque</v>
      </c>
      <c r="I453" s="22">
        <f>IF(CADA_PROD!B453="","",SUMIFS(entrada!L:L,entrada!C:C,C453))</f>
        <v>0</v>
      </c>
      <c r="J453" s="49">
        <f>IF(CADA_PROD!B453="","",IFERROR($I453/SUM($I$5:$I$1003),""))</f>
        <v>0</v>
      </c>
      <c r="K453" s="49">
        <f>IF(CADA_PROD!B453="","",IFERROR(G453/SUM($G$5:$G$1003)+O453,""))</f>
        <v>0</v>
      </c>
      <c r="L453" s="22">
        <f>IF(CADA_PROD!$C453="","",IFERROR(SUMIFS(entrada!L:L,entrada!C:C,C453)/SUMIFS(entrada!H:H,entrada!C:C,C453),0))</f>
        <v>0</v>
      </c>
      <c r="M453" s="50" t="e">
        <f>IF(CADA_PROD!B453="","",F453/D453)</f>
        <v>#VALUE!</v>
      </c>
      <c r="N453" s="48" t="b">
        <f t="shared" si="14"/>
        <v>1</v>
      </c>
    </row>
    <row r="454" spans="2:14" ht="30.75" customHeight="1" x14ac:dyDescent="0.25">
      <c r="B454" s="19" t="str">
        <f>IF(CADA_PROD!B454="","",CADA_PROD!B454)</f>
        <v>0M30</v>
      </c>
      <c r="C454" s="19" t="str">
        <f>IF(CADA_PROD!C454="","",CADA_PROD!C454)</f>
        <v>0M30</v>
      </c>
      <c r="D454" s="47" t="str">
        <f>IF(CADA_PROD!D454="","",CADA_PROD!D454)</f>
        <v/>
      </c>
      <c r="E454" s="47">
        <f>IF(CADA_PROD!C454="","",SUMIFS(entrada!H:H,entrada!C:C,C454))</f>
        <v>0</v>
      </c>
      <c r="F454" s="47">
        <f>IF(CADA_PROD!B454="","",SUMIFS(SAIDA!G:G,SAIDA!C:C,C454))</f>
        <v>0</v>
      </c>
      <c r="G454" s="47">
        <f t="shared" si="15"/>
        <v>0</v>
      </c>
      <c r="H454" s="19" t="str">
        <f>IF(CADA_PROD!B454="","",IFERROR(IF(G454&lt;=0,"Sem estoque",IF(G454/D454&lt;0.25,"Quase sem estoque",IF(G454/D454&lt;1.2,"Estoque baixo",IF(G454/D454&lt;2,"Estoque moderado","Estoque confortável")))),""))</f>
        <v>Sem estoque</v>
      </c>
      <c r="I454" s="22">
        <f>IF(CADA_PROD!B454="","",SUMIFS(entrada!L:L,entrada!C:C,C454))</f>
        <v>0</v>
      </c>
      <c r="J454" s="49">
        <f>IF(CADA_PROD!B454="","",IFERROR($I454/SUM($I$5:$I$1003),""))</f>
        <v>0</v>
      </c>
      <c r="K454" s="49">
        <f>IF(CADA_PROD!B454="","",IFERROR(G454/SUM($G$5:$G$1003)+O454,""))</f>
        <v>0</v>
      </c>
      <c r="L454" s="22">
        <f>IF(CADA_PROD!$C454="","",IFERROR(SUMIFS(entrada!L:L,entrada!C:C,C454)/SUMIFS(entrada!H:H,entrada!C:C,C454),0))</f>
        <v>0</v>
      </c>
      <c r="M454" s="50" t="e">
        <f>IF(CADA_PROD!B454="","",F454/D454)</f>
        <v>#VALUE!</v>
      </c>
      <c r="N454" s="48" t="b">
        <f t="shared" ref="N454:N517" si="16">IF(C454="","",G454&lt;D454)</f>
        <v>1</v>
      </c>
    </row>
    <row r="455" spans="2:14" ht="30.75" customHeight="1" x14ac:dyDescent="0.25">
      <c r="B455" s="19" t="str">
        <f>IF(CADA_PROD!B455="","",CADA_PROD!B455)</f>
        <v>0M31</v>
      </c>
      <c r="C455" s="19" t="str">
        <f>IF(CADA_PROD!C455="","",CADA_PROD!C455)</f>
        <v>0M31</v>
      </c>
      <c r="D455" s="47" t="str">
        <f>IF(CADA_PROD!D455="","",CADA_PROD!D455)</f>
        <v/>
      </c>
      <c r="E455" s="47">
        <f>IF(CADA_PROD!C455="","",SUMIFS(entrada!H:H,entrada!C:C,C455))</f>
        <v>0</v>
      </c>
      <c r="F455" s="47">
        <f>IF(CADA_PROD!B455="","",SUMIFS(SAIDA!G:G,SAIDA!C:C,C455))</f>
        <v>0</v>
      </c>
      <c r="G455" s="47">
        <f t="shared" si="15"/>
        <v>0</v>
      </c>
      <c r="H455" s="19" t="str">
        <f>IF(CADA_PROD!B455="","",IFERROR(IF(G455&lt;=0,"Sem estoque",IF(G455/D455&lt;0.25,"Quase sem estoque",IF(G455/D455&lt;1.2,"Estoque baixo",IF(G455/D455&lt;2,"Estoque moderado","Estoque confortável")))),""))</f>
        <v>Sem estoque</v>
      </c>
      <c r="I455" s="22">
        <f>IF(CADA_PROD!B455="","",SUMIFS(entrada!L:L,entrada!C:C,C455))</f>
        <v>0</v>
      </c>
      <c r="J455" s="49">
        <f>IF(CADA_PROD!B455="","",IFERROR($I455/SUM($I$5:$I$1003),""))</f>
        <v>0</v>
      </c>
      <c r="K455" s="49">
        <f>IF(CADA_PROD!B455="","",IFERROR(G455/SUM($G$5:$G$1003)+O455,""))</f>
        <v>0</v>
      </c>
      <c r="L455" s="22">
        <f>IF(CADA_PROD!$C455="","",IFERROR(SUMIFS(entrada!L:L,entrada!C:C,C455)/SUMIFS(entrada!H:H,entrada!C:C,C455),0))</f>
        <v>0</v>
      </c>
      <c r="M455" s="50" t="e">
        <f>IF(CADA_PROD!B455="","",F455/D455)</f>
        <v>#VALUE!</v>
      </c>
      <c r="N455" s="48" t="b">
        <f t="shared" si="16"/>
        <v>1</v>
      </c>
    </row>
    <row r="456" spans="2:14" ht="30.75" customHeight="1" x14ac:dyDescent="0.25">
      <c r="B456" s="19" t="str">
        <f>IF(CADA_PROD!B456="","",CADA_PROD!B456)</f>
        <v>0M32</v>
      </c>
      <c r="C456" s="19" t="str">
        <f>IF(CADA_PROD!C456="","",CADA_PROD!C456)</f>
        <v>0M32</v>
      </c>
      <c r="D456" s="47" t="str">
        <f>IF(CADA_PROD!D456="","",CADA_PROD!D456)</f>
        <v/>
      </c>
      <c r="E456" s="47">
        <f>IF(CADA_PROD!C456="","",SUMIFS(entrada!H:H,entrada!C:C,C456))</f>
        <v>0</v>
      </c>
      <c r="F456" s="47">
        <f>IF(CADA_PROD!B456="","",SUMIFS(SAIDA!G:G,SAIDA!C:C,C456))</f>
        <v>0</v>
      </c>
      <c r="G456" s="47">
        <f t="shared" si="15"/>
        <v>0</v>
      </c>
      <c r="H456" s="19" t="str">
        <f>IF(CADA_PROD!B456="","",IFERROR(IF(G456&lt;=0,"Sem estoque",IF(G456/D456&lt;0.25,"Quase sem estoque",IF(G456/D456&lt;1.2,"Estoque baixo",IF(G456/D456&lt;2,"Estoque moderado","Estoque confortável")))),""))</f>
        <v>Sem estoque</v>
      </c>
      <c r="I456" s="22">
        <f>IF(CADA_PROD!B456="","",SUMIFS(entrada!L:L,entrada!C:C,C456))</f>
        <v>0</v>
      </c>
      <c r="J456" s="49">
        <f>IF(CADA_PROD!B456="","",IFERROR($I456/SUM($I$5:$I$1003),""))</f>
        <v>0</v>
      </c>
      <c r="K456" s="49">
        <f>IF(CADA_PROD!B456="","",IFERROR(G456/SUM($G$5:$G$1003)+O456,""))</f>
        <v>0</v>
      </c>
      <c r="L456" s="22">
        <f>IF(CADA_PROD!$C456="","",IFERROR(SUMIFS(entrada!L:L,entrada!C:C,C456)/SUMIFS(entrada!H:H,entrada!C:C,C456),0))</f>
        <v>0</v>
      </c>
      <c r="M456" s="50" t="e">
        <f>IF(CADA_PROD!B456="","",F456/D456)</f>
        <v>#VALUE!</v>
      </c>
      <c r="N456" s="48" t="b">
        <f t="shared" si="16"/>
        <v>1</v>
      </c>
    </row>
    <row r="457" spans="2:14" ht="30.75" customHeight="1" x14ac:dyDescent="0.25">
      <c r="B457" s="19" t="str">
        <f>IF(CADA_PROD!B457="","",CADA_PROD!B457)</f>
        <v>00N1</v>
      </c>
      <c r="C457" s="19" t="str">
        <f>IF(CADA_PROD!C457="","",CADA_PROD!C457)</f>
        <v>00N1</v>
      </c>
      <c r="D457" s="47" t="str">
        <f>IF(CADA_PROD!D457="","",CADA_PROD!D457)</f>
        <v/>
      </c>
      <c r="E457" s="47">
        <f>IF(CADA_PROD!C457="","",SUMIFS(entrada!H:H,entrada!C:C,C457))</f>
        <v>4</v>
      </c>
      <c r="F457" s="47">
        <f>IF(CADA_PROD!B457="","",SUMIFS(SAIDA!G:G,SAIDA!C:C,C457))</f>
        <v>7</v>
      </c>
      <c r="G457" s="47">
        <f t="shared" si="15"/>
        <v>-3</v>
      </c>
      <c r="H457" s="19" t="str">
        <f>IF(CADA_PROD!B457="","",IFERROR(IF(G457&lt;=0,"Sem estoque",IF(G457/D457&lt;0.25,"Quase sem estoque",IF(G457/D457&lt;1.2,"Estoque baixo",IF(G457/D457&lt;2,"Estoque moderado","Estoque confortável")))),""))</f>
        <v>Sem estoque</v>
      </c>
      <c r="I457" s="22">
        <f>IF(CADA_PROD!B457="","",SUMIFS(entrada!L:L,entrada!C:C,C457))</f>
        <v>0</v>
      </c>
      <c r="J457" s="49">
        <f>IF(CADA_PROD!B457="","",IFERROR($I457/SUM($I$5:$I$1003),""))</f>
        <v>0</v>
      </c>
      <c r="K457" s="49">
        <f>IF(CADA_PROD!B457="","",IFERROR(G457/SUM($G$5:$G$1003)+O457,""))</f>
        <v>-3.7984299822739937E-4</v>
      </c>
      <c r="L457" s="22">
        <f>IF(CADA_PROD!$C457="","",IFERROR(SUMIFS(entrada!L:L,entrada!C:C,C457)/SUMIFS(entrada!H:H,entrada!C:C,C457),0))</f>
        <v>0</v>
      </c>
      <c r="M457" s="50" t="e">
        <f>IF(CADA_PROD!B457="","",F457/D457)</f>
        <v>#VALUE!</v>
      </c>
      <c r="N457" s="48" t="b">
        <f t="shared" si="16"/>
        <v>1</v>
      </c>
    </row>
    <row r="458" spans="2:14" ht="30.75" customHeight="1" x14ac:dyDescent="0.25">
      <c r="B458" s="19" t="str">
        <f>IF(CADA_PROD!B458="","",CADA_PROD!B458)</f>
        <v>00N2</v>
      </c>
      <c r="C458" s="19" t="str">
        <f>IF(CADA_PROD!C458="","",CADA_PROD!C458)</f>
        <v>00N2</v>
      </c>
      <c r="D458" s="47" t="str">
        <f>IF(CADA_PROD!D458="","",CADA_PROD!D458)</f>
        <v/>
      </c>
      <c r="E458" s="47">
        <f>IF(CADA_PROD!C458="","",SUMIFS(entrada!H:H,entrada!C:C,C458))</f>
        <v>6</v>
      </c>
      <c r="F458" s="47">
        <f>IF(CADA_PROD!B458="","",SUMIFS(SAIDA!G:G,SAIDA!C:C,C458))</f>
        <v>1</v>
      </c>
      <c r="G458" s="47">
        <f t="shared" si="15"/>
        <v>5</v>
      </c>
      <c r="H458" s="19" t="str">
        <f>IF(CADA_PROD!B458="","",IFERROR(IF(G458&lt;=0,"Sem estoque",IF(G458/D458&lt;0.25,"Quase sem estoque",IF(G458/D458&lt;1.2,"Estoque baixo",IF(G458/D458&lt;2,"Estoque moderado","Estoque confortável")))),""))</f>
        <v/>
      </c>
      <c r="I458" s="22">
        <f>IF(CADA_PROD!B458="","",SUMIFS(entrada!L:L,entrada!C:C,C458))</f>
        <v>0</v>
      </c>
      <c r="J458" s="49">
        <f>IF(CADA_PROD!B458="","",IFERROR($I458/SUM($I$5:$I$1003),""))</f>
        <v>0</v>
      </c>
      <c r="K458" s="49">
        <f>IF(CADA_PROD!B458="","",IFERROR(G458/SUM($G$5:$G$1003)+O458,""))</f>
        <v>6.3307166371233219E-4</v>
      </c>
      <c r="L458" s="22">
        <f>IF(CADA_PROD!$C458="","",IFERROR(SUMIFS(entrada!L:L,entrada!C:C,C458)/SUMIFS(entrada!H:H,entrada!C:C,C458),0))</f>
        <v>0</v>
      </c>
      <c r="M458" s="50" t="e">
        <f>IF(CADA_PROD!B458="","",F458/D458)</f>
        <v>#VALUE!</v>
      </c>
      <c r="N458" s="48" t="b">
        <f t="shared" si="16"/>
        <v>1</v>
      </c>
    </row>
    <row r="459" spans="2:14" ht="30.75" customHeight="1" x14ac:dyDescent="0.25">
      <c r="B459" s="19" t="str">
        <f>IF(CADA_PROD!B459="","",CADA_PROD!B459)</f>
        <v>00N3</v>
      </c>
      <c r="C459" s="19" t="str">
        <f>IF(CADA_PROD!C459="","",CADA_PROD!C459)</f>
        <v>00N3</v>
      </c>
      <c r="D459" s="47" t="str">
        <f>IF(CADA_PROD!D459="","",CADA_PROD!D459)</f>
        <v/>
      </c>
      <c r="E459" s="47">
        <f>IF(CADA_PROD!C459="","",SUMIFS(entrada!H:H,entrada!C:C,C459))</f>
        <v>9</v>
      </c>
      <c r="F459" s="47">
        <f>IF(CADA_PROD!B459="","",SUMIFS(SAIDA!G:G,SAIDA!C:C,C459))</f>
        <v>2</v>
      </c>
      <c r="G459" s="47">
        <f t="shared" si="15"/>
        <v>7</v>
      </c>
      <c r="H459" s="19" t="str">
        <f>IF(CADA_PROD!B459="","",IFERROR(IF(G459&lt;=0,"Sem estoque",IF(G459/D459&lt;0.25,"Quase sem estoque",IF(G459/D459&lt;1.2,"Estoque baixo",IF(G459/D459&lt;2,"Estoque moderado","Estoque confortável")))),""))</f>
        <v/>
      </c>
      <c r="I459" s="22">
        <f>IF(CADA_PROD!B459="","",SUMIFS(entrada!L:L,entrada!C:C,C459))</f>
        <v>0</v>
      </c>
      <c r="J459" s="49">
        <f>IF(CADA_PROD!B459="","",IFERROR($I459/SUM($I$5:$I$1003),""))</f>
        <v>0</v>
      </c>
      <c r="K459" s="49">
        <f>IF(CADA_PROD!B459="","",IFERROR(G459/SUM($G$5:$G$1003)+O459,""))</f>
        <v>8.8630032919726517E-4</v>
      </c>
      <c r="L459" s="22">
        <f>IF(CADA_PROD!$C459="","",IFERROR(SUMIFS(entrada!L:L,entrada!C:C,C459)/SUMIFS(entrada!H:H,entrada!C:C,C459),0))</f>
        <v>0</v>
      </c>
      <c r="M459" s="50" t="e">
        <f>IF(CADA_PROD!B459="","",F459/D459)</f>
        <v>#VALUE!</v>
      </c>
      <c r="N459" s="48" t="b">
        <f t="shared" si="16"/>
        <v>1</v>
      </c>
    </row>
    <row r="460" spans="2:14" ht="30.75" customHeight="1" x14ac:dyDescent="0.25">
      <c r="B460" s="19" t="str">
        <f>IF(CADA_PROD!B460="","",CADA_PROD!B460)</f>
        <v>00N4</v>
      </c>
      <c r="C460" s="19" t="str">
        <f>IF(CADA_PROD!C460="","",CADA_PROD!C460)</f>
        <v>00N4</v>
      </c>
      <c r="D460" s="47" t="str">
        <f>IF(CADA_PROD!D460="","",CADA_PROD!D460)</f>
        <v/>
      </c>
      <c r="E460" s="47">
        <f>IF(CADA_PROD!C460="","",SUMIFS(entrada!H:H,entrada!C:C,C460))</f>
        <v>68</v>
      </c>
      <c r="F460" s="47">
        <f>IF(CADA_PROD!B460="","",SUMIFS(SAIDA!G:G,SAIDA!C:C,C460))</f>
        <v>0</v>
      </c>
      <c r="G460" s="47">
        <f t="shared" si="15"/>
        <v>68</v>
      </c>
      <c r="H460" s="19" t="str">
        <f>IF(CADA_PROD!B460="","",IFERROR(IF(G460&lt;=0,"Sem estoque",IF(G460/D460&lt;0.25,"Quase sem estoque",IF(G460/D460&lt;1.2,"Estoque baixo",IF(G460/D460&lt;2,"Estoque moderado","Estoque confortável")))),""))</f>
        <v/>
      </c>
      <c r="I460" s="22">
        <f>IF(CADA_PROD!B460="","",SUMIFS(entrada!L:L,entrada!C:C,C460))</f>
        <v>0</v>
      </c>
      <c r="J460" s="49">
        <f>IF(CADA_PROD!B460="","",IFERROR($I460/SUM($I$5:$I$1003),""))</f>
        <v>0</v>
      </c>
      <c r="K460" s="49">
        <f>IF(CADA_PROD!B460="","",IFERROR(G460/SUM($G$5:$G$1003)+O460,""))</f>
        <v>8.6097746264877182E-3</v>
      </c>
      <c r="L460" s="22">
        <f>IF(CADA_PROD!$C460="","",IFERROR(SUMIFS(entrada!L:L,entrada!C:C,C460)/SUMIFS(entrada!H:H,entrada!C:C,C460),0))</f>
        <v>0</v>
      </c>
      <c r="M460" s="50" t="e">
        <f>IF(CADA_PROD!B460="","",F460/D460)</f>
        <v>#VALUE!</v>
      </c>
      <c r="N460" s="48" t="b">
        <f t="shared" si="16"/>
        <v>1</v>
      </c>
    </row>
    <row r="461" spans="2:14" ht="30.75" customHeight="1" x14ac:dyDescent="0.25">
      <c r="B461" s="19" t="str">
        <f>IF(CADA_PROD!B461="","",CADA_PROD!B461)</f>
        <v>00N5</v>
      </c>
      <c r="C461" s="19" t="str">
        <f>IF(CADA_PROD!C461="","",CADA_PROD!C461)</f>
        <v>00N5</v>
      </c>
      <c r="D461" s="47" t="str">
        <f>IF(CADA_PROD!D461="","",CADA_PROD!D461)</f>
        <v/>
      </c>
      <c r="E461" s="47">
        <f>IF(CADA_PROD!C461="","",SUMIFS(entrada!H:H,entrada!C:C,C461))</f>
        <v>2</v>
      </c>
      <c r="F461" s="47">
        <f>IF(CADA_PROD!B461="","",SUMIFS(SAIDA!G:G,SAIDA!C:C,C461))</f>
        <v>0</v>
      </c>
      <c r="G461" s="47">
        <f t="shared" si="15"/>
        <v>2</v>
      </c>
      <c r="H461" s="19" t="str">
        <f>IF(CADA_PROD!B461="","",IFERROR(IF(G461&lt;=0,"Sem estoque",IF(G461/D461&lt;0.25,"Quase sem estoque",IF(G461/D461&lt;1.2,"Estoque baixo",IF(G461/D461&lt;2,"Estoque moderado","Estoque confortável")))),""))</f>
        <v/>
      </c>
      <c r="I461" s="22">
        <f>IF(CADA_PROD!B461="","",SUMIFS(entrada!L:L,entrada!C:C,C461))</f>
        <v>0</v>
      </c>
      <c r="J461" s="49">
        <f>IF(CADA_PROD!B461="","",IFERROR($I461/SUM($I$5:$I$1003),""))</f>
        <v>0</v>
      </c>
      <c r="K461" s="49">
        <f>IF(CADA_PROD!B461="","",IFERROR(G461/SUM($G$5:$G$1003)+O461,""))</f>
        <v>2.5322866548493288E-4</v>
      </c>
      <c r="L461" s="22">
        <f>IF(CADA_PROD!$C461="","",IFERROR(SUMIFS(entrada!L:L,entrada!C:C,C461)/SUMIFS(entrada!H:H,entrada!C:C,C461),0))</f>
        <v>0</v>
      </c>
      <c r="M461" s="50" t="e">
        <f>IF(CADA_PROD!B461="","",F461/D461)</f>
        <v>#VALUE!</v>
      </c>
      <c r="N461" s="48" t="b">
        <f t="shared" si="16"/>
        <v>1</v>
      </c>
    </row>
    <row r="462" spans="2:14" ht="30.75" customHeight="1" x14ac:dyDescent="0.25">
      <c r="B462" s="19" t="str">
        <f>IF(CADA_PROD!B462="","",CADA_PROD!B462)</f>
        <v>00N6</v>
      </c>
      <c r="C462" s="19" t="str">
        <f>IF(CADA_PROD!C462="","",CADA_PROD!C462)</f>
        <v>00N6</v>
      </c>
      <c r="D462" s="47" t="str">
        <f>IF(CADA_PROD!D462="","",CADA_PROD!D462)</f>
        <v/>
      </c>
      <c r="E462" s="47">
        <f>IF(CADA_PROD!C462="","",SUMIFS(entrada!H:H,entrada!C:C,C462))</f>
        <v>2</v>
      </c>
      <c r="F462" s="47">
        <f>IF(CADA_PROD!B462="","",SUMIFS(SAIDA!G:G,SAIDA!C:C,C462))</f>
        <v>0</v>
      </c>
      <c r="G462" s="47">
        <f t="shared" si="15"/>
        <v>2</v>
      </c>
      <c r="H462" s="19" t="str">
        <f>IF(CADA_PROD!B462="","",IFERROR(IF(G462&lt;=0,"Sem estoque",IF(G462/D462&lt;0.25,"Quase sem estoque",IF(G462/D462&lt;1.2,"Estoque baixo",IF(G462/D462&lt;2,"Estoque moderado","Estoque confortável")))),""))</f>
        <v/>
      </c>
      <c r="I462" s="22">
        <f>IF(CADA_PROD!B462="","",SUMIFS(entrada!L:L,entrada!C:C,C462))</f>
        <v>0</v>
      </c>
      <c r="J462" s="49">
        <f>IF(CADA_PROD!B462="","",IFERROR($I462/SUM($I$5:$I$1003),""))</f>
        <v>0</v>
      </c>
      <c r="K462" s="49">
        <f>IF(CADA_PROD!B462="","",IFERROR(G462/SUM($G$5:$G$1003)+O462,""))</f>
        <v>2.5322866548493288E-4</v>
      </c>
      <c r="L462" s="22">
        <f>IF(CADA_PROD!$C462="","",IFERROR(SUMIFS(entrada!L:L,entrada!C:C,C462)/SUMIFS(entrada!H:H,entrada!C:C,C462),0))</f>
        <v>0</v>
      </c>
      <c r="M462" s="50" t="e">
        <f>IF(CADA_PROD!B462="","",F462/D462)</f>
        <v>#VALUE!</v>
      </c>
      <c r="N462" s="48" t="b">
        <f t="shared" si="16"/>
        <v>1</v>
      </c>
    </row>
    <row r="463" spans="2:14" ht="30.75" customHeight="1" x14ac:dyDescent="0.25">
      <c r="B463" s="19" t="str">
        <f>IF(CADA_PROD!B463="","",CADA_PROD!B463)</f>
        <v>00N7</v>
      </c>
      <c r="C463" s="19" t="str">
        <f>IF(CADA_PROD!C463="","",CADA_PROD!C463)</f>
        <v>00N7</v>
      </c>
      <c r="D463" s="47" t="str">
        <f>IF(CADA_PROD!D463="","",CADA_PROD!D463)</f>
        <v/>
      </c>
      <c r="E463" s="47">
        <f>IF(CADA_PROD!C463="","",SUMIFS(entrada!H:H,entrada!C:C,C463))</f>
        <v>6</v>
      </c>
      <c r="F463" s="47">
        <f>IF(CADA_PROD!B463="","",SUMIFS(SAIDA!G:G,SAIDA!C:C,C463))</f>
        <v>0</v>
      </c>
      <c r="G463" s="47">
        <f t="shared" si="15"/>
        <v>6</v>
      </c>
      <c r="H463" s="19" t="str">
        <f>IF(CADA_PROD!B463="","",IFERROR(IF(G463&lt;=0,"Sem estoque",IF(G463/D463&lt;0.25,"Quase sem estoque",IF(G463/D463&lt;1.2,"Estoque baixo",IF(G463/D463&lt;2,"Estoque moderado","Estoque confortável")))),""))</f>
        <v/>
      </c>
      <c r="I463" s="22">
        <f>IF(CADA_PROD!B463="","",SUMIFS(entrada!L:L,entrada!C:C,C463))</f>
        <v>0</v>
      </c>
      <c r="J463" s="49">
        <f>IF(CADA_PROD!B463="","",IFERROR($I463/SUM($I$5:$I$1003),""))</f>
        <v>0</v>
      </c>
      <c r="K463" s="49">
        <f>IF(CADA_PROD!B463="","",IFERROR(G463/SUM($G$5:$G$1003)+O463,""))</f>
        <v>7.5968599645479873E-4</v>
      </c>
      <c r="L463" s="22">
        <f>IF(CADA_PROD!$C463="","",IFERROR(SUMIFS(entrada!L:L,entrada!C:C,C463)/SUMIFS(entrada!H:H,entrada!C:C,C463),0))</f>
        <v>0</v>
      </c>
      <c r="M463" s="50" t="e">
        <f>IF(CADA_PROD!B463="","",F463/D463)</f>
        <v>#VALUE!</v>
      </c>
      <c r="N463" s="48" t="b">
        <f t="shared" si="16"/>
        <v>1</v>
      </c>
    </row>
    <row r="464" spans="2:14" ht="30.75" customHeight="1" x14ac:dyDescent="0.25">
      <c r="B464" s="19" t="str">
        <f>IF(CADA_PROD!B464="","",CADA_PROD!B464)</f>
        <v>00N8</v>
      </c>
      <c r="C464" s="19" t="str">
        <f>IF(CADA_PROD!C464="","",CADA_PROD!C464)</f>
        <v>00N8</v>
      </c>
      <c r="D464" s="47" t="str">
        <f>IF(CADA_PROD!D464="","",CADA_PROD!D464)</f>
        <v/>
      </c>
      <c r="E464" s="47">
        <f>IF(CADA_PROD!C464="","",SUMIFS(entrada!H:H,entrada!C:C,C464))</f>
        <v>5</v>
      </c>
      <c r="F464" s="47">
        <f>IF(CADA_PROD!B464="","",SUMIFS(SAIDA!G:G,SAIDA!C:C,C464))</f>
        <v>0</v>
      </c>
      <c r="G464" s="47">
        <f t="shared" si="15"/>
        <v>5</v>
      </c>
      <c r="H464" s="19" t="str">
        <f>IF(CADA_PROD!B464="","",IFERROR(IF(G464&lt;=0,"Sem estoque",IF(G464/D464&lt;0.25,"Quase sem estoque",IF(G464/D464&lt;1.2,"Estoque baixo",IF(G464/D464&lt;2,"Estoque moderado","Estoque confortável")))),""))</f>
        <v/>
      </c>
      <c r="I464" s="22">
        <f>IF(CADA_PROD!B464="","",SUMIFS(entrada!L:L,entrada!C:C,C464))</f>
        <v>0</v>
      </c>
      <c r="J464" s="49">
        <f>IF(CADA_PROD!B464="","",IFERROR($I464/SUM($I$5:$I$1003),""))</f>
        <v>0</v>
      </c>
      <c r="K464" s="49">
        <f>IF(CADA_PROD!B464="","",IFERROR(G464/SUM($G$5:$G$1003)+O464,""))</f>
        <v>6.3307166371233219E-4</v>
      </c>
      <c r="L464" s="22">
        <f>IF(CADA_PROD!$C464="","",IFERROR(SUMIFS(entrada!L:L,entrada!C:C,C464)/SUMIFS(entrada!H:H,entrada!C:C,C464),0))</f>
        <v>0</v>
      </c>
      <c r="M464" s="50" t="e">
        <f>IF(CADA_PROD!B464="","",F464/D464)</f>
        <v>#VALUE!</v>
      </c>
      <c r="N464" s="48" t="b">
        <f t="shared" si="16"/>
        <v>1</v>
      </c>
    </row>
    <row r="465" spans="2:14" ht="30.75" customHeight="1" x14ac:dyDescent="0.25">
      <c r="B465" s="19" t="str">
        <f>IF(CADA_PROD!B465="","",CADA_PROD!B465)</f>
        <v>00N9</v>
      </c>
      <c r="C465" s="19" t="str">
        <f>IF(CADA_PROD!C465="","",CADA_PROD!C465)</f>
        <v>00N9</v>
      </c>
      <c r="D465" s="47" t="str">
        <f>IF(CADA_PROD!D465="","",CADA_PROD!D465)</f>
        <v/>
      </c>
      <c r="E465" s="47">
        <f>IF(CADA_PROD!C465="","",SUMIFS(entrada!H:H,entrada!C:C,C465))</f>
        <v>8</v>
      </c>
      <c r="F465" s="47">
        <f>IF(CADA_PROD!B465="","",SUMIFS(SAIDA!G:G,SAIDA!C:C,C465))</f>
        <v>4</v>
      </c>
      <c r="G465" s="47">
        <f t="shared" ref="G465:G528" si="17">IFERROR(E465-F465,"")</f>
        <v>4</v>
      </c>
      <c r="H465" s="19" t="str">
        <f>IF(CADA_PROD!B465="","",IFERROR(IF(G465&lt;=0,"Sem estoque",IF(G465/D465&lt;0.25,"Quase sem estoque",IF(G465/D465&lt;1.2,"Estoque baixo",IF(G465/D465&lt;2,"Estoque moderado","Estoque confortável")))),""))</f>
        <v/>
      </c>
      <c r="I465" s="22">
        <f>IF(CADA_PROD!B465="","",SUMIFS(entrada!L:L,entrada!C:C,C465))</f>
        <v>0</v>
      </c>
      <c r="J465" s="49">
        <f>IF(CADA_PROD!B465="","",IFERROR($I465/SUM($I$5:$I$1003),""))</f>
        <v>0</v>
      </c>
      <c r="K465" s="49">
        <f>IF(CADA_PROD!B465="","",IFERROR(G465/SUM($G$5:$G$1003)+O465,""))</f>
        <v>5.0645733096986575E-4</v>
      </c>
      <c r="L465" s="22">
        <f>IF(CADA_PROD!$C465="","",IFERROR(SUMIFS(entrada!L:L,entrada!C:C,C465)/SUMIFS(entrada!H:H,entrada!C:C,C465),0))</f>
        <v>0</v>
      </c>
      <c r="M465" s="50" t="e">
        <f>IF(CADA_PROD!B465="","",F465/D465)</f>
        <v>#VALUE!</v>
      </c>
      <c r="N465" s="48" t="b">
        <f t="shared" si="16"/>
        <v>1</v>
      </c>
    </row>
    <row r="466" spans="2:14" ht="30.75" customHeight="1" x14ac:dyDescent="0.25">
      <c r="B466" s="19" t="str">
        <f>IF(CADA_PROD!B466="","",CADA_PROD!B466)</f>
        <v>0N10</v>
      </c>
      <c r="C466" s="19" t="str">
        <f>IF(CADA_PROD!C466="","",CADA_PROD!C466)</f>
        <v>0N10</v>
      </c>
      <c r="D466" s="47" t="str">
        <f>IF(CADA_PROD!D466="","",CADA_PROD!D466)</f>
        <v/>
      </c>
      <c r="E466" s="47">
        <f>IF(CADA_PROD!C466="","",SUMIFS(entrada!H:H,entrada!C:C,C466))</f>
        <v>7</v>
      </c>
      <c r="F466" s="47">
        <f>IF(CADA_PROD!B466="","",SUMIFS(SAIDA!G:G,SAIDA!C:C,C466))</f>
        <v>2</v>
      </c>
      <c r="G466" s="47">
        <f t="shared" si="17"/>
        <v>5</v>
      </c>
      <c r="H466" s="19" t="str">
        <f>IF(CADA_PROD!B466="","",IFERROR(IF(G466&lt;=0,"Sem estoque",IF(G466/D466&lt;0.25,"Quase sem estoque",IF(G466/D466&lt;1.2,"Estoque baixo",IF(G466/D466&lt;2,"Estoque moderado","Estoque confortável")))),""))</f>
        <v/>
      </c>
      <c r="I466" s="22">
        <f>IF(CADA_PROD!B466="","",SUMIFS(entrada!L:L,entrada!C:C,C466))</f>
        <v>0</v>
      </c>
      <c r="J466" s="49">
        <f>IF(CADA_PROD!B466="","",IFERROR($I466/SUM($I$5:$I$1003),""))</f>
        <v>0</v>
      </c>
      <c r="K466" s="49">
        <f>IF(CADA_PROD!B466="","",IFERROR(G466/SUM($G$5:$G$1003)+O466,""))</f>
        <v>6.3307166371233219E-4</v>
      </c>
      <c r="L466" s="22">
        <f>IF(CADA_PROD!$C466="","",IFERROR(SUMIFS(entrada!L:L,entrada!C:C,C466)/SUMIFS(entrada!H:H,entrada!C:C,C466),0))</f>
        <v>0</v>
      </c>
      <c r="M466" s="50" t="e">
        <f>IF(CADA_PROD!B466="","",F466/D466)</f>
        <v>#VALUE!</v>
      </c>
      <c r="N466" s="48" t="b">
        <f t="shared" si="16"/>
        <v>1</v>
      </c>
    </row>
    <row r="467" spans="2:14" ht="30.75" customHeight="1" x14ac:dyDescent="0.25">
      <c r="B467" s="19" t="str">
        <f>IF(CADA_PROD!B467="","",CADA_PROD!B467)</f>
        <v>0N11</v>
      </c>
      <c r="C467" s="19" t="str">
        <f>IF(CADA_PROD!C467="","",CADA_PROD!C467)</f>
        <v>0N11</v>
      </c>
      <c r="D467" s="47" t="str">
        <f>IF(CADA_PROD!D467="","",CADA_PROD!D467)</f>
        <v/>
      </c>
      <c r="E467" s="47">
        <f>IF(CADA_PROD!C467="","",SUMIFS(entrada!H:H,entrada!C:C,C467))</f>
        <v>2</v>
      </c>
      <c r="F467" s="47">
        <f>IF(CADA_PROD!B467="","",SUMIFS(SAIDA!G:G,SAIDA!C:C,C467))</f>
        <v>0</v>
      </c>
      <c r="G467" s="47">
        <f t="shared" si="17"/>
        <v>2</v>
      </c>
      <c r="H467" s="19" t="str">
        <f>IF(CADA_PROD!B467="","",IFERROR(IF(G467&lt;=0,"Sem estoque",IF(G467/D467&lt;0.25,"Quase sem estoque",IF(G467/D467&lt;1.2,"Estoque baixo",IF(G467/D467&lt;2,"Estoque moderado","Estoque confortável")))),""))</f>
        <v/>
      </c>
      <c r="I467" s="22">
        <f>IF(CADA_PROD!B467="","",SUMIFS(entrada!L:L,entrada!C:C,C467))</f>
        <v>0</v>
      </c>
      <c r="J467" s="49">
        <f>IF(CADA_PROD!B467="","",IFERROR($I467/SUM($I$5:$I$1003),""))</f>
        <v>0</v>
      </c>
      <c r="K467" s="49">
        <f>IF(CADA_PROD!B467="","",IFERROR(G467/SUM($G$5:$G$1003)+O467,""))</f>
        <v>2.5322866548493288E-4</v>
      </c>
      <c r="L467" s="22">
        <f>IF(CADA_PROD!$C467="","",IFERROR(SUMIFS(entrada!L:L,entrada!C:C,C467)/SUMIFS(entrada!H:H,entrada!C:C,C467),0))</f>
        <v>0</v>
      </c>
      <c r="M467" s="50" t="e">
        <f>IF(CADA_PROD!B467="","",F467/D467)</f>
        <v>#VALUE!</v>
      </c>
      <c r="N467" s="48" t="b">
        <f t="shared" si="16"/>
        <v>1</v>
      </c>
    </row>
    <row r="468" spans="2:14" ht="30.75" customHeight="1" x14ac:dyDescent="0.25">
      <c r="B468" s="19" t="str">
        <f>IF(CADA_PROD!B468="","",CADA_PROD!B468)</f>
        <v>0N12</v>
      </c>
      <c r="C468" s="19" t="str">
        <f>IF(CADA_PROD!C468="","",CADA_PROD!C468)</f>
        <v>0N12</v>
      </c>
      <c r="D468" s="47" t="str">
        <f>IF(CADA_PROD!D468="","",CADA_PROD!D468)</f>
        <v/>
      </c>
      <c r="E468" s="47">
        <f>IF(CADA_PROD!C468="","",SUMIFS(entrada!H:H,entrada!C:C,C468))</f>
        <v>4</v>
      </c>
      <c r="F468" s="47">
        <f>IF(CADA_PROD!B468="","",SUMIFS(SAIDA!G:G,SAIDA!C:C,C468))</f>
        <v>1</v>
      </c>
      <c r="G468" s="47">
        <f t="shared" si="17"/>
        <v>3</v>
      </c>
      <c r="H468" s="19" t="str">
        <f>IF(CADA_PROD!B468="","",IFERROR(IF(G468&lt;=0,"Sem estoque",IF(G468/D468&lt;0.25,"Quase sem estoque",IF(G468/D468&lt;1.2,"Estoque baixo",IF(G468/D468&lt;2,"Estoque moderado","Estoque confortável")))),""))</f>
        <v/>
      </c>
      <c r="I468" s="22">
        <f>IF(CADA_PROD!B468="","",SUMIFS(entrada!L:L,entrada!C:C,C468))</f>
        <v>0</v>
      </c>
      <c r="J468" s="49">
        <f>IF(CADA_PROD!B468="","",IFERROR($I468/SUM($I$5:$I$1003),""))</f>
        <v>0</v>
      </c>
      <c r="K468" s="49">
        <f>IF(CADA_PROD!B468="","",IFERROR(G468/SUM($G$5:$G$1003)+O468,""))</f>
        <v>3.7984299822739937E-4</v>
      </c>
      <c r="L468" s="22">
        <f>IF(CADA_PROD!$C468="","",IFERROR(SUMIFS(entrada!L:L,entrada!C:C,C468)/SUMIFS(entrada!H:H,entrada!C:C,C468),0))</f>
        <v>0</v>
      </c>
      <c r="M468" s="50" t="e">
        <f>IF(CADA_PROD!B468="","",F468/D468)</f>
        <v>#VALUE!</v>
      </c>
      <c r="N468" s="48" t="b">
        <f t="shared" si="16"/>
        <v>1</v>
      </c>
    </row>
    <row r="469" spans="2:14" ht="30.75" customHeight="1" x14ac:dyDescent="0.25">
      <c r="B469" s="19" t="str">
        <f>IF(CADA_PROD!B469="","",CADA_PROD!B469)</f>
        <v>0N13</v>
      </c>
      <c r="C469" s="19" t="str">
        <f>IF(CADA_PROD!C469="","",CADA_PROD!C469)</f>
        <v>0N13</v>
      </c>
      <c r="D469" s="47" t="str">
        <f>IF(CADA_PROD!D469="","",CADA_PROD!D469)</f>
        <v/>
      </c>
      <c r="E469" s="47">
        <f>IF(CADA_PROD!C469="","",SUMIFS(entrada!H:H,entrada!C:C,C469))</f>
        <v>2</v>
      </c>
      <c r="F469" s="47">
        <f>IF(CADA_PROD!B469="","",SUMIFS(SAIDA!G:G,SAIDA!C:C,C469))</f>
        <v>0</v>
      </c>
      <c r="G469" s="47">
        <f t="shared" si="17"/>
        <v>2</v>
      </c>
      <c r="H469" s="19" t="str">
        <f>IF(CADA_PROD!B469="","",IFERROR(IF(G469&lt;=0,"Sem estoque",IF(G469/D469&lt;0.25,"Quase sem estoque",IF(G469/D469&lt;1.2,"Estoque baixo",IF(G469/D469&lt;2,"Estoque moderado","Estoque confortável")))),""))</f>
        <v/>
      </c>
      <c r="I469" s="22">
        <f>IF(CADA_PROD!B469="","",SUMIFS(entrada!L:L,entrada!C:C,C469))</f>
        <v>0</v>
      </c>
      <c r="J469" s="49">
        <f>IF(CADA_PROD!B469="","",IFERROR($I469/SUM($I$5:$I$1003),""))</f>
        <v>0</v>
      </c>
      <c r="K469" s="49">
        <f>IF(CADA_PROD!B469="","",IFERROR(G469/SUM($G$5:$G$1003)+O469,""))</f>
        <v>2.5322866548493288E-4</v>
      </c>
      <c r="L469" s="22">
        <f>IF(CADA_PROD!$C469="","",IFERROR(SUMIFS(entrada!L:L,entrada!C:C,C469)/SUMIFS(entrada!H:H,entrada!C:C,C469),0))</f>
        <v>0</v>
      </c>
      <c r="M469" s="50" t="e">
        <f>IF(CADA_PROD!B469="","",F469/D469)</f>
        <v>#VALUE!</v>
      </c>
      <c r="N469" s="48" t="b">
        <f t="shared" si="16"/>
        <v>1</v>
      </c>
    </row>
    <row r="470" spans="2:14" ht="30.75" customHeight="1" x14ac:dyDescent="0.25">
      <c r="B470" s="19" t="str">
        <f>IF(CADA_PROD!B470="","",CADA_PROD!B470)</f>
        <v>0N14</v>
      </c>
      <c r="C470" s="19" t="str">
        <f>IF(CADA_PROD!C470="","",CADA_PROD!C470)</f>
        <v>0N14</v>
      </c>
      <c r="D470" s="47" t="str">
        <f>IF(CADA_PROD!D470="","",CADA_PROD!D470)</f>
        <v/>
      </c>
      <c r="E470" s="47">
        <f>IF(CADA_PROD!C470="","",SUMIFS(entrada!H:H,entrada!C:C,C470))</f>
        <v>3</v>
      </c>
      <c r="F470" s="47">
        <f>IF(CADA_PROD!B470="","",SUMIFS(SAIDA!G:G,SAIDA!C:C,C470))</f>
        <v>0</v>
      </c>
      <c r="G470" s="47">
        <f t="shared" si="17"/>
        <v>3</v>
      </c>
      <c r="H470" s="19" t="str">
        <f>IF(CADA_PROD!B470="","",IFERROR(IF(G470&lt;=0,"Sem estoque",IF(G470/D470&lt;0.25,"Quase sem estoque",IF(G470/D470&lt;1.2,"Estoque baixo",IF(G470/D470&lt;2,"Estoque moderado","Estoque confortável")))),""))</f>
        <v/>
      </c>
      <c r="I470" s="22">
        <f>IF(CADA_PROD!B470="","",SUMIFS(entrada!L:L,entrada!C:C,C470))</f>
        <v>0</v>
      </c>
      <c r="J470" s="49">
        <f>IF(CADA_PROD!B470="","",IFERROR($I470/SUM($I$5:$I$1003),""))</f>
        <v>0</v>
      </c>
      <c r="K470" s="49">
        <f>IF(CADA_PROD!B470="","",IFERROR(G470/SUM($G$5:$G$1003)+O470,""))</f>
        <v>3.7984299822739937E-4</v>
      </c>
      <c r="L470" s="22">
        <f>IF(CADA_PROD!$C470="","",IFERROR(SUMIFS(entrada!L:L,entrada!C:C,C470)/SUMIFS(entrada!H:H,entrada!C:C,C470),0))</f>
        <v>0</v>
      </c>
      <c r="M470" s="50" t="e">
        <f>IF(CADA_PROD!B470="","",F470/D470)</f>
        <v>#VALUE!</v>
      </c>
      <c r="N470" s="48" t="b">
        <f t="shared" si="16"/>
        <v>1</v>
      </c>
    </row>
    <row r="471" spans="2:14" ht="30.75" customHeight="1" x14ac:dyDescent="0.25">
      <c r="B471" s="19" t="str">
        <f>IF(CADA_PROD!B471="","",CADA_PROD!B471)</f>
        <v>0N15</v>
      </c>
      <c r="C471" s="19" t="str">
        <f>IF(CADA_PROD!C471="","",CADA_PROD!C471)</f>
        <v>0N15</v>
      </c>
      <c r="D471" s="47" t="str">
        <f>IF(CADA_PROD!D471="","",CADA_PROD!D471)</f>
        <v/>
      </c>
      <c r="E471" s="47">
        <f>IF(CADA_PROD!C471="","",SUMIFS(entrada!H:H,entrada!C:C,C471))</f>
        <v>1</v>
      </c>
      <c r="F471" s="47">
        <f>IF(CADA_PROD!B471="","",SUMIFS(SAIDA!G:G,SAIDA!C:C,C471))</f>
        <v>0</v>
      </c>
      <c r="G471" s="47">
        <f t="shared" si="17"/>
        <v>1</v>
      </c>
      <c r="H471" s="19" t="str">
        <f>IF(CADA_PROD!B471="","",IFERROR(IF(G471&lt;=0,"Sem estoque",IF(G471/D471&lt;0.25,"Quase sem estoque",IF(G471/D471&lt;1.2,"Estoque baixo",IF(G471/D471&lt;2,"Estoque moderado","Estoque confortável")))),""))</f>
        <v/>
      </c>
      <c r="I471" s="22">
        <f>IF(CADA_PROD!B471="","",SUMIFS(entrada!L:L,entrada!C:C,C471))</f>
        <v>0</v>
      </c>
      <c r="J471" s="49">
        <f>IF(CADA_PROD!B471="","",IFERROR($I471/SUM($I$5:$I$1003),""))</f>
        <v>0</v>
      </c>
      <c r="K471" s="49">
        <f>IF(CADA_PROD!B471="","",IFERROR(G471/SUM($G$5:$G$1003)+O471,""))</f>
        <v>1.2661433274246644E-4</v>
      </c>
      <c r="L471" s="22">
        <f>IF(CADA_PROD!$C471="","",IFERROR(SUMIFS(entrada!L:L,entrada!C:C,C471)/SUMIFS(entrada!H:H,entrada!C:C,C471),0))</f>
        <v>0</v>
      </c>
      <c r="M471" s="50" t="e">
        <f>IF(CADA_PROD!B471="","",F471/D471)</f>
        <v>#VALUE!</v>
      </c>
      <c r="N471" s="48" t="b">
        <f t="shared" si="16"/>
        <v>1</v>
      </c>
    </row>
    <row r="472" spans="2:14" ht="30.75" customHeight="1" x14ac:dyDescent="0.25">
      <c r="B472" s="19" t="str">
        <f>IF(CADA_PROD!B472="","",CADA_PROD!B472)</f>
        <v>0N16</v>
      </c>
      <c r="C472" s="19" t="str">
        <f>IF(CADA_PROD!C472="","",CADA_PROD!C472)</f>
        <v>0N16</v>
      </c>
      <c r="D472" s="47" t="str">
        <f>IF(CADA_PROD!D472="","",CADA_PROD!D472)</f>
        <v/>
      </c>
      <c r="E472" s="47">
        <f>IF(CADA_PROD!C472="","",SUMIFS(entrada!H:H,entrada!C:C,C472))</f>
        <v>10</v>
      </c>
      <c r="F472" s="47">
        <f>IF(CADA_PROD!B472="","",SUMIFS(SAIDA!G:G,SAIDA!C:C,C472))</f>
        <v>0</v>
      </c>
      <c r="G472" s="47">
        <f t="shared" si="17"/>
        <v>10</v>
      </c>
      <c r="H472" s="19" t="str">
        <f>IF(CADA_PROD!B472="","",IFERROR(IF(G472&lt;=0,"Sem estoque",IF(G472/D472&lt;0.25,"Quase sem estoque",IF(G472/D472&lt;1.2,"Estoque baixo",IF(G472/D472&lt;2,"Estoque moderado","Estoque confortável")))),""))</f>
        <v/>
      </c>
      <c r="I472" s="22">
        <f>IF(CADA_PROD!B472="","",SUMIFS(entrada!L:L,entrada!C:C,C472))</f>
        <v>0</v>
      </c>
      <c r="J472" s="49">
        <f>IF(CADA_PROD!B472="","",IFERROR($I472/SUM($I$5:$I$1003),""))</f>
        <v>0</v>
      </c>
      <c r="K472" s="49">
        <f>IF(CADA_PROD!B472="","",IFERROR(G472/SUM($G$5:$G$1003)+O472,""))</f>
        <v>1.2661433274246644E-3</v>
      </c>
      <c r="L472" s="22">
        <f>IF(CADA_PROD!$C472="","",IFERROR(SUMIFS(entrada!L:L,entrada!C:C,C472)/SUMIFS(entrada!H:H,entrada!C:C,C472),0))</f>
        <v>0</v>
      </c>
      <c r="M472" s="50" t="e">
        <f>IF(CADA_PROD!B472="","",F472/D472)</f>
        <v>#VALUE!</v>
      </c>
      <c r="N472" s="48" t="b">
        <f t="shared" si="16"/>
        <v>1</v>
      </c>
    </row>
    <row r="473" spans="2:14" ht="30.75" customHeight="1" x14ac:dyDescent="0.25">
      <c r="B473" s="19" t="str">
        <f>IF(CADA_PROD!B473="","",CADA_PROD!B473)</f>
        <v>0N17</v>
      </c>
      <c r="C473" s="19" t="str">
        <f>IF(CADA_PROD!C473="","",CADA_PROD!C473)</f>
        <v>0N17</v>
      </c>
      <c r="D473" s="47" t="str">
        <f>IF(CADA_PROD!D473="","",CADA_PROD!D473)</f>
        <v/>
      </c>
      <c r="E473" s="47">
        <f>IF(CADA_PROD!C473="","",SUMIFS(entrada!H:H,entrada!C:C,C473))</f>
        <v>90</v>
      </c>
      <c r="F473" s="47">
        <f>IF(CADA_PROD!B473="","",SUMIFS(SAIDA!G:G,SAIDA!C:C,C473))</f>
        <v>10</v>
      </c>
      <c r="G473" s="47">
        <f t="shared" si="17"/>
        <v>80</v>
      </c>
      <c r="H473" s="19" t="str">
        <f>IF(CADA_PROD!B473="","",IFERROR(IF(G473&lt;=0,"Sem estoque",IF(G473/D473&lt;0.25,"Quase sem estoque",IF(G473/D473&lt;1.2,"Estoque baixo",IF(G473/D473&lt;2,"Estoque moderado","Estoque confortável")))),""))</f>
        <v/>
      </c>
      <c r="I473" s="22">
        <f>IF(CADA_PROD!B473="","",SUMIFS(entrada!L:L,entrada!C:C,C473))</f>
        <v>0</v>
      </c>
      <c r="J473" s="49">
        <f>IF(CADA_PROD!B473="","",IFERROR($I473/SUM($I$5:$I$1003),""))</f>
        <v>0</v>
      </c>
      <c r="K473" s="49">
        <f>IF(CADA_PROD!B473="","",IFERROR(G473/SUM($G$5:$G$1003)+O473,""))</f>
        <v>1.0129146619397315E-2</v>
      </c>
      <c r="L473" s="22">
        <f>IF(CADA_PROD!$C473="","",IFERROR(SUMIFS(entrada!L:L,entrada!C:C,C473)/SUMIFS(entrada!H:H,entrada!C:C,C473),0))</f>
        <v>0</v>
      </c>
      <c r="M473" s="50" t="e">
        <f>IF(CADA_PROD!B473="","",F473/D473)</f>
        <v>#VALUE!</v>
      </c>
      <c r="N473" s="48" t="b">
        <f t="shared" si="16"/>
        <v>1</v>
      </c>
    </row>
    <row r="474" spans="2:14" ht="30.75" customHeight="1" x14ac:dyDescent="0.25">
      <c r="B474" s="19" t="str">
        <f>IF(CADA_PROD!B474="","",CADA_PROD!B474)</f>
        <v>0N18</v>
      </c>
      <c r="C474" s="19" t="str">
        <f>IF(CADA_PROD!C474="","",CADA_PROD!C474)</f>
        <v>0N18</v>
      </c>
      <c r="D474" s="47" t="str">
        <f>IF(CADA_PROD!D474="","",CADA_PROD!D474)</f>
        <v/>
      </c>
      <c r="E474" s="47">
        <f>IF(CADA_PROD!C474="","",SUMIFS(entrada!H:H,entrada!C:C,C474))</f>
        <v>74</v>
      </c>
      <c r="F474" s="47">
        <f>IF(CADA_PROD!B474="","",SUMIFS(SAIDA!G:G,SAIDA!C:C,C474))</f>
        <v>10</v>
      </c>
      <c r="G474" s="47">
        <f t="shared" si="17"/>
        <v>64</v>
      </c>
      <c r="H474" s="19" t="str">
        <f>IF(CADA_PROD!B474="","",IFERROR(IF(G474&lt;=0,"Sem estoque",IF(G474/D474&lt;0.25,"Quase sem estoque",IF(G474/D474&lt;1.2,"Estoque baixo",IF(G474/D474&lt;2,"Estoque moderado","Estoque confortável")))),""))</f>
        <v/>
      </c>
      <c r="I474" s="22">
        <f>IF(CADA_PROD!B474="","",SUMIFS(entrada!L:L,entrada!C:C,C474))</f>
        <v>0</v>
      </c>
      <c r="J474" s="49">
        <f>IF(CADA_PROD!B474="","",IFERROR($I474/SUM($I$5:$I$1003),""))</f>
        <v>0</v>
      </c>
      <c r="K474" s="49">
        <f>IF(CADA_PROD!B474="","",IFERROR(G474/SUM($G$5:$G$1003)+O474,""))</f>
        <v>8.103317295517852E-3</v>
      </c>
      <c r="L474" s="22">
        <f>IF(CADA_PROD!$C474="","",IFERROR(SUMIFS(entrada!L:L,entrada!C:C,C474)/SUMIFS(entrada!H:H,entrada!C:C,C474),0))</f>
        <v>0</v>
      </c>
      <c r="M474" s="50" t="e">
        <f>IF(CADA_PROD!B474="","",F474/D474)</f>
        <v>#VALUE!</v>
      </c>
      <c r="N474" s="48" t="b">
        <f t="shared" si="16"/>
        <v>1</v>
      </c>
    </row>
    <row r="475" spans="2:14" ht="30.75" customHeight="1" x14ac:dyDescent="0.25">
      <c r="B475" s="19" t="str">
        <f>IF(CADA_PROD!B475="","",CADA_PROD!B475)</f>
        <v>0N19</v>
      </c>
      <c r="C475" s="19" t="str">
        <f>IF(CADA_PROD!C475="","",CADA_PROD!C475)</f>
        <v>0N19</v>
      </c>
      <c r="D475" s="47" t="str">
        <f>IF(CADA_PROD!D475="","",CADA_PROD!D475)</f>
        <v/>
      </c>
      <c r="E475" s="47">
        <f>IF(CADA_PROD!C475="","",SUMIFS(entrada!H:H,entrada!C:C,C475))</f>
        <v>5</v>
      </c>
      <c r="F475" s="47">
        <f>IF(CADA_PROD!B475="","",SUMIFS(SAIDA!G:G,SAIDA!C:C,C475))</f>
        <v>0</v>
      </c>
      <c r="G475" s="47">
        <f t="shared" si="17"/>
        <v>5</v>
      </c>
      <c r="H475" s="19" t="str">
        <f>IF(CADA_PROD!B475="","",IFERROR(IF(G475&lt;=0,"Sem estoque",IF(G475/D475&lt;0.25,"Quase sem estoque",IF(G475/D475&lt;1.2,"Estoque baixo",IF(G475/D475&lt;2,"Estoque moderado","Estoque confortável")))),""))</f>
        <v/>
      </c>
      <c r="I475" s="22">
        <f>IF(CADA_PROD!B475="","",SUMIFS(entrada!L:L,entrada!C:C,C475))</f>
        <v>0</v>
      </c>
      <c r="J475" s="49">
        <f>IF(CADA_PROD!B475="","",IFERROR($I475/SUM($I$5:$I$1003),""))</f>
        <v>0</v>
      </c>
      <c r="K475" s="49">
        <f>IF(CADA_PROD!B475="","",IFERROR(G475/SUM($G$5:$G$1003)+O475,""))</f>
        <v>6.3307166371233219E-4</v>
      </c>
      <c r="L475" s="22">
        <f>IF(CADA_PROD!$C475="","",IFERROR(SUMIFS(entrada!L:L,entrada!C:C,C475)/SUMIFS(entrada!H:H,entrada!C:C,C475),0))</f>
        <v>0</v>
      </c>
      <c r="M475" s="50" t="e">
        <f>IF(CADA_PROD!B475="","",F475/D475)</f>
        <v>#VALUE!</v>
      </c>
      <c r="N475" s="48" t="b">
        <f t="shared" si="16"/>
        <v>1</v>
      </c>
    </row>
    <row r="476" spans="2:14" ht="30.75" customHeight="1" x14ac:dyDescent="0.25">
      <c r="B476" s="19" t="str">
        <f>IF(CADA_PROD!B476="","",CADA_PROD!B476)</f>
        <v>0N20</v>
      </c>
      <c r="C476" s="19" t="str">
        <f>IF(CADA_PROD!C476="","",CADA_PROD!C476)</f>
        <v>0N20</v>
      </c>
      <c r="D476" s="47" t="str">
        <f>IF(CADA_PROD!D476="","",CADA_PROD!D476)</f>
        <v/>
      </c>
      <c r="E476" s="47">
        <f>IF(CADA_PROD!C476="","",SUMIFS(entrada!H:H,entrada!C:C,C476))</f>
        <v>1</v>
      </c>
      <c r="F476" s="47">
        <f>IF(CADA_PROD!B476="","",SUMIFS(SAIDA!G:G,SAIDA!C:C,C476))</f>
        <v>2</v>
      </c>
      <c r="G476" s="47">
        <f t="shared" si="17"/>
        <v>-1</v>
      </c>
      <c r="H476" s="19" t="str">
        <f>IF(CADA_PROD!B476="","",IFERROR(IF(G476&lt;=0,"Sem estoque",IF(G476/D476&lt;0.25,"Quase sem estoque",IF(G476/D476&lt;1.2,"Estoque baixo",IF(G476/D476&lt;2,"Estoque moderado","Estoque confortável")))),""))</f>
        <v>Sem estoque</v>
      </c>
      <c r="I476" s="22">
        <f>IF(CADA_PROD!B476="","",SUMIFS(entrada!L:L,entrada!C:C,C476))</f>
        <v>0</v>
      </c>
      <c r="J476" s="49">
        <f>IF(CADA_PROD!B476="","",IFERROR($I476/SUM($I$5:$I$1003),""))</f>
        <v>0</v>
      </c>
      <c r="K476" s="49">
        <f>IF(CADA_PROD!B476="","",IFERROR(G476/SUM($G$5:$G$1003)+O476,""))</f>
        <v>-1.2661433274246644E-4</v>
      </c>
      <c r="L476" s="22">
        <f>IF(CADA_PROD!$C476="","",IFERROR(SUMIFS(entrada!L:L,entrada!C:C,C476)/SUMIFS(entrada!H:H,entrada!C:C,C476),0))</f>
        <v>0</v>
      </c>
      <c r="M476" s="50" t="e">
        <f>IF(CADA_PROD!B476="","",F476/D476)</f>
        <v>#VALUE!</v>
      </c>
      <c r="N476" s="48" t="b">
        <f t="shared" si="16"/>
        <v>1</v>
      </c>
    </row>
    <row r="477" spans="2:14" ht="30.75" customHeight="1" x14ac:dyDescent="0.25">
      <c r="B477" s="19" t="str">
        <f>IF(CADA_PROD!B477="","",CADA_PROD!B477)</f>
        <v>0N21</v>
      </c>
      <c r="C477" s="19" t="str">
        <f>IF(CADA_PROD!C477="","",CADA_PROD!C477)</f>
        <v>0N21</v>
      </c>
      <c r="D477" s="47" t="str">
        <f>IF(CADA_PROD!D477="","",CADA_PROD!D477)</f>
        <v/>
      </c>
      <c r="E477" s="47">
        <f>IF(CADA_PROD!C477="","",SUMIFS(entrada!H:H,entrada!C:C,C477))</f>
        <v>10</v>
      </c>
      <c r="F477" s="47">
        <f>IF(CADA_PROD!B477="","",SUMIFS(SAIDA!G:G,SAIDA!C:C,C477))</f>
        <v>1</v>
      </c>
      <c r="G477" s="47">
        <f t="shared" si="17"/>
        <v>9</v>
      </c>
      <c r="H477" s="19" t="str">
        <f>IF(CADA_PROD!B477="","",IFERROR(IF(G477&lt;=0,"Sem estoque",IF(G477/D477&lt;0.25,"Quase sem estoque",IF(G477/D477&lt;1.2,"Estoque baixo",IF(G477/D477&lt;2,"Estoque moderado","Estoque confortável")))),""))</f>
        <v/>
      </c>
      <c r="I477" s="22">
        <f>IF(CADA_PROD!B477="","",SUMIFS(entrada!L:L,entrada!C:C,C477))</f>
        <v>0</v>
      </c>
      <c r="J477" s="49">
        <f>IF(CADA_PROD!B477="","",IFERROR($I477/SUM($I$5:$I$1003),""))</f>
        <v>0</v>
      </c>
      <c r="K477" s="49">
        <f>IF(CADA_PROD!B477="","",IFERROR(G477/SUM($G$5:$G$1003)+O477,""))</f>
        <v>1.139528994682198E-3</v>
      </c>
      <c r="L477" s="22">
        <f>IF(CADA_PROD!$C477="","",IFERROR(SUMIFS(entrada!L:L,entrada!C:C,C477)/SUMIFS(entrada!H:H,entrada!C:C,C477),0))</f>
        <v>0</v>
      </c>
      <c r="M477" s="50" t="e">
        <f>IF(CADA_PROD!B477="","",F477/D477)</f>
        <v>#VALUE!</v>
      </c>
      <c r="N477" s="48" t="b">
        <f t="shared" si="16"/>
        <v>1</v>
      </c>
    </row>
    <row r="478" spans="2:14" ht="30.75" customHeight="1" x14ac:dyDescent="0.25">
      <c r="B478" s="19" t="str">
        <f>IF(CADA_PROD!B478="","",CADA_PROD!B478)</f>
        <v>0N22</v>
      </c>
      <c r="C478" s="19" t="str">
        <f>IF(CADA_PROD!C478="","",CADA_PROD!C478)</f>
        <v>0N22</v>
      </c>
      <c r="D478" s="47" t="str">
        <f>IF(CADA_PROD!D478="","",CADA_PROD!D478)</f>
        <v/>
      </c>
      <c r="E478" s="47">
        <f>IF(CADA_PROD!C478="","",SUMIFS(entrada!H:H,entrada!C:C,C478))</f>
        <v>18</v>
      </c>
      <c r="F478" s="47">
        <f>IF(CADA_PROD!B478="","",SUMIFS(SAIDA!G:G,SAIDA!C:C,C478))</f>
        <v>0</v>
      </c>
      <c r="G478" s="47">
        <f t="shared" si="17"/>
        <v>18</v>
      </c>
      <c r="H478" s="19" t="str">
        <f>IF(CADA_PROD!B478="","",IFERROR(IF(G478&lt;=0,"Sem estoque",IF(G478/D478&lt;0.25,"Quase sem estoque",IF(G478/D478&lt;1.2,"Estoque baixo",IF(G478/D478&lt;2,"Estoque moderado","Estoque confortável")))),""))</f>
        <v/>
      </c>
      <c r="I478" s="22">
        <f>IF(CADA_PROD!B478="","",SUMIFS(entrada!L:L,entrada!C:C,C478))</f>
        <v>0</v>
      </c>
      <c r="J478" s="49">
        <f>IF(CADA_PROD!B478="","",IFERROR($I478/SUM($I$5:$I$1003),""))</f>
        <v>0</v>
      </c>
      <c r="K478" s="49">
        <f>IF(CADA_PROD!B478="","",IFERROR(G478/SUM($G$5:$G$1003)+O478,""))</f>
        <v>2.2790579893643961E-3</v>
      </c>
      <c r="L478" s="22">
        <f>IF(CADA_PROD!$C478="","",IFERROR(SUMIFS(entrada!L:L,entrada!C:C,C478)/SUMIFS(entrada!H:H,entrada!C:C,C478),0))</f>
        <v>0</v>
      </c>
      <c r="M478" s="50" t="e">
        <f>IF(CADA_PROD!B478="","",F478/D478)</f>
        <v>#VALUE!</v>
      </c>
      <c r="N478" s="48" t="b">
        <f t="shared" si="16"/>
        <v>1</v>
      </c>
    </row>
    <row r="479" spans="2:14" ht="30.75" customHeight="1" x14ac:dyDescent="0.25">
      <c r="B479" s="19" t="str">
        <f>IF(CADA_PROD!B479="","",CADA_PROD!B479)</f>
        <v>0N23</v>
      </c>
      <c r="C479" s="19" t="str">
        <f>IF(CADA_PROD!C479="","",CADA_PROD!C479)</f>
        <v>0N23</v>
      </c>
      <c r="D479" s="47" t="str">
        <f>IF(CADA_PROD!D479="","",CADA_PROD!D479)</f>
        <v/>
      </c>
      <c r="E479" s="47">
        <f>IF(CADA_PROD!C479="","",SUMIFS(entrada!H:H,entrada!C:C,C479))</f>
        <v>0</v>
      </c>
      <c r="F479" s="47">
        <f>IF(CADA_PROD!B479="","",SUMIFS(SAIDA!G:G,SAIDA!C:C,C479))</f>
        <v>0</v>
      </c>
      <c r="G479" s="47">
        <f t="shared" si="17"/>
        <v>0</v>
      </c>
      <c r="H479" s="19" t="str">
        <f>IF(CADA_PROD!B479="","",IFERROR(IF(G479&lt;=0,"Sem estoque",IF(G479/D479&lt;0.25,"Quase sem estoque",IF(G479/D479&lt;1.2,"Estoque baixo",IF(G479/D479&lt;2,"Estoque moderado","Estoque confortável")))),""))</f>
        <v>Sem estoque</v>
      </c>
      <c r="I479" s="22">
        <f>IF(CADA_PROD!B479="","",SUMIFS(entrada!L:L,entrada!C:C,C479))</f>
        <v>0</v>
      </c>
      <c r="J479" s="49">
        <f>IF(CADA_PROD!B479="","",IFERROR($I479/SUM($I$5:$I$1003),""))</f>
        <v>0</v>
      </c>
      <c r="K479" s="49">
        <f>IF(CADA_PROD!B479="","",IFERROR(G479/SUM($G$5:$G$1003)+O479,""))</f>
        <v>0</v>
      </c>
      <c r="L479" s="22">
        <f>IF(CADA_PROD!$C479="","",IFERROR(SUMIFS(entrada!L:L,entrada!C:C,C479)/SUMIFS(entrada!H:H,entrada!C:C,C479),0))</f>
        <v>0</v>
      </c>
      <c r="M479" s="50" t="e">
        <f>IF(CADA_PROD!B479="","",F479/D479)</f>
        <v>#VALUE!</v>
      </c>
      <c r="N479" s="48" t="b">
        <f t="shared" si="16"/>
        <v>1</v>
      </c>
    </row>
    <row r="480" spans="2:14" ht="30.75" customHeight="1" x14ac:dyDescent="0.25">
      <c r="B480" s="19" t="str">
        <f>IF(CADA_PROD!B480="","",CADA_PROD!B480)</f>
        <v>0N24</v>
      </c>
      <c r="C480" s="19" t="str">
        <f>IF(CADA_PROD!C480="","",CADA_PROD!C480)</f>
        <v>0N24</v>
      </c>
      <c r="D480" s="47" t="str">
        <f>IF(CADA_PROD!D480="","",CADA_PROD!D480)</f>
        <v/>
      </c>
      <c r="E480" s="47">
        <f>IF(CADA_PROD!C480="","",SUMIFS(entrada!H:H,entrada!C:C,C480))</f>
        <v>8</v>
      </c>
      <c r="F480" s="47">
        <f>IF(CADA_PROD!B480="","",SUMIFS(SAIDA!G:G,SAIDA!C:C,C480))</f>
        <v>0</v>
      </c>
      <c r="G480" s="47">
        <f t="shared" si="17"/>
        <v>8</v>
      </c>
      <c r="H480" s="19" t="str">
        <f>IF(CADA_PROD!B480="","",IFERROR(IF(G480&lt;=0,"Sem estoque",IF(G480/D480&lt;0.25,"Quase sem estoque",IF(G480/D480&lt;1.2,"Estoque baixo",IF(G480/D480&lt;2,"Estoque moderado","Estoque confortável")))),""))</f>
        <v/>
      </c>
      <c r="I480" s="22">
        <f>IF(CADA_PROD!B480="","",SUMIFS(entrada!L:L,entrada!C:C,C480))</f>
        <v>0</v>
      </c>
      <c r="J480" s="49">
        <f>IF(CADA_PROD!B480="","",IFERROR($I480/SUM($I$5:$I$1003),""))</f>
        <v>0</v>
      </c>
      <c r="K480" s="49">
        <f>IF(CADA_PROD!B480="","",IFERROR(G480/SUM($G$5:$G$1003)+O480,""))</f>
        <v>1.0129146619397315E-3</v>
      </c>
      <c r="L480" s="22">
        <f>IF(CADA_PROD!$C480="","",IFERROR(SUMIFS(entrada!L:L,entrada!C:C,C480)/SUMIFS(entrada!H:H,entrada!C:C,C480),0))</f>
        <v>0</v>
      </c>
      <c r="M480" s="50" t="e">
        <f>IF(CADA_PROD!B480="","",F480/D480)</f>
        <v>#VALUE!</v>
      </c>
      <c r="N480" s="48" t="b">
        <f t="shared" si="16"/>
        <v>1</v>
      </c>
    </row>
    <row r="481" spans="2:14" ht="30.75" customHeight="1" x14ac:dyDescent="0.25">
      <c r="B481" s="19" t="str">
        <f>IF(CADA_PROD!B481="","",CADA_PROD!B481)</f>
        <v>0N25</v>
      </c>
      <c r="C481" s="19" t="str">
        <f>IF(CADA_PROD!C481="","",CADA_PROD!C481)</f>
        <v>0N25</v>
      </c>
      <c r="D481" s="47" t="str">
        <f>IF(CADA_PROD!D481="","",CADA_PROD!D481)</f>
        <v/>
      </c>
      <c r="E481" s="47">
        <f>IF(CADA_PROD!C481="","",SUMIFS(entrada!H:H,entrada!C:C,C481))</f>
        <v>0</v>
      </c>
      <c r="F481" s="47">
        <f>IF(CADA_PROD!B481="","",SUMIFS(SAIDA!G:G,SAIDA!C:C,C481))</f>
        <v>0</v>
      </c>
      <c r="G481" s="47">
        <f t="shared" si="17"/>
        <v>0</v>
      </c>
      <c r="H481" s="19" t="str">
        <f>IF(CADA_PROD!B481="","",IFERROR(IF(G481&lt;=0,"Sem estoque",IF(G481/D481&lt;0.25,"Quase sem estoque",IF(G481/D481&lt;1.2,"Estoque baixo",IF(G481/D481&lt;2,"Estoque moderado","Estoque confortável")))),""))</f>
        <v>Sem estoque</v>
      </c>
      <c r="I481" s="22">
        <f>IF(CADA_PROD!B481="","",SUMIFS(entrada!L:L,entrada!C:C,C481))</f>
        <v>0</v>
      </c>
      <c r="J481" s="49">
        <f>IF(CADA_PROD!B481="","",IFERROR($I481/SUM($I$5:$I$1003),""))</f>
        <v>0</v>
      </c>
      <c r="K481" s="49">
        <f>IF(CADA_PROD!B481="","",IFERROR(G481/SUM($G$5:$G$1003)+O481,""))</f>
        <v>0</v>
      </c>
      <c r="L481" s="22">
        <f>IF(CADA_PROD!$C481="","",IFERROR(SUMIFS(entrada!L:L,entrada!C:C,C481)/SUMIFS(entrada!H:H,entrada!C:C,C481),0))</f>
        <v>0</v>
      </c>
      <c r="M481" s="50" t="e">
        <f>IF(CADA_PROD!B481="","",F481/D481)</f>
        <v>#VALUE!</v>
      </c>
      <c r="N481" s="48" t="b">
        <f t="shared" si="16"/>
        <v>1</v>
      </c>
    </row>
    <row r="482" spans="2:14" ht="30.75" customHeight="1" x14ac:dyDescent="0.25">
      <c r="B482" s="19" t="str">
        <f>IF(CADA_PROD!B482="","",CADA_PROD!B482)</f>
        <v>0N26</v>
      </c>
      <c r="C482" s="19" t="str">
        <f>IF(CADA_PROD!C482="","",CADA_PROD!C482)</f>
        <v>0N26</v>
      </c>
      <c r="D482" s="47" t="str">
        <f>IF(CADA_PROD!D482="","",CADA_PROD!D482)</f>
        <v/>
      </c>
      <c r="E482" s="47">
        <f>IF(CADA_PROD!C482="","",SUMIFS(entrada!H:H,entrada!C:C,C482))</f>
        <v>0</v>
      </c>
      <c r="F482" s="47">
        <f>IF(CADA_PROD!B482="","",SUMIFS(SAIDA!G:G,SAIDA!C:C,C482))</f>
        <v>0</v>
      </c>
      <c r="G482" s="47">
        <f t="shared" si="17"/>
        <v>0</v>
      </c>
      <c r="H482" s="19" t="str">
        <f>IF(CADA_PROD!B482="","",IFERROR(IF(G482&lt;=0,"Sem estoque",IF(G482/D482&lt;0.25,"Quase sem estoque",IF(G482/D482&lt;1.2,"Estoque baixo",IF(G482/D482&lt;2,"Estoque moderado","Estoque confortável")))),""))</f>
        <v>Sem estoque</v>
      </c>
      <c r="I482" s="22">
        <f>IF(CADA_PROD!B482="","",SUMIFS(entrada!L:L,entrada!C:C,C482))</f>
        <v>0</v>
      </c>
      <c r="J482" s="49">
        <f>IF(CADA_PROD!B482="","",IFERROR($I482/SUM($I$5:$I$1003),""))</f>
        <v>0</v>
      </c>
      <c r="K482" s="49">
        <f>IF(CADA_PROD!B482="","",IFERROR(G482/SUM($G$5:$G$1003)+O482,""))</f>
        <v>0</v>
      </c>
      <c r="L482" s="22">
        <f>IF(CADA_PROD!$C482="","",IFERROR(SUMIFS(entrada!L:L,entrada!C:C,C482)/SUMIFS(entrada!H:H,entrada!C:C,C482),0))</f>
        <v>0</v>
      </c>
      <c r="M482" s="50" t="e">
        <f>IF(CADA_PROD!B482="","",F482/D482)</f>
        <v>#VALUE!</v>
      </c>
      <c r="N482" s="48" t="b">
        <f t="shared" si="16"/>
        <v>1</v>
      </c>
    </row>
    <row r="483" spans="2:14" ht="30.75" customHeight="1" x14ac:dyDescent="0.25">
      <c r="B483" s="19" t="str">
        <f>IF(CADA_PROD!B483="","",CADA_PROD!B483)</f>
        <v>0N27</v>
      </c>
      <c r="C483" s="19" t="str">
        <f>IF(CADA_PROD!C483="","",CADA_PROD!C483)</f>
        <v>0N27</v>
      </c>
      <c r="D483" s="47" t="str">
        <f>IF(CADA_PROD!D483="","",CADA_PROD!D483)</f>
        <v/>
      </c>
      <c r="E483" s="47">
        <f>IF(CADA_PROD!C483="","",SUMIFS(entrada!H:H,entrada!C:C,C483))</f>
        <v>0</v>
      </c>
      <c r="F483" s="47">
        <f>IF(CADA_PROD!B483="","",SUMIFS(SAIDA!G:G,SAIDA!C:C,C483))</f>
        <v>0</v>
      </c>
      <c r="G483" s="47">
        <f t="shared" si="17"/>
        <v>0</v>
      </c>
      <c r="H483" s="19" t="str">
        <f>IF(CADA_PROD!B483="","",IFERROR(IF(G483&lt;=0,"Sem estoque",IF(G483/D483&lt;0.25,"Quase sem estoque",IF(G483/D483&lt;1.2,"Estoque baixo",IF(G483/D483&lt;2,"Estoque moderado","Estoque confortável")))),""))</f>
        <v>Sem estoque</v>
      </c>
      <c r="I483" s="22">
        <f>IF(CADA_PROD!B483="","",SUMIFS(entrada!L:L,entrada!C:C,C483))</f>
        <v>0</v>
      </c>
      <c r="J483" s="49">
        <f>IF(CADA_PROD!B483="","",IFERROR($I483/SUM($I$5:$I$1003),""))</f>
        <v>0</v>
      </c>
      <c r="K483" s="49">
        <f>IF(CADA_PROD!B483="","",IFERROR(G483/SUM($G$5:$G$1003)+O483,""))</f>
        <v>0</v>
      </c>
      <c r="L483" s="22">
        <f>IF(CADA_PROD!$C483="","",IFERROR(SUMIFS(entrada!L:L,entrada!C:C,C483)/SUMIFS(entrada!H:H,entrada!C:C,C483),0))</f>
        <v>0</v>
      </c>
      <c r="M483" s="50" t="e">
        <f>IF(CADA_PROD!B483="","",F483/D483)</f>
        <v>#VALUE!</v>
      </c>
      <c r="N483" s="48" t="b">
        <f t="shared" si="16"/>
        <v>1</v>
      </c>
    </row>
    <row r="484" spans="2:14" ht="30.75" customHeight="1" x14ac:dyDescent="0.25">
      <c r="B484" s="19" t="str">
        <f>IF(CADA_PROD!B484="","",CADA_PROD!B484)</f>
        <v>0N28</v>
      </c>
      <c r="C484" s="19" t="str">
        <f>IF(CADA_PROD!C484="","",CADA_PROD!C484)</f>
        <v>0N28</v>
      </c>
      <c r="D484" s="47" t="str">
        <f>IF(CADA_PROD!D484="","",CADA_PROD!D484)</f>
        <v/>
      </c>
      <c r="E484" s="47">
        <f>IF(CADA_PROD!C484="","",SUMIFS(entrada!H:H,entrada!C:C,C484))</f>
        <v>0</v>
      </c>
      <c r="F484" s="47">
        <f>IF(CADA_PROD!B484="","",SUMIFS(SAIDA!G:G,SAIDA!C:C,C484))</f>
        <v>0</v>
      </c>
      <c r="G484" s="47">
        <f t="shared" si="17"/>
        <v>0</v>
      </c>
      <c r="H484" s="19" t="str">
        <f>IF(CADA_PROD!B484="","",IFERROR(IF(G484&lt;=0,"Sem estoque",IF(G484/D484&lt;0.25,"Quase sem estoque",IF(G484/D484&lt;1.2,"Estoque baixo",IF(G484/D484&lt;2,"Estoque moderado","Estoque confortável")))),""))</f>
        <v>Sem estoque</v>
      </c>
      <c r="I484" s="22">
        <f>IF(CADA_PROD!B484="","",SUMIFS(entrada!L:L,entrada!C:C,C484))</f>
        <v>0</v>
      </c>
      <c r="J484" s="49">
        <f>IF(CADA_PROD!B484="","",IFERROR($I484/SUM($I$5:$I$1003),""))</f>
        <v>0</v>
      </c>
      <c r="K484" s="49">
        <f>IF(CADA_PROD!B484="","",IFERROR(G484/SUM($G$5:$G$1003)+O484,""))</f>
        <v>0</v>
      </c>
      <c r="L484" s="22">
        <f>IF(CADA_PROD!$C484="","",IFERROR(SUMIFS(entrada!L:L,entrada!C:C,C484)/SUMIFS(entrada!H:H,entrada!C:C,C484),0))</f>
        <v>0</v>
      </c>
      <c r="M484" s="50" t="e">
        <f>IF(CADA_PROD!B484="","",F484/D484)</f>
        <v>#VALUE!</v>
      </c>
      <c r="N484" s="48" t="b">
        <f t="shared" si="16"/>
        <v>1</v>
      </c>
    </row>
    <row r="485" spans="2:14" ht="30.75" customHeight="1" x14ac:dyDescent="0.25">
      <c r="B485" s="19" t="str">
        <f>IF(CADA_PROD!B485="","",CADA_PROD!B485)</f>
        <v>0N29</v>
      </c>
      <c r="C485" s="19" t="str">
        <f>IF(CADA_PROD!C485="","",CADA_PROD!C485)</f>
        <v>0N29</v>
      </c>
      <c r="D485" s="47" t="str">
        <f>IF(CADA_PROD!D485="","",CADA_PROD!D485)</f>
        <v/>
      </c>
      <c r="E485" s="47">
        <f>IF(CADA_PROD!C485="","",SUMIFS(entrada!H:H,entrada!C:C,C485))</f>
        <v>0</v>
      </c>
      <c r="F485" s="47">
        <f>IF(CADA_PROD!B485="","",SUMIFS(SAIDA!G:G,SAIDA!C:C,C485))</f>
        <v>0</v>
      </c>
      <c r="G485" s="47">
        <f t="shared" si="17"/>
        <v>0</v>
      </c>
      <c r="H485" s="19" t="str">
        <f>IF(CADA_PROD!B485="","",IFERROR(IF(G485&lt;=0,"Sem estoque",IF(G485/D485&lt;0.25,"Quase sem estoque",IF(G485/D485&lt;1.2,"Estoque baixo",IF(G485/D485&lt;2,"Estoque moderado","Estoque confortável")))),""))</f>
        <v>Sem estoque</v>
      </c>
      <c r="I485" s="22">
        <f>IF(CADA_PROD!B485="","",SUMIFS(entrada!L:L,entrada!C:C,C485))</f>
        <v>0</v>
      </c>
      <c r="J485" s="49">
        <f>IF(CADA_PROD!B485="","",IFERROR($I485/SUM($I$5:$I$1003),""))</f>
        <v>0</v>
      </c>
      <c r="K485" s="49">
        <f>IF(CADA_PROD!B485="","",IFERROR(G485/SUM($G$5:$G$1003)+O485,""))</f>
        <v>0</v>
      </c>
      <c r="L485" s="22">
        <f>IF(CADA_PROD!$C485="","",IFERROR(SUMIFS(entrada!L:L,entrada!C:C,C485)/SUMIFS(entrada!H:H,entrada!C:C,C485),0))</f>
        <v>0</v>
      </c>
      <c r="M485" s="50" t="e">
        <f>IF(CADA_PROD!B485="","",F485/D485)</f>
        <v>#VALUE!</v>
      </c>
      <c r="N485" s="48" t="b">
        <f t="shared" si="16"/>
        <v>1</v>
      </c>
    </row>
    <row r="486" spans="2:14" ht="30.75" customHeight="1" x14ac:dyDescent="0.25">
      <c r="B486" s="19" t="str">
        <f>IF(CADA_PROD!B486="","",CADA_PROD!B486)</f>
        <v>0N30</v>
      </c>
      <c r="C486" s="19" t="str">
        <f>IF(CADA_PROD!C486="","",CADA_PROD!C486)</f>
        <v>0N30</v>
      </c>
      <c r="D486" s="47" t="str">
        <f>IF(CADA_PROD!D486="","",CADA_PROD!D486)</f>
        <v/>
      </c>
      <c r="E486" s="47">
        <f>IF(CADA_PROD!C486="","",SUMIFS(entrada!H:H,entrada!C:C,C486))</f>
        <v>0</v>
      </c>
      <c r="F486" s="47">
        <f>IF(CADA_PROD!B486="","",SUMIFS(SAIDA!G:G,SAIDA!C:C,C486))</f>
        <v>0</v>
      </c>
      <c r="G486" s="47">
        <f t="shared" si="17"/>
        <v>0</v>
      </c>
      <c r="H486" s="19" t="str">
        <f>IF(CADA_PROD!B486="","",IFERROR(IF(G486&lt;=0,"Sem estoque",IF(G486/D486&lt;0.25,"Quase sem estoque",IF(G486/D486&lt;1.2,"Estoque baixo",IF(G486/D486&lt;2,"Estoque moderado","Estoque confortável")))),""))</f>
        <v>Sem estoque</v>
      </c>
      <c r="I486" s="22">
        <f>IF(CADA_PROD!B486="","",SUMIFS(entrada!L:L,entrada!C:C,C486))</f>
        <v>0</v>
      </c>
      <c r="J486" s="49">
        <f>IF(CADA_PROD!B486="","",IFERROR($I486/SUM($I$5:$I$1003),""))</f>
        <v>0</v>
      </c>
      <c r="K486" s="49">
        <f>IF(CADA_PROD!B486="","",IFERROR(G486/SUM($G$5:$G$1003)+O486,""))</f>
        <v>0</v>
      </c>
      <c r="L486" s="22">
        <f>IF(CADA_PROD!$C486="","",IFERROR(SUMIFS(entrada!L:L,entrada!C:C,C486)/SUMIFS(entrada!H:H,entrada!C:C,C486),0))</f>
        <v>0</v>
      </c>
      <c r="M486" s="50" t="e">
        <f>IF(CADA_PROD!B486="","",F486/D486)</f>
        <v>#VALUE!</v>
      </c>
      <c r="N486" s="48" t="b">
        <f t="shared" si="16"/>
        <v>1</v>
      </c>
    </row>
    <row r="487" spans="2:14" ht="30.75" customHeight="1" x14ac:dyDescent="0.25">
      <c r="B487" s="19" t="str">
        <f>IF(CADA_PROD!B487="","",CADA_PROD!B487)</f>
        <v>0N31</v>
      </c>
      <c r="C487" s="19" t="str">
        <f>IF(CADA_PROD!C487="","",CADA_PROD!C487)</f>
        <v>0N31</v>
      </c>
      <c r="D487" s="47" t="str">
        <f>IF(CADA_PROD!D487="","",CADA_PROD!D487)</f>
        <v/>
      </c>
      <c r="E487" s="47">
        <f>IF(CADA_PROD!C487="","",SUMIFS(entrada!H:H,entrada!C:C,C487))</f>
        <v>0</v>
      </c>
      <c r="F487" s="47">
        <f>IF(CADA_PROD!B487="","",SUMIFS(SAIDA!G:G,SAIDA!C:C,C487))</f>
        <v>0</v>
      </c>
      <c r="G487" s="47">
        <f t="shared" si="17"/>
        <v>0</v>
      </c>
      <c r="H487" s="19" t="str">
        <f>IF(CADA_PROD!B487="","",IFERROR(IF(G487&lt;=0,"Sem estoque",IF(G487/D487&lt;0.25,"Quase sem estoque",IF(G487/D487&lt;1.2,"Estoque baixo",IF(G487/D487&lt;2,"Estoque moderado","Estoque confortável")))),""))</f>
        <v>Sem estoque</v>
      </c>
      <c r="I487" s="22">
        <f>IF(CADA_PROD!B487="","",SUMIFS(entrada!L:L,entrada!C:C,C487))</f>
        <v>0</v>
      </c>
      <c r="J487" s="49">
        <f>IF(CADA_PROD!B487="","",IFERROR($I487/SUM($I$5:$I$1003),""))</f>
        <v>0</v>
      </c>
      <c r="K487" s="49">
        <f>IF(CADA_PROD!B487="","",IFERROR(G487/SUM($G$5:$G$1003)+O487,""))</f>
        <v>0</v>
      </c>
      <c r="L487" s="22">
        <f>IF(CADA_PROD!$C487="","",IFERROR(SUMIFS(entrada!L:L,entrada!C:C,C487)/SUMIFS(entrada!H:H,entrada!C:C,C487),0))</f>
        <v>0</v>
      </c>
      <c r="M487" s="50" t="e">
        <f>IF(CADA_PROD!B487="","",F487/D487)</f>
        <v>#VALUE!</v>
      </c>
      <c r="N487" s="48" t="b">
        <f t="shared" si="16"/>
        <v>1</v>
      </c>
    </row>
    <row r="488" spans="2:14" ht="30.75" customHeight="1" x14ac:dyDescent="0.25">
      <c r="B488" s="19" t="str">
        <f>IF(CADA_PROD!B488="","",CADA_PROD!B488)</f>
        <v>0N32</v>
      </c>
      <c r="C488" s="19" t="str">
        <f>IF(CADA_PROD!C488="","",CADA_PROD!C488)</f>
        <v>0N32</v>
      </c>
      <c r="D488" s="47" t="str">
        <f>IF(CADA_PROD!D488="","",CADA_PROD!D488)</f>
        <v/>
      </c>
      <c r="E488" s="47">
        <f>IF(CADA_PROD!C488="","",SUMIFS(entrada!H:H,entrada!C:C,C488))</f>
        <v>0</v>
      </c>
      <c r="F488" s="47">
        <f>IF(CADA_PROD!B488="","",SUMIFS(SAIDA!G:G,SAIDA!C:C,C488))</f>
        <v>0</v>
      </c>
      <c r="G488" s="47">
        <f t="shared" si="17"/>
        <v>0</v>
      </c>
      <c r="H488" s="19" t="str">
        <f>IF(CADA_PROD!B488="","",IFERROR(IF(G488&lt;=0,"Sem estoque",IF(G488/D488&lt;0.25,"Quase sem estoque",IF(G488/D488&lt;1.2,"Estoque baixo",IF(G488/D488&lt;2,"Estoque moderado","Estoque confortável")))),""))</f>
        <v>Sem estoque</v>
      </c>
      <c r="I488" s="22">
        <f>IF(CADA_PROD!B488="","",SUMIFS(entrada!L:L,entrada!C:C,C488))</f>
        <v>0</v>
      </c>
      <c r="J488" s="49">
        <f>IF(CADA_PROD!B488="","",IFERROR($I488/SUM($I$5:$I$1003),""))</f>
        <v>0</v>
      </c>
      <c r="K488" s="49">
        <f>IF(CADA_PROD!B488="","",IFERROR(G488/SUM($G$5:$G$1003)+O488,""))</f>
        <v>0</v>
      </c>
      <c r="L488" s="22">
        <f>IF(CADA_PROD!$C488="","",IFERROR(SUMIFS(entrada!L:L,entrada!C:C,C488)/SUMIFS(entrada!H:H,entrada!C:C,C488),0))</f>
        <v>0</v>
      </c>
      <c r="M488" s="50" t="e">
        <f>IF(CADA_PROD!B488="","",F488/D488)</f>
        <v>#VALUE!</v>
      </c>
      <c r="N488" s="48" t="b">
        <f t="shared" si="16"/>
        <v>1</v>
      </c>
    </row>
    <row r="489" spans="2:14" ht="30.75" customHeight="1" x14ac:dyDescent="0.25">
      <c r="B489" s="19" t="str">
        <f>IF(CADA_PROD!B489="","",CADA_PROD!B489)</f>
        <v>00O1</v>
      </c>
      <c r="C489" s="19" t="str">
        <f>IF(CADA_PROD!C489="","",CADA_PROD!C489)</f>
        <v>00O1</v>
      </c>
      <c r="D489" s="47" t="str">
        <f>IF(CADA_PROD!D489="","",CADA_PROD!D489)</f>
        <v/>
      </c>
      <c r="E489" s="47">
        <f>IF(CADA_PROD!C489="","",SUMIFS(entrada!H:H,entrada!C:C,C489))</f>
        <v>4</v>
      </c>
      <c r="F489" s="47">
        <f>IF(CADA_PROD!B489="","",SUMIFS(SAIDA!G:G,SAIDA!C:C,C489))</f>
        <v>0</v>
      </c>
      <c r="G489" s="47">
        <f t="shared" si="17"/>
        <v>4</v>
      </c>
      <c r="H489" s="19" t="str">
        <f>IF(CADA_PROD!B489="","",IFERROR(IF(G489&lt;=0,"Sem estoque",IF(G489/D489&lt;0.25,"Quase sem estoque",IF(G489/D489&lt;1.2,"Estoque baixo",IF(G489/D489&lt;2,"Estoque moderado","Estoque confortável")))),""))</f>
        <v/>
      </c>
      <c r="I489" s="22">
        <f>IF(CADA_PROD!B489="","",SUMIFS(entrada!L:L,entrada!C:C,C489))</f>
        <v>0</v>
      </c>
      <c r="J489" s="49">
        <f>IF(CADA_PROD!B489="","",IFERROR($I489/SUM($I$5:$I$1003),""))</f>
        <v>0</v>
      </c>
      <c r="K489" s="49">
        <f>IF(CADA_PROD!B489="","",IFERROR(G489/SUM($G$5:$G$1003)+O489,""))</f>
        <v>5.0645733096986575E-4</v>
      </c>
      <c r="L489" s="22">
        <f>IF(CADA_PROD!$C489="","",IFERROR(SUMIFS(entrada!L:L,entrada!C:C,C489)/SUMIFS(entrada!H:H,entrada!C:C,C489),0))</f>
        <v>0</v>
      </c>
      <c r="M489" s="50" t="e">
        <f>IF(CADA_PROD!B489="","",F489/D489)</f>
        <v>#VALUE!</v>
      </c>
      <c r="N489" s="48" t="b">
        <f t="shared" si="16"/>
        <v>1</v>
      </c>
    </row>
    <row r="490" spans="2:14" ht="30.75" customHeight="1" x14ac:dyDescent="0.25">
      <c r="B490" s="19" t="str">
        <f>IF(CADA_PROD!B490="","",CADA_PROD!B490)</f>
        <v>00O2</v>
      </c>
      <c r="C490" s="19" t="str">
        <f>IF(CADA_PROD!C490="","",CADA_PROD!C490)</f>
        <v>00O2</v>
      </c>
      <c r="D490" s="47" t="str">
        <f>IF(CADA_PROD!D490="","",CADA_PROD!D490)</f>
        <v/>
      </c>
      <c r="E490" s="47">
        <f>IF(CADA_PROD!C490="","",SUMIFS(entrada!H:H,entrada!C:C,C490))</f>
        <v>3</v>
      </c>
      <c r="F490" s="47">
        <f>IF(CADA_PROD!B490="","",SUMIFS(SAIDA!G:G,SAIDA!C:C,C490))</f>
        <v>0</v>
      </c>
      <c r="G490" s="47">
        <f t="shared" si="17"/>
        <v>3</v>
      </c>
      <c r="H490" s="19" t="str">
        <f>IF(CADA_PROD!B490="","",IFERROR(IF(G490&lt;=0,"Sem estoque",IF(G490/D490&lt;0.25,"Quase sem estoque",IF(G490/D490&lt;1.2,"Estoque baixo",IF(G490/D490&lt;2,"Estoque moderado","Estoque confortável")))),""))</f>
        <v/>
      </c>
      <c r="I490" s="22">
        <f>IF(CADA_PROD!B490="","",SUMIFS(entrada!L:L,entrada!C:C,C490))</f>
        <v>0</v>
      </c>
      <c r="J490" s="49">
        <f>IF(CADA_PROD!B490="","",IFERROR($I490/SUM($I$5:$I$1003),""))</f>
        <v>0</v>
      </c>
      <c r="K490" s="49">
        <f>IF(CADA_PROD!B490="","",IFERROR(G490/SUM($G$5:$G$1003)+O490,""))</f>
        <v>3.7984299822739937E-4</v>
      </c>
      <c r="L490" s="22">
        <f>IF(CADA_PROD!$C490="","",IFERROR(SUMIFS(entrada!L:L,entrada!C:C,C490)/SUMIFS(entrada!H:H,entrada!C:C,C490),0))</f>
        <v>0</v>
      </c>
      <c r="M490" s="50" t="e">
        <f>IF(CADA_PROD!B490="","",F490/D490)</f>
        <v>#VALUE!</v>
      </c>
      <c r="N490" s="48" t="b">
        <f t="shared" si="16"/>
        <v>1</v>
      </c>
    </row>
    <row r="491" spans="2:14" ht="30.75" customHeight="1" x14ac:dyDescent="0.25">
      <c r="B491" s="19" t="str">
        <f>IF(CADA_PROD!B491="","",CADA_PROD!B491)</f>
        <v>00O3</v>
      </c>
      <c r="C491" s="19" t="str">
        <f>IF(CADA_PROD!C491="","",CADA_PROD!C491)</f>
        <v>00O3</v>
      </c>
      <c r="D491" s="47" t="str">
        <f>IF(CADA_PROD!D491="","",CADA_PROD!D491)</f>
        <v/>
      </c>
      <c r="E491" s="47">
        <f>IF(CADA_PROD!C491="","",SUMIFS(entrada!H:H,entrada!C:C,C491))</f>
        <v>0</v>
      </c>
      <c r="F491" s="47">
        <f>IF(CADA_PROD!B491="","",SUMIFS(SAIDA!G:G,SAIDA!C:C,C491))</f>
        <v>0</v>
      </c>
      <c r="G491" s="47">
        <f t="shared" si="17"/>
        <v>0</v>
      </c>
      <c r="H491" s="19" t="str">
        <f>IF(CADA_PROD!B491="","",IFERROR(IF(G491&lt;=0,"Sem estoque",IF(G491/D491&lt;0.25,"Quase sem estoque",IF(G491/D491&lt;1.2,"Estoque baixo",IF(G491/D491&lt;2,"Estoque moderado","Estoque confortável")))),""))</f>
        <v>Sem estoque</v>
      </c>
      <c r="I491" s="22">
        <f>IF(CADA_PROD!B491="","",SUMIFS(entrada!L:L,entrada!C:C,C491))</f>
        <v>0</v>
      </c>
      <c r="J491" s="49">
        <f>IF(CADA_PROD!B491="","",IFERROR($I491/SUM($I$5:$I$1003),""))</f>
        <v>0</v>
      </c>
      <c r="K491" s="49">
        <f>IF(CADA_PROD!B491="","",IFERROR(G491/SUM($G$5:$G$1003)+O491,""))</f>
        <v>0</v>
      </c>
      <c r="L491" s="22">
        <f>IF(CADA_PROD!$C491="","",IFERROR(SUMIFS(entrada!L:L,entrada!C:C,C491)/SUMIFS(entrada!H:H,entrada!C:C,C491),0))</f>
        <v>0</v>
      </c>
      <c r="M491" s="50" t="e">
        <f>IF(CADA_PROD!B491="","",F491/D491)</f>
        <v>#VALUE!</v>
      </c>
      <c r="N491" s="48" t="b">
        <f t="shared" si="16"/>
        <v>1</v>
      </c>
    </row>
    <row r="492" spans="2:14" ht="30.75" customHeight="1" x14ac:dyDescent="0.25">
      <c r="B492" s="19" t="str">
        <f>IF(CADA_PROD!B492="","",CADA_PROD!B492)</f>
        <v>00O4</v>
      </c>
      <c r="C492" s="19" t="str">
        <f>IF(CADA_PROD!C492="","",CADA_PROD!C492)</f>
        <v>00O4</v>
      </c>
      <c r="D492" s="47" t="str">
        <f>IF(CADA_PROD!D492="","",CADA_PROD!D492)</f>
        <v/>
      </c>
      <c r="E492" s="47">
        <f>IF(CADA_PROD!C492="","",SUMIFS(entrada!H:H,entrada!C:C,C492))</f>
        <v>80</v>
      </c>
      <c r="F492" s="47">
        <f>IF(CADA_PROD!B492="","",SUMIFS(SAIDA!G:G,SAIDA!C:C,C492))</f>
        <v>0</v>
      </c>
      <c r="G492" s="47">
        <f t="shared" si="17"/>
        <v>80</v>
      </c>
      <c r="H492" s="19" t="str">
        <f>IF(CADA_PROD!B492="","",IFERROR(IF(G492&lt;=0,"Sem estoque",IF(G492/D492&lt;0.25,"Quase sem estoque",IF(G492/D492&lt;1.2,"Estoque baixo",IF(G492/D492&lt;2,"Estoque moderado","Estoque confortável")))),""))</f>
        <v/>
      </c>
      <c r="I492" s="22">
        <f>IF(CADA_PROD!B492="","",SUMIFS(entrada!L:L,entrada!C:C,C492))</f>
        <v>0</v>
      </c>
      <c r="J492" s="49">
        <f>IF(CADA_PROD!B492="","",IFERROR($I492/SUM($I$5:$I$1003),""))</f>
        <v>0</v>
      </c>
      <c r="K492" s="49">
        <f>IF(CADA_PROD!B492="","",IFERROR(G492/SUM($G$5:$G$1003)+O492,""))</f>
        <v>1.0129146619397315E-2</v>
      </c>
      <c r="L492" s="22">
        <f>IF(CADA_PROD!$C492="","",IFERROR(SUMIFS(entrada!L:L,entrada!C:C,C492)/SUMIFS(entrada!H:H,entrada!C:C,C492),0))</f>
        <v>0</v>
      </c>
      <c r="M492" s="50" t="e">
        <f>IF(CADA_PROD!B492="","",F492/D492)</f>
        <v>#VALUE!</v>
      </c>
      <c r="N492" s="48" t="b">
        <f t="shared" si="16"/>
        <v>1</v>
      </c>
    </row>
    <row r="493" spans="2:14" ht="30.75" customHeight="1" x14ac:dyDescent="0.25">
      <c r="B493" s="19" t="str">
        <f>IF(CADA_PROD!B493="","",CADA_PROD!B493)</f>
        <v>00O5</v>
      </c>
      <c r="C493" s="19" t="str">
        <f>IF(CADA_PROD!C493="","",CADA_PROD!C493)</f>
        <v>00O5</v>
      </c>
      <c r="D493" s="47" t="str">
        <f>IF(CADA_PROD!D493="","",CADA_PROD!D493)</f>
        <v/>
      </c>
      <c r="E493" s="47">
        <f>IF(CADA_PROD!C493="","",SUMIFS(entrada!H:H,entrada!C:C,C493))</f>
        <v>3</v>
      </c>
      <c r="F493" s="47">
        <f>IF(CADA_PROD!B493="","",SUMIFS(SAIDA!G:G,SAIDA!C:C,C493))</f>
        <v>4</v>
      </c>
      <c r="G493" s="47">
        <f t="shared" si="17"/>
        <v>-1</v>
      </c>
      <c r="H493" s="19" t="str">
        <f>IF(CADA_PROD!B493="","",IFERROR(IF(G493&lt;=0,"Sem estoque",IF(G493/D493&lt;0.25,"Quase sem estoque",IF(G493/D493&lt;1.2,"Estoque baixo",IF(G493/D493&lt;2,"Estoque moderado","Estoque confortável")))),""))</f>
        <v>Sem estoque</v>
      </c>
      <c r="I493" s="22">
        <f>IF(CADA_PROD!B493="","",SUMIFS(entrada!L:L,entrada!C:C,C493))</f>
        <v>0</v>
      </c>
      <c r="J493" s="49">
        <f>IF(CADA_PROD!B493="","",IFERROR($I493/SUM($I$5:$I$1003),""))</f>
        <v>0</v>
      </c>
      <c r="K493" s="49">
        <f>IF(CADA_PROD!B493="","",IFERROR(G493/SUM($G$5:$G$1003)+O493,""))</f>
        <v>-1.2661433274246644E-4</v>
      </c>
      <c r="L493" s="22">
        <f>IF(CADA_PROD!$C493="","",IFERROR(SUMIFS(entrada!L:L,entrada!C:C,C493)/SUMIFS(entrada!H:H,entrada!C:C,C493),0))</f>
        <v>0</v>
      </c>
      <c r="M493" s="50" t="e">
        <f>IF(CADA_PROD!B493="","",F493/D493)</f>
        <v>#VALUE!</v>
      </c>
      <c r="N493" s="48" t="b">
        <f t="shared" si="16"/>
        <v>1</v>
      </c>
    </row>
    <row r="494" spans="2:14" ht="30.75" customHeight="1" x14ac:dyDescent="0.25">
      <c r="B494" s="19" t="str">
        <f>IF(CADA_PROD!B494="","",CADA_PROD!B494)</f>
        <v>00O6</v>
      </c>
      <c r="C494" s="19" t="str">
        <f>IF(CADA_PROD!C494="","",CADA_PROD!C494)</f>
        <v>00O6</v>
      </c>
      <c r="D494" s="47" t="str">
        <f>IF(CADA_PROD!D494="","",CADA_PROD!D494)</f>
        <v/>
      </c>
      <c r="E494" s="47">
        <f>IF(CADA_PROD!C494="","",SUMIFS(entrada!H:H,entrada!C:C,C494))</f>
        <v>3</v>
      </c>
      <c r="F494" s="47">
        <f>IF(CADA_PROD!B494="","",SUMIFS(SAIDA!G:G,SAIDA!C:C,C494))</f>
        <v>4</v>
      </c>
      <c r="G494" s="47">
        <f t="shared" si="17"/>
        <v>-1</v>
      </c>
      <c r="H494" s="19" t="str">
        <f>IF(CADA_PROD!B494="","",IFERROR(IF(G494&lt;=0,"Sem estoque",IF(G494/D494&lt;0.25,"Quase sem estoque",IF(G494/D494&lt;1.2,"Estoque baixo",IF(G494/D494&lt;2,"Estoque moderado","Estoque confortável")))),""))</f>
        <v>Sem estoque</v>
      </c>
      <c r="I494" s="22">
        <f>IF(CADA_PROD!B494="","",SUMIFS(entrada!L:L,entrada!C:C,C494))</f>
        <v>0</v>
      </c>
      <c r="J494" s="49">
        <f>IF(CADA_PROD!B494="","",IFERROR($I494/SUM($I$5:$I$1003),""))</f>
        <v>0</v>
      </c>
      <c r="K494" s="49">
        <f>IF(CADA_PROD!B494="","",IFERROR(G494/SUM($G$5:$G$1003)+O494,""))</f>
        <v>-1.2661433274246644E-4</v>
      </c>
      <c r="L494" s="22">
        <f>IF(CADA_PROD!$C494="","",IFERROR(SUMIFS(entrada!L:L,entrada!C:C,C494)/SUMIFS(entrada!H:H,entrada!C:C,C494),0))</f>
        <v>0</v>
      </c>
      <c r="M494" s="50" t="e">
        <f>IF(CADA_PROD!B494="","",F494/D494)</f>
        <v>#VALUE!</v>
      </c>
      <c r="N494" s="48" t="b">
        <f t="shared" si="16"/>
        <v>1</v>
      </c>
    </row>
    <row r="495" spans="2:14" ht="30.75" customHeight="1" x14ac:dyDescent="0.25">
      <c r="B495" s="19" t="str">
        <f>IF(CADA_PROD!B495="","",CADA_PROD!B495)</f>
        <v>00O7</v>
      </c>
      <c r="C495" s="19" t="str">
        <f>IF(CADA_PROD!C495="","",CADA_PROD!C495)</f>
        <v>00O7</v>
      </c>
      <c r="D495" s="47" t="str">
        <f>IF(CADA_PROD!D495="","",CADA_PROD!D495)</f>
        <v/>
      </c>
      <c r="E495" s="47">
        <f>IF(CADA_PROD!C495="","",SUMIFS(entrada!H:H,entrada!C:C,C495))</f>
        <v>2</v>
      </c>
      <c r="F495" s="47">
        <f>IF(CADA_PROD!B495="","",SUMIFS(SAIDA!G:G,SAIDA!C:C,C495))</f>
        <v>0</v>
      </c>
      <c r="G495" s="47">
        <f t="shared" si="17"/>
        <v>2</v>
      </c>
      <c r="H495" s="19" t="str">
        <f>IF(CADA_PROD!B495="","",IFERROR(IF(G495&lt;=0,"Sem estoque",IF(G495/D495&lt;0.25,"Quase sem estoque",IF(G495/D495&lt;1.2,"Estoque baixo",IF(G495/D495&lt;2,"Estoque moderado","Estoque confortável")))),""))</f>
        <v/>
      </c>
      <c r="I495" s="22">
        <f>IF(CADA_PROD!B495="","",SUMIFS(entrada!L:L,entrada!C:C,C495))</f>
        <v>0</v>
      </c>
      <c r="J495" s="49">
        <f>IF(CADA_PROD!B495="","",IFERROR($I495/SUM($I$5:$I$1003),""))</f>
        <v>0</v>
      </c>
      <c r="K495" s="49">
        <f>IF(CADA_PROD!B495="","",IFERROR(G495/SUM($G$5:$G$1003)+O495,""))</f>
        <v>2.5322866548493288E-4</v>
      </c>
      <c r="L495" s="22">
        <f>IF(CADA_PROD!$C495="","",IFERROR(SUMIFS(entrada!L:L,entrada!C:C,C495)/SUMIFS(entrada!H:H,entrada!C:C,C495),0))</f>
        <v>0</v>
      </c>
      <c r="M495" s="50" t="e">
        <f>IF(CADA_PROD!B495="","",F495/D495)</f>
        <v>#VALUE!</v>
      </c>
      <c r="N495" s="48" t="b">
        <f t="shared" si="16"/>
        <v>1</v>
      </c>
    </row>
    <row r="496" spans="2:14" ht="30.75" customHeight="1" x14ac:dyDescent="0.25">
      <c r="B496" s="19" t="str">
        <f>IF(CADA_PROD!B496="","",CADA_PROD!B496)</f>
        <v>00O8</v>
      </c>
      <c r="C496" s="19" t="str">
        <f>IF(CADA_PROD!C496="","",CADA_PROD!C496)</f>
        <v>00O8</v>
      </c>
      <c r="D496" s="47" t="str">
        <f>IF(CADA_PROD!D496="","",CADA_PROD!D496)</f>
        <v/>
      </c>
      <c r="E496" s="47">
        <f>IF(CADA_PROD!C496="","",SUMIFS(entrada!H:H,entrada!C:C,C496))</f>
        <v>2</v>
      </c>
      <c r="F496" s="47">
        <f>IF(CADA_PROD!B496="","",SUMIFS(SAIDA!G:G,SAIDA!C:C,C496))</f>
        <v>0</v>
      </c>
      <c r="G496" s="47">
        <f t="shared" si="17"/>
        <v>2</v>
      </c>
      <c r="H496" s="19" t="str">
        <f>IF(CADA_PROD!B496="","",IFERROR(IF(G496&lt;=0,"Sem estoque",IF(G496/D496&lt;0.25,"Quase sem estoque",IF(G496/D496&lt;1.2,"Estoque baixo",IF(G496/D496&lt;2,"Estoque moderado","Estoque confortável")))),""))</f>
        <v/>
      </c>
      <c r="I496" s="22">
        <f>IF(CADA_PROD!B496="","",SUMIFS(entrada!L:L,entrada!C:C,C496))</f>
        <v>0</v>
      </c>
      <c r="J496" s="49">
        <f>IF(CADA_PROD!B496="","",IFERROR($I496/SUM($I$5:$I$1003),""))</f>
        <v>0</v>
      </c>
      <c r="K496" s="49">
        <f>IF(CADA_PROD!B496="","",IFERROR(G496/SUM($G$5:$G$1003)+O496,""))</f>
        <v>2.5322866548493288E-4</v>
      </c>
      <c r="L496" s="22">
        <f>IF(CADA_PROD!$C496="","",IFERROR(SUMIFS(entrada!L:L,entrada!C:C,C496)/SUMIFS(entrada!H:H,entrada!C:C,C496),0))</f>
        <v>0</v>
      </c>
      <c r="M496" s="50" t="e">
        <f>IF(CADA_PROD!B496="","",F496/D496)</f>
        <v>#VALUE!</v>
      </c>
      <c r="N496" s="48" t="b">
        <f t="shared" si="16"/>
        <v>1</v>
      </c>
    </row>
    <row r="497" spans="2:14" ht="30.75" customHeight="1" x14ac:dyDescent="0.25">
      <c r="B497" s="19" t="str">
        <f>IF(CADA_PROD!B497="","",CADA_PROD!B497)</f>
        <v>00O9</v>
      </c>
      <c r="C497" s="19" t="str">
        <f>IF(CADA_PROD!C497="","",CADA_PROD!C497)</f>
        <v>00O9</v>
      </c>
      <c r="D497" s="47" t="str">
        <f>IF(CADA_PROD!D497="","",CADA_PROD!D497)</f>
        <v/>
      </c>
      <c r="E497" s="47">
        <f>IF(CADA_PROD!C497="","",SUMIFS(entrada!H:H,entrada!C:C,C497))</f>
        <v>9</v>
      </c>
      <c r="F497" s="47">
        <f>IF(CADA_PROD!B497="","",SUMIFS(SAIDA!G:G,SAIDA!C:C,C497))</f>
        <v>1</v>
      </c>
      <c r="G497" s="47">
        <f t="shared" si="17"/>
        <v>8</v>
      </c>
      <c r="H497" s="19" t="str">
        <f>IF(CADA_PROD!B497="","",IFERROR(IF(G497&lt;=0,"Sem estoque",IF(G497/D497&lt;0.25,"Quase sem estoque",IF(G497/D497&lt;1.2,"Estoque baixo",IF(G497/D497&lt;2,"Estoque moderado","Estoque confortável")))),""))</f>
        <v/>
      </c>
      <c r="I497" s="22">
        <f>IF(CADA_PROD!B497="","",SUMIFS(entrada!L:L,entrada!C:C,C497))</f>
        <v>0</v>
      </c>
      <c r="J497" s="49">
        <f>IF(CADA_PROD!B497="","",IFERROR($I497/SUM($I$5:$I$1003),""))</f>
        <v>0</v>
      </c>
      <c r="K497" s="49">
        <f>IF(CADA_PROD!B497="","",IFERROR(G497/SUM($G$5:$G$1003)+O497,""))</f>
        <v>1.0129146619397315E-3</v>
      </c>
      <c r="L497" s="22">
        <f>IF(CADA_PROD!$C497="","",IFERROR(SUMIFS(entrada!L:L,entrada!C:C,C497)/SUMIFS(entrada!H:H,entrada!C:C,C497),0))</f>
        <v>0</v>
      </c>
      <c r="M497" s="50" t="e">
        <f>IF(CADA_PROD!B497="","",F497/D497)</f>
        <v>#VALUE!</v>
      </c>
      <c r="N497" s="48" t="b">
        <f t="shared" si="16"/>
        <v>1</v>
      </c>
    </row>
    <row r="498" spans="2:14" ht="30.75" customHeight="1" x14ac:dyDescent="0.25">
      <c r="B498" s="19" t="str">
        <f>IF(CADA_PROD!B498="","",CADA_PROD!B498)</f>
        <v>0O10</v>
      </c>
      <c r="C498" s="19" t="str">
        <f>IF(CADA_PROD!C498="","",CADA_PROD!C498)</f>
        <v>0O10</v>
      </c>
      <c r="D498" s="47" t="str">
        <f>IF(CADA_PROD!D498="","",CADA_PROD!D498)</f>
        <v/>
      </c>
      <c r="E498" s="47">
        <f>IF(CADA_PROD!C498="","",SUMIFS(entrada!H:H,entrada!C:C,C498))</f>
        <v>2</v>
      </c>
      <c r="F498" s="47">
        <f>IF(CADA_PROD!B498="","",SUMIFS(SAIDA!G:G,SAIDA!C:C,C498))</f>
        <v>0</v>
      </c>
      <c r="G498" s="47">
        <f t="shared" si="17"/>
        <v>2</v>
      </c>
      <c r="H498" s="19" t="str">
        <f>IF(CADA_PROD!B498="","",IFERROR(IF(G498&lt;=0,"Sem estoque",IF(G498/D498&lt;0.25,"Quase sem estoque",IF(G498/D498&lt;1.2,"Estoque baixo",IF(G498/D498&lt;2,"Estoque moderado","Estoque confortável")))),""))</f>
        <v/>
      </c>
      <c r="I498" s="22">
        <f>IF(CADA_PROD!B498="","",SUMIFS(entrada!L:L,entrada!C:C,C498))</f>
        <v>0</v>
      </c>
      <c r="J498" s="49">
        <f>IF(CADA_PROD!B498="","",IFERROR($I498/SUM($I$5:$I$1003),""))</f>
        <v>0</v>
      </c>
      <c r="K498" s="49">
        <f>IF(CADA_PROD!B498="","",IFERROR(G498/SUM($G$5:$G$1003)+O498,""))</f>
        <v>2.5322866548493288E-4</v>
      </c>
      <c r="L498" s="22">
        <f>IF(CADA_PROD!$C498="","",IFERROR(SUMIFS(entrada!L:L,entrada!C:C,C498)/SUMIFS(entrada!H:H,entrada!C:C,C498),0))</f>
        <v>0</v>
      </c>
      <c r="M498" s="50" t="e">
        <f>IF(CADA_PROD!B498="","",F498/D498)</f>
        <v>#VALUE!</v>
      </c>
      <c r="N498" s="48" t="b">
        <f t="shared" si="16"/>
        <v>1</v>
      </c>
    </row>
    <row r="499" spans="2:14" ht="30.75" customHeight="1" x14ac:dyDescent="0.25">
      <c r="B499" s="19" t="str">
        <f>IF(CADA_PROD!B499="","",CADA_PROD!B499)</f>
        <v>0O11</v>
      </c>
      <c r="C499" s="19" t="str">
        <f>IF(CADA_PROD!C499="","",CADA_PROD!C499)</f>
        <v>0O11</v>
      </c>
      <c r="D499" s="47" t="str">
        <f>IF(CADA_PROD!D499="","",CADA_PROD!D499)</f>
        <v/>
      </c>
      <c r="E499" s="47">
        <f>IF(CADA_PROD!C499="","",SUMIFS(entrada!H:H,entrada!C:C,C499))</f>
        <v>2</v>
      </c>
      <c r="F499" s="47">
        <f>IF(CADA_PROD!B499="","",SUMIFS(SAIDA!G:G,SAIDA!C:C,C499))</f>
        <v>0</v>
      </c>
      <c r="G499" s="47">
        <f t="shared" si="17"/>
        <v>2</v>
      </c>
      <c r="H499" s="19" t="str">
        <f>IF(CADA_PROD!B499="","",IFERROR(IF(G499&lt;=0,"Sem estoque",IF(G499/D499&lt;0.25,"Quase sem estoque",IF(G499/D499&lt;1.2,"Estoque baixo",IF(G499/D499&lt;2,"Estoque moderado","Estoque confortável")))),""))</f>
        <v/>
      </c>
      <c r="I499" s="22">
        <f>IF(CADA_PROD!B499="","",SUMIFS(entrada!L:L,entrada!C:C,C499))</f>
        <v>0</v>
      </c>
      <c r="J499" s="49">
        <f>IF(CADA_PROD!B499="","",IFERROR($I499/SUM($I$5:$I$1003),""))</f>
        <v>0</v>
      </c>
      <c r="K499" s="49">
        <f>IF(CADA_PROD!B499="","",IFERROR(G499/SUM($G$5:$G$1003)+O499,""))</f>
        <v>2.5322866548493288E-4</v>
      </c>
      <c r="L499" s="22">
        <f>IF(CADA_PROD!$C499="","",IFERROR(SUMIFS(entrada!L:L,entrada!C:C,C499)/SUMIFS(entrada!H:H,entrada!C:C,C499),0))</f>
        <v>0</v>
      </c>
      <c r="M499" s="50" t="e">
        <f>IF(CADA_PROD!B499="","",F499/D499)</f>
        <v>#VALUE!</v>
      </c>
      <c r="N499" s="48" t="b">
        <f t="shared" si="16"/>
        <v>1</v>
      </c>
    </row>
    <row r="500" spans="2:14" ht="30.75" customHeight="1" x14ac:dyDescent="0.25">
      <c r="B500" s="19" t="str">
        <f>IF(CADA_PROD!B500="","",CADA_PROD!B500)</f>
        <v>0O12</v>
      </c>
      <c r="C500" s="19" t="str">
        <f>IF(CADA_PROD!C500="","",CADA_PROD!C500)</f>
        <v>0O12</v>
      </c>
      <c r="D500" s="47" t="str">
        <f>IF(CADA_PROD!D500="","",CADA_PROD!D500)</f>
        <v/>
      </c>
      <c r="E500" s="47">
        <f>IF(CADA_PROD!C500="","",SUMIFS(entrada!H:H,entrada!C:C,C500))</f>
        <v>1</v>
      </c>
      <c r="F500" s="47">
        <f>IF(CADA_PROD!B500="","",SUMIFS(SAIDA!G:G,SAIDA!C:C,C500))</f>
        <v>0</v>
      </c>
      <c r="G500" s="47">
        <f t="shared" si="17"/>
        <v>1</v>
      </c>
      <c r="H500" s="19" t="str">
        <f>IF(CADA_PROD!B500="","",IFERROR(IF(G500&lt;=0,"Sem estoque",IF(G500/D500&lt;0.25,"Quase sem estoque",IF(G500/D500&lt;1.2,"Estoque baixo",IF(G500/D500&lt;2,"Estoque moderado","Estoque confortável")))),""))</f>
        <v/>
      </c>
      <c r="I500" s="22">
        <f>IF(CADA_PROD!B500="","",SUMIFS(entrada!L:L,entrada!C:C,C500))</f>
        <v>0</v>
      </c>
      <c r="J500" s="49">
        <f>IF(CADA_PROD!B500="","",IFERROR($I500/SUM($I$5:$I$1003),""))</f>
        <v>0</v>
      </c>
      <c r="K500" s="49">
        <f>IF(CADA_PROD!B500="","",IFERROR(G500/SUM($G$5:$G$1003)+O500,""))</f>
        <v>1.2661433274246644E-4</v>
      </c>
      <c r="L500" s="22">
        <f>IF(CADA_PROD!$C500="","",IFERROR(SUMIFS(entrada!L:L,entrada!C:C,C500)/SUMIFS(entrada!H:H,entrada!C:C,C500),0))</f>
        <v>0</v>
      </c>
      <c r="M500" s="50" t="e">
        <f>IF(CADA_PROD!B500="","",F500/D500)</f>
        <v>#VALUE!</v>
      </c>
      <c r="N500" s="48" t="b">
        <f t="shared" si="16"/>
        <v>1</v>
      </c>
    </row>
    <row r="501" spans="2:14" ht="30.75" customHeight="1" x14ac:dyDescent="0.25">
      <c r="B501" s="19" t="str">
        <f>IF(CADA_PROD!B501="","",CADA_PROD!B501)</f>
        <v>0O13</v>
      </c>
      <c r="C501" s="19" t="str">
        <f>IF(CADA_PROD!C501="","",CADA_PROD!C501)</f>
        <v>0O13</v>
      </c>
      <c r="D501" s="47" t="str">
        <f>IF(CADA_PROD!D501="","",CADA_PROD!D501)</f>
        <v/>
      </c>
      <c r="E501" s="47">
        <f>IF(CADA_PROD!C501="","",SUMIFS(entrada!H:H,entrada!C:C,C501))</f>
        <v>1</v>
      </c>
      <c r="F501" s="47">
        <f>IF(CADA_PROD!B501="","",SUMIFS(SAIDA!G:G,SAIDA!C:C,C501))</f>
        <v>0</v>
      </c>
      <c r="G501" s="47">
        <f t="shared" si="17"/>
        <v>1</v>
      </c>
      <c r="H501" s="19" t="str">
        <f>IF(CADA_PROD!B501="","",IFERROR(IF(G501&lt;=0,"Sem estoque",IF(G501/D501&lt;0.25,"Quase sem estoque",IF(G501/D501&lt;1.2,"Estoque baixo",IF(G501/D501&lt;2,"Estoque moderado","Estoque confortável")))),""))</f>
        <v/>
      </c>
      <c r="I501" s="22">
        <f>IF(CADA_PROD!B501="","",SUMIFS(entrada!L:L,entrada!C:C,C501))</f>
        <v>0</v>
      </c>
      <c r="J501" s="49">
        <f>IF(CADA_PROD!B501="","",IFERROR($I501/SUM($I$5:$I$1003),""))</f>
        <v>0</v>
      </c>
      <c r="K501" s="49">
        <f>IF(CADA_PROD!B501="","",IFERROR(G501/SUM($G$5:$G$1003)+O501,""))</f>
        <v>1.2661433274246644E-4</v>
      </c>
      <c r="L501" s="22">
        <f>IF(CADA_PROD!$C501="","",IFERROR(SUMIFS(entrada!L:L,entrada!C:C,C501)/SUMIFS(entrada!H:H,entrada!C:C,C501),0))</f>
        <v>0</v>
      </c>
      <c r="M501" s="50" t="e">
        <f>IF(CADA_PROD!B501="","",F501/D501)</f>
        <v>#VALUE!</v>
      </c>
      <c r="N501" s="48" t="b">
        <f t="shared" si="16"/>
        <v>1</v>
      </c>
    </row>
    <row r="502" spans="2:14" ht="30.75" customHeight="1" x14ac:dyDescent="0.25">
      <c r="B502" s="19" t="str">
        <f>IF(CADA_PROD!B502="","",CADA_PROD!B502)</f>
        <v>0O14</v>
      </c>
      <c r="C502" s="19" t="str">
        <f>IF(CADA_PROD!C502="","",CADA_PROD!C502)</f>
        <v>0O14</v>
      </c>
      <c r="D502" s="47" t="str">
        <f>IF(CADA_PROD!D502="","",CADA_PROD!D502)</f>
        <v/>
      </c>
      <c r="E502" s="47">
        <f>IF(CADA_PROD!C502="","",SUMIFS(entrada!H:H,entrada!C:C,C502))</f>
        <v>1</v>
      </c>
      <c r="F502" s="47">
        <f>IF(CADA_PROD!B502="","",SUMIFS(SAIDA!G:G,SAIDA!C:C,C502))</f>
        <v>0</v>
      </c>
      <c r="G502" s="47">
        <f t="shared" si="17"/>
        <v>1</v>
      </c>
      <c r="H502" s="19" t="str">
        <f>IF(CADA_PROD!B502="","",IFERROR(IF(G502&lt;=0,"Sem estoque",IF(G502/D502&lt;0.25,"Quase sem estoque",IF(G502/D502&lt;1.2,"Estoque baixo",IF(G502/D502&lt;2,"Estoque moderado","Estoque confortável")))),""))</f>
        <v/>
      </c>
      <c r="I502" s="22">
        <f>IF(CADA_PROD!B502="","",SUMIFS(entrada!L:L,entrada!C:C,C502))</f>
        <v>0</v>
      </c>
      <c r="J502" s="49">
        <f>IF(CADA_PROD!B502="","",IFERROR($I502/SUM($I$5:$I$1003),""))</f>
        <v>0</v>
      </c>
      <c r="K502" s="49">
        <f>IF(CADA_PROD!B502="","",IFERROR(G502/SUM($G$5:$G$1003)+O502,""))</f>
        <v>1.2661433274246644E-4</v>
      </c>
      <c r="L502" s="22">
        <f>IF(CADA_PROD!$C502="","",IFERROR(SUMIFS(entrada!L:L,entrada!C:C,C502)/SUMIFS(entrada!H:H,entrada!C:C,C502),0))</f>
        <v>0</v>
      </c>
      <c r="M502" s="50" t="e">
        <f>IF(CADA_PROD!B502="","",F502/D502)</f>
        <v>#VALUE!</v>
      </c>
      <c r="N502" s="48" t="b">
        <f t="shared" si="16"/>
        <v>1</v>
      </c>
    </row>
    <row r="503" spans="2:14" ht="30.75" customHeight="1" x14ac:dyDescent="0.25">
      <c r="B503" s="19" t="str">
        <f>IF(CADA_PROD!B503="","",CADA_PROD!B503)</f>
        <v>0O15</v>
      </c>
      <c r="C503" s="19" t="str">
        <f>IF(CADA_PROD!C503="","",CADA_PROD!C503)</f>
        <v>0O15</v>
      </c>
      <c r="D503" s="47" t="str">
        <f>IF(CADA_PROD!D503="","",CADA_PROD!D503)</f>
        <v/>
      </c>
      <c r="E503" s="47">
        <f>IF(CADA_PROD!C503="","",SUMIFS(entrada!H:H,entrada!C:C,C503))</f>
        <v>1</v>
      </c>
      <c r="F503" s="47">
        <f>IF(CADA_PROD!B503="","",SUMIFS(SAIDA!G:G,SAIDA!C:C,C503))</f>
        <v>0</v>
      </c>
      <c r="G503" s="47">
        <f t="shared" si="17"/>
        <v>1</v>
      </c>
      <c r="H503" s="19" t="str">
        <f>IF(CADA_PROD!B503="","",IFERROR(IF(G503&lt;=0,"Sem estoque",IF(G503/D503&lt;0.25,"Quase sem estoque",IF(G503/D503&lt;1.2,"Estoque baixo",IF(G503/D503&lt;2,"Estoque moderado","Estoque confortável")))),""))</f>
        <v/>
      </c>
      <c r="I503" s="22">
        <f>IF(CADA_PROD!B503="","",SUMIFS(entrada!L:L,entrada!C:C,C503))</f>
        <v>0</v>
      </c>
      <c r="J503" s="49">
        <f>IF(CADA_PROD!B503="","",IFERROR($I503/SUM($I$5:$I$1003),""))</f>
        <v>0</v>
      </c>
      <c r="K503" s="49">
        <f>IF(CADA_PROD!B503="","",IFERROR(G503/SUM($G$5:$G$1003)+O503,""))</f>
        <v>1.2661433274246644E-4</v>
      </c>
      <c r="L503" s="22">
        <f>IF(CADA_PROD!$C503="","",IFERROR(SUMIFS(entrada!L:L,entrada!C:C,C503)/SUMIFS(entrada!H:H,entrada!C:C,C503),0))</f>
        <v>0</v>
      </c>
      <c r="M503" s="50" t="e">
        <f>IF(CADA_PROD!B503="","",F503/D503)</f>
        <v>#VALUE!</v>
      </c>
      <c r="N503" s="48" t="b">
        <f t="shared" si="16"/>
        <v>1</v>
      </c>
    </row>
    <row r="504" spans="2:14" ht="30.75" customHeight="1" x14ac:dyDescent="0.25">
      <c r="B504" s="19" t="str">
        <f>IF(CADA_PROD!B504="","",CADA_PROD!B504)</f>
        <v>0O16</v>
      </c>
      <c r="C504" s="19" t="str">
        <f>IF(CADA_PROD!C504="","",CADA_PROD!C504)</f>
        <v>0O16</v>
      </c>
      <c r="D504" s="47" t="str">
        <f>IF(CADA_PROD!D504="","",CADA_PROD!D504)</f>
        <v/>
      </c>
      <c r="E504" s="47">
        <f>IF(CADA_PROD!C504="","",SUMIFS(entrada!H:H,entrada!C:C,C504))</f>
        <v>3</v>
      </c>
      <c r="F504" s="47">
        <f>IF(CADA_PROD!B504="","",SUMIFS(SAIDA!G:G,SAIDA!C:C,C504))</f>
        <v>0</v>
      </c>
      <c r="G504" s="47">
        <f t="shared" si="17"/>
        <v>3</v>
      </c>
      <c r="H504" s="19" t="str">
        <f>IF(CADA_PROD!B504="","",IFERROR(IF(G504&lt;=0,"Sem estoque",IF(G504/D504&lt;0.25,"Quase sem estoque",IF(G504/D504&lt;1.2,"Estoque baixo",IF(G504/D504&lt;2,"Estoque moderado","Estoque confortável")))),""))</f>
        <v/>
      </c>
      <c r="I504" s="22">
        <f>IF(CADA_PROD!B504="","",SUMIFS(entrada!L:L,entrada!C:C,C504))</f>
        <v>0</v>
      </c>
      <c r="J504" s="49">
        <f>IF(CADA_PROD!B504="","",IFERROR($I504/SUM($I$5:$I$1003),""))</f>
        <v>0</v>
      </c>
      <c r="K504" s="49">
        <f>IF(CADA_PROD!B504="","",IFERROR(G504/SUM($G$5:$G$1003)+O504,""))</f>
        <v>3.7984299822739937E-4</v>
      </c>
      <c r="L504" s="22">
        <f>IF(CADA_PROD!$C504="","",IFERROR(SUMIFS(entrada!L:L,entrada!C:C,C504)/SUMIFS(entrada!H:H,entrada!C:C,C504),0))</f>
        <v>0</v>
      </c>
      <c r="M504" s="50" t="e">
        <f>IF(CADA_PROD!B504="","",F504/D504)</f>
        <v>#VALUE!</v>
      </c>
      <c r="N504" s="48" t="b">
        <f t="shared" si="16"/>
        <v>1</v>
      </c>
    </row>
    <row r="505" spans="2:14" ht="30.75" customHeight="1" x14ac:dyDescent="0.25">
      <c r="B505" s="19" t="str">
        <f>IF(CADA_PROD!B505="","",CADA_PROD!B505)</f>
        <v>0O17</v>
      </c>
      <c r="C505" s="19" t="str">
        <f>IF(CADA_PROD!C505="","",CADA_PROD!C505)</f>
        <v>0O17</v>
      </c>
      <c r="D505" s="47" t="str">
        <f>IF(CADA_PROD!D505="","",CADA_PROD!D505)</f>
        <v/>
      </c>
      <c r="E505" s="47">
        <f>IF(CADA_PROD!C505="","",SUMIFS(entrada!H:H,entrada!C:C,C505))</f>
        <v>4</v>
      </c>
      <c r="F505" s="47">
        <f>IF(CADA_PROD!B505="","",SUMIFS(SAIDA!G:G,SAIDA!C:C,C505))</f>
        <v>0</v>
      </c>
      <c r="G505" s="47">
        <f t="shared" si="17"/>
        <v>4</v>
      </c>
      <c r="H505" s="19" t="str">
        <f>IF(CADA_PROD!B505="","",IFERROR(IF(G505&lt;=0,"Sem estoque",IF(G505/D505&lt;0.25,"Quase sem estoque",IF(G505/D505&lt;1.2,"Estoque baixo",IF(G505/D505&lt;2,"Estoque moderado","Estoque confortável")))),""))</f>
        <v/>
      </c>
      <c r="I505" s="22">
        <f>IF(CADA_PROD!B505="","",SUMIFS(entrada!L:L,entrada!C:C,C505))</f>
        <v>0</v>
      </c>
      <c r="J505" s="49">
        <f>IF(CADA_PROD!B505="","",IFERROR($I505/SUM($I$5:$I$1003),""))</f>
        <v>0</v>
      </c>
      <c r="K505" s="49">
        <f>IF(CADA_PROD!B505="","",IFERROR(G505/SUM($G$5:$G$1003)+O505,""))</f>
        <v>5.0645733096986575E-4</v>
      </c>
      <c r="L505" s="22">
        <f>IF(CADA_PROD!$C505="","",IFERROR(SUMIFS(entrada!L:L,entrada!C:C,C505)/SUMIFS(entrada!H:H,entrada!C:C,C505),0))</f>
        <v>0</v>
      </c>
      <c r="M505" s="50" t="e">
        <f>IF(CADA_PROD!B505="","",F505/D505)</f>
        <v>#VALUE!</v>
      </c>
      <c r="N505" s="48" t="b">
        <f t="shared" si="16"/>
        <v>1</v>
      </c>
    </row>
    <row r="506" spans="2:14" ht="30.75" customHeight="1" x14ac:dyDescent="0.25">
      <c r="B506" s="19" t="str">
        <f>IF(CADA_PROD!B506="","",CADA_PROD!B506)</f>
        <v>0O18</v>
      </c>
      <c r="C506" s="19" t="str">
        <f>IF(CADA_PROD!C506="","",CADA_PROD!C506)</f>
        <v>0O18</v>
      </c>
      <c r="D506" s="47" t="str">
        <f>IF(CADA_PROD!D506="","",CADA_PROD!D506)</f>
        <v/>
      </c>
      <c r="E506" s="47">
        <f>IF(CADA_PROD!C506="","",SUMIFS(entrada!H:H,entrada!C:C,C506))</f>
        <v>0</v>
      </c>
      <c r="F506" s="47">
        <f>IF(CADA_PROD!B506="","",SUMIFS(SAIDA!G:G,SAIDA!C:C,C506))</f>
        <v>0</v>
      </c>
      <c r="G506" s="47">
        <f t="shared" si="17"/>
        <v>0</v>
      </c>
      <c r="H506" s="19" t="str">
        <f>IF(CADA_PROD!B506="","",IFERROR(IF(G506&lt;=0,"Sem estoque",IF(G506/D506&lt;0.25,"Quase sem estoque",IF(G506/D506&lt;1.2,"Estoque baixo",IF(G506/D506&lt;2,"Estoque moderado","Estoque confortável")))),""))</f>
        <v>Sem estoque</v>
      </c>
      <c r="I506" s="22">
        <f>IF(CADA_PROD!B506="","",SUMIFS(entrada!L:L,entrada!C:C,C506))</f>
        <v>0</v>
      </c>
      <c r="J506" s="49">
        <f>IF(CADA_PROD!B506="","",IFERROR($I506/SUM($I$5:$I$1003),""))</f>
        <v>0</v>
      </c>
      <c r="K506" s="49">
        <f>IF(CADA_PROD!B506="","",IFERROR(G506/SUM($G$5:$G$1003)+O506,""))</f>
        <v>0</v>
      </c>
      <c r="L506" s="22">
        <f>IF(CADA_PROD!$C506="","",IFERROR(SUMIFS(entrada!L:L,entrada!C:C,C506)/SUMIFS(entrada!H:H,entrada!C:C,C506),0))</f>
        <v>0</v>
      </c>
      <c r="M506" s="50" t="e">
        <f>IF(CADA_PROD!B506="","",F506/D506)</f>
        <v>#VALUE!</v>
      </c>
      <c r="N506" s="48" t="b">
        <f t="shared" si="16"/>
        <v>1</v>
      </c>
    </row>
    <row r="507" spans="2:14" ht="30.75" customHeight="1" x14ac:dyDescent="0.25">
      <c r="B507" s="19" t="str">
        <f>IF(CADA_PROD!B507="","",CADA_PROD!B507)</f>
        <v>0O19</v>
      </c>
      <c r="C507" s="19" t="str">
        <f>IF(CADA_PROD!C507="","",CADA_PROD!C507)</f>
        <v>0O19</v>
      </c>
      <c r="D507" s="47" t="str">
        <f>IF(CADA_PROD!D507="","",CADA_PROD!D507)</f>
        <v/>
      </c>
      <c r="E507" s="47">
        <f>IF(CADA_PROD!C507="","",SUMIFS(entrada!H:H,entrada!C:C,C507))</f>
        <v>1</v>
      </c>
      <c r="F507" s="47">
        <f>IF(CADA_PROD!B507="","",SUMIFS(SAIDA!G:G,SAIDA!C:C,C507))</f>
        <v>0</v>
      </c>
      <c r="G507" s="47">
        <f t="shared" si="17"/>
        <v>1</v>
      </c>
      <c r="H507" s="19" t="str">
        <f>IF(CADA_PROD!B507="","",IFERROR(IF(G507&lt;=0,"Sem estoque",IF(G507/D507&lt;0.25,"Quase sem estoque",IF(G507/D507&lt;1.2,"Estoque baixo",IF(G507/D507&lt;2,"Estoque moderado","Estoque confortável")))),""))</f>
        <v/>
      </c>
      <c r="I507" s="22">
        <f>IF(CADA_PROD!B507="","",SUMIFS(entrada!L:L,entrada!C:C,C507))</f>
        <v>0</v>
      </c>
      <c r="J507" s="49">
        <f>IF(CADA_PROD!B507="","",IFERROR($I507/SUM($I$5:$I$1003),""))</f>
        <v>0</v>
      </c>
      <c r="K507" s="49">
        <f>IF(CADA_PROD!B507="","",IFERROR(G507/SUM($G$5:$G$1003)+O507,""))</f>
        <v>1.2661433274246644E-4</v>
      </c>
      <c r="L507" s="22">
        <f>IF(CADA_PROD!$C507="","",IFERROR(SUMIFS(entrada!L:L,entrada!C:C,C507)/SUMIFS(entrada!H:H,entrada!C:C,C507),0))</f>
        <v>0</v>
      </c>
      <c r="M507" s="50" t="e">
        <f>IF(CADA_PROD!B507="","",F507/D507)</f>
        <v>#VALUE!</v>
      </c>
      <c r="N507" s="48" t="b">
        <f t="shared" si="16"/>
        <v>1</v>
      </c>
    </row>
    <row r="508" spans="2:14" ht="30.75" customHeight="1" x14ac:dyDescent="0.25">
      <c r="B508" s="19" t="str">
        <f>IF(CADA_PROD!B508="","",CADA_PROD!B508)</f>
        <v>0O20</v>
      </c>
      <c r="C508" s="19" t="str">
        <f>IF(CADA_PROD!C508="","",CADA_PROD!C508)</f>
        <v>0O20</v>
      </c>
      <c r="D508" s="47" t="str">
        <f>IF(CADA_PROD!D508="","",CADA_PROD!D508)</f>
        <v/>
      </c>
      <c r="E508" s="47">
        <f>IF(CADA_PROD!C508="","",SUMIFS(entrada!H:H,entrada!C:C,C508))</f>
        <v>9</v>
      </c>
      <c r="F508" s="47">
        <f>IF(CADA_PROD!B508="","",SUMIFS(SAIDA!G:G,SAIDA!C:C,C508))</f>
        <v>0</v>
      </c>
      <c r="G508" s="47">
        <f t="shared" si="17"/>
        <v>9</v>
      </c>
      <c r="H508" s="19" t="str">
        <f>IF(CADA_PROD!B508="","",IFERROR(IF(G508&lt;=0,"Sem estoque",IF(G508/D508&lt;0.25,"Quase sem estoque",IF(G508/D508&lt;1.2,"Estoque baixo",IF(G508/D508&lt;2,"Estoque moderado","Estoque confortável")))),""))</f>
        <v/>
      </c>
      <c r="I508" s="22">
        <f>IF(CADA_PROD!B508="","",SUMIFS(entrada!L:L,entrada!C:C,C508))</f>
        <v>0</v>
      </c>
      <c r="J508" s="49">
        <f>IF(CADA_PROD!B508="","",IFERROR($I508/SUM($I$5:$I$1003),""))</f>
        <v>0</v>
      </c>
      <c r="K508" s="49">
        <f>IF(CADA_PROD!B508="","",IFERROR(G508/SUM($G$5:$G$1003)+O508,""))</f>
        <v>1.139528994682198E-3</v>
      </c>
      <c r="L508" s="22">
        <f>IF(CADA_PROD!$C508="","",IFERROR(SUMIFS(entrada!L:L,entrada!C:C,C508)/SUMIFS(entrada!H:H,entrada!C:C,C508),0))</f>
        <v>0</v>
      </c>
      <c r="M508" s="50" t="e">
        <f>IF(CADA_PROD!B508="","",F508/D508)</f>
        <v>#VALUE!</v>
      </c>
      <c r="N508" s="48" t="b">
        <f t="shared" si="16"/>
        <v>1</v>
      </c>
    </row>
    <row r="509" spans="2:14" ht="30.75" customHeight="1" x14ac:dyDescent="0.25">
      <c r="B509" s="19" t="str">
        <f>IF(CADA_PROD!B509="","",CADA_PROD!B509)</f>
        <v>0O21</v>
      </c>
      <c r="C509" s="19" t="str">
        <f>IF(CADA_PROD!C509="","",CADA_PROD!C509)</f>
        <v>0O21</v>
      </c>
      <c r="D509" s="47" t="str">
        <f>IF(CADA_PROD!D509="","",CADA_PROD!D509)</f>
        <v/>
      </c>
      <c r="E509" s="47">
        <f>IF(CADA_PROD!C509="","",SUMIFS(entrada!H:H,entrada!C:C,C509))</f>
        <v>4</v>
      </c>
      <c r="F509" s="47">
        <f>IF(CADA_PROD!B509="","",SUMIFS(SAIDA!G:G,SAIDA!C:C,C509))</f>
        <v>0</v>
      </c>
      <c r="G509" s="47">
        <f t="shared" si="17"/>
        <v>4</v>
      </c>
      <c r="H509" s="19" t="str">
        <f>IF(CADA_PROD!B509="","",IFERROR(IF(G509&lt;=0,"Sem estoque",IF(G509/D509&lt;0.25,"Quase sem estoque",IF(G509/D509&lt;1.2,"Estoque baixo",IF(G509/D509&lt;2,"Estoque moderado","Estoque confortável")))),""))</f>
        <v/>
      </c>
      <c r="I509" s="22">
        <f>IF(CADA_PROD!B509="","",SUMIFS(entrada!L:L,entrada!C:C,C509))</f>
        <v>0</v>
      </c>
      <c r="J509" s="49">
        <f>IF(CADA_PROD!B509="","",IFERROR($I509/SUM($I$5:$I$1003),""))</f>
        <v>0</v>
      </c>
      <c r="K509" s="49">
        <f>IF(CADA_PROD!B509="","",IFERROR(G509/SUM($G$5:$G$1003)+O509,""))</f>
        <v>5.0645733096986575E-4</v>
      </c>
      <c r="L509" s="22">
        <f>IF(CADA_PROD!$C509="","",IFERROR(SUMIFS(entrada!L:L,entrada!C:C,C509)/SUMIFS(entrada!H:H,entrada!C:C,C509),0))</f>
        <v>0</v>
      </c>
      <c r="M509" s="50" t="e">
        <f>IF(CADA_PROD!B509="","",F509/D509)</f>
        <v>#VALUE!</v>
      </c>
      <c r="N509" s="48" t="b">
        <f t="shared" si="16"/>
        <v>1</v>
      </c>
    </row>
    <row r="510" spans="2:14" ht="30.75" customHeight="1" x14ac:dyDescent="0.25">
      <c r="B510" s="19" t="str">
        <f>IF(CADA_PROD!B510="","",CADA_PROD!B510)</f>
        <v>0O22</v>
      </c>
      <c r="C510" s="19" t="str">
        <f>IF(CADA_PROD!C510="","",CADA_PROD!C510)</f>
        <v>0O22</v>
      </c>
      <c r="D510" s="47" t="str">
        <f>IF(CADA_PROD!D510="","",CADA_PROD!D510)</f>
        <v/>
      </c>
      <c r="E510" s="47">
        <f>IF(CADA_PROD!C510="","",SUMIFS(entrada!H:H,entrada!C:C,C510))</f>
        <v>18</v>
      </c>
      <c r="F510" s="47">
        <f>IF(CADA_PROD!B510="","",SUMIFS(SAIDA!G:G,SAIDA!C:C,C510))</f>
        <v>0</v>
      </c>
      <c r="G510" s="47">
        <f t="shared" si="17"/>
        <v>18</v>
      </c>
      <c r="H510" s="19" t="str">
        <f>IF(CADA_PROD!B510="","",IFERROR(IF(G510&lt;=0,"Sem estoque",IF(G510/D510&lt;0.25,"Quase sem estoque",IF(G510/D510&lt;1.2,"Estoque baixo",IF(G510/D510&lt;2,"Estoque moderado","Estoque confortável")))),""))</f>
        <v/>
      </c>
      <c r="I510" s="22">
        <f>IF(CADA_PROD!B510="","",SUMIFS(entrada!L:L,entrada!C:C,C510))</f>
        <v>0</v>
      </c>
      <c r="J510" s="49">
        <f>IF(CADA_PROD!B510="","",IFERROR($I510/SUM($I$5:$I$1003),""))</f>
        <v>0</v>
      </c>
      <c r="K510" s="49">
        <f>IF(CADA_PROD!B510="","",IFERROR(G510/SUM($G$5:$G$1003)+O510,""))</f>
        <v>2.2790579893643961E-3</v>
      </c>
      <c r="L510" s="22">
        <f>IF(CADA_PROD!$C510="","",IFERROR(SUMIFS(entrada!L:L,entrada!C:C,C510)/SUMIFS(entrada!H:H,entrada!C:C,C510),0))</f>
        <v>0</v>
      </c>
      <c r="M510" s="50" t="e">
        <f>IF(CADA_PROD!B510="","",F510/D510)</f>
        <v>#VALUE!</v>
      </c>
      <c r="N510" s="48" t="b">
        <f t="shared" si="16"/>
        <v>1</v>
      </c>
    </row>
    <row r="511" spans="2:14" ht="30.75" customHeight="1" x14ac:dyDescent="0.25">
      <c r="B511" s="19" t="str">
        <f>IF(CADA_PROD!B511="","",CADA_PROD!B511)</f>
        <v>0O23</v>
      </c>
      <c r="C511" s="19" t="str">
        <f>IF(CADA_PROD!C511="","",CADA_PROD!C511)</f>
        <v>0O23</v>
      </c>
      <c r="D511" s="47" t="str">
        <f>IF(CADA_PROD!D511="","",CADA_PROD!D511)</f>
        <v/>
      </c>
      <c r="E511" s="47">
        <f>IF(CADA_PROD!C511="","",SUMIFS(entrada!H:H,entrada!C:C,C511))</f>
        <v>4</v>
      </c>
      <c r="F511" s="47">
        <f>IF(CADA_PROD!B511="","",SUMIFS(SAIDA!G:G,SAIDA!C:C,C511))</f>
        <v>0</v>
      </c>
      <c r="G511" s="47">
        <f t="shared" si="17"/>
        <v>4</v>
      </c>
      <c r="H511" s="19" t="str">
        <f>IF(CADA_PROD!B511="","",IFERROR(IF(G511&lt;=0,"Sem estoque",IF(G511/D511&lt;0.25,"Quase sem estoque",IF(G511/D511&lt;1.2,"Estoque baixo",IF(G511/D511&lt;2,"Estoque moderado","Estoque confortável")))),""))</f>
        <v/>
      </c>
      <c r="I511" s="22">
        <f>IF(CADA_PROD!B511="","",SUMIFS(entrada!L:L,entrada!C:C,C511))</f>
        <v>0</v>
      </c>
      <c r="J511" s="49">
        <f>IF(CADA_PROD!B511="","",IFERROR($I511/SUM($I$5:$I$1003),""))</f>
        <v>0</v>
      </c>
      <c r="K511" s="49">
        <f>IF(CADA_PROD!B511="","",IFERROR(G511/SUM($G$5:$G$1003)+O511,""))</f>
        <v>5.0645733096986575E-4</v>
      </c>
      <c r="L511" s="22">
        <f>IF(CADA_PROD!$C511="","",IFERROR(SUMIFS(entrada!L:L,entrada!C:C,C511)/SUMIFS(entrada!H:H,entrada!C:C,C511),0))</f>
        <v>0</v>
      </c>
      <c r="M511" s="50" t="e">
        <f>IF(CADA_PROD!B511="","",F511/D511)</f>
        <v>#VALUE!</v>
      </c>
      <c r="N511" s="48" t="b">
        <f t="shared" si="16"/>
        <v>1</v>
      </c>
    </row>
    <row r="512" spans="2:14" ht="30.75" customHeight="1" x14ac:dyDescent="0.25">
      <c r="B512" s="19" t="str">
        <f>IF(CADA_PROD!B512="","",CADA_PROD!B512)</f>
        <v>0O24</v>
      </c>
      <c r="C512" s="19" t="str">
        <f>IF(CADA_PROD!C512="","",CADA_PROD!C512)</f>
        <v>0O24</v>
      </c>
      <c r="D512" s="47" t="str">
        <f>IF(CADA_PROD!D512="","",CADA_PROD!D512)</f>
        <v/>
      </c>
      <c r="E512" s="47">
        <f>IF(CADA_PROD!C512="","",SUMIFS(entrada!H:H,entrada!C:C,C512))</f>
        <v>5</v>
      </c>
      <c r="F512" s="47">
        <f>IF(CADA_PROD!B512="","",SUMIFS(SAIDA!G:G,SAIDA!C:C,C512))</f>
        <v>0</v>
      </c>
      <c r="G512" s="47">
        <f t="shared" si="17"/>
        <v>5</v>
      </c>
      <c r="H512" s="19" t="str">
        <f>IF(CADA_PROD!B512="","",IFERROR(IF(G512&lt;=0,"Sem estoque",IF(G512/D512&lt;0.25,"Quase sem estoque",IF(G512/D512&lt;1.2,"Estoque baixo",IF(G512/D512&lt;2,"Estoque moderado","Estoque confortável")))),""))</f>
        <v/>
      </c>
      <c r="I512" s="22">
        <f>IF(CADA_PROD!B512="","",SUMIFS(entrada!L:L,entrada!C:C,C512))</f>
        <v>0</v>
      </c>
      <c r="J512" s="49">
        <f>IF(CADA_PROD!B512="","",IFERROR($I512/SUM($I$5:$I$1003),""))</f>
        <v>0</v>
      </c>
      <c r="K512" s="49">
        <f>IF(CADA_PROD!B512="","",IFERROR(G512/SUM($G$5:$G$1003)+O512,""))</f>
        <v>6.3307166371233219E-4</v>
      </c>
      <c r="L512" s="22">
        <f>IF(CADA_PROD!$C512="","",IFERROR(SUMIFS(entrada!L:L,entrada!C:C,C512)/SUMIFS(entrada!H:H,entrada!C:C,C512),0))</f>
        <v>0</v>
      </c>
      <c r="M512" s="50" t="e">
        <f>IF(CADA_PROD!B512="","",F512/D512)</f>
        <v>#VALUE!</v>
      </c>
      <c r="N512" s="48" t="b">
        <f t="shared" si="16"/>
        <v>1</v>
      </c>
    </row>
    <row r="513" spans="2:14" ht="30.75" customHeight="1" x14ac:dyDescent="0.25">
      <c r="B513" s="19" t="str">
        <f>IF(CADA_PROD!B513="","",CADA_PROD!B513)</f>
        <v>0O25</v>
      </c>
      <c r="C513" s="19" t="str">
        <f>IF(CADA_PROD!C513="","",CADA_PROD!C513)</f>
        <v>0O25</v>
      </c>
      <c r="D513" s="47" t="str">
        <f>IF(CADA_PROD!D513="","",CADA_PROD!D513)</f>
        <v/>
      </c>
      <c r="E513" s="47">
        <f>IF(CADA_PROD!C513="","",SUMIFS(entrada!H:H,entrada!C:C,C513))</f>
        <v>7</v>
      </c>
      <c r="F513" s="47">
        <f>IF(CADA_PROD!B513="","",SUMIFS(SAIDA!G:G,SAIDA!C:C,C513))</f>
        <v>1</v>
      </c>
      <c r="G513" s="47">
        <f t="shared" si="17"/>
        <v>6</v>
      </c>
      <c r="H513" s="19" t="str">
        <f>IF(CADA_PROD!B513="","",IFERROR(IF(G513&lt;=0,"Sem estoque",IF(G513/D513&lt;0.25,"Quase sem estoque",IF(G513/D513&lt;1.2,"Estoque baixo",IF(G513/D513&lt;2,"Estoque moderado","Estoque confortável")))),""))</f>
        <v/>
      </c>
      <c r="I513" s="22">
        <f>IF(CADA_PROD!B513="","",SUMIFS(entrada!L:L,entrada!C:C,C513))</f>
        <v>0</v>
      </c>
      <c r="J513" s="49">
        <f>IF(CADA_PROD!B513="","",IFERROR($I513/SUM($I$5:$I$1003),""))</f>
        <v>0</v>
      </c>
      <c r="K513" s="49">
        <f>IF(CADA_PROD!B513="","",IFERROR(G513/SUM($G$5:$G$1003)+O513,""))</f>
        <v>7.5968599645479873E-4</v>
      </c>
      <c r="L513" s="22">
        <f>IF(CADA_PROD!$C513="","",IFERROR(SUMIFS(entrada!L:L,entrada!C:C,C513)/SUMIFS(entrada!H:H,entrada!C:C,C513),0))</f>
        <v>0</v>
      </c>
      <c r="M513" s="50" t="e">
        <f>IF(CADA_PROD!B513="","",F513/D513)</f>
        <v>#VALUE!</v>
      </c>
      <c r="N513" s="48" t="b">
        <f t="shared" si="16"/>
        <v>1</v>
      </c>
    </row>
    <row r="514" spans="2:14" ht="30.75" customHeight="1" x14ac:dyDescent="0.25">
      <c r="B514" s="19" t="str">
        <f>IF(CADA_PROD!B514="","",CADA_PROD!B514)</f>
        <v>0O26</v>
      </c>
      <c r="C514" s="19" t="str">
        <f>IF(CADA_PROD!C514="","",CADA_PROD!C514)</f>
        <v>0O26</v>
      </c>
      <c r="D514" s="47" t="str">
        <f>IF(CADA_PROD!D514="","",CADA_PROD!D514)</f>
        <v/>
      </c>
      <c r="E514" s="47">
        <f>IF(CADA_PROD!C514="","",SUMIFS(entrada!H:H,entrada!C:C,C514))</f>
        <v>0</v>
      </c>
      <c r="F514" s="47">
        <f>IF(CADA_PROD!B514="","",SUMIFS(SAIDA!G:G,SAIDA!C:C,C514))</f>
        <v>0</v>
      </c>
      <c r="G514" s="47">
        <f t="shared" si="17"/>
        <v>0</v>
      </c>
      <c r="H514" s="19" t="str">
        <f>IF(CADA_PROD!B514="","",IFERROR(IF(G514&lt;=0,"Sem estoque",IF(G514/D514&lt;0.25,"Quase sem estoque",IF(G514/D514&lt;1.2,"Estoque baixo",IF(G514/D514&lt;2,"Estoque moderado","Estoque confortável")))),""))</f>
        <v>Sem estoque</v>
      </c>
      <c r="I514" s="22">
        <f>IF(CADA_PROD!B514="","",SUMIFS(entrada!L:L,entrada!C:C,C514))</f>
        <v>0</v>
      </c>
      <c r="J514" s="49">
        <f>IF(CADA_PROD!B514="","",IFERROR($I514/SUM($I$5:$I$1003),""))</f>
        <v>0</v>
      </c>
      <c r="K514" s="49">
        <f>IF(CADA_PROD!B514="","",IFERROR(G514/SUM($G$5:$G$1003)+O514,""))</f>
        <v>0</v>
      </c>
      <c r="L514" s="22">
        <f>IF(CADA_PROD!$C514="","",IFERROR(SUMIFS(entrada!L:L,entrada!C:C,C514)/SUMIFS(entrada!H:H,entrada!C:C,C514),0))</f>
        <v>0</v>
      </c>
      <c r="M514" s="50" t="e">
        <f>IF(CADA_PROD!B514="","",F514/D514)</f>
        <v>#VALUE!</v>
      </c>
      <c r="N514" s="48" t="b">
        <f t="shared" si="16"/>
        <v>1</v>
      </c>
    </row>
    <row r="515" spans="2:14" ht="30.75" customHeight="1" x14ac:dyDescent="0.25">
      <c r="B515" s="19" t="str">
        <f>IF(CADA_PROD!B515="","",CADA_PROD!B515)</f>
        <v>0O27</v>
      </c>
      <c r="C515" s="19" t="str">
        <f>IF(CADA_PROD!C515="","",CADA_PROD!C515)</f>
        <v>0O27</v>
      </c>
      <c r="D515" s="47" t="str">
        <f>IF(CADA_PROD!D515="","",CADA_PROD!D515)</f>
        <v/>
      </c>
      <c r="E515" s="47">
        <f>IF(CADA_PROD!C515="","",SUMIFS(entrada!H:H,entrada!C:C,C515))</f>
        <v>6</v>
      </c>
      <c r="F515" s="47">
        <f>IF(CADA_PROD!B515="","",SUMIFS(SAIDA!G:G,SAIDA!C:C,C515))</f>
        <v>0</v>
      </c>
      <c r="G515" s="47">
        <f t="shared" si="17"/>
        <v>6</v>
      </c>
      <c r="H515" s="19" t="str">
        <f>IF(CADA_PROD!B515="","",IFERROR(IF(G515&lt;=0,"Sem estoque",IF(G515/D515&lt;0.25,"Quase sem estoque",IF(G515/D515&lt;1.2,"Estoque baixo",IF(G515/D515&lt;2,"Estoque moderado","Estoque confortável")))),""))</f>
        <v/>
      </c>
      <c r="I515" s="22">
        <f>IF(CADA_PROD!B515="","",SUMIFS(entrada!L:L,entrada!C:C,C515))</f>
        <v>0</v>
      </c>
      <c r="J515" s="49">
        <f>IF(CADA_PROD!B515="","",IFERROR($I515/SUM($I$5:$I$1003),""))</f>
        <v>0</v>
      </c>
      <c r="K515" s="49">
        <f>IF(CADA_PROD!B515="","",IFERROR(G515/SUM($G$5:$G$1003)+O515,""))</f>
        <v>7.5968599645479873E-4</v>
      </c>
      <c r="L515" s="22">
        <f>IF(CADA_PROD!$C515="","",IFERROR(SUMIFS(entrada!L:L,entrada!C:C,C515)/SUMIFS(entrada!H:H,entrada!C:C,C515),0))</f>
        <v>0</v>
      </c>
      <c r="M515" s="50" t="e">
        <f>IF(CADA_PROD!B515="","",F515/D515)</f>
        <v>#VALUE!</v>
      </c>
      <c r="N515" s="48" t="b">
        <f t="shared" si="16"/>
        <v>1</v>
      </c>
    </row>
    <row r="516" spans="2:14" ht="30.75" customHeight="1" x14ac:dyDescent="0.25">
      <c r="B516" s="19" t="str">
        <f>IF(CADA_PROD!B516="","",CADA_PROD!B516)</f>
        <v>0O28</v>
      </c>
      <c r="C516" s="19" t="str">
        <f>IF(CADA_PROD!C516="","",CADA_PROD!C516)</f>
        <v>0O28</v>
      </c>
      <c r="D516" s="47" t="str">
        <f>IF(CADA_PROD!D516="","",CADA_PROD!D516)</f>
        <v/>
      </c>
      <c r="E516" s="47">
        <f>IF(CADA_PROD!C516="","",SUMIFS(entrada!H:H,entrada!C:C,C516))</f>
        <v>0</v>
      </c>
      <c r="F516" s="47">
        <f>IF(CADA_PROD!B516="","",SUMIFS(SAIDA!G:G,SAIDA!C:C,C516))</f>
        <v>0</v>
      </c>
      <c r="G516" s="47">
        <f t="shared" si="17"/>
        <v>0</v>
      </c>
      <c r="H516" s="19" t="str">
        <f>IF(CADA_PROD!B516="","",IFERROR(IF(G516&lt;=0,"Sem estoque",IF(G516/D516&lt;0.25,"Quase sem estoque",IF(G516/D516&lt;1.2,"Estoque baixo",IF(G516/D516&lt;2,"Estoque moderado","Estoque confortável")))),""))</f>
        <v>Sem estoque</v>
      </c>
      <c r="I516" s="22">
        <f>IF(CADA_PROD!B516="","",SUMIFS(entrada!L:L,entrada!C:C,C516))</f>
        <v>0</v>
      </c>
      <c r="J516" s="49">
        <f>IF(CADA_PROD!B516="","",IFERROR($I516/SUM($I$5:$I$1003),""))</f>
        <v>0</v>
      </c>
      <c r="K516" s="49">
        <f>IF(CADA_PROD!B516="","",IFERROR(G516/SUM($G$5:$G$1003)+O516,""))</f>
        <v>0</v>
      </c>
      <c r="L516" s="22">
        <f>IF(CADA_PROD!$C516="","",IFERROR(SUMIFS(entrada!L:L,entrada!C:C,C516)/SUMIFS(entrada!H:H,entrada!C:C,C516),0))</f>
        <v>0</v>
      </c>
      <c r="M516" s="50" t="e">
        <f>IF(CADA_PROD!B516="","",F516/D516)</f>
        <v>#VALUE!</v>
      </c>
      <c r="N516" s="48" t="b">
        <f t="shared" si="16"/>
        <v>1</v>
      </c>
    </row>
    <row r="517" spans="2:14" ht="30.75" customHeight="1" x14ac:dyDescent="0.25">
      <c r="B517" s="19" t="str">
        <f>IF(CADA_PROD!B517="","",CADA_PROD!B517)</f>
        <v>0O29</v>
      </c>
      <c r="C517" s="19" t="str">
        <f>IF(CADA_PROD!C517="","",CADA_PROD!C517)</f>
        <v>0O29</v>
      </c>
      <c r="D517" s="47" t="str">
        <f>IF(CADA_PROD!D517="","",CADA_PROD!D517)</f>
        <v/>
      </c>
      <c r="E517" s="47">
        <f>IF(CADA_PROD!C517="","",SUMIFS(entrada!H:H,entrada!C:C,C517))</f>
        <v>0</v>
      </c>
      <c r="F517" s="47">
        <f>IF(CADA_PROD!B517="","",SUMIFS(SAIDA!G:G,SAIDA!C:C,C517))</f>
        <v>0</v>
      </c>
      <c r="G517" s="47">
        <f t="shared" si="17"/>
        <v>0</v>
      </c>
      <c r="H517" s="19" t="str">
        <f>IF(CADA_PROD!B517="","",IFERROR(IF(G517&lt;=0,"Sem estoque",IF(G517/D517&lt;0.25,"Quase sem estoque",IF(G517/D517&lt;1.2,"Estoque baixo",IF(G517/D517&lt;2,"Estoque moderado","Estoque confortável")))),""))</f>
        <v>Sem estoque</v>
      </c>
      <c r="I517" s="22">
        <f>IF(CADA_PROD!B517="","",SUMIFS(entrada!L:L,entrada!C:C,C517))</f>
        <v>0</v>
      </c>
      <c r="J517" s="49">
        <f>IF(CADA_PROD!B517="","",IFERROR($I517/SUM($I$5:$I$1003),""))</f>
        <v>0</v>
      </c>
      <c r="K517" s="49">
        <f>IF(CADA_PROD!B517="","",IFERROR(G517/SUM($G$5:$G$1003)+O517,""))</f>
        <v>0</v>
      </c>
      <c r="L517" s="22">
        <f>IF(CADA_PROD!$C517="","",IFERROR(SUMIFS(entrada!L:L,entrada!C:C,C517)/SUMIFS(entrada!H:H,entrada!C:C,C517),0))</f>
        <v>0</v>
      </c>
      <c r="M517" s="50" t="e">
        <f>IF(CADA_PROD!B517="","",F517/D517)</f>
        <v>#VALUE!</v>
      </c>
      <c r="N517" s="48" t="b">
        <f t="shared" si="16"/>
        <v>1</v>
      </c>
    </row>
    <row r="518" spans="2:14" ht="30.75" customHeight="1" x14ac:dyDescent="0.25">
      <c r="B518" s="19" t="str">
        <f>IF(CADA_PROD!B518="","",CADA_PROD!B518)</f>
        <v>0O30</v>
      </c>
      <c r="C518" s="19" t="str">
        <f>IF(CADA_PROD!C518="","",CADA_PROD!C518)</f>
        <v>0O30</v>
      </c>
      <c r="D518" s="47" t="str">
        <f>IF(CADA_PROD!D518="","",CADA_PROD!D518)</f>
        <v/>
      </c>
      <c r="E518" s="47">
        <f>IF(CADA_PROD!C518="","",SUMIFS(entrada!H:H,entrada!C:C,C518))</f>
        <v>0</v>
      </c>
      <c r="F518" s="47">
        <f>IF(CADA_PROD!B518="","",SUMIFS(SAIDA!G:G,SAIDA!C:C,C518))</f>
        <v>0</v>
      </c>
      <c r="G518" s="47">
        <f t="shared" si="17"/>
        <v>0</v>
      </c>
      <c r="H518" s="19" t="str">
        <f>IF(CADA_PROD!B518="","",IFERROR(IF(G518&lt;=0,"Sem estoque",IF(G518/D518&lt;0.25,"Quase sem estoque",IF(G518/D518&lt;1.2,"Estoque baixo",IF(G518/D518&lt;2,"Estoque moderado","Estoque confortável")))),""))</f>
        <v>Sem estoque</v>
      </c>
      <c r="I518" s="22">
        <f>IF(CADA_PROD!B518="","",SUMIFS(entrada!L:L,entrada!C:C,C518))</f>
        <v>0</v>
      </c>
      <c r="J518" s="49">
        <f>IF(CADA_PROD!B518="","",IFERROR($I518/SUM($I$5:$I$1003),""))</f>
        <v>0</v>
      </c>
      <c r="K518" s="49">
        <f>IF(CADA_PROD!B518="","",IFERROR(G518/SUM($G$5:$G$1003)+O518,""))</f>
        <v>0</v>
      </c>
      <c r="L518" s="22">
        <f>IF(CADA_PROD!$C518="","",IFERROR(SUMIFS(entrada!L:L,entrada!C:C,C518)/SUMIFS(entrada!H:H,entrada!C:C,C518),0))</f>
        <v>0</v>
      </c>
      <c r="M518" s="50" t="e">
        <f>IF(CADA_PROD!B518="","",F518/D518)</f>
        <v>#VALUE!</v>
      </c>
      <c r="N518" s="48" t="b">
        <f t="shared" ref="N518:N581" si="18">IF(C518="","",G518&lt;D518)</f>
        <v>1</v>
      </c>
    </row>
    <row r="519" spans="2:14" ht="30.75" customHeight="1" x14ac:dyDescent="0.25">
      <c r="B519" s="19" t="str">
        <f>IF(CADA_PROD!B519="","",CADA_PROD!B519)</f>
        <v>0O31</v>
      </c>
      <c r="C519" s="19" t="str">
        <f>IF(CADA_PROD!C519="","",CADA_PROD!C519)</f>
        <v>0O31</v>
      </c>
      <c r="D519" s="47" t="str">
        <f>IF(CADA_PROD!D519="","",CADA_PROD!D519)</f>
        <v/>
      </c>
      <c r="E519" s="47">
        <f>IF(CADA_PROD!C519="","",SUMIFS(entrada!H:H,entrada!C:C,C519))</f>
        <v>0</v>
      </c>
      <c r="F519" s="47">
        <f>IF(CADA_PROD!B519="","",SUMIFS(SAIDA!G:G,SAIDA!C:C,C519))</f>
        <v>0</v>
      </c>
      <c r="G519" s="47">
        <f t="shared" si="17"/>
        <v>0</v>
      </c>
      <c r="H519" s="19" t="str">
        <f>IF(CADA_PROD!B519="","",IFERROR(IF(G519&lt;=0,"Sem estoque",IF(G519/D519&lt;0.25,"Quase sem estoque",IF(G519/D519&lt;1.2,"Estoque baixo",IF(G519/D519&lt;2,"Estoque moderado","Estoque confortável")))),""))</f>
        <v>Sem estoque</v>
      </c>
      <c r="I519" s="22">
        <f>IF(CADA_PROD!B519="","",SUMIFS(entrada!L:L,entrada!C:C,C519))</f>
        <v>0</v>
      </c>
      <c r="J519" s="49">
        <f>IF(CADA_PROD!B519="","",IFERROR($I519/SUM($I$5:$I$1003),""))</f>
        <v>0</v>
      </c>
      <c r="K519" s="49">
        <f>IF(CADA_PROD!B519="","",IFERROR(G519/SUM($G$5:$G$1003)+O519,""))</f>
        <v>0</v>
      </c>
      <c r="L519" s="22">
        <f>IF(CADA_PROD!$C519="","",IFERROR(SUMIFS(entrada!L:L,entrada!C:C,C519)/SUMIFS(entrada!H:H,entrada!C:C,C519),0))</f>
        <v>0</v>
      </c>
      <c r="M519" s="50" t="e">
        <f>IF(CADA_PROD!B519="","",F519/D519)</f>
        <v>#VALUE!</v>
      </c>
      <c r="N519" s="48" t="b">
        <f t="shared" si="18"/>
        <v>1</v>
      </c>
    </row>
    <row r="520" spans="2:14" ht="30.75" customHeight="1" x14ac:dyDescent="0.25">
      <c r="B520" s="19" t="str">
        <f>IF(CADA_PROD!B520="","",CADA_PROD!B520)</f>
        <v>0O32</v>
      </c>
      <c r="C520" s="19" t="str">
        <f>IF(CADA_PROD!C520="","",CADA_PROD!C520)</f>
        <v>0O32</v>
      </c>
      <c r="D520" s="47" t="str">
        <f>IF(CADA_PROD!D520="","",CADA_PROD!D520)</f>
        <v/>
      </c>
      <c r="E520" s="47">
        <f>IF(CADA_PROD!C520="","",SUMIFS(entrada!H:H,entrada!C:C,C520))</f>
        <v>0</v>
      </c>
      <c r="F520" s="47">
        <f>IF(CADA_PROD!B520="","",SUMIFS(SAIDA!G:G,SAIDA!C:C,C520))</f>
        <v>0</v>
      </c>
      <c r="G520" s="47">
        <f t="shared" si="17"/>
        <v>0</v>
      </c>
      <c r="H520" s="19" t="str">
        <f>IF(CADA_PROD!B520="","",IFERROR(IF(G520&lt;=0,"Sem estoque",IF(G520/D520&lt;0.25,"Quase sem estoque",IF(G520/D520&lt;1.2,"Estoque baixo",IF(G520/D520&lt;2,"Estoque moderado","Estoque confortável")))),""))</f>
        <v>Sem estoque</v>
      </c>
      <c r="I520" s="22">
        <f>IF(CADA_PROD!B520="","",SUMIFS(entrada!L:L,entrada!C:C,C520))</f>
        <v>0</v>
      </c>
      <c r="J520" s="49">
        <f>IF(CADA_PROD!B520="","",IFERROR($I520/SUM($I$5:$I$1003),""))</f>
        <v>0</v>
      </c>
      <c r="K520" s="49">
        <f>IF(CADA_PROD!B520="","",IFERROR(G520/SUM($G$5:$G$1003)+O520,""))</f>
        <v>0</v>
      </c>
      <c r="L520" s="22">
        <f>IF(CADA_PROD!$C520="","",IFERROR(SUMIFS(entrada!L:L,entrada!C:C,C520)/SUMIFS(entrada!H:H,entrada!C:C,C520),0))</f>
        <v>0</v>
      </c>
      <c r="M520" s="50" t="e">
        <f>IF(CADA_PROD!B520="","",F520/D520)</f>
        <v>#VALUE!</v>
      </c>
      <c r="N520" s="48" t="b">
        <f t="shared" si="18"/>
        <v>1</v>
      </c>
    </row>
    <row r="521" spans="2:14" ht="30.75" customHeight="1" x14ac:dyDescent="0.25">
      <c r="B521" s="19" t="str">
        <f>IF(CADA_PROD!B521="","",CADA_PROD!B521)</f>
        <v>00P1</v>
      </c>
      <c r="C521" s="19" t="str">
        <f>IF(CADA_PROD!C521="","",CADA_PROD!C521)</f>
        <v>00P1</v>
      </c>
      <c r="D521" s="47" t="str">
        <f>IF(CADA_PROD!D521="","",CADA_PROD!D521)</f>
        <v/>
      </c>
      <c r="E521" s="47">
        <f>IF(CADA_PROD!C521="","",SUMIFS(entrada!H:H,entrada!C:C,C521))</f>
        <v>27</v>
      </c>
      <c r="F521" s="47">
        <f>IF(CADA_PROD!B521="","",SUMIFS(SAIDA!G:G,SAIDA!C:C,C521))</f>
        <v>0</v>
      </c>
      <c r="G521" s="47">
        <f t="shared" si="17"/>
        <v>27</v>
      </c>
      <c r="H521" s="19" t="str">
        <f>IF(CADA_PROD!B521="","",IFERROR(IF(G521&lt;=0,"Sem estoque",IF(G521/D521&lt;0.25,"Quase sem estoque",IF(G521/D521&lt;1.2,"Estoque baixo",IF(G521/D521&lt;2,"Estoque moderado","Estoque confortável")))),""))</f>
        <v/>
      </c>
      <c r="I521" s="22">
        <f>IF(CADA_PROD!B521="","",SUMIFS(entrada!L:L,entrada!C:C,C521))</f>
        <v>0</v>
      </c>
      <c r="J521" s="49">
        <f>IF(CADA_PROD!B521="","",IFERROR($I521/SUM($I$5:$I$1003),""))</f>
        <v>0</v>
      </c>
      <c r="K521" s="49">
        <f>IF(CADA_PROD!B521="","",IFERROR(G521/SUM($G$5:$G$1003)+O521,""))</f>
        <v>3.4185869840465941E-3</v>
      </c>
      <c r="L521" s="22">
        <f>IF(CADA_PROD!$C521="","",IFERROR(SUMIFS(entrada!L:L,entrada!C:C,C521)/SUMIFS(entrada!H:H,entrada!C:C,C521),0))</f>
        <v>0</v>
      </c>
      <c r="M521" s="50" t="e">
        <f>IF(CADA_PROD!B521="","",F521/D521)</f>
        <v>#VALUE!</v>
      </c>
      <c r="N521" s="48" t="b">
        <f t="shared" si="18"/>
        <v>1</v>
      </c>
    </row>
    <row r="522" spans="2:14" ht="30.75" customHeight="1" x14ac:dyDescent="0.25">
      <c r="B522" s="19" t="str">
        <f>IF(CADA_PROD!B522="","",CADA_PROD!B522)</f>
        <v>00P2</v>
      </c>
      <c r="C522" s="19" t="str">
        <f>IF(CADA_PROD!C522="","",CADA_PROD!C522)</f>
        <v>00P2</v>
      </c>
      <c r="D522" s="47" t="str">
        <f>IF(CADA_PROD!D522="","",CADA_PROD!D522)</f>
        <v/>
      </c>
      <c r="E522" s="47">
        <f>IF(CADA_PROD!C522="","",SUMIFS(entrada!H:H,entrada!C:C,C522))</f>
        <v>1</v>
      </c>
      <c r="F522" s="47">
        <f>IF(CADA_PROD!B522="","",SUMIFS(SAIDA!G:G,SAIDA!C:C,C522))</f>
        <v>0</v>
      </c>
      <c r="G522" s="47">
        <f t="shared" si="17"/>
        <v>1</v>
      </c>
      <c r="H522" s="19" t="str">
        <f>IF(CADA_PROD!B522="","",IFERROR(IF(G522&lt;=0,"Sem estoque",IF(G522/D522&lt;0.25,"Quase sem estoque",IF(G522/D522&lt;1.2,"Estoque baixo",IF(G522/D522&lt;2,"Estoque moderado","Estoque confortável")))),""))</f>
        <v/>
      </c>
      <c r="I522" s="22">
        <f>IF(CADA_PROD!B522="","",SUMIFS(entrada!L:L,entrada!C:C,C522))</f>
        <v>0</v>
      </c>
      <c r="J522" s="49">
        <f>IF(CADA_PROD!B522="","",IFERROR($I522/SUM($I$5:$I$1003),""))</f>
        <v>0</v>
      </c>
      <c r="K522" s="49">
        <f>IF(CADA_PROD!B522="","",IFERROR(G522/SUM($G$5:$G$1003)+O522,""))</f>
        <v>1.2661433274246644E-4</v>
      </c>
      <c r="L522" s="22">
        <f>IF(CADA_PROD!$C522="","",IFERROR(SUMIFS(entrada!L:L,entrada!C:C,C522)/SUMIFS(entrada!H:H,entrada!C:C,C522),0))</f>
        <v>0</v>
      </c>
      <c r="M522" s="50" t="e">
        <f>IF(CADA_PROD!B522="","",F522/D522)</f>
        <v>#VALUE!</v>
      </c>
      <c r="N522" s="48" t="b">
        <f t="shared" si="18"/>
        <v>1</v>
      </c>
    </row>
    <row r="523" spans="2:14" ht="30.75" customHeight="1" x14ac:dyDescent="0.25">
      <c r="B523" s="19" t="str">
        <f>IF(CADA_PROD!B523="","",CADA_PROD!B523)</f>
        <v>00P3</v>
      </c>
      <c r="C523" s="19" t="str">
        <f>IF(CADA_PROD!C523="","",CADA_PROD!C523)</f>
        <v>00P3</v>
      </c>
      <c r="D523" s="47" t="str">
        <f>IF(CADA_PROD!D523="","",CADA_PROD!D523)</f>
        <v/>
      </c>
      <c r="E523" s="47">
        <f>IF(CADA_PROD!C523="","",SUMIFS(entrada!H:H,entrada!C:C,C523))</f>
        <v>0</v>
      </c>
      <c r="F523" s="47">
        <f>IF(CADA_PROD!B523="","",SUMIFS(SAIDA!G:G,SAIDA!C:C,C523))</f>
        <v>0</v>
      </c>
      <c r="G523" s="47">
        <f t="shared" si="17"/>
        <v>0</v>
      </c>
      <c r="H523" s="19" t="str">
        <f>IF(CADA_PROD!B523="","",IFERROR(IF(G523&lt;=0,"Sem estoque",IF(G523/D523&lt;0.25,"Quase sem estoque",IF(G523/D523&lt;1.2,"Estoque baixo",IF(G523/D523&lt;2,"Estoque moderado","Estoque confortável")))),""))</f>
        <v>Sem estoque</v>
      </c>
      <c r="I523" s="22">
        <f>IF(CADA_PROD!B523="","",SUMIFS(entrada!L:L,entrada!C:C,C523))</f>
        <v>0</v>
      </c>
      <c r="J523" s="49">
        <f>IF(CADA_PROD!B523="","",IFERROR($I523/SUM($I$5:$I$1003),""))</f>
        <v>0</v>
      </c>
      <c r="K523" s="49">
        <f>IF(CADA_PROD!B523="","",IFERROR(G523/SUM($G$5:$G$1003)+O523,""))</f>
        <v>0</v>
      </c>
      <c r="L523" s="22">
        <f>IF(CADA_PROD!$C523="","",IFERROR(SUMIFS(entrada!L:L,entrada!C:C,C523)/SUMIFS(entrada!H:H,entrada!C:C,C523),0))</f>
        <v>0</v>
      </c>
      <c r="M523" s="50" t="e">
        <f>IF(CADA_PROD!B523="","",F523/D523)</f>
        <v>#VALUE!</v>
      </c>
      <c r="N523" s="48" t="b">
        <f t="shared" si="18"/>
        <v>1</v>
      </c>
    </row>
    <row r="524" spans="2:14" ht="30.75" customHeight="1" x14ac:dyDescent="0.25">
      <c r="B524" s="19" t="str">
        <f>IF(CADA_PROD!B524="","",CADA_PROD!B524)</f>
        <v>00P4</v>
      </c>
      <c r="C524" s="19" t="str">
        <f>IF(CADA_PROD!C524="","",CADA_PROD!C524)</f>
        <v>00P4</v>
      </c>
      <c r="D524" s="47" t="str">
        <f>IF(CADA_PROD!D524="","",CADA_PROD!D524)</f>
        <v/>
      </c>
      <c r="E524" s="47">
        <f>IF(CADA_PROD!C524="","",SUMIFS(entrada!H:H,entrada!C:C,C524))</f>
        <v>22</v>
      </c>
      <c r="F524" s="47">
        <f>IF(CADA_PROD!B524="","",SUMIFS(SAIDA!G:G,SAIDA!C:C,C524))</f>
        <v>3</v>
      </c>
      <c r="G524" s="47">
        <f t="shared" si="17"/>
        <v>19</v>
      </c>
      <c r="H524" s="19" t="str">
        <f>IF(CADA_PROD!B524="","",IFERROR(IF(G524&lt;=0,"Sem estoque",IF(G524/D524&lt;0.25,"Quase sem estoque",IF(G524/D524&lt;1.2,"Estoque baixo",IF(G524/D524&lt;2,"Estoque moderado","Estoque confortável")))),""))</f>
        <v/>
      </c>
      <c r="I524" s="22">
        <f>IF(CADA_PROD!B524="","",SUMIFS(entrada!L:L,entrada!C:C,C524))</f>
        <v>0</v>
      </c>
      <c r="J524" s="49">
        <f>IF(CADA_PROD!B524="","",IFERROR($I524/SUM($I$5:$I$1003),""))</f>
        <v>0</v>
      </c>
      <c r="K524" s="49">
        <f>IF(CADA_PROD!B524="","",IFERROR(G524/SUM($G$5:$G$1003)+O524,""))</f>
        <v>2.4056723221068626E-3</v>
      </c>
      <c r="L524" s="22">
        <f>IF(CADA_PROD!$C524="","",IFERROR(SUMIFS(entrada!L:L,entrada!C:C,C524)/SUMIFS(entrada!H:H,entrada!C:C,C524),0))</f>
        <v>0</v>
      </c>
      <c r="M524" s="50" t="e">
        <f>IF(CADA_PROD!B524="","",F524/D524)</f>
        <v>#VALUE!</v>
      </c>
      <c r="N524" s="48" t="b">
        <f t="shared" si="18"/>
        <v>1</v>
      </c>
    </row>
    <row r="525" spans="2:14" ht="30.75" customHeight="1" x14ac:dyDescent="0.25">
      <c r="B525" s="19" t="str">
        <f>IF(CADA_PROD!B525="","",CADA_PROD!B525)</f>
        <v>00P5</v>
      </c>
      <c r="C525" s="19" t="str">
        <f>IF(CADA_PROD!C525="","",CADA_PROD!C525)</f>
        <v>00P5</v>
      </c>
      <c r="D525" s="47" t="str">
        <f>IF(CADA_PROD!D525="","",CADA_PROD!D525)</f>
        <v/>
      </c>
      <c r="E525" s="47">
        <f>IF(CADA_PROD!C525="","",SUMIFS(entrada!H:H,entrada!C:C,C525))</f>
        <v>3</v>
      </c>
      <c r="F525" s="47">
        <f>IF(CADA_PROD!B525="","",SUMIFS(SAIDA!G:G,SAIDA!C:C,C525))</f>
        <v>0</v>
      </c>
      <c r="G525" s="47">
        <f t="shared" si="17"/>
        <v>3</v>
      </c>
      <c r="H525" s="19" t="str">
        <f>IF(CADA_PROD!B525="","",IFERROR(IF(G525&lt;=0,"Sem estoque",IF(G525/D525&lt;0.25,"Quase sem estoque",IF(G525/D525&lt;1.2,"Estoque baixo",IF(G525/D525&lt;2,"Estoque moderado","Estoque confortável")))),""))</f>
        <v/>
      </c>
      <c r="I525" s="22">
        <f>IF(CADA_PROD!B525="","",SUMIFS(entrada!L:L,entrada!C:C,C525))</f>
        <v>0</v>
      </c>
      <c r="J525" s="49">
        <f>IF(CADA_PROD!B525="","",IFERROR($I525/SUM($I$5:$I$1003),""))</f>
        <v>0</v>
      </c>
      <c r="K525" s="49">
        <f>IF(CADA_PROD!B525="","",IFERROR(G525/SUM($G$5:$G$1003)+O525,""))</f>
        <v>3.7984299822739937E-4</v>
      </c>
      <c r="L525" s="22">
        <f>IF(CADA_PROD!$C525="","",IFERROR(SUMIFS(entrada!L:L,entrada!C:C,C525)/SUMIFS(entrada!H:H,entrada!C:C,C525),0))</f>
        <v>0</v>
      </c>
      <c r="M525" s="50" t="e">
        <f>IF(CADA_PROD!B525="","",F525/D525)</f>
        <v>#VALUE!</v>
      </c>
      <c r="N525" s="48" t="b">
        <f t="shared" si="18"/>
        <v>1</v>
      </c>
    </row>
    <row r="526" spans="2:14" ht="30.75" customHeight="1" x14ac:dyDescent="0.25">
      <c r="B526" s="19" t="str">
        <f>IF(CADA_PROD!B526="","",CADA_PROD!B526)</f>
        <v>00P6</v>
      </c>
      <c r="C526" s="19" t="str">
        <f>IF(CADA_PROD!C526="","",CADA_PROD!C526)</f>
        <v>00P6</v>
      </c>
      <c r="D526" s="47" t="str">
        <f>IF(CADA_PROD!D526="","",CADA_PROD!D526)</f>
        <v/>
      </c>
      <c r="E526" s="47">
        <f>IF(CADA_PROD!C526="","",SUMIFS(entrada!H:H,entrada!C:C,C526))</f>
        <v>6</v>
      </c>
      <c r="F526" s="47">
        <f>IF(CADA_PROD!B526="","",SUMIFS(SAIDA!G:G,SAIDA!C:C,C526))</f>
        <v>1</v>
      </c>
      <c r="G526" s="47">
        <f t="shared" si="17"/>
        <v>5</v>
      </c>
      <c r="H526" s="19" t="str">
        <f>IF(CADA_PROD!B526="","",IFERROR(IF(G526&lt;=0,"Sem estoque",IF(G526/D526&lt;0.25,"Quase sem estoque",IF(G526/D526&lt;1.2,"Estoque baixo",IF(G526/D526&lt;2,"Estoque moderado","Estoque confortável")))),""))</f>
        <v/>
      </c>
      <c r="I526" s="22">
        <f>IF(CADA_PROD!B526="","",SUMIFS(entrada!L:L,entrada!C:C,C526))</f>
        <v>0</v>
      </c>
      <c r="J526" s="49">
        <f>IF(CADA_PROD!B526="","",IFERROR($I526/SUM($I$5:$I$1003),""))</f>
        <v>0</v>
      </c>
      <c r="K526" s="49">
        <f>IF(CADA_PROD!B526="","",IFERROR(G526/SUM($G$5:$G$1003)+O526,""))</f>
        <v>6.3307166371233219E-4</v>
      </c>
      <c r="L526" s="22">
        <f>IF(CADA_PROD!$C526="","",IFERROR(SUMIFS(entrada!L:L,entrada!C:C,C526)/SUMIFS(entrada!H:H,entrada!C:C,C526),0))</f>
        <v>0</v>
      </c>
      <c r="M526" s="50" t="e">
        <f>IF(CADA_PROD!B526="","",F526/D526)</f>
        <v>#VALUE!</v>
      </c>
      <c r="N526" s="48" t="b">
        <f t="shared" si="18"/>
        <v>1</v>
      </c>
    </row>
    <row r="527" spans="2:14" ht="30.75" customHeight="1" x14ac:dyDescent="0.25">
      <c r="B527" s="19" t="str">
        <f>IF(CADA_PROD!B527="","",CADA_PROD!B527)</f>
        <v>00P7</v>
      </c>
      <c r="C527" s="19" t="str">
        <f>IF(CADA_PROD!C527="","",CADA_PROD!C527)</f>
        <v>00P7</v>
      </c>
      <c r="D527" s="47" t="str">
        <f>IF(CADA_PROD!D527="","",CADA_PROD!D527)</f>
        <v/>
      </c>
      <c r="E527" s="47">
        <f>IF(CADA_PROD!C527="","",SUMIFS(entrada!H:H,entrada!C:C,C527))</f>
        <v>3</v>
      </c>
      <c r="F527" s="47">
        <f>IF(CADA_PROD!B527="","",SUMIFS(SAIDA!G:G,SAIDA!C:C,C527))</f>
        <v>0</v>
      </c>
      <c r="G527" s="47">
        <f t="shared" si="17"/>
        <v>3</v>
      </c>
      <c r="H527" s="19" t="str">
        <f>IF(CADA_PROD!B527="","",IFERROR(IF(G527&lt;=0,"Sem estoque",IF(G527/D527&lt;0.25,"Quase sem estoque",IF(G527/D527&lt;1.2,"Estoque baixo",IF(G527/D527&lt;2,"Estoque moderado","Estoque confortável")))),""))</f>
        <v/>
      </c>
      <c r="I527" s="22">
        <f>IF(CADA_PROD!B527="","",SUMIFS(entrada!L:L,entrada!C:C,C527))</f>
        <v>0</v>
      </c>
      <c r="J527" s="49">
        <f>IF(CADA_PROD!B527="","",IFERROR($I527/SUM($I$5:$I$1003),""))</f>
        <v>0</v>
      </c>
      <c r="K527" s="49">
        <f>IF(CADA_PROD!B527="","",IFERROR(G527/SUM($G$5:$G$1003)+O527,""))</f>
        <v>3.7984299822739937E-4</v>
      </c>
      <c r="L527" s="22">
        <f>IF(CADA_PROD!$C527="","",IFERROR(SUMIFS(entrada!L:L,entrada!C:C,C527)/SUMIFS(entrada!H:H,entrada!C:C,C527),0))</f>
        <v>0</v>
      </c>
      <c r="M527" s="50" t="e">
        <f>IF(CADA_PROD!B527="","",F527/D527)</f>
        <v>#VALUE!</v>
      </c>
      <c r="N527" s="48" t="b">
        <f t="shared" si="18"/>
        <v>1</v>
      </c>
    </row>
    <row r="528" spans="2:14" ht="30.75" customHeight="1" x14ac:dyDescent="0.25">
      <c r="B528" s="19" t="str">
        <f>IF(CADA_PROD!B528="","",CADA_PROD!B528)</f>
        <v>00P8</v>
      </c>
      <c r="C528" s="19" t="str">
        <f>IF(CADA_PROD!C528="","",CADA_PROD!C528)</f>
        <v>00P8</v>
      </c>
      <c r="D528" s="47" t="str">
        <f>IF(CADA_PROD!D528="","",CADA_PROD!D528)</f>
        <v/>
      </c>
      <c r="E528" s="47">
        <f>IF(CADA_PROD!C528="","",SUMIFS(entrada!H:H,entrada!C:C,C528))</f>
        <v>1</v>
      </c>
      <c r="F528" s="47">
        <f>IF(CADA_PROD!B528="","",SUMIFS(SAIDA!G:G,SAIDA!C:C,C528))</f>
        <v>0</v>
      </c>
      <c r="G528" s="47">
        <f t="shared" si="17"/>
        <v>1</v>
      </c>
      <c r="H528" s="19" t="str">
        <f>IF(CADA_PROD!B528="","",IFERROR(IF(G528&lt;=0,"Sem estoque",IF(G528/D528&lt;0.25,"Quase sem estoque",IF(G528/D528&lt;1.2,"Estoque baixo",IF(G528/D528&lt;2,"Estoque moderado","Estoque confortável")))),""))</f>
        <v/>
      </c>
      <c r="I528" s="22">
        <f>IF(CADA_PROD!B528="","",SUMIFS(entrada!L:L,entrada!C:C,C528))</f>
        <v>0</v>
      </c>
      <c r="J528" s="49">
        <f>IF(CADA_PROD!B528="","",IFERROR($I528/SUM($I$5:$I$1003),""))</f>
        <v>0</v>
      </c>
      <c r="K528" s="49">
        <f>IF(CADA_PROD!B528="","",IFERROR(G528/SUM($G$5:$G$1003)+O528,""))</f>
        <v>1.2661433274246644E-4</v>
      </c>
      <c r="L528" s="22">
        <f>IF(CADA_PROD!$C528="","",IFERROR(SUMIFS(entrada!L:L,entrada!C:C,C528)/SUMIFS(entrada!H:H,entrada!C:C,C528),0))</f>
        <v>0</v>
      </c>
      <c r="M528" s="50" t="e">
        <f>IF(CADA_PROD!B528="","",F528/D528)</f>
        <v>#VALUE!</v>
      </c>
      <c r="N528" s="48" t="b">
        <f t="shared" si="18"/>
        <v>1</v>
      </c>
    </row>
    <row r="529" spans="2:14" ht="30.75" customHeight="1" x14ac:dyDescent="0.25">
      <c r="B529" s="19" t="str">
        <f>IF(CADA_PROD!B529="","",CADA_PROD!B529)</f>
        <v>00P9</v>
      </c>
      <c r="C529" s="19" t="str">
        <f>IF(CADA_PROD!C529="","",CADA_PROD!C529)</f>
        <v>00P9</v>
      </c>
      <c r="D529" s="47" t="str">
        <f>IF(CADA_PROD!D529="","",CADA_PROD!D529)</f>
        <v/>
      </c>
      <c r="E529" s="47">
        <f>IF(CADA_PROD!C529="","",SUMIFS(entrada!H:H,entrada!C:C,C529))</f>
        <v>4</v>
      </c>
      <c r="F529" s="47">
        <f>IF(CADA_PROD!B529="","",SUMIFS(SAIDA!G:G,SAIDA!C:C,C529))</f>
        <v>11</v>
      </c>
      <c r="G529" s="47">
        <f t="shared" ref="G529:G580" si="19">IFERROR(E529-F529,"")</f>
        <v>-7</v>
      </c>
      <c r="H529" s="19" t="str">
        <f>IF(CADA_PROD!B529="","",IFERROR(IF(G529&lt;=0,"Sem estoque",IF(G529/D529&lt;0.25,"Quase sem estoque",IF(G529/D529&lt;1.2,"Estoque baixo",IF(G529/D529&lt;2,"Estoque moderado","Estoque confortável")))),""))</f>
        <v>Sem estoque</v>
      </c>
      <c r="I529" s="22">
        <f>IF(CADA_PROD!B529="","",SUMIFS(entrada!L:L,entrada!C:C,C529))</f>
        <v>0</v>
      </c>
      <c r="J529" s="49">
        <f>IF(CADA_PROD!B529="","",IFERROR($I529/SUM($I$5:$I$1003),""))</f>
        <v>0</v>
      </c>
      <c r="K529" s="49">
        <f>IF(CADA_PROD!B529="","",IFERROR(G529/SUM($G$5:$G$1003)+O529,""))</f>
        <v>-8.8630032919726517E-4</v>
      </c>
      <c r="L529" s="22">
        <f>IF(CADA_PROD!$C529="","",IFERROR(SUMIFS(entrada!L:L,entrada!C:C,C529)/SUMIFS(entrada!H:H,entrada!C:C,C529),0))</f>
        <v>0</v>
      </c>
      <c r="M529" s="50" t="e">
        <f>IF(CADA_PROD!B529="","",F529/D529)</f>
        <v>#VALUE!</v>
      </c>
      <c r="N529" s="48" t="b">
        <f t="shared" si="18"/>
        <v>1</v>
      </c>
    </row>
    <row r="530" spans="2:14" ht="30.75" customHeight="1" x14ac:dyDescent="0.25">
      <c r="B530" s="19" t="str">
        <f>IF(CADA_PROD!B530="","",CADA_PROD!B530)</f>
        <v>0P10</v>
      </c>
      <c r="C530" s="19" t="str">
        <f>IF(CADA_PROD!C530="","",CADA_PROD!C530)</f>
        <v>0P10</v>
      </c>
      <c r="D530" s="47" t="str">
        <f>IF(CADA_PROD!D530="","",CADA_PROD!D530)</f>
        <v/>
      </c>
      <c r="E530" s="47">
        <f>IF(CADA_PROD!C530="","",SUMIFS(entrada!H:H,entrada!C:C,C530))</f>
        <v>8</v>
      </c>
      <c r="F530" s="47">
        <f>IF(CADA_PROD!B530="","",SUMIFS(SAIDA!G:G,SAIDA!C:C,C530))</f>
        <v>7</v>
      </c>
      <c r="G530" s="47">
        <f t="shared" si="19"/>
        <v>1</v>
      </c>
      <c r="H530" s="19" t="str">
        <f>IF(CADA_PROD!B530="","",IFERROR(IF(G530&lt;=0,"Sem estoque",IF(G530/D530&lt;0.25,"Quase sem estoque",IF(G530/D530&lt;1.2,"Estoque baixo",IF(G530/D530&lt;2,"Estoque moderado","Estoque confortável")))),""))</f>
        <v/>
      </c>
      <c r="I530" s="22">
        <f>IF(CADA_PROD!B530="","",SUMIFS(entrada!L:L,entrada!C:C,C530))</f>
        <v>0</v>
      </c>
      <c r="J530" s="49">
        <f>IF(CADA_PROD!B530="","",IFERROR($I530/SUM($I$5:$I$1003),""))</f>
        <v>0</v>
      </c>
      <c r="K530" s="49">
        <f>IF(CADA_PROD!B530="","",IFERROR(G530/SUM($G$5:$G$1003)+O530,""))</f>
        <v>1.2661433274246644E-4</v>
      </c>
      <c r="L530" s="22">
        <f>IF(CADA_PROD!$C530="","",IFERROR(SUMIFS(entrada!L:L,entrada!C:C,C530)/SUMIFS(entrada!H:H,entrada!C:C,C530),0))</f>
        <v>0</v>
      </c>
      <c r="M530" s="50" t="e">
        <f>IF(CADA_PROD!B530="","",F530/D530)</f>
        <v>#VALUE!</v>
      </c>
      <c r="N530" s="48" t="b">
        <f t="shared" si="18"/>
        <v>1</v>
      </c>
    </row>
    <row r="531" spans="2:14" ht="30.75" customHeight="1" x14ac:dyDescent="0.25">
      <c r="B531" s="19" t="str">
        <f>IF(CADA_PROD!B531="","",CADA_PROD!B531)</f>
        <v>0P11</v>
      </c>
      <c r="C531" s="19" t="str">
        <f>IF(CADA_PROD!C531="","",CADA_PROD!C531)</f>
        <v>0P11</v>
      </c>
      <c r="D531" s="47" t="str">
        <f>IF(CADA_PROD!D531="","",CADA_PROD!D531)</f>
        <v/>
      </c>
      <c r="E531" s="47">
        <f>IF(CADA_PROD!C531="","",SUMIFS(entrada!H:H,entrada!C:C,C531))</f>
        <v>5</v>
      </c>
      <c r="F531" s="47">
        <f>IF(CADA_PROD!B531="","",SUMIFS(SAIDA!G:G,SAIDA!C:C,C531))</f>
        <v>2</v>
      </c>
      <c r="G531" s="47">
        <f t="shared" si="19"/>
        <v>3</v>
      </c>
      <c r="H531" s="19" t="str">
        <f>IF(CADA_PROD!B531="","",IFERROR(IF(G531&lt;=0,"Sem estoque",IF(G531/D531&lt;0.25,"Quase sem estoque",IF(G531/D531&lt;1.2,"Estoque baixo",IF(G531/D531&lt;2,"Estoque moderado","Estoque confortável")))),""))</f>
        <v/>
      </c>
      <c r="I531" s="22">
        <f>IF(CADA_PROD!B531="","",SUMIFS(entrada!L:L,entrada!C:C,C531))</f>
        <v>0</v>
      </c>
      <c r="J531" s="49">
        <f>IF(CADA_PROD!B531="","",IFERROR($I531/SUM($I$5:$I$1003),""))</f>
        <v>0</v>
      </c>
      <c r="K531" s="49">
        <f>IF(CADA_PROD!B531="","",IFERROR(G531/SUM($G$5:$G$1003)+O531,""))</f>
        <v>3.7984299822739937E-4</v>
      </c>
      <c r="L531" s="22">
        <f>IF(CADA_PROD!$C531="","",IFERROR(SUMIFS(entrada!L:L,entrada!C:C,C531)/SUMIFS(entrada!H:H,entrada!C:C,C531),0))</f>
        <v>0</v>
      </c>
      <c r="M531" s="50" t="e">
        <f>IF(CADA_PROD!B531="","",F531/D531)</f>
        <v>#VALUE!</v>
      </c>
      <c r="N531" s="48" t="b">
        <f t="shared" si="18"/>
        <v>1</v>
      </c>
    </row>
    <row r="532" spans="2:14" ht="30.75" customHeight="1" x14ac:dyDescent="0.25">
      <c r="B532" s="19" t="str">
        <f>IF(CADA_PROD!B532="","",CADA_PROD!B532)</f>
        <v>0P12</v>
      </c>
      <c r="C532" s="19" t="str">
        <f>IF(CADA_PROD!C532="","",CADA_PROD!C532)</f>
        <v>0P12</v>
      </c>
      <c r="D532" s="47" t="str">
        <f>IF(CADA_PROD!D532="","",CADA_PROD!D532)</f>
        <v/>
      </c>
      <c r="E532" s="47">
        <f>IF(CADA_PROD!C532="","",SUMIFS(entrada!H:H,entrada!C:C,C532))</f>
        <v>10</v>
      </c>
      <c r="F532" s="47">
        <f>IF(CADA_PROD!B532="","",SUMIFS(SAIDA!G:G,SAIDA!C:C,C532))</f>
        <v>0</v>
      </c>
      <c r="G532" s="47">
        <f t="shared" si="19"/>
        <v>10</v>
      </c>
      <c r="H532" s="19" t="str">
        <f>IF(CADA_PROD!B532="","",IFERROR(IF(G532&lt;=0,"Sem estoque",IF(G532/D532&lt;0.25,"Quase sem estoque",IF(G532/D532&lt;1.2,"Estoque baixo",IF(G532/D532&lt;2,"Estoque moderado","Estoque confortável")))),""))</f>
        <v/>
      </c>
      <c r="I532" s="22">
        <f>IF(CADA_PROD!B532="","",SUMIFS(entrada!L:L,entrada!C:C,C532))</f>
        <v>0</v>
      </c>
      <c r="J532" s="49">
        <f>IF(CADA_PROD!B532="","",IFERROR($I532/SUM($I$5:$I$1003),""))</f>
        <v>0</v>
      </c>
      <c r="K532" s="49">
        <f>IF(CADA_PROD!B532="","",IFERROR(G532/SUM($G$5:$G$1003)+O532,""))</f>
        <v>1.2661433274246644E-3</v>
      </c>
      <c r="L532" s="22">
        <f>IF(CADA_PROD!$C532="","",IFERROR(SUMIFS(entrada!L:L,entrada!C:C,C532)/SUMIFS(entrada!H:H,entrada!C:C,C532),0))</f>
        <v>0</v>
      </c>
      <c r="M532" s="50" t="e">
        <f>IF(CADA_PROD!B532="","",F532/D532)</f>
        <v>#VALUE!</v>
      </c>
      <c r="N532" s="48" t="b">
        <f t="shared" si="18"/>
        <v>1</v>
      </c>
    </row>
    <row r="533" spans="2:14" ht="30.75" customHeight="1" x14ac:dyDescent="0.25">
      <c r="B533" s="19" t="str">
        <f>IF(CADA_PROD!B533="","",CADA_PROD!B533)</f>
        <v>0P13</v>
      </c>
      <c r="C533" s="19" t="str">
        <f>IF(CADA_PROD!C533="","",CADA_PROD!C533)</f>
        <v>0P13</v>
      </c>
      <c r="D533" s="47" t="str">
        <f>IF(CADA_PROD!D533="","",CADA_PROD!D533)</f>
        <v/>
      </c>
      <c r="E533" s="47">
        <f>IF(CADA_PROD!C533="","",SUMIFS(entrada!H:H,entrada!C:C,C533))</f>
        <v>1</v>
      </c>
      <c r="F533" s="47">
        <f>IF(CADA_PROD!B533="","",SUMIFS(SAIDA!G:G,SAIDA!C:C,C533))</f>
        <v>0</v>
      </c>
      <c r="G533" s="47">
        <f t="shared" si="19"/>
        <v>1</v>
      </c>
      <c r="H533" s="19" t="str">
        <f>IF(CADA_PROD!B533="","",IFERROR(IF(G533&lt;=0,"Sem estoque",IF(G533/D533&lt;0.25,"Quase sem estoque",IF(G533/D533&lt;1.2,"Estoque baixo",IF(G533/D533&lt;2,"Estoque moderado","Estoque confortável")))),""))</f>
        <v/>
      </c>
      <c r="I533" s="22">
        <f>IF(CADA_PROD!B533="","",SUMIFS(entrada!L:L,entrada!C:C,C533))</f>
        <v>0</v>
      </c>
      <c r="J533" s="49">
        <f>IF(CADA_PROD!B533="","",IFERROR($I533/SUM($I$5:$I$1003),""))</f>
        <v>0</v>
      </c>
      <c r="K533" s="49">
        <f>IF(CADA_PROD!B533="","",IFERROR(G533/SUM($G$5:$G$1003)+O533,""))</f>
        <v>1.2661433274246644E-4</v>
      </c>
      <c r="L533" s="22">
        <f>IF(CADA_PROD!$C533="","",IFERROR(SUMIFS(entrada!L:L,entrada!C:C,C533)/SUMIFS(entrada!H:H,entrada!C:C,C533),0))</f>
        <v>0</v>
      </c>
      <c r="M533" s="50" t="e">
        <f>IF(CADA_PROD!B533="","",F533/D533)</f>
        <v>#VALUE!</v>
      </c>
      <c r="N533" s="48" t="b">
        <f t="shared" si="18"/>
        <v>1</v>
      </c>
    </row>
    <row r="534" spans="2:14" ht="30.75" customHeight="1" x14ac:dyDescent="0.25">
      <c r="B534" s="19" t="str">
        <f>IF(CADA_PROD!B534="","",CADA_PROD!B534)</f>
        <v>0P14</v>
      </c>
      <c r="C534" s="19" t="str">
        <f>IF(CADA_PROD!C534="","",CADA_PROD!C534)</f>
        <v>0P14</v>
      </c>
      <c r="D534" s="47" t="str">
        <f>IF(CADA_PROD!D534="","",CADA_PROD!D534)</f>
        <v/>
      </c>
      <c r="E534" s="47">
        <f>IF(CADA_PROD!C534="","",SUMIFS(entrada!H:H,entrada!C:C,C534))</f>
        <v>4</v>
      </c>
      <c r="F534" s="47">
        <f>IF(CADA_PROD!B534="","",SUMIFS(SAIDA!G:G,SAIDA!C:C,C534))</f>
        <v>0</v>
      </c>
      <c r="G534" s="47">
        <f t="shared" si="19"/>
        <v>4</v>
      </c>
      <c r="H534" s="19" t="str">
        <f>IF(CADA_PROD!B534="","",IFERROR(IF(G534&lt;=0,"Sem estoque",IF(G534/D534&lt;0.25,"Quase sem estoque",IF(G534/D534&lt;1.2,"Estoque baixo",IF(G534/D534&lt;2,"Estoque moderado","Estoque confortável")))),""))</f>
        <v/>
      </c>
      <c r="I534" s="22">
        <f>IF(CADA_PROD!B534="","",SUMIFS(entrada!L:L,entrada!C:C,C534))</f>
        <v>0</v>
      </c>
      <c r="J534" s="49">
        <f>IF(CADA_PROD!B534="","",IFERROR($I534/SUM($I$5:$I$1003),""))</f>
        <v>0</v>
      </c>
      <c r="K534" s="49">
        <f>IF(CADA_PROD!B534="","",IFERROR(G534/SUM($G$5:$G$1003)+O534,""))</f>
        <v>5.0645733096986575E-4</v>
      </c>
      <c r="L534" s="22">
        <f>IF(CADA_PROD!$C534="","",IFERROR(SUMIFS(entrada!L:L,entrada!C:C,C534)/SUMIFS(entrada!H:H,entrada!C:C,C534),0))</f>
        <v>0</v>
      </c>
      <c r="M534" s="50" t="e">
        <f>IF(CADA_PROD!B534="","",F534/D534)</f>
        <v>#VALUE!</v>
      </c>
      <c r="N534" s="48" t="b">
        <f t="shared" si="18"/>
        <v>1</v>
      </c>
    </row>
    <row r="535" spans="2:14" ht="30.75" customHeight="1" x14ac:dyDescent="0.25">
      <c r="B535" s="19" t="str">
        <f>IF(CADA_PROD!B535="","",CADA_PROD!B535)</f>
        <v>0P15</v>
      </c>
      <c r="C535" s="19" t="str">
        <f>IF(CADA_PROD!C535="","",CADA_PROD!C535)</f>
        <v>0P15</v>
      </c>
      <c r="D535" s="47" t="str">
        <f>IF(CADA_PROD!D535="","",CADA_PROD!D535)</f>
        <v/>
      </c>
      <c r="E535" s="47">
        <f>IF(CADA_PROD!C535="","",SUMIFS(entrada!H:H,entrada!C:C,C535))</f>
        <v>1</v>
      </c>
      <c r="F535" s="47">
        <f>IF(CADA_PROD!B535="","",SUMIFS(SAIDA!G:G,SAIDA!C:C,C535))</f>
        <v>0</v>
      </c>
      <c r="G535" s="47">
        <f t="shared" si="19"/>
        <v>1</v>
      </c>
      <c r="H535" s="19" t="str">
        <f>IF(CADA_PROD!B535="","",IFERROR(IF(G535&lt;=0,"Sem estoque",IF(G535/D535&lt;0.25,"Quase sem estoque",IF(G535/D535&lt;1.2,"Estoque baixo",IF(G535/D535&lt;2,"Estoque moderado","Estoque confortável")))),""))</f>
        <v/>
      </c>
      <c r="I535" s="22">
        <f>IF(CADA_PROD!B535="","",SUMIFS(entrada!L:L,entrada!C:C,C535))</f>
        <v>0</v>
      </c>
      <c r="J535" s="49">
        <f>IF(CADA_PROD!B535="","",IFERROR($I535/SUM($I$5:$I$1003),""))</f>
        <v>0</v>
      </c>
      <c r="K535" s="49">
        <f>IF(CADA_PROD!B535="","",IFERROR(G535/SUM($G$5:$G$1003)+O535,""))</f>
        <v>1.2661433274246644E-4</v>
      </c>
      <c r="L535" s="22">
        <f>IF(CADA_PROD!$C535="","",IFERROR(SUMIFS(entrada!L:L,entrada!C:C,C535)/SUMIFS(entrada!H:H,entrada!C:C,C535),0))</f>
        <v>0</v>
      </c>
      <c r="M535" s="50" t="e">
        <f>IF(CADA_PROD!B535="","",F535/D535)</f>
        <v>#VALUE!</v>
      </c>
      <c r="N535" s="48" t="b">
        <f t="shared" si="18"/>
        <v>1</v>
      </c>
    </row>
    <row r="536" spans="2:14" ht="30.75" customHeight="1" x14ac:dyDescent="0.25">
      <c r="B536" s="19" t="str">
        <f>IF(CADA_PROD!B536="","",CADA_PROD!B536)</f>
        <v>0P16</v>
      </c>
      <c r="C536" s="19" t="str">
        <f>IF(CADA_PROD!C536="","",CADA_PROD!C536)</f>
        <v>0P16</v>
      </c>
      <c r="D536" s="47" t="str">
        <f>IF(CADA_PROD!D536="","",CADA_PROD!D536)</f>
        <v/>
      </c>
      <c r="E536" s="47">
        <f>IF(CADA_PROD!C536="","",SUMIFS(entrada!H:H,entrada!C:C,C536))</f>
        <v>0</v>
      </c>
      <c r="F536" s="47">
        <f>IF(CADA_PROD!B536="","",SUMIFS(SAIDA!G:G,SAIDA!C:C,C536))</f>
        <v>0</v>
      </c>
      <c r="G536" s="47">
        <f t="shared" si="19"/>
        <v>0</v>
      </c>
      <c r="H536" s="19" t="str">
        <f>IF(CADA_PROD!B536="","",IFERROR(IF(G536&lt;=0,"Sem estoque",IF(G536/D536&lt;0.25,"Quase sem estoque",IF(G536/D536&lt;1.2,"Estoque baixo",IF(G536/D536&lt;2,"Estoque moderado","Estoque confortável")))),""))</f>
        <v>Sem estoque</v>
      </c>
      <c r="I536" s="22">
        <f>IF(CADA_PROD!B536="","",SUMIFS(entrada!L:L,entrada!C:C,C536))</f>
        <v>0</v>
      </c>
      <c r="J536" s="49">
        <f>IF(CADA_PROD!B536="","",IFERROR($I536/SUM($I$5:$I$1003),""))</f>
        <v>0</v>
      </c>
      <c r="K536" s="49">
        <f>IF(CADA_PROD!B536="","",IFERROR(G536/SUM($G$5:$G$1003)+O536,""))</f>
        <v>0</v>
      </c>
      <c r="L536" s="22">
        <f>IF(CADA_PROD!$C536="","",IFERROR(SUMIFS(entrada!L:L,entrada!C:C,C536)/SUMIFS(entrada!H:H,entrada!C:C,C536),0))</f>
        <v>0</v>
      </c>
      <c r="M536" s="50" t="e">
        <f>IF(CADA_PROD!B536="","",F536/D536)</f>
        <v>#VALUE!</v>
      </c>
      <c r="N536" s="48" t="b">
        <f t="shared" si="18"/>
        <v>1</v>
      </c>
    </row>
    <row r="537" spans="2:14" ht="30.75" customHeight="1" x14ac:dyDescent="0.25">
      <c r="B537" s="19" t="str">
        <f>IF(CADA_PROD!B537="","",CADA_PROD!B537)</f>
        <v>0P17</v>
      </c>
      <c r="C537" s="19" t="str">
        <f>IF(CADA_PROD!C537="","",CADA_PROD!C537)</f>
        <v>0P17</v>
      </c>
      <c r="D537" s="47" t="str">
        <f>IF(CADA_PROD!D537="","",CADA_PROD!D537)</f>
        <v/>
      </c>
      <c r="E537" s="47">
        <f>IF(CADA_PROD!C537="","",SUMIFS(entrada!H:H,entrada!C:C,C537))</f>
        <v>0</v>
      </c>
      <c r="F537" s="47">
        <f>IF(CADA_PROD!B537="","",SUMIFS(SAIDA!G:G,SAIDA!C:C,C537))</f>
        <v>0</v>
      </c>
      <c r="G537" s="47">
        <f t="shared" si="19"/>
        <v>0</v>
      </c>
      <c r="H537" s="19" t="str">
        <f>IF(CADA_PROD!B537="","",IFERROR(IF(G537&lt;=0,"Sem estoque",IF(G537/D537&lt;0.25,"Quase sem estoque",IF(G537/D537&lt;1.2,"Estoque baixo",IF(G537/D537&lt;2,"Estoque moderado","Estoque confortável")))),""))</f>
        <v>Sem estoque</v>
      </c>
      <c r="I537" s="22">
        <f>IF(CADA_PROD!B537="","",SUMIFS(entrada!L:L,entrada!C:C,C537))</f>
        <v>0</v>
      </c>
      <c r="J537" s="49">
        <f>IF(CADA_PROD!B537="","",IFERROR($I537/SUM($I$5:$I$1003),""))</f>
        <v>0</v>
      </c>
      <c r="K537" s="49">
        <f>IF(CADA_PROD!B537="","",IFERROR(G537/SUM($G$5:$G$1003)+O537,""))</f>
        <v>0</v>
      </c>
      <c r="L537" s="22">
        <f>IF(CADA_PROD!$C537="","",IFERROR(SUMIFS(entrada!L:L,entrada!C:C,C537)/SUMIFS(entrada!H:H,entrada!C:C,C537),0))</f>
        <v>0</v>
      </c>
      <c r="M537" s="50" t="e">
        <f>IF(CADA_PROD!B537="","",F537/D537)</f>
        <v>#VALUE!</v>
      </c>
      <c r="N537" s="48" t="b">
        <f t="shared" si="18"/>
        <v>1</v>
      </c>
    </row>
    <row r="538" spans="2:14" ht="30.75" customHeight="1" x14ac:dyDescent="0.25">
      <c r="B538" s="19" t="str">
        <f>IF(CADA_PROD!B538="","",CADA_PROD!B538)</f>
        <v>0P18</v>
      </c>
      <c r="C538" s="19" t="str">
        <f>IF(CADA_PROD!C538="","",CADA_PROD!C538)</f>
        <v>0P18</v>
      </c>
      <c r="D538" s="47" t="str">
        <f>IF(CADA_PROD!D538="","",CADA_PROD!D538)</f>
        <v/>
      </c>
      <c r="E538" s="47">
        <f>IF(CADA_PROD!C538="","",SUMIFS(entrada!H:H,entrada!C:C,C538))</f>
        <v>0</v>
      </c>
      <c r="F538" s="47">
        <f>IF(CADA_PROD!B538="","",SUMIFS(SAIDA!G:G,SAIDA!C:C,C538))</f>
        <v>0</v>
      </c>
      <c r="G538" s="47">
        <f t="shared" si="19"/>
        <v>0</v>
      </c>
      <c r="H538" s="19" t="str">
        <f>IF(CADA_PROD!B538="","",IFERROR(IF(G538&lt;=0,"Sem estoque",IF(G538/D538&lt;0.25,"Quase sem estoque",IF(G538/D538&lt;1.2,"Estoque baixo",IF(G538/D538&lt;2,"Estoque moderado","Estoque confortável")))),""))</f>
        <v>Sem estoque</v>
      </c>
      <c r="I538" s="22">
        <f>IF(CADA_PROD!B538="","",SUMIFS(entrada!L:L,entrada!C:C,C538))</f>
        <v>0</v>
      </c>
      <c r="J538" s="49">
        <f>IF(CADA_PROD!B538="","",IFERROR($I538/SUM($I$5:$I$1003),""))</f>
        <v>0</v>
      </c>
      <c r="K538" s="49">
        <f>IF(CADA_PROD!B538="","",IFERROR(G538/SUM($G$5:$G$1003)+O538,""))</f>
        <v>0</v>
      </c>
      <c r="L538" s="22">
        <f>IF(CADA_PROD!$C538="","",IFERROR(SUMIFS(entrada!L:L,entrada!C:C,C538)/SUMIFS(entrada!H:H,entrada!C:C,C538),0))</f>
        <v>0</v>
      </c>
      <c r="M538" s="50" t="e">
        <f>IF(CADA_PROD!B538="","",F538/D538)</f>
        <v>#VALUE!</v>
      </c>
      <c r="N538" s="48" t="b">
        <f t="shared" si="18"/>
        <v>1</v>
      </c>
    </row>
    <row r="539" spans="2:14" ht="30.75" customHeight="1" x14ac:dyDescent="0.25">
      <c r="B539" s="19" t="str">
        <f>IF(CADA_PROD!B539="","",CADA_PROD!B539)</f>
        <v>0P19</v>
      </c>
      <c r="C539" s="19" t="str">
        <f>IF(CADA_PROD!C539="","",CADA_PROD!C539)</f>
        <v>0P19</v>
      </c>
      <c r="D539" s="47" t="str">
        <f>IF(CADA_PROD!D539="","",CADA_PROD!D539)</f>
        <v/>
      </c>
      <c r="E539" s="47">
        <f>IF(CADA_PROD!C539="","",SUMIFS(entrada!H:H,entrada!C:C,C539))</f>
        <v>2</v>
      </c>
      <c r="F539" s="47">
        <f>IF(CADA_PROD!B539="","",SUMIFS(SAIDA!G:G,SAIDA!C:C,C539))</f>
        <v>0</v>
      </c>
      <c r="G539" s="47">
        <f t="shared" si="19"/>
        <v>2</v>
      </c>
      <c r="H539" s="19" t="str">
        <f>IF(CADA_PROD!B539="","",IFERROR(IF(G539&lt;=0,"Sem estoque",IF(G539/D539&lt;0.25,"Quase sem estoque",IF(G539/D539&lt;1.2,"Estoque baixo",IF(G539/D539&lt;2,"Estoque moderado","Estoque confortável")))),""))</f>
        <v/>
      </c>
      <c r="I539" s="22">
        <f>IF(CADA_PROD!B539="","",SUMIFS(entrada!L:L,entrada!C:C,C539))</f>
        <v>0</v>
      </c>
      <c r="J539" s="49">
        <f>IF(CADA_PROD!B539="","",IFERROR($I539/SUM($I$5:$I$1003),""))</f>
        <v>0</v>
      </c>
      <c r="K539" s="49">
        <f>IF(CADA_PROD!B539="","",IFERROR(G539/SUM($G$5:$G$1003)+O539,""))</f>
        <v>2.5322866548493288E-4</v>
      </c>
      <c r="L539" s="22">
        <f>IF(CADA_PROD!$C539="","",IFERROR(SUMIFS(entrada!L:L,entrada!C:C,C539)/SUMIFS(entrada!H:H,entrada!C:C,C539),0))</f>
        <v>0</v>
      </c>
      <c r="M539" s="50" t="e">
        <f>IF(CADA_PROD!B539="","",F539/D539)</f>
        <v>#VALUE!</v>
      </c>
      <c r="N539" s="48" t="b">
        <f t="shared" si="18"/>
        <v>1</v>
      </c>
    </row>
    <row r="540" spans="2:14" ht="30.75" customHeight="1" x14ac:dyDescent="0.25">
      <c r="B540" s="19" t="str">
        <f>IF(CADA_PROD!B540="","",CADA_PROD!B540)</f>
        <v>0P20</v>
      </c>
      <c r="C540" s="19" t="str">
        <f>IF(CADA_PROD!C540="","",CADA_PROD!C540)</f>
        <v>0P20</v>
      </c>
      <c r="D540" s="47" t="str">
        <f>IF(CADA_PROD!D540="","",CADA_PROD!D540)</f>
        <v/>
      </c>
      <c r="E540" s="47">
        <f>IF(CADA_PROD!C540="","",SUMIFS(entrada!H:H,entrada!C:C,C540))</f>
        <v>0</v>
      </c>
      <c r="F540" s="47">
        <f>IF(CADA_PROD!B540="","",SUMIFS(SAIDA!G:G,SAIDA!C:C,C540))</f>
        <v>0</v>
      </c>
      <c r="G540" s="47">
        <f t="shared" si="19"/>
        <v>0</v>
      </c>
      <c r="H540" s="19" t="str">
        <f>IF(CADA_PROD!B540="","",IFERROR(IF(G540&lt;=0,"Sem estoque",IF(G540/D540&lt;0.25,"Quase sem estoque",IF(G540/D540&lt;1.2,"Estoque baixo",IF(G540/D540&lt;2,"Estoque moderado","Estoque confortável")))),""))</f>
        <v>Sem estoque</v>
      </c>
      <c r="I540" s="22">
        <f>IF(CADA_PROD!B540="","",SUMIFS(entrada!L:L,entrada!C:C,C540))</f>
        <v>0</v>
      </c>
      <c r="J540" s="49">
        <f>IF(CADA_PROD!B540="","",IFERROR($I540/SUM($I$5:$I$1003),""))</f>
        <v>0</v>
      </c>
      <c r="K540" s="49">
        <f>IF(CADA_PROD!B540="","",IFERROR(G540/SUM($G$5:$G$1003)+O540,""))</f>
        <v>0</v>
      </c>
      <c r="L540" s="22">
        <f>IF(CADA_PROD!$C540="","",IFERROR(SUMIFS(entrada!L:L,entrada!C:C,C540)/SUMIFS(entrada!H:H,entrada!C:C,C540),0))</f>
        <v>0</v>
      </c>
      <c r="M540" s="50" t="e">
        <f>IF(CADA_PROD!B540="","",F540/D540)</f>
        <v>#VALUE!</v>
      </c>
      <c r="N540" s="48" t="b">
        <f t="shared" si="18"/>
        <v>1</v>
      </c>
    </row>
    <row r="541" spans="2:14" ht="30.75" customHeight="1" x14ac:dyDescent="0.25">
      <c r="B541" s="19" t="str">
        <f>IF(CADA_PROD!B541="","",CADA_PROD!B541)</f>
        <v>0P21</v>
      </c>
      <c r="C541" s="19" t="str">
        <f>IF(CADA_PROD!C541="","",CADA_PROD!C541)</f>
        <v>0P21</v>
      </c>
      <c r="D541" s="47" t="str">
        <f>IF(CADA_PROD!D541="","",CADA_PROD!D541)</f>
        <v/>
      </c>
      <c r="E541" s="47">
        <f>IF(CADA_PROD!C541="","",SUMIFS(entrada!H:H,entrada!C:C,C541))</f>
        <v>3</v>
      </c>
      <c r="F541" s="47">
        <f>IF(CADA_PROD!B541="","",SUMIFS(SAIDA!G:G,SAIDA!C:C,C541))</f>
        <v>0</v>
      </c>
      <c r="G541" s="47">
        <f t="shared" si="19"/>
        <v>3</v>
      </c>
      <c r="H541" s="19" t="str">
        <f>IF(CADA_PROD!B541="","",IFERROR(IF(G541&lt;=0,"Sem estoque",IF(G541/D541&lt;0.25,"Quase sem estoque",IF(G541/D541&lt;1.2,"Estoque baixo",IF(G541/D541&lt;2,"Estoque moderado","Estoque confortável")))),""))</f>
        <v/>
      </c>
      <c r="I541" s="22">
        <f>IF(CADA_PROD!B541="","",SUMIFS(entrada!L:L,entrada!C:C,C541))</f>
        <v>0</v>
      </c>
      <c r="J541" s="49">
        <f>IF(CADA_PROD!B541="","",IFERROR($I541/SUM($I$5:$I$1003),""))</f>
        <v>0</v>
      </c>
      <c r="K541" s="49">
        <f>IF(CADA_PROD!B541="","",IFERROR(G541/SUM($G$5:$G$1003)+O541,""))</f>
        <v>3.7984299822739937E-4</v>
      </c>
      <c r="L541" s="22">
        <f>IF(CADA_PROD!$C541="","",IFERROR(SUMIFS(entrada!L:L,entrada!C:C,C541)/SUMIFS(entrada!H:H,entrada!C:C,C541),0))</f>
        <v>0</v>
      </c>
      <c r="M541" s="50" t="e">
        <f>IF(CADA_PROD!B541="","",F541/D541)</f>
        <v>#VALUE!</v>
      </c>
      <c r="N541" s="48" t="b">
        <f t="shared" si="18"/>
        <v>1</v>
      </c>
    </row>
    <row r="542" spans="2:14" ht="30.75" customHeight="1" x14ac:dyDescent="0.25">
      <c r="B542" s="19" t="str">
        <f>IF(CADA_PROD!B542="","",CADA_PROD!B542)</f>
        <v>0P22</v>
      </c>
      <c r="C542" s="19" t="str">
        <f>IF(CADA_PROD!C542="","",CADA_PROD!C542)</f>
        <v>0P22</v>
      </c>
      <c r="D542" s="47" t="str">
        <f>IF(CADA_PROD!D542="","",CADA_PROD!D542)</f>
        <v/>
      </c>
      <c r="E542" s="47">
        <f>IF(CADA_PROD!C542="","",SUMIFS(entrada!H:H,entrada!C:C,C542))</f>
        <v>2</v>
      </c>
      <c r="F542" s="47">
        <f>IF(CADA_PROD!B542="","",SUMIFS(SAIDA!G:G,SAIDA!C:C,C542))</f>
        <v>0</v>
      </c>
      <c r="G542" s="47">
        <f t="shared" si="19"/>
        <v>2</v>
      </c>
      <c r="H542" s="19" t="str">
        <f>IF(CADA_PROD!B542="","",IFERROR(IF(G542&lt;=0,"Sem estoque",IF(G542/D542&lt;0.25,"Quase sem estoque",IF(G542/D542&lt;1.2,"Estoque baixo",IF(G542/D542&lt;2,"Estoque moderado","Estoque confortável")))),""))</f>
        <v/>
      </c>
      <c r="I542" s="22">
        <f>IF(CADA_PROD!B542="","",SUMIFS(entrada!L:L,entrada!C:C,C542))</f>
        <v>0</v>
      </c>
      <c r="J542" s="49">
        <f>IF(CADA_PROD!B542="","",IFERROR($I542/SUM($I$5:$I$1003),""))</f>
        <v>0</v>
      </c>
      <c r="K542" s="49">
        <f>IF(CADA_PROD!B542="","",IFERROR(G542/SUM($G$5:$G$1003)+O542,""))</f>
        <v>2.5322866548493288E-4</v>
      </c>
      <c r="L542" s="22">
        <f>IF(CADA_PROD!$C542="","",IFERROR(SUMIFS(entrada!L:L,entrada!C:C,C542)/SUMIFS(entrada!H:H,entrada!C:C,C542),0))</f>
        <v>0</v>
      </c>
      <c r="M542" s="50" t="e">
        <f>IF(CADA_PROD!B542="","",F542/D542)</f>
        <v>#VALUE!</v>
      </c>
      <c r="N542" s="48" t="b">
        <f t="shared" si="18"/>
        <v>1</v>
      </c>
    </row>
    <row r="543" spans="2:14" ht="30.75" customHeight="1" x14ac:dyDescent="0.25">
      <c r="B543" s="19" t="str">
        <f>IF(CADA_PROD!B543="","",CADA_PROD!B543)</f>
        <v>0P23</v>
      </c>
      <c r="C543" s="19" t="str">
        <f>IF(CADA_PROD!C543="","",CADA_PROD!C543)</f>
        <v>0P23</v>
      </c>
      <c r="D543" s="47" t="str">
        <f>IF(CADA_PROD!D543="","",CADA_PROD!D543)</f>
        <v/>
      </c>
      <c r="E543" s="47">
        <f>IF(CADA_PROD!C543="","",SUMIFS(entrada!H:H,entrada!C:C,C543))</f>
        <v>0</v>
      </c>
      <c r="F543" s="47">
        <f>IF(CADA_PROD!B543="","",SUMIFS(SAIDA!G:G,SAIDA!C:C,C543))</f>
        <v>0</v>
      </c>
      <c r="G543" s="47">
        <f t="shared" si="19"/>
        <v>0</v>
      </c>
      <c r="H543" s="19" t="str">
        <f>IF(CADA_PROD!B543="","",IFERROR(IF(G543&lt;=0,"Sem estoque",IF(G543/D543&lt;0.25,"Quase sem estoque",IF(G543/D543&lt;1.2,"Estoque baixo",IF(G543/D543&lt;2,"Estoque moderado","Estoque confortável")))),""))</f>
        <v>Sem estoque</v>
      </c>
      <c r="I543" s="22">
        <f>IF(CADA_PROD!B543="","",SUMIFS(entrada!L:L,entrada!C:C,C543))</f>
        <v>0</v>
      </c>
      <c r="J543" s="49">
        <f>IF(CADA_PROD!B543="","",IFERROR($I543/SUM($I$5:$I$1003),""))</f>
        <v>0</v>
      </c>
      <c r="K543" s="49">
        <f>IF(CADA_PROD!B543="","",IFERROR(G543/SUM($G$5:$G$1003)+O543,""))</f>
        <v>0</v>
      </c>
      <c r="L543" s="22">
        <f>IF(CADA_PROD!$C543="","",IFERROR(SUMIFS(entrada!L:L,entrada!C:C,C543)/SUMIFS(entrada!H:H,entrada!C:C,C543),0))</f>
        <v>0</v>
      </c>
      <c r="M543" s="50" t="e">
        <f>IF(CADA_PROD!B543="","",F543/D543)</f>
        <v>#VALUE!</v>
      </c>
      <c r="N543" s="48" t="b">
        <f t="shared" si="18"/>
        <v>1</v>
      </c>
    </row>
    <row r="544" spans="2:14" ht="30.75" customHeight="1" x14ac:dyDescent="0.25">
      <c r="B544" s="19" t="str">
        <f>IF(CADA_PROD!B544="","",CADA_PROD!B544)</f>
        <v>0P24</v>
      </c>
      <c r="C544" s="19" t="str">
        <f>IF(CADA_PROD!C544="","",CADA_PROD!C544)</f>
        <v>0P24</v>
      </c>
      <c r="D544" s="47" t="str">
        <f>IF(CADA_PROD!D544="","",CADA_PROD!D544)</f>
        <v/>
      </c>
      <c r="E544" s="47">
        <f>IF(CADA_PROD!C544="","",SUMIFS(entrada!H:H,entrada!C:C,C544))</f>
        <v>3</v>
      </c>
      <c r="F544" s="47">
        <f>IF(CADA_PROD!B544="","",SUMIFS(SAIDA!G:G,SAIDA!C:C,C544))</f>
        <v>0</v>
      </c>
      <c r="G544" s="47">
        <f t="shared" si="19"/>
        <v>3</v>
      </c>
      <c r="H544" s="19" t="str">
        <f>IF(CADA_PROD!B544="","",IFERROR(IF(G544&lt;=0,"Sem estoque",IF(G544/D544&lt;0.25,"Quase sem estoque",IF(G544/D544&lt;1.2,"Estoque baixo",IF(G544/D544&lt;2,"Estoque moderado","Estoque confortável")))),""))</f>
        <v/>
      </c>
      <c r="I544" s="22">
        <f>IF(CADA_PROD!B544="","",SUMIFS(entrada!L:L,entrada!C:C,C544))</f>
        <v>0</v>
      </c>
      <c r="J544" s="49">
        <f>IF(CADA_PROD!B544="","",IFERROR($I544/SUM($I$5:$I$1003),""))</f>
        <v>0</v>
      </c>
      <c r="K544" s="49">
        <f>IF(CADA_PROD!B544="","",IFERROR(G544/SUM($G$5:$G$1003)+O544,""))</f>
        <v>3.7984299822739937E-4</v>
      </c>
      <c r="L544" s="22">
        <f>IF(CADA_PROD!$C544="","",IFERROR(SUMIFS(entrada!L:L,entrada!C:C,C544)/SUMIFS(entrada!H:H,entrada!C:C,C544),0))</f>
        <v>0</v>
      </c>
      <c r="M544" s="50" t="e">
        <f>IF(CADA_PROD!B544="","",F544/D544)</f>
        <v>#VALUE!</v>
      </c>
      <c r="N544" s="48" t="b">
        <f t="shared" si="18"/>
        <v>1</v>
      </c>
    </row>
    <row r="545" spans="2:14" ht="30.75" customHeight="1" x14ac:dyDescent="0.25">
      <c r="B545" s="19" t="str">
        <f>IF(CADA_PROD!B545="","",CADA_PROD!B545)</f>
        <v>0P25</v>
      </c>
      <c r="C545" s="19" t="str">
        <f>IF(CADA_PROD!C545="","",CADA_PROD!C545)</f>
        <v>0P25</v>
      </c>
      <c r="D545" s="47" t="str">
        <f>IF(CADA_PROD!D545="","",CADA_PROD!D545)</f>
        <v/>
      </c>
      <c r="E545" s="47">
        <f>IF(CADA_PROD!C545="","",SUMIFS(entrada!H:H,entrada!C:C,C545))</f>
        <v>0</v>
      </c>
      <c r="F545" s="47">
        <f>IF(CADA_PROD!B545="","",SUMIFS(SAIDA!G:G,SAIDA!C:C,C545))</f>
        <v>0</v>
      </c>
      <c r="G545" s="47">
        <f t="shared" si="19"/>
        <v>0</v>
      </c>
      <c r="H545" s="19" t="str">
        <f>IF(CADA_PROD!B545="","",IFERROR(IF(G545&lt;=0,"Sem estoque",IF(G545/D545&lt;0.25,"Quase sem estoque",IF(G545/D545&lt;1.2,"Estoque baixo",IF(G545/D545&lt;2,"Estoque moderado","Estoque confortável")))),""))</f>
        <v>Sem estoque</v>
      </c>
      <c r="I545" s="22">
        <f>IF(CADA_PROD!B545="","",SUMIFS(entrada!L:L,entrada!C:C,C545))</f>
        <v>0</v>
      </c>
      <c r="J545" s="49">
        <f>IF(CADA_PROD!B545="","",IFERROR($I545/SUM($I$5:$I$1003),""))</f>
        <v>0</v>
      </c>
      <c r="K545" s="49">
        <f>IF(CADA_PROD!B545="","",IFERROR(G545/SUM($G$5:$G$1003)+O545,""))</f>
        <v>0</v>
      </c>
      <c r="L545" s="22">
        <f>IF(CADA_PROD!$C545="","",IFERROR(SUMIFS(entrada!L:L,entrada!C:C,C545)/SUMIFS(entrada!H:H,entrada!C:C,C545),0))</f>
        <v>0</v>
      </c>
      <c r="M545" s="50" t="e">
        <f>IF(CADA_PROD!B545="","",F545/D545)</f>
        <v>#VALUE!</v>
      </c>
      <c r="N545" s="48" t="b">
        <f t="shared" si="18"/>
        <v>1</v>
      </c>
    </row>
    <row r="546" spans="2:14" ht="30.75" customHeight="1" x14ac:dyDescent="0.25">
      <c r="B546" s="19" t="str">
        <f>IF(CADA_PROD!B546="","",CADA_PROD!B546)</f>
        <v>0P26</v>
      </c>
      <c r="C546" s="19" t="str">
        <f>IF(CADA_PROD!C546="","",CADA_PROD!C546)</f>
        <v>0P26</v>
      </c>
      <c r="D546" s="47" t="str">
        <f>IF(CADA_PROD!D546="","",CADA_PROD!D546)</f>
        <v/>
      </c>
      <c r="E546" s="47">
        <f>IF(CADA_PROD!C546="","",SUMIFS(entrada!H:H,entrada!C:C,C546))</f>
        <v>0</v>
      </c>
      <c r="F546" s="47">
        <f>IF(CADA_PROD!B546="","",SUMIFS(SAIDA!G:G,SAIDA!C:C,C546))</f>
        <v>0</v>
      </c>
      <c r="G546" s="47">
        <f t="shared" si="19"/>
        <v>0</v>
      </c>
      <c r="H546" s="19" t="str">
        <f>IF(CADA_PROD!B546="","",IFERROR(IF(G546&lt;=0,"Sem estoque",IF(G546/D546&lt;0.25,"Quase sem estoque",IF(G546/D546&lt;1.2,"Estoque baixo",IF(G546/D546&lt;2,"Estoque moderado","Estoque confortável")))),""))</f>
        <v>Sem estoque</v>
      </c>
      <c r="I546" s="22">
        <f>IF(CADA_PROD!B546="","",SUMIFS(entrada!L:L,entrada!C:C,C546))</f>
        <v>0</v>
      </c>
      <c r="J546" s="49">
        <f>IF(CADA_PROD!B546="","",IFERROR($I546/SUM($I$5:$I$1003),""))</f>
        <v>0</v>
      </c>
      <c r="K546" s="49">
        <f>IF(CADA_PROD!B546="","",IFERROR(G546/SUM($G$5:$G$1003)+O546,""))</f>
        <v>0</v>
      </c>
      <c r="L546" s="22">
        <f>IF(CADA_PROD!$C546="","",IFERROR(SUMIFS(entrada!L:L,entrada!C:C,C546)/SUMIFS(entrada!H:H,entrada!C:C,C546),0))</f>
        <v>0</v>
      </c>
      <c r="M546" s="50" t="e">
        <f>IF(CADA_PROD!B546="","",F546/D546)</f>
        <v>#VALUE!</v>
      </c>
      <c r="N546" s="48" t="b">
        <f t="shared" si="18"/>
        <v>1</v>
      </c>
    </row>
    <row r="547" spans="2:14" ht="30.75" customHeight="1" x14ac:dyDescent="0.25">
      <c r="B547" s="19" t="str">
        <f>IF(CADA_PROD!B547="","",CADA_PROD!B547)</f>
        <v>0P27</v>
      </c>
      <c r="C547" s="19" t="str">
        <f>IF(CADA_PROD!C547="","",CADA_PROD!C547)</f>
        <v>0P27</v>
      </c>
      <c r="D547" s="47" t="str">
        <f>IF(CADA_PROD!D547="","",CADA_PROD!D547)</f>
        <v/>
      </c>
      <c r="E547" s="47">
        <f>IF(CADA_PROD!C547="","",SUMIFS(entrada!H:H,entrada!C:C,C547))</f>
        <v>0</v>
      </c>
      <c r="F547" s="47">
        <f>IF(CADA_PROD!B547="","",SUMIFS(SAIDA!G:G,SAIDA!C:C,C547))</f>
        <v>0</v>
      </c>
      <c r="G547" s="47">
        <f t="shared" si="19"/>
        <v>0</v>
      </c>
      <c r="H547" s="19" t="str">
        <f>IF(CADA_PROD!B547="","",IFERROR(IF(G547&lt;=0,"Sem estoque",IF(G547/D547&lt;0.25,"Quase sem estoque",IF(G547/D547&lt;1.2,"Estoque baixo",IF(G547/D547&lt;2,"Estoque moderado","Estoque confortável")))),""))</f>
        <v>Sem estoque</v>
      </c>
      <c r="I547" s="22">
        <f>IF(CADA_PROD!B547="","",SUMIFS(entrada!L:L,entrada!C:C,C547))</f>
        <v>0</v>
      </c>
      <c r="J547" s="49">
        <f>IF(CADA_PROD!B547="","",IFERROR($I547/SUM($I$5:$I$1003),""))</f>
        <v>0</v>
      </c>
      <c r="K547" s="49">
        <f>IF(CADA_PROD!B547="","",IFERROR(G547/SUM($G$5:$G$1003)+O547,""))</f>
        <v>0</v>
      </c>
      <c r="L547" s="22">
        <f>IF(CADA_PROD!$C547="","",IFERROR(SUMIFS(entrada!L:L,entrada!C:C,C547)/SUMIFS(entrada!H:H,entrada!C:C,C547),0))</f>
        <v>0</v>
      </c>
      <c r="M547" s="50" t="e">
        <f>IF(CADA_PROD!B547="","",F547/D547)</f>
        <v>#VALUE!</v>
      </c>
      <c r="N547" s="48" t="b">
        <f t="shared" si="18"/>
        <v>1</v>
      </c>
    </row>
    <row r="548" spans="2:14" ht="30.75" customHeight="1" x14ac:dyDescent="0.25">
      <c r="B548" s="19" t="str">
        <f>IF(CADA_PROD!B548="","",CADA_PROD!B548)</f>
        <v>0P28</v>
      </c>
      <c r="C548" s="19" t="str">
        <f>IF(CADA_PROD!C548="","",CADA_PROD!C548)</f>
        <v>0P28</v>
      </c>
      <c r="D548" s="47" t="str">
        <f>IF(CADA_PROD!D548="","",CADA_PROD!D548)</f>
        <v/>
      </c>
      <c r="E548" s="47">
        <f>IF(CADA_PROD!C548="","",SUMIFS(entrada!H:H,entrada!C:C,C548))</f>
        <v>0</v>
      </c>
      <c r="F548" s="47">
        <f>IF(CADA_PROD!B548="","",SUMIFS(SAIDA!G:G,SAIDA!C:C,C548))</f>
        <v>0</v>
      </c>
      <c r="G548" s="47">
        <f t="shared" si="19"/>
        <v>0</v>
      </c>
      <c r="H548" s="19" t="str">
        <f>IF(CADA_PROD!B548="","",IFERROR(IF(G548&lt;=0,"Sem estoque",IF(G548/D548&lt;0.25,"Quase sem estoque",IF(G548/D548&lt;1.2,"Estoque baixo",IF(G548/D548&lt;2,"Estoque moderado","Estoque confortável")))),""))</f>
        <v>Sem estoque</v>
      </c>
      <c r="I548" s="22">
        <f>IF(CADA_PROD!B548="","",SUMIFS(entrada!L:L,entrada!C:C,C548))</f>
        <v>0</v>
      </c>
      <c r="J548" s="49">
        <f>IF(CADA_PROD!B548="","",IFERROR($I548/SUM($I$5:$I$1003),""))</f>
        <v>0</v>
      </c>
      <c r="K548" s="49">
        <f>IF(CADA_PROD!B548="","",IFERROR(G548/SUM($G$5:$G$1003)+O548,""))</f>
        <v>0</v>
      </c>
      <c r="L548" s="22">
        <f>IF(CADA_PROD!$C548="","",IFERROR(SUMIFS(entrada!L:L,entrada!C:C,C548)/SUMIFS(entrada!H:H,entrada!C:C,C548),0))</f>
        <v>0</v>
      </c>
      <c r="M548" s="50" t="e">
        <f>IF(CADA_PROD!B548="","",F548/D548)</f>
        <v>#VALUE!</v>
      </c>
      <c r="N548" s="48" t="b">
        <f t="shared" si="18"/>
        <v>1</v>
      </c>
    </row>
    <row r="549" spans="2:14" ht="30.75" customHeight="1" x14ac:dyDescent="0.25">
      <c r="B549" s="19" t="str">
        <f>IF(CADA_PROD!B549="","",CADA_PROD!B549)</f>
        <v>0P29</v>
      </c>
      <c r="C549" s="19" t="str">
        <f>IF(CADA_PROD!C549="","",CADA_PROD!C549)</f>
        <v>0P29</v>
      </c>
      <c r="D549" s="47" t="str">
        <f>IF(CADA_PROD!D549="","",CADA_PROD!D549)</f>
        <v/>
      </c>
      <c r="E549" s="47">
        <f>IF(CADA_PROD!C549="","",SUMIFS(entrada!H:H,entrada!C:C,C549))</f>
        <v>0</v>
      </c>
      <c r="F549" s="47">
        <f>IF(CADA_PROD!B549="","",SUMIFS(SAIDA!G:G,SAIDA!C:C,C549))</f>
        <v>0</v>
      </c>
      <c r="G549" s="47">
        <f t="shared" si="19"/>
        <v>0</v>
      </c>
      <c r="H549" s="19" t="str">
        <f>IF(CADA_PROD!B549="","",IFERROR(IF(G549&lt;=0,"Sem estoque",IF(G549/D549&lt;0.25,"Quase sem estoque",IF(G549/D549&lt;1.2,"Estoque baixo",IF(G549/D549&lt;2,"Estoque moderado","Estoque confortável")))),""))</f>
        <v>Sem estoque</v>
      </c>
      <c r="I549" s="22">
        <f>IF(CADA_PROD!B549="","",SUMIFS(entrada!L:L,entrada!C:C,C549))</f>
        <v>0</v>
      </c>
      <c r="J549" s="49">
        <f>IF(CADA_PROD!B549="","",IFERROR($I549/SUM($I$5:$I$1003),""))</f>
        <v>0</v>
      </c>
      <c r="K549" s="49">
        <f>IF(CADA_PROD!B549="","",IFERROR(G549/SUM($G$5:$G$1003)+O549,""))</f>
        <v>0</v>
      </c>
      <c r="L549" s="22">
        <f>IF(CADA_PROD!$C549="","",IFERROR(SUMIFS(entrada!L:L,entrada!C:C,C549)/SUMIFS(entrada!H:H,entrada!C:C,C549),0))</f>
        <v>0</v>
      </c>
      <c r="M549" s="50" t="e">
        <f>IF(CADA_PROD!B549="","",F549/D549)</f>
        <v>#VALUE!</v>
      </c>
      <c r="N549" s="48" t="b">
        <f t="shared" si="18"/>
        <v>1</v>
      </c>
    </row>
    <row r="550" spans="2:14" ht="30.75" customHeight="1" x14ac:dyDescent="0.25">
      <c r="B550" s="19" t="str">
        <f>IF(CADA_PROD!B550="","",CADA_PROD!B550)</f>
        <v>0P30</v>
      </c>
      <c r="C550" s="19" t="str">
        <f>IF(CADA_PROD!C550="","",CADA_PROD!C550)</f>
        <v>0P30</v>
      </c>
      <c r="D550" s="47" t="str">
        <f>IF(CADA_PROD!D550="","",CADA_PROD!D550)</f>
        <v/>
      </c>
      <c r="E550" s="47">
        <f>IF(CADA_PROD!C550="","",SUMIFS(entrada!H:H,entrada!C:C,C550))</f>
        <v>0</v>
      </c>
      <c r="F550" s="47">
        <f>IF(CADA_PROD!B550="","",SUMIFS(SAIDA!G:G,SAIDA!C:C,C550))</f>
        <v>0</v>
      </c>
      <c r="G550" s="47">
        <f t="shared" si="19"/>
        <v>0</v>
      </c>
      <c r="H550" s="19" t="str">
        <f>IF(CADA_PROD!B550="","",IFERROR(IF(G550&lt;=0,"Sem estoque",IF(G550/D550&lt;0.25,"Quase sem estoque",IF(G550/D550&lt;1.2,"Estoque baixo",IF(G550/D550&lt;2,"Estoque moderado","Estoque confortável")))),""))</f>
        <v>Sem estoque</v>
      </c>
      <c r="I550" s="22">
        <f>IF(CADA_PROD!B550="","",SUMIFS(entrada!L:L,entrada!C:C,C550))</f>
        <v>0</v>
      </c>
      <c r="J550" s="49">
        <f>IF(CADA_PROD!B550="","",IFERROR($I550/SUM($I$5:$I$1003),""))</f>
        <v>0</v>
      </c>
      <c r="K550" s="49">
        <f>IF(CADA_PROD!B550="","",IFERROR(G550/SUM($G$5:$G$1003)+O550,""))</f>
        <v>0</v>
      </c>
      <c r="L550" s="22">
        <f>IF(CADA_PROD!$C550="","",IFERROR(SUMIFS(entrada!L:L,entrada!C:C,C550)/SUMIFS(entrada!H:H,entrada!C:C,C550),0))</f>
        <v>0</v>
      </c>
      <c r="M550" s="50" t="e">
        <f>IF(CADA_PROD!B550="","",F550/D550)</f>
        <v>#VALUE!</v>
      </c>
      <c r="N550" s="48" t="b">
        <f t="shared" si="18"/>
        <v>1</v>
      </c>
    </row>
    <row r="551" spans="2:14" ht="30.75" customHeight="1" x14ac:dyDescent="0.25">
      <c r="B551" s="19" t="str">
        <f>IF(CADA_PROD!B551="","",CADA_PROD!B551)</f>
        <v>0P31</v>
      </c>
      <c r="C551" s="19" t="str">
        <f>IF(CADA_PROD!C551="","",CADA_PROD!C551)</f>
        <v>0P31</v>
      </c>
      <c r="D551" s="47" t="str">
        <f>IF(CADA_PROD!D551="","",CADA_PROD!D551)</f>
        <v/>
      </c>
      <c r="E551" s="47">
        <f>IF(CADA_PROD!C551="","",SUMIFS(entrada!H:H,entrada!C:C,C551))</f>
        <v>0</v>
      </c>
      <c r="F551" s="47">
        <f>IF(CADA_PROD!B551="","",SUMIFS(SAIDA!G:G,SAIDA!C:C,C551))</f>
        <v>0</v>
      </c>
      <c r="G551" s="47">
        <f t="shared" si="19"/>
        <v>0</v>
      </c>
      <c r="H551" s="19" t="str">
        <f>IF(CADA_PROD!B551="","",IFERROR(IF(G551&lt;=0,"Sem estoque",IF(G551/D551&lt;0.25,"Quase sem estoque",IF(G551/D551&lt;1.2,"Estoque baixo",IF(G551/D551&lt;2,"Estoque moderado","Estoque confortável")))),""))</f>
        <v>Sem estoque</v>
      </c>
      <c r="I551" s="22">
        <f>IF(CADA_PROD!B551="","",SUMIFS(entrada!L:L,entrada!C:C,C551))</f>
        <v>0</v>
      </c>
      <c r="J551" s="49">
        <f>IF(CADA_PROD!B551="","",IFERROR($I551/SUM($I$5:$I$1003),""))</f>
        <v>0</v>
      </c>
      <c r="K551" s="49">
        <f>IF(CADA_PROD!B551="","",IFERROR(G551/SUM($G$5:$G$1003)+O551,""))</f>
        <v>0</v>
      </c>
      <c r="L551" s="22">
        <f>IF(CADA_PROD!$C551="","",IFERROR(SUMIFS(entrada!L:L,entrada!C:C,C551)/SUMIFS(entrada!H:H,entrada!C:C,C551),0))</f>
        <v>0</v>
      </c>
      <c r="M551" s="50" t="e">
        <f>IF(CADA_PROD!B551="","",F551/D551)</f>
        <v>#VALUE!</v>
      </c>
      <c r="N551" s="48" t="b">
        <f t="shared" si="18"/>
        <v>1</v>
      </c>
    </row>
    <row r="552" spans="2:14" ht="30.75" customHeight="1" x14ac:dyDescent="0.25">
      <c r="B552" s="19" t="str">
        <f>IF(CADA_PROD!B552="","",CADA_PROD!B552)</f>
        <v>0P32</v>
      </c>
      <c r="C552" s="19" t="str">
        <f>IF(CADA_PROD!C552="","",CADA_PROD!C552)</f>
        <v>0P32</v>
      </c>
      <c r="D552" s="47" t="str">
        <f>IF(CADA_PROD!D552="","",CADA_PROD!D552)</f>
        <v/>
      </c>
      <c r="E552" s="47">
        <f>IF(CADA_PROD!C552="","",SUMIFS(entrada!H:H,entrada!C:C,C552))</f>
        <v>0</v>
      </c>
      <c r="F552" s="47">
        <f>IF(CADA_PROD!B552="","",SUMIFS(SAIDA!G:G,SAIDA!C:C,C552))</f>
        <v>0</v>
      </c>
      <c r="G552" s="47">
        <f t="shared" si="19"/>
        <v>0</v>
      </c>
      <c r="H552" s="19" t="str">
        <f>IF(CADA_PROD!B552="","",IFERROR(IF(G552&lt;=0,"Sem estoque",IF(G552/D552&lt;0.25,"Quase sem estoque",IF(G552/D552&lt;1.2,"Estoque baixo",IF(G552/D552&lt;2,"Estoque moderado","Estoque confortável")))),""))</f>
        <v>Sem estoque</v>
      </c>
      <c r="I552" s="22">
        <f>IF(CADA_PROD!B552="","",SUMIFS(entrada!L:L,entrada!C:C,C552))</f>
        <v>0</v>
      </c>
      <c r="J552" s="49">
        <f>IF(CADA_PROD!B552="","",IFERROR($I552/SUM($I$5:$I$1003),""))</f>
        <v>0</v>
      </c>
      <c r="K552" s="49">
        <f>IF(CADA_PROD!B552="","",IFERROR(G552/SUM($G$5:$G$1003)+O552,""))</f>
        <v>0</v>
      </c>
      <c r="L552" s="22">
        <f>IF(CADA_PROD!$C552="","",IFERROR(SUMIFS(entrada!L:L,entrada!C:C,C552)/SUMIFS(entrada!H:H,entrada!C:C,C552),0))</f>
        <v>0</v>
      </c>
      <c r="M552" s="50" t="e">
        <f>IF(CADA_PROD!B552="","",F552/D552)</f>
        <v>#VALUE!</v>
      </c>
      <c r="N552" s="48" t="b">
        <f t="shared" si="18"/>
        <v>1</v>
      </c>
    </row>
    <row r="553" spans="2:14" ht="30.75" customHeight="1" x14ac:dyDescent="0.25">
      <c r="B553" s="19" t="str">
        <f>IF(CADA_PROD!B553="","",CADA_PROD!B553)</f>
        <v>0PE1</v>
      </c>
      <c r="C553" s="19" t="str">
        <f>IF(CADA_PROD!C553="","",CADA_PROD!C553)</f>
        <v>Botão três posições</v>
      </c>
      <c r="D553" s="47">
        <f>IF(CADA_PROD!D553="","",CADA_PROD!D553)</f>
        <v>50</v>
      </c>
      <c r="E553" s="47">
        <f>IF(CADA_PROD!C553="","",SUMIFS(entrada!H:H,entrada!C:C,B553))</f>
        <v>50</v>
      </c>
      <c r="F553" s="47">
        <f>IF(CADA_PROD!B553="","",SUMIFS(SAIDA!G:G,SAIDA!C:C,B553))</f>
        <v>50</v>
      </c>
      <c r="G553" s="47">
        <f t="shared" si="19"/>
        <v>0</v>
      </c>
      <c r="H553" s="19" t="str">
        <f>IF(CADA_PROD!B553="","",IFERROR(IF(G553&lt;=0,"Sem estoque",IF(G553/D553&lt;0.25,"Quase sem estoque",IF(G553/D553&lt;1.2,"Estoque baixo",IF(G553/D553&lt;2,"Estoque moderado","Estoque confortável")))),""))</f>
        <v>Sem estoque</v>
      </c>
      <c r="I553" s="22">
        <f>IF(CADA_PROD!B553="","",SUMIFS(entrada!L:L,entrada!C:C,C553))</f>
        <v>0</v>
      </c>
      <c r="J553" s="49">
        <f>IF(CADA_PROD!B553="","",IFERROR($I553/SUM($I$5:$I$1003),""))</f>
        <v>0</v>
      </c>
      <c r="K553" s="49">
        <f>IF(CADA_PROD!B553="","",IFERROR(G553/SUM($G$5:$G$1003)+O553,""))</f>
        <v>0</v>
      </c>
      <c r="L553" s="22">
        <f>IF(CADA_PROD!$C553="","",IFERROR(SUMIFS(entrada!L:L,entrada!C:C,C553)/SUMIFS(entrada!H:H,entrada!C:C,C553),0))</f>
        <v>0</v>
      </c>
      <c r="N553" s="48" t="b">
        <f t="shared" si="18"/>
        <v>1</v>
      </c>
    </row>
    <row r="554" spans="2:14" ht="30.75" customHeight="1" x14ac:dyDescent="0.25">
      <c r="B554" s="19" t="str">
        <f>IF(CADA_PROD!B554="","",CADA_PROD!B554)</f>
        <v>0PE2</v>
      </c>
      <c r="C554" s="19" t="str">
        <f>IF(CADA_PROD!C554="","",CADA_PROD!C554)</f>
        <v>Botão três posições grande</v>
      </c>
      <c r="D554" s="47">
        <f>IF(CADA_PROD!D554="","",CADA_PROD!D554)</f>
        <v>100</v>
      </c>
      <c r="E554" s="47">
        <f>IF(CADA_PROD!C554="","",SUMIFS(entrada!H:H,entrada!C:C,B554))</f>
        <v>1054</v>
      </c>
      <c r="F554" s="47">
        <f>IF(CADA_PROD!B554="","",SUMIFS(SAIDA!G:G,SAIDA!C:C,B554))</f>
        <v>472</v>
      </c>
      <c r="G554" s="47">
        <f t="shared" si="19"/>
        <v>582</v>
      </c>
      <c r="H554" s="19" t="str">
        <f>IF(CADA_PROD!B554="","",IFERROR(IF(G554&lt;=0,"Sem estoque",IF(G554/D554&lt;0.25,"Quase sem estoque",IF(G554/D554&lt;1.2,"Estoque baixo",IF(G554/D554&lt;2,"Estoque moderado","Estoque confortável")))),""))</f>
        <v>Estoque confortável</v>
      </c>
      <c r="I554" s="22">
        <f>IF(CADA_PROD!B554="","",SUMIFS(entrada!L:L,entrada!C:C,C554))</f>
        <v>0</v>
      </c>
      <c r="J554" s="49">
        <f>IF(CADA_PROD!B554="","",IFERROR($I554/SUM($I$5:$I$1003),""))</f>
        <v>0</v>
      </c>
      <c r="K554" s="49">
        <f>IF(CADA_PROD!B554="","",IFERROR(G554/SUM($G$5:$G$1003)+O554,""))</f>
        <v>7.3689541656115479E-2</v>
      </c>
      <c r="L554" s="22">
        <f>IF(CADA_PROD!$C554="","",IFERROR(SUMIFS(entrada!L:L,entrada!C:C,C554)/SUMIFS(entrada!H:H,entrada!C:C,C554),0))</f>
        <v>0</v>
      </c>
      <c r="N554" s="48" t="b">
        <f t="shared" si="18"/>
        <v>0</v>
      </c>
    </row>
    <row r="555" spans="2:14" ht="30.75" customHeight="1" x14ac:dyDescent="0.25">
      <c r="B555" s="19" t="str">
        <f>IF(CADA_PROD!B555="","",CADA_PROD!B555)</f>
        <v>0PE3</v>
      </c>
      <c r="C555" s="19" t="str">
        <f>IF(CADA_PROD!C555="","",CADA_PROD!C555)</f>
        <v>Led vermelho</v>
      </c>
      <c r="D555" s="47">
        <f>IF(CADA_PROD!D555="","",CADA_PROD!D555)</f>
        <v>100</v>
      </c>
      <c r="E555" s="47">
        <f>IF(CADA_PROD!C555="","",SUMIFS(entrada!H:H,entrada!C:C,B555))</f>
        <v>992</v>
      </c>
      <c r="F555" s="47">
        <f>IF(CADA_PROD!B555="","",SUMIFS(SAIDA!G:G,SAIDA!C:C,B555))</f>
        <v>482</v>
      </c>
      <c r="G555" s="47">
        <f t="shared" si="19"/>
        <v>510</v>
      </c>
      <c r="H555" s="19" t="str">
        <f>IF(CADA_PROD!B555="","",IFERROR(IF(G555&lt;=0,"Sem estoque",IF(G555/D555&lt;0.25,"Quase sem estoque",IF(G555/D555&lt;1.2,"Estoque baixo",IF(G555/D555&lt;2,"Estoque moderado","Estoque confortável")))),""))</f>
        <v>Estoque confortável</v>
      </c>
      <c r="I555" s="22">
        <f>IF(CADA_PROD!B555="","",SUMIFS(entrada!L:L,entrada!C:C,C555))</f>
        <v>0</v>
      </c>
      <c r="J555" s="49">
        <f>IF(CADA_PROD!B555="","",IFERROR($I555/SUM($I$5:$I$1003),""))</f>
        <v>0</v>
      </c>
      <c r="K555" s="49">
        <f>IF(CADA_PROD!B555="","",IFERROR(G555/SUM($G$5:$G$1003)+O555,""))</f>
        <v>6.4573309698657891E-2</v>
      </c>
      <c r="L555" s="22">
        <f>IF(CADA_PROD!$C555="","",IFERROR(SUMIFS(entrada!L:L,entrada!C:C,C555)/SUMIFS(entrada!H:H,entrada!C:C,C555),0))</f>
        <v>0</v>
      </c>
      <c r="N555" s="48" t="b">
        <f t="shared" si="18"/>
        <v>0</v>
      </c>
    </row>
    <row r="556" spans="2:14" ht="30.75" customHeight="1" x14ac:dyDescent="0.25">
      <c r="B556" s="19" t="str">
        <f>IF(CADA_PROD!B556="","",CADA_PROD!B556)</f>
        <v>0PE4</v>
      </c>
      <c r="C556" s="19" t="str">
        <f>IF(CADA_PROD!C556="","",CADA_PROD!C556)</f>
        <v>Bloco de contato</v>
      </c>
      <c r="D556" s="47">
        <f>IF(CADA_PROD!D556="","",CADA_PROD!D556)</f>
        <v>200</v>
      </c>
      <c r="E556" s="47">
        <f>IF(CADA_PROD!C556="","",SUMIFS(entrada!H:H,entrada!C:C,B556))</f>
        <v>1988</v>
      </c>
      <c r="F556" s="47">
        <f>IF(CADA_PROD!B556="","",SUMIFS(SAIDA!G:G,SAIDA!C:C,B556))</f>
        <v>1238</v>
      </c>
      <c r="G556" s="47">
        <f t="shared" si="19"/>
        <v>750</v>
      </c>
      <c r="H556" s="19" t="str">
        <f>IF(CADA_PROD!B556="","",IFERROR(IF(G556&lt;=0,"Sem estoque",IF(G556/D556&lt;0.25,"Quase sem estoque",IF(G556/D556&lt;1.2,"Estoque baixo",IF(G556/D556&lt;2,"Estoque moderado","Estoque confortável")))),""))</f>
        <v>Estoque confortável</v>
      </c>
      <c r="I556" s="22">
        <f>IF(CADA_PROD!B556="","",SUMIFS(entrada!L:L,entrada!C:C,C556))</f>
        <v>0</v>
      </c>
      <c r="J556" s="49">
        <f>IF(CADA_PROD!B556="","",IFERROR($I556/SUM($I$5:$I$1003),""))</f>
        <v>0</v>
      </c>
      <c r="K556" s="49">
        <f>IF(CADA_PROD!B556="","",IFERROR(G556/SUM($G$5:$G$1003)+O556,""))</f>
        <v>9.4960749556849841E-2</v>
      </c>
      <c r="L556" s="22">
        <f>IF(CADA_PROD!$C556="","",IFERROR(SUMIFS(entrada!L:L,entrada!C:C,C556)/SUMIFS(entrada!H:H,entrada!C:C,C556),0))</f>
        <v>0</v>
      </c>
      <c r="N556" s="48" t="b">
        <f t="shared" si="18"/>
        <v>0</v>
      </c>
    </row>
    <row r="557" spans="2:14" ht="30.75" customHeight="1" x14ac:dyDescent="0.25">
      <c r="B557" s="19" t="str">
        <f>IF(CADA_PROD!B557="","",CADA_PROD!B557)</f>
        <v>0PE5</v>
      </c>
      <c r="C557" s="19" t="str">
        <f>IF(CADA_PROD!C557="","",CADA_PROD!C557)</f>
        <v xml:space="preserve">Cigarra ou Sinaleiro </v>
      </c>
      <c r="D557" s="47">
        <f>IF(CADA_PROD!D557="","",CADA_PROD!D557)</f>
        <v>50</v>
      </c>
      <c r="E557" s="47">
        <f>IF(CADA_PROD!C557="","",SUMIFS(entrada!H:H,entrada!C:C,B557))</f>
        <v>249</v>
      </c>
      <c r="F557" s="47">
        <f>IF(CADA_PROD!B557="","",SUMIFS(SAIDA!G:G,SAIDA!C:C,B557))</f>
        <v>88</v>
      </c>
      <c r="G557" s="47">
        <f t="shared" si="19"/>
        <v>161</v>
      </c>
      <c r="H557" s="19" t="str">
        <f>IF(CADA_PROD!B557="","",IFERROR(IF(G557&lt;=0,"Sem estoque",IF(G557/D557&lt;0.25,"Quase sem estoque",IF(G557/D557&lt;1.2,"Estoque baixo",IF(G557/D557&lt;2,"Estoque moderado","Estoque confortável")))),""))</f>
        <v>Estoque confortável</v>
      </c>
      <c r="I557" s="22">
        <f>IF(CADA_PROD!B557="","",SUMIFS(entrada!L:L,entrada!C:C,C557))</f>
        <v>0</v>
      </c>
      <c r="J557" s="49">
        <f>IF(CADA_PROD!B557="","",IFERROR($I557/SUM($I$5:$I$1003),""))</f>
        <v>0</v>
      </c>
      <c r="K557" s="49">
        <f>IF(CADA_PROD!B557="","",IFERROR(G557/SUM($G$5:$G$1003)+O557,""))</f>
        <v>2.03849075715371E-2</v>
      </c>
      <c r="L557" s="22">
        <f>IF(CADA_PROD!$C557="","",IFERROR(SUMIFS(entrada!L:L,entrada!C:C,C557)/SUMIFS(entrada!H:H,entrada!C:C,C557),0))</f>
        <v>0</v>
      </c>
      <c r="N557" s="48" t="b">
        <f t="shared" si="18"/>
        <v>0</v>
      </c>
    </row>
    <row r="558" spans="2:14" ht="30.75" customHeight="1" x14ac:dyDescent="0.25">
      <c r="B558" s="19" t="str">
        <f>IF(CADA_PROD!B558="","",CADA_PROD!B558)</f>
        <v>0PE6</v>
      </c>
      <c r="C558" s="19" t="str">
        <f>IF(CADA_PROD!C558="","",CADA_PROD!C558)</f>
        <v>Led amarelo</v>
      </c>
      <c r="D558" s="47">
        <f>IF(CADA_PROD!D558="","",CADA_PROD!D558)</f>
        <v>30</v>
      </c>
      <c r="E558" s="47">
        <f>IF(CADA_PROD!C558="","",SUMIFS(entrada!H:H,entrada!C:C,B558))</f>
        <v>55</v>
      </c>
      <c r="F558" s="47">
        <f>IF(CADA_PROD!B558="","",SUMIFS(SAIDA!G:G,SAIDA!C:C,B558))</f>
        <v>14</v>
      </c>
      <c r="G558" s="47">
        <f t="shared" si="19"/>
        <v>41</v>
      </c>
      <c r="H558" s="19" t="str">
        <f>IF(CADA_PROD!B558="","",IFERROR(IF(G558&lt;=0,"Sem estoque",IF(G558/D558&lt;0.25,"Quase sem estoque",IF(G558/D558&lt;1.2,"Estoque baixo",IF(G558/D558&lt;2,"Estoque moderado","Estoque confortável")))),""))</f>
        <v>Estoque moderado</v>
      </c>
      <c r="I558" s="22">
        <f>IF(CADA_PROD!B558="","",SUMIFS(entrada!L:L,entrada!C:C,C558))</f>
        <v>0</v>
      </c>
      <c r="J558" s="49">
        <f>IF(CADA_PROD!B558="","",IFERROR($I558/SUM($I$5:$I$1003),""))</f>
        <v>0</v>
      </c>
      <c r="K558" s="49">
        <f>IF(CADA_PROD!B558="","",IFERROR(G558/SUM($G$5:$G$1003)+O558,""))</f>
        <v>5.1911876424411245E-3</v>
      </c>
      <c r="L558" s="22">
        <f>IF(CADA_PROD!$C558="","",IFERROR(SUMIFS(entrada!L:L,entrada!C:C,C558)/SUMIFS(entrada!H:H,entrada!C:C,C558),0))</f>
        <v>0</v>
      </c>
      <c r="N558" s="48" t="b">
        <f t="shared" si="18"/>
        <v>0</v>
      </c>
    </row>
    <row r="559" spans="2:14" ht="30.75" customHeight="1" x14ac:dyDescent="0.25">
      <c r="B559" s="19" t="str">
        <f>IF(CADA_PROD!B559="","",CADA_PROD!B559)</f>
        <v>0PE7</v>
      </c>
      <c r="C559" s="19" t="str">
        <f>IF(CADA_PROD!C559="","",CADA_PROD!C559)</f>
        <v>Timer digital</v>
      </c>
      <c r="D559" s="47">
        <f>IF(CADA_PROD!D559="","",CADA_PROD!D559)</f>
        <v>40</v>
      </c>
      <c r="E559" s="47">
        <f>IF(CADA_PROD!C559="","",SUMIFS(entrada!H:H,entrada!C:C,B559))</f>
        <v>125</v>
      </c>
      <c r="F559" s="110">
        <f>IF(CADA_PROD!B559="","",SUMIFS(SAIDA!G:G,SAIDA!C:C,B559))</f>
        <v>57</v>
      </c>
      <c r="G559" s="47">
        <f t="shared" si="19"/>
        <v>68</v>
      </c>
      <c r="H559" s="19" t="str">
        <f>IF(CADA_PROD!B559="","",IFERROR(IF(G559&lt;=0,"Sem estoque",IF(G559/D559&lt;0.25,"Quase sem estoque",IF(G559/D559&lt;1.2,"Estoque baixo",IF(G559/D559&lt;2,"Estoque moderado","Estoque confortável")))),""))</f>
        <v>Estoque moderado</v>
      </c>
      <c r="I559" s="22">
        <f>IF(CADA_PROD!B559="","",SUMIFS(entrada!L:L,entrada!C:C,C559))</f>
        <v>0</v>
      </c>
      <c r="J559" s="49">
        <f>IF(CADA_PROD!B559="","",IFERROR($I559/SUM($I$5:$I$1003),""))</f>
        <v>0</v>
      </c>
      <c r="K559" s="49">
        <f>IF(CADA_PROD!B559="","",IFERROR(G559/SUM($G$5:$G$1003)+O559,""))</f>
        <v>8.6097746264877182E-3</v>
      </c>
      <c r="L559" s="22">
        <f>IF(CADA_PROD!$C559="","",IFERROR(SUMIFS(entrada!L:L,entrada!C:C,C559)/SUMIFS(entrada!H:H,entrada!C:C,C559),0))</f>
        <v>0</v>
      </c>
      <c r="N559" s="48" t="b">
        <f t="shared" si="18"/>
        <v>0</v>
      </c>
    </row>
    <row r="560" spans="2:14" ht="30.75" customHeight="1" x14ac:dyDescent="0.25">
      <c r="B560" s="19" t="str">
        <f>IF(CADA_PROD!B560="","",CADA_PROD!B560)</f>
        <v>0PE8</v>
      </c>
      <c r="C560" s="19" t="str">
        <f>IF(CADA_PROD!C560="","",CADA_PROD!C560)</f>
        <v>Chave três posições</v>
      </c>
      <c r="D560" s="47">
        <f>IF(CADA_PROD!D560="","",CADA_PROD!D560)</f>
        <v>40</v>
      </c>
      <c r="E560" s="47">
        <f>IF(CADA_PROD!C560="","",SUMIFS(entrada!H:H,entrada!C:C,B560))</f>
        <v>308</v>
      </c>
      <c r="F560" s="47">
        <f>IF(CADA_PROD!B560="","",SUMIFS(SAIDA!G:G,SAIDA!C:C,B560))</f>
        <v>219</v>
      </c>
      <c r="G560" s="47">
        <f>IFERROR(E560-F560,"")</f>
        <v>89</v>
      </c>
      <c r="H560" s="19" t="str">
        <f>IF(CADA_PROD!B560="","",IFERROR(IF(G560&lt;=0,"Sem estoque",IF(G560/D560&lt;0.25,"Quase sem estoque",IF(G560/D560&lt;1.2,"Estoque baixo",IF(G560/D560&lt;2,"Estoque moderado","Estoque confortável")))),""))</f>
        <v>Estoque confortável</v>
      </c>
      <c r="I560" s="22">
        <f>IF(CADA_PROD!B560="","",SUMIFS(entrada!L:L,entrada!C:C,C560))</f>
        <v>0</v>
      </c>
      <c r="J560" s="49">
        <f>IF(CADA_PROD!B560="","",IFERROR($I560/SUM($I$5:$I$1003),""))</f>
        <v>0</v>
      </c>
      <c r="K560" s="49">
        <f>IF(CADA_PROD!B560="","",IFERROR(G560/SUM($G$5:$G$1003)+O560,""))</f>
        <v>1.1268675614079514E-2</v>
      </c>
      <c r="L560" s="22">
        <f>IF(CADA_PROD!$C560="","",IFERROR(SUMIFS(entrada!L:L,entrada!C:C,C560)/SUMIFS(entrada!H:H,entrada!C:C,C560),0))</f>
        <v>0</v>
      </c>
      <c r="N560" s="48" t="b">
        <f t="shared" si="18"/>
        <v>0</v>
      </c>
    </row>
    <row r="561" spans="2:14" ht="30.75" customHeight="1" x14ac:dyDescent="0.25">
      <c r="B561" s="19" t="str">
        <f>IF(CADA_PROD!B561="","",CADA_PROD!B561)</f>
        <v>0PE9</v>
      </c>
      <c r="C561" s="19" t="str">
        <f>IF(CADA_PROD!C561="","",CADA_PROD!C561)</f>
        <v>Borne bege</v>
      </c>
      <c r="D561" s="47">
        <f>IF(CADA_PROD!D561="","",CADA_PROD!D561)</f>
        <v>10</v>
      </c>
      <c r="E561" s="47">
        <f>IF(CADA_PROD!C561="","",SUMIFS(entrada!H:H,entrada!C:C,B561))</f>
        <v>65</v>
      </c>
      <c r="F561" s="47">
        <f>IF(CADA_PROD!B561="","",SUMIFS(SAIDA!G:G,SAIDA!C:C,B561))</f>
        <v>52</v>
      </c>
      <c r="G561" s="47">
        <f t="shared" si="19"/>
        <v>13</v>
      </c>
      <c r="H561" s="19" t="str">
        <f>IF(CADA_PROD!B561="","",IFERROR(IF(G561&lt;=0,"Sem estoque",IF(G561/D561&lt;0.25,"Quase sem estoque",IF(G561/D561&lt;1.2,"Estoque baixo",IF(G561/D561&lt;2,"Estoque moderado","Estoque confortável")))),""))</f>
        <v>Estoque moderado</v>
      </c>
      <c r="I561" s="22">
        <f>IF(CADA_PROD!B561="","",SUMIFS(entrada!L:L,entrada!C:C,C561))</f>
        <v>0</v>
      </c>
      <c r="J561" s="49">
        <f>IF(CADA_PROD!B561="","",IFERROR($I561/SUM($I$5:$I$1003),""))</f>
        <v>0</v>
      </c>
      <c r="K561" s="49">
        <f>IF(CADA_PROD!B561="","",IFERROR(G561/SUM($G$5:$G$1003)+O561,""))</f>
        <v>1.6459863256520638E-3</v>
      </c>
      <c r="L561" s="22">
        <f>IF(CADA_PROD!$C561="","",IFERROR(SUMIFS(entrada!L:L,entrada!C:C,C561)/SUMIFS(entrada!H:H,entrada!C:C,C561),0))</f>
        <v>0</v>
      </c>
      <c r="N561" s="48" t="b">
        <f t="shared" si="18"/>
        <v>0</v>
      </c>
    </row>
    <row r="562" spans="2:14" ht="30.75" customHeight="1" x14ac:dyDescent="0.25">
      <c r="B562" s="19" t="str">
        <f>IF(CADA_PROD!B562="","",CADA_PROD!B562)</f>
        <v>PE10</v>
      </c>
      <c r="C562" s="19" t="str">
        <f>IF(CADA_PROD!C562="","",CADA_PROD!C562)</f>
        <v>Borne azul</v>
      </c>
      <c r="D562" s="47">
        <f>IF(CADA_PROD!D562="","",CADA_PROD!D562)</f>
        <v>10</v>
      </c>
      <c r="E562" s="47">
        <f>IF(CADA_PROD!C562="","",SUMIFS(entrada!H:H,entrada!C:C,B562))</f>
        <v>155</v>
      </c>
      <c r="F562" s="47">
        <f>IF(CADA_PROD!B562="","",SUMIFS(SAIDA!G:G,SAIDA!C:C,B562))</f>
        <v>58</v>
      </c>
      <c r="G562" s="47">
        <f t="shared" si="19"/>
        <v>97</v>
      </c>
      <c r="H562" s="19" t="str">
        <f>IF(CADA_PROD!B562="","",IFERROR(IF(G562&lt;=0,"Sem estoque",IF(G562/D562&lt;0.25,"Quase sem estoque",IF(G562/D562&lt;1.2,"Estoque baixo",IF(G562/D562&lt;2,"Estoque moderado","Estoque confortável")))),""))</f>
        <v>Estoque confortável</v>
      </c>
      <c r="I562" s="22">
        <f>IF(CADA_PROD!B562="","",SUMIFS(entrada!L:L,entrada!C:C,C562))</f>
        <v>0</v>
      </c>
      <c r="J562" s="49">
        <f>IF(CADA_PROD!B562="","",IFERROR($I562/SUM($I$5:$I$1003),""))</f>
        <v>0</v>
      </c>
      <c r="K562" s="49">
        <f>IF(CADA_PROD!B562="","",IFERROR(G562/SUM($G$5:$G$1003)+O562,""))</f>
        <v>1.2281590276019246E-2</v>
      </c>
      <c r="L562" s="22">
        <f>IF(CADA_PROD!$C562="","",IFERROR(SUMIFS(entrada!L:L,entrada!C:C,C562)/SUMIFS(entrada!H:H,entrada!C:C,C562),0))</f>
        <v>0</v>
      </c>
      <c r="N562" s="48" t="b">
        <f t="shared" si="18"/>
        <v>0</v>
      </c>
    </row>
    <row r="563" spans="2:14" ht="30.75" customHeight="1" x14ac:dyDescent="0.25">
      <c r="B563" s="19" t="str">
        <f>IF(CADA_PROD!B563="","",CADA_PROD!B563)</f>
        <v>PE11</v>
      </c>
      <c r="C563" s="19" t="str">
        <f>IF(CADA_PROD!C563="","",CADA_PROD!C563)</f>
        <v>Botão duas posições</v>
      </c>
      <c r="D563" s="47">
        <f>IF(CADA_PROD!D563="","",CADA_PROD!D563)</f>
        <v>20</v>
      </c>
      <c r="E563" s="47">
        <f>IF(CADA_PROD!C563="","",SUMIFS(entrada!H:H,entrada!C:C,B563))</f>
        <v>83</v>
      </c>
      <c r="F563" s="47">
        <f>IF(CADA_PROD!B563="","",SUMIFS(SAIDA!G:G,SAIDA!C:C,B563))</f>
        <v>23</v>
      </c>
      <c r="G563" s="47">
        <f t="shared" si="19"/>
        <v>60</v>
      </c>
      <c r="H563" s="19" t="str">
        <f>IF(CADA_PROD!B563="","",IFERROR(IF(G563&lt;=0,"Sem estoque",IF(G563/D563&lt;0.25,"Quase sem estoque",IF(G563/D563&lt;1.2,"Estoque baixo",IF(G563/D563&lt;2,"Estoque moderado","Estoque confortável")))),""))</f>
        <v>Estoque confortável</v>
      </c>
      <c r="I563" s="22">
        <f>IF(CADA_PROD!B563="","",SUMIFS(entrada!L:L,entrada!C:C,C563))</f>
        <v>0</v>
      </c>
      <c r="J563" s="49">
        <f>IF(CADA_PROD!B563="","",IFERROR($I563/SUM($I$5:$I$1003),""))</f>
        <v>0</v>
      </c>
      <c r="K563" s="49">
        <f>IF(CADA_PROD!B563="","",IFERROR(G563/SUM($G$5:$G$1003)+O563,""))</f>
        <v>7.5968599645479867E-3</v>
      </c>
      <c r="L563" s="22">
        <f>IF(CADA_PROD!$C563="","",IFERROR(SUMIFS(entrada!L:L,entrada!C:C,C563)/SUMIFS(entrada!H:H,entrada!C:C,C563),0))</f>
        <v>0</v>
      </c>
      <c r="N563" s="48" t="b">
        <f t="shared" si="18"/>
        <v>0</v>
      </c>
    </row>
    <row r="564" spans="2:14" ht="30.75" customHeight="1" x14ac:dyDescent="0.25">
      <c r="B564" s="19" t="str">
        <f>IF(CADA_PROD!B564="","",CADA_PROD!B564)</f>
        <v>PE12</v>
      </c>
      <c r="C564" s="19" t="str">
        <f>IF(CADA_PROD!C564="","",CADA_PROD!C564)</f>
        <v>Chave duas posições</v>
      </c>
      <c r="D564" s="47">
        <f>IF(CADA_PROD!D564="","",CADA_PROD!D564)</f>
        <v>8</v>
      </c>
      <c r="E564" s="47">
        <f>IF(CADA_PROD!C564="","",SUMIFS(entrada!H:H,entrada!C:C,B564))</f>
        <v>71</v>
      </c>
      <c r="F564" s="47">
        <f>IF(CADA_PROD!B564="","",SUMIFS(SAIDA!G:G,SAIDA!C:C,B564))</f>
        <v>1</v>
      </c>
      <c r="G564" s="47">
        <f t="shared" si="19"/>
        <v>70</v>
      </c>
      <c r="H564" s="19" t="str">
        <f>IF(CADA_PROD!B564="","",IFERROR(IF(G564&lt;=0,"Sem estoque",IF(G564/D564&lt;0.25,"Quase sem estoque",IF(G564/D564&lt;1.2,"Estoque baixo",IF(G564/D564&lt;2,"Estoque moderado","Estoque confortável")))),""))</f>
        <v>Estoque confortável</v>
      </c>
      <c r="I564" s="22">
        <f>IF(CADA_PROD!B564="","",SUMIFS(entrada!L:L,entrada!C:C,C564))</f>
        <v>0</v>
      </c>
      <c r="J564" s="49">
        <f>IF(CADA_PROD!B564="","",IFERROR($I564/SUM($I$5:$I$1003),""))</f>
        <v>0</v>
      </c>
      <c r="K564" s="49">
        <f>IF(CADA_PROD!B564="","",IFERROR(G564/SUM($G$5:$G$1003)+O564,""))</f>
        <v>8.8630032919726522E-3</v>
      </c>
      <c r="L564" s="22">
        <f>IF(CADA_PROD!$C564="","",IFERROR(SUMIFS(entrada!L:L,entrada!C:C,C564)/SUMIFS(entrada!H:H,entrada!C:C,C564),0))</f>
        <v>0</v>
      </c>
      <c r="N564" s="48" t="b">
        <f t="shared" si="18"/>
        <v>0</v>
      </c>
    </row>
    <row r="565" spans="2:14" ht="30.75" customHeight="1" x14ac:dyDescent="0.25">
      <c r="B565" s="19" t="str">
        <f>IF(CADA_PROD!B565="","",CADA_PROD!B565)</f>
        <v>0BA1</v>
      </c>
      <c r="C565" s="19" t="str">
        <f>IF(CADA_PROD!C565="","",CADA_PROD!C565)</f>
        <v>transformador</v>
      </c>
      <c r="D565" s="47">
        <f>IF(CADA_PROD!D565="","",CADA_PROD!D565)</f>
        <v>60</v>
      </c>
      <c r="E565" s="47">
        <f>IF(CADA_PROD!C565="","",SUMIFS(entrada!H:H,entrada!C:C,C565))</f>
        <v>0</v>
      </c>
      <c r="F565" s="47">
        <f>IF(CADA_PROD!B565="","",SUMIFS(SAIDA!G:G,SAIDA!C:C,C565))</f>
        <v>0</v>
      </c>
      <c r="G565" s="47">
        <f t="shared" si="19"/>
        <v>0</v>
      </c>
      <c r="H565" s="19" t="str">
        <f>IF(CADA_PROD!B565="","",IFERROR(IF(G565&lt;=0,"Sem estoque",IF(G565/D565&lt;0.25,"Quase sem estoque",IF(G565/D565&lt;1.2,"Estoque baixo",IF(G565/D565&lt;2,"Estoque moderado","Estoque confortável")))),""))</f>
        <v>Sem estoque</v>
      </c>
      <c r="I565" s="22">
        <f>IF(CADA_PROD!B565="","",SUMIFS(entrada!L:L,entrada!C:C,C565))</f>
        <v>0</v>
      </c>
      <c r="J565" s="49">
        <f>IF(CADA_PROD!B565="","",IFERROR($I565/SUM($I$5:$I$1003),""))</f>
        <v>0</v>
      </c>
      <c r="K565" s="49">
        <f>IF(CADA_PROD!B565="","",IFERROR(G565/SUM($G$5:$G$1003)+O565,""))</f>
        <v>0</v>
      </c>
      <c r="L565" s="22">
        <f>IF(CADA_PROD!$C565="","",IFERROR(SUMIFS(entrada!L:L,entrada!C:C,C565)/SUMIFS(entrada!H:H,entrada!C:C,C565),0))</f>
        <v>0</v>
      </c>
      <c r="N565" s="48" t="b">
        <f t="shared" si="18"/>
        <v>1</v>
      </c>
    </row>
    <row r="566" spans="2:14" ht="30.75" customHeight="1" x14ac:dyDescent="0.25">
      <c r="B566" s="19" t="str">
        <f>IF(CADA_PROD!B566="","",CADA_PROD!B566)</f>
        <v/>
      </c>
      <c r="C566" s="19" t="str">
        <f>IF(CADA_PROD!C566="","",CADA_PROD!C566)</f>
        <v/>
      </c>
      <c r="D566" s="47" t="str">
        <f>IF(CADA_PROD!D566="","",CADA_PROD!D566)</f>
        <v/>
      </c>
      <c r="E566" s="47" t="str">
        <f>IF(CADA_PROD!C566="","",SUMIFS(entrada!H:H,entrada!C:C,C566))</f>
        <v/>
      </c>
      <c r="F566" s="47" t="str">
        <f>IF(CADA_PROD!B566="","",SUMIFS(SAIDA!G:G,SAIDA!C:C,C566))</f>
        <v/>
      </c>
      <c r="G566" s="47" t="str">
        <f t="shared" si="19"/>
        <v/>
      </c>
      <c r="H566" s="19" t="str">
        <f>IF(CADA_PROD!B566="","",IFERROR(IF(G566&lt;=0,"Sem estoque",IF(G566/D566&lt;0.25,"Quase sem estoque",IF(G566/D566&lt;1.2,"Estoque baixo",IF(G566/D566&lt;2,"Estoque moderado","Estoque confortável")))),""))</f>
        <v/>
      </c>
      <c r="I566" s="22" t="str">
        <f>IF(CADA_PROD!B566="","",SUMIFS(entrada!L:L,entrada!C:C,C566))</f>
        <v/>
      </c>
      <c r="J566" s="49" t="str">
        <f>IF(CADA_PROD!B566="","",IFERROR($I566/SUM($I$5:$I$1003),""))</f>
        <v/>
      </c>
      <c r="K566" s="49" t="str">
        <f>IF(CADA_PROD!B566="","",IFERROR(G566/SUM($G$5:$G$1003)+O566,""))</f>
        <v/>
      </c>
      <c r="L566" s="22" t="str">
        <f>IF(CADA_PROD!$C566="","",IFERROR(SUMIFS(entrada!L:L,entrada!C:C,C566)/SUMIFS(entrada!H:H,entrada!C:C,C566),0))</f>
        <v/>
      </c>
      <c r="N566" s="48" t="str">
        <f t="shared" si="18"/>
        <v/>
      </c>
    </row>
    <row r="567" spans="2:14" ht="30.75" customHeight="1" x14ac:dyDescent="0.25">
      <c r="B567" s="19" t="str">
        <f>IF(CADA_PROD!B567="","",CADA_PROD!B567)</f>
        <v/>
      </c>
      <c r="C567" s="19" t="str">
        <f>IF(CADA_PROD!C567="","",CADA_PROD!C567)</f>
        <v/>
      </c>
      <c r="D567" s="47" t="str">
        <f>IF(CADA_PROD!D567="","",CADA_PROD!D567)</f>
        <v/>
      </c>
      <c r="E567" s="47" t="str">
        <f>IF(CADA_PROD!C567="","",SUMIFS(entrada!H:H,entrada!C:C,C567))</f>
        <v/>
      </c>
      <c r="F567" s="47" t="str">
        <f>IF(CADA_PROD!B567="","",SUMIFS(SAIDA!G:G,SAIDA!C:C,C567))</f>
        <v/>
      </c>
      <c r="G567" s="47" t="str">
        <f t="shared" si="19"/>
        <v/>
      </c>
      <c r="H567" s="19" t="str">
        <f>IF(CADA_PROD!B567="","",IFERROR(IF(G567&lt;=0,"Sem estoque",IF(G567/D567&lt;0.25,"Quase sem estoque",IF(G567/D567&lt;1.2,"Estoque baixo",IF(G567/D567&lt;2,"Estoque moderado","Estoque confortável")))),""))</f>
        <v/>
      </c>
      <c r="I567" s="22" t="str">
        <f>IF(CADA_PROD!B567="","",SUMIFS(entrada!L:L,entrada!C:C,C567))</f>
        <v/>
      </c>
      <c r="J567" s="49" t="str">
        <f>IF(CADA_PROD!B567="","",IFERROR($I567/SUM($I$5:$I$1003),""))</f>
        <v/>
      </c>
      <c r="K567" s="49" t="str">
        <f>IF(CADA_PROD!B567="","",IFERROR(G567/SUM($G$5:$G$1003)+O567,""))</f>
        <v/>
      </c>
      <c r="L567" s="22" t="str">
        <f>IF(CADA_PROD!$C567="","",IFERROR(SUMIFS(entrada!L:L,entrada!C:C,C567)/SUMIFS(entrada!H:H,entrada!C:C,C567),0))</f>
        <v/>
      </c>
      <c r="N567" s="48" t="str">
        <f t="shared" si="18"/>
        <v/>
      </c>
    </row>
    <row r="568" spans="2:14" ht="30.75" customHeight="1" x14ac:dyDescent="0.25">
      <c r="B568" s="19" t="str">
        <f>IF(CADA_PROD!B568="","",CADA_PROD!B568)</f>
        <v/>
      </c>
      <c r="C568" s="19" t="str">
        <f>IF(CADA_PROD!C568="","",CADA_PROD!C568)</f>
        <v/>
      </c>
      <c r="D568" s="47" t="str">
        <f>IF(CADA_PROD!D568="","",CADA_PROD!D568)</f>
        <v/>
      </c>
      <c r="E568" s="47" t="str">
        <f>IF(CADA_PROD!C568="","",SUMIFS(entrada!H:H,entrada!C:C,C568))</f>
        <v/>
      </c>
      <c r="F568" s="47" t="str">
        <f>IF(CADA_PROD!B568="","",SUMIFS(SAIDA!G:G,SAIDA!C:C,C568))</f>
        <v/>
      </c>
      <c r="G568" s="47" t="str">
        <f t="shared" si="19"/>
        <v/>
      </c>
      <c r="H568" s="19" t="str">
        <f>IF(CADA_PROD!B568="","",IFERROR(IF(G568&lt;=0,"Sem estoque",IF(G568/D568&lt;0.25,"Quase sem estoque",IF(G568/D568&lt;1.2,"Estoque baixo",IF(G568/D568&lt;2,"Estoque moderado","Estoque confortável")))),""))</f>
        <v/>
      </c>
      <c r="I568" s="22" t="str">
        <f>IF(CADA_PROD!B568="","",SUMIFS(entrada!L:L,entrada!C:C,C568))</f>
        <v/>
      </c>
      <c r="J568" s="49" t="str">
        <f>IF(CADA_PROD!B568="","",IFERROR($I568/SUM($I$5:$I$1003),""))</f>
        <v/>
      </c>
      <c r="K568" s="49" t="str">
        <f>IF(CADA_PROD!B568="","",IFERROR(G568/SUM($G$5:$G$1003)+O568,""))</f>
        <v/>
      </c>
      <c r="L568" s="22" t="str">
        <f>IF(CADA_PROD!$C568="","",IFERROR(SUMIFS(entrada!L:L,entrada!C:C,C568)/SUMIFS(entrada!H:H,entrada!C:C,C568),0))</f>
        <v/>
      </c>
      <c r="N568" s="48" t="str">
        <f t="shared" si="18"/>
        <v/>
      </c>
    </row>
    <row r="569" spans="2:14" ht="30.75" customHeight="1" x14ac:dyDescent="0.25">
      <c r="B569" s="19" t="str">
        <f>IF(CADA_PROD!B569="","",CADA_PROD!B569)</f>
        <v/>
      </c>
      <c r="C569" s="19" t="str">
        <f>IF(CADA_PROD!C569="","",CADA_PROD!C569)</f>
        <v/>
      </c>
      <c r="D569" s="47" t="str">
        <f>IF(CADA_PROD!D569="","",CADA_PROD!D569)</f>
        <v/>
      </c>
      <c r="E569" s="47" t="str">
        <f>IF(CADA_PROD!C569="","",SUMIFS(entrada!H:H,entrada!C:C,C569))</f>
        <v/>
      </c>
      <c r="F569" s="47" t="str">
        <f>IF(CADA_PROD!B569="","",SUMIFS(SAIDA!G:G,SAIDA!C:C,C569))</f>
        <v/>
      </c>
      <c r="G569" s="47" t="str">
        <f t="shared" si="19"/>
        <v/>
      </c>
      <c r="H569" s="19" t="str">
        <f>IF(CADA_PROD!B569="","",IFERROR(IF(G569&lt;=0,"Sem estoque",IF(G569/D569&lt;0.25,"Quase sem estoque",IF(G569/D569&lt;1.2,"Estoque baixo",IF(G569/D569&lt;2,"Estoque moderado","Estoque confortável")))),""))</f>
        <v/>
      </c>
      <c r="I569" s="22" t="str">
        <f>IF(CADA_PROD!B569="","",SUMIFS(entrada!L:L,entrada!C:C,C569))</f>
        <v/>
      </c>
      <c r="J569" s="49" t="str">
        <f>IF(CADA_PROD!B569="","",IFERROR($I569/SUM($I$5:$I$1003),""))</f>
        <v/>
      </c>
      <c r="K569" s="49" t="str">
        <f>IF(CADA_PROD!B569="","",IFERROR(G569/SUM($G$5:$G$1003)+O569,""))</f>
        <v/>
      </c>
      <c r="L569" s="22" t="str">
        <f>IF(CADA_PROD!$C569="","",IFERROR(SUMIFS(entrada!L:L,entrada!C:C,C569)/SUMIFS(entrada!H:H,entrada!C:C,C569),0))</f>
        <v/>
      </c>
      <c r="N569" s="48" t="str">
        <f t="shared" si="18"/>
        <v/>
      </c>
    </row>
    <row r="570" spans="2:14" ht="30.75" customHeight="1" x14ac:dyDescent="0.25">
      <c r="B570" s="19" t="str">
        <f>IF(CADA_PROD!B570="","",CADA_PROD!B570)</f>
        <v/>
      </c>
      <c r="C570" s="19" t="str">
        <f>IF(CADA_PROD!C570="","",CADA_PROD!C570)</f>
        <v/>
      </c>
      <c r="D570" s="47" t="str">
        <f>IF(CADA_PROD!D570="","",CADA_PROD!D570)</f>
        <v/>
      </c>
      <c r="E570" s="47" t="str">
        <f>IF(CADA_PROD!C570="","",SUMIFS(entrada!H:H,entrada!C:C,C570))</f>
        <v/>
      </c>
      <c r="F570" s="47" t="str">
        <f>IF(CADA_PROD!B570="","",SUMIFS(SAIDA!G:G,SAIDA!C:C,C570))</f>
        <v/>
      </c>
      <c r="G570" s="47" t="str">
        <f t="shared" si="19"/>
        <v/>
      </c>
      <c r="H570" s="19" t="str">
        <f>IF(CADA_PROD!B570="","",IFERROR(IF(G570&lt;=0,"Sem estoque",IF(G570/D570&lt;0.25,"Quase sem estoque",IF(G570/D570&lt;1.2,"Estoque baixo",IF(G570/D570&lt;2,"Estoque moderado","Estoque confortável")))),""))</f>
        <v/>
      </c>
      <c r="I570" s="22" t="str">
        <f>IF(CADA_PROD!B570="","",SUMIFS(entrada!L:L,entrada!C:C,C570))</f>
        <v/>
      </c>
      <c r="J570" s="49" t="str">
        <f>IF(CADA_PROD!B570="","",IFERROR($I570/SUM($I$5:$I$1003),""))</f>
        <v/>
      </c>
      <c r="K570" s="49" t="str">
        <f>IF(CADA_PROD!B570="","",IFERROR(G570/SUM($G$5:$G$1003)+O570,""))</f>
        <v/>
      </c>
      <c r="L570" s="22" t="str">
        <f>IF(CADA_PROD!$C570="","",IFERROR(SUMIFS(entrada!L:L,entrada!C:C,C570)/SUMIFS(entrada!H:H,entrada!C:C,C570),0))</f>
        <v/>
      </c>
      <c r="N570" s="48" t="str">
        <f t="shared" si="18"/>
        <v/>
      </c>
    </row>
    <row r="571" spans="2:14" ht="30.75" customHeight="1" x14ac:dyDescent="0.25">
      <c r="B571" s="19" t="str">
        <f>IF(CADA_PROD!B571="","",CADA_PROD!B571)</f>
        <v/>
      </c>
      <c r="C571" s="19" t="str">
        <f>IF(CADA_PROD!C571="","",CADA_PROD!C571)</f>
        <v/>
      </c>
      <c r="D571" s="47" t="str">
        <f>IF(CADA_PROD!D571="","",CADA_PROD!D571)</f>
        <v/>
      </c>
      <c r="E571" s="47" t="str">
        <f>IF(CADA_PROD!C571="","",SUMIFS(entrada!H:H,entrada!C:C,C571))</f>
        <v/>
      </c>
      <c r="F571" s="47" t="str">
        <f>IF(CADA_PROD!B571="","",SUMIFS(SAIDA!G:G,SAIDA!C:C,C571))</f>
        <v/>
      </c>
      <c r="G571" s="47" t="str">
        <f t="shared" si="19"/>
        <v/>
      </c>
      <c r="H571" s="19" t="str">
        <f>IF(CADA_PROD!B571="","",IFERROR(IF(G571&lt;=0,"Sem estoque",IF(G571/D571&lt;0.25,"Quase sem estoque",IF(G571/D571&lt;1.2,"Estoque baixo",IF(G571/D571&lt;2,"Estoque moderado","Estoque confortável")))),""))</f>
        <v/>
      </c>
      <c r="I571" s="22" t="str">
        <f>IF(CADA_PROD!B571="","",SUMIFS(entrada!L:L,entrada!C:C,C571))</f>
        <v/>
      </c>
      <c r="J571" s="49" t="str">
        <f>IF(CADA_PROD!B571="","",IFERROR($I571/SUM($I$5:$I$1003),""))</f>
        <v/>
      </c>
      <c r="K571" s="49" t="str">
        <f>IF(CADA_PROD!B571="","",IFERROR(G571/SUM($G$5:$G$1003)+O571,""))</f>
        <v/>
      </c>
      <c r="L571" s="22" t="str">
        <f>IF(CADA_PROD!$C571="","",IFERROR(SUMIFS(entrada!L:L,entrada!C:C,C571)/SUMIFS(entrada!H:H,entrada!C:C,C571),0))</f>
        <v/>
      </c>
      <c r="N571" s="48" t="str">
        <f t="shared" si="18"/>
        <v/>
      </c>
    </row>
    <row r="572" spans="2:14" ht="30.75" customHeight="1" x14ac:dyDescent="0.25">
      <c r="B572" s="19" t="str">
        <f>IF(CADA_PROD!B572="","",CADA_PROD!B572)</f>
        <v/>
      </c>
      <c r="C572" s="19" t="str">
        <f>IF(CADA_PROD!C572="","",CADA_PROD!C572)</f>
        <v/>
      </c>
      <c r="D572" s="47" t="str">
        <f>IF(CADA_PROD!D572="","",CADA_PROD!D572)</f>
        <v/>
      </c>
      <c r="E572" s="47" t="str">
        <f>IF(CADA_PROD!C572="","",SUMIFS(entrada!H:H,entrada!C:C,C572))</f>
        <v/>
      </c>
      <c r="F572" s="47" t="str">
        <f>IF(CADA_PROD!B572="","",SUMIFS(SAIDA!G:G,SAIDA!C:C,C572))</f>
        <v/>
      </c>
      <c r="G572" s="47" t="str">
        <f t="shared" si="19"/>
        <v/>
      </c>
      <c r="H572" s="19" t="str">
        <f>IF(CADA_PROD!B572="","",IFERROR(IF(G572&lt;=0,"Sem estoque",IF(G572/D572&lt;0.25,"Quase sem estoque",IF(G572/D572&lt;1.2,"Estoque baixo",IF(G572/D572&lt;2,"Estoque moderado","Estoque confortável")))),""))</f>
        <v/>
      </c>
      <c r="I572" s="22" t="str">
        <f>IF(CADA_PROD!B572="","",SUMIFS(entrada!L:L,entrada!C:C,C572))</f>
        <v/>
      </c>
      <c r="J572" s="49" t="str">
        <f>IF(CADA_PROD!B572="","",IFERROR($I572/SUM($I$5:$I$1003),""))</f>
        <v/>
      </c>
      <c r="K572" s="49" t="str">
        <f>IF(CADA_PROD!B572="","",IFERROR(G572/SUM($G$5:$G$1003)+O572,""))</f>
        <v/>
      </c>
      <c r="L572" s="22" t="str">
        <f>IF(CADA_PROD!$C572="","",IFERROR(SUMIFS(entrada!L:L,entrada!C:C,C572)/SUMIFS(entrada!H:H,entrada!C:C,C572),0))</f>
        <v/>
      </c>
      <c r="N572" s="48" t="str">
        <f t="shared" si="18"/>
        <v/>
      </c>
    </row>
    <row r="573" spans="2:14" ht="30.75" customHeight="1" x14ac:dyDescent="0.25">
      <c r="B573" s="19" t="str">
        <f>IF(CADA_PROD!B573="","",CADA_PROD!B573)</f>
        <v/>
      </c>
      <c r="C573" s="19" t="str">
        <f>IF(CADA_PROD!C573="","",CADA_PROD!C573)</f>
        <v/>
      </c>
      <c r="D573" s="47" t="str">
        <f>IF(CADA_PROD!D573="","",CADA_PROD!D573)</f>
        <v/>
      </c>
      <c r="E573" s="47" t="str">
        <f>IF(CADA_PROD!C573="","",SUMIFS(entrada!H:H,entrada!C:C,C573))</f>
        <v/>
      </c>
      <c r="F573" s="47" t="str">
        <f>IF(CADA_PROD!B573="","",SUMIFS(SAIDA!G:G,SAIDA!C:C,C573))</f>
        <v/>
      </c>
      <c r="G573" s="47" t="str">
        <f t="shared" si="19"/>
        <v/>
      </c>
      <c r="H573" s="19" t="str">
        <f>IF(CADA_PROD!B573="","",IFERROR(IF(G573&lt;=0,"Sem estoque",IF(G573/D573&lt;0.25,"Quase sem estoque",IF(G573/D573&lt;1.2,"Estoque baixo",IF(G573/D573&lt;2,"Estoque moderado","Estoque confortável")))),""))</f>
        <v/>
      </c>
      <c r="I573" s="22" t="str">
        <f>IF(CADA_PROD!B573="","",SUMIFS(entrada!L:L,entrada!C:C,C573))</f>
        <v/>
      </c>
      <c r="J573" s="49" t="str">
        <f>IF(CADA_PROD!B573="","",IFERROR($I573/SUM($I$5:$I$1003),""))</f>
        <v/>
      </c>
      <c r="K573" s="49" t="str">
        <f>IF(CADA_PROD!B573="","",IFERROR(G573/SUM($G$5:$G$1003)+O573,""))</f>
        <v/>
      </c>
      <c r="L573" s="22" t="str">
        <f>IF(CADA_PROD!$C573="","",IFERROR(SUMIFS(entrada!L:L,entrada!C:C,C573)/SUMIFS(entrada!H:H,entrada!C:C,C573),0))</f>
        <v/>
      </c>
      <c r="N573" s="48" t="str">
        <f t="shared" si="18"/>
        <v/>
      </c>
    </row>
    <row r="574" spans="2:14" ht="30.75" customHeight="1" x14ac:dyDescent="0.25">
      <c r="B574" s="19" t="str">
        <f>IF(CADA_PROD!B574="","",CADA_PROD!B574)</f>
        <v/>
      </c>
      <c r="C574" s="19" t="str">
        <f>IF(CADA_PROD!C574="","",CADA_PROD!C574)</f>
        <v/>
      </c>
      <c r="D574" s="47" t="str">
        <f>IF(CADA_PROD!D574="","",CADA_PROD!D574)</f>
        <v/>
      </c>
      <c r="E574" s="47" t="str">
        <f>IF(CADA_PROD!C574="","",SUMIFS(entrada!H:H,entrada!C:C,C574))</f>
        <v/>
      </c>
      <c r="F574" s="47" t="str">
        <f>IF(CADA_PROD!B574="","",SUMIFS(SAIDA!G:G,SAIDA!C:C,C574))</f>
        <v/>
      </c>
      <c r="G574" s="47" t="str">
        <f t="shared" si="19"/>
        <v/>
      </c>
      <c r="H574" s="19" t="str">
        <f>IF(CADA_PROD!B574="","",IFERROR(IF(G574&lt;=0,"Sem estoque",IF(G574/D574&lt;0.25,"Quase sem estoque",IF(G574/D574&lt;1.2,"Estoque baixo",IF(G574/D574&lt;2,"Estoque moderado","Estoque confortável")))),""))</f>
        <v/>
      </c>
      <c r="I574" s="22" t="str">
        <f>IF(CADA_PROD!B574="","",SUMIFS(entrada!L:L,entrada!C:C,C574))</f>
        <v/>
      </c>
      <c r="J574" s="49" t="str">
        <f>IF(CADA_PROD!B574="","",IFERROR($I574/SUM($I$5:$I$1003),""))</f>
        <v/>
      </c>
      <c r="K574" s="49" t="str">
        <f>IF(CADA_PROD!B574="","",IFERROR(G574/SUM($G$5:$G$1003)+O574,""))</f>
        <v/>
      </c>
      <c r="L574" s="22" t="str">
        <f>IF(CADA_PROD!$C574="","",IFERROR(SUMIFS(entrada!L:L,entrada!C:C,C574)/SUMIFS(entrada!H:H,entrada!C:C,C574),0))</f>
        <v/>
      </c>
      <c r="N574" s="48" t="str">
        <f t="shared" si="18"/>
        <v/>
      </c>
    </row>
    <row r="575" spans="2:14" ht="30.75" customHeight="1" x14ac:dyDescent="0.25">
      <c r="B575" s="19" t="str">
        <f>IF(CADA_PROD!B575="","",CADA_PROD!B575)</f>
        <v/>
      </c>
      <c r="C575" s="19" t="str">
        <f>IF(CADA_PROD!C575="","",CADA_PROD!C575)</f>
        <v/>
      </c>
      <c r="D575" s="47" t="str">
        <f>IF(CADA_PROD!D575="","",CADA_PROD!D575)</f>
        <v/>
      </c>
      <c r="E575" s="47" t="str">
        <f>IF(CADA_PROD!C575="","",SUMIFS(entrada!H:H,entrada!C:C,C575))</f>
        <v/>
      </c>
      <c r="F575" s="47" t="str">
        <f>IF(CADA_PROD!B575="","",SUMIFS(SAIDA!G:G,SAIDA!C:C,C575))</f>
        <v/>
      </c>
      <c r="G575" s="47" t="str">
        <f t="shared" si="19"/>
        <v/>
      </c>
      <c r="H575" s="19" t="str">
        <f>IF(CADA_PROD!B575="","",IFERROR(IF(G575&lt;=0,"Sem estoque",IF(G575/D575&lt;0.25,"Quase sem estoque",IF(G575/D575&lt;1.2,"Estoque baixo",IF(G575/D575&lt;2,"Estoque moderado","Estoque confortável")))),""))</f>
        <v/>
      </c>
      <c r="I575" s="22" t="str">
        <f>IF(CADA_PROD!B575="","",SUMIFS(entrada!L:L,entrada!C:C,C575))</f>
        <v/>
      </c>
      <c r="J575" s="49" t="str">
        <f>IF(CADA_PROD!B575="","",IFERROR($I575/SUM($I$5:$I$1003),""))</f>
        <v/>
      </c>
      <c r="K575" s="49" t="str">
        <f>IF(CADA_PROD!B575="","",IFERROR(G575/SUM($G$5:$G$1003)+O575,""))</f>
        <v/>
      </c>
      <c r="L575" s="22" t="str">
        <f>IF(CADA_PROD!$C575="","",IFERROR(SUMIFS(entrada!L:L,entrada!C:C,C575)/SUMIFS(entrada!H:H,entrada!C:C,C575),0))</f>
        <v/>
      </c>
      <c r="N575" s="48" t="str">
        <f t="shared" si="18"/>
        <v/>
      </c>
    </row>
    <row r="576" spans="2:14" ht="30.75" customHeight="1" x14ac:dyDescent="0.25">
      <c r="B576" s="19" t="str">
        <f>IF(CADA_PROD!B576="","",CADA_PROD!B576)</f>
        <v/>
      </c>
      <c r="C576" s="19" t="str">
        <f>IF(CADA_PROD!C576="","",CADA_PROD!C576)</f>
        <v/>
      </c>
      <c r="D576" s="47" t="str">
        <f>IF(CADA_PROD!D576="","",CADA_PROD!D576)</f>
        <v/>
      </c>
      <c r="E576" s="47" t="str">
        <f>IF(CADA_PROD!C576="","",SUMIFS(entrada!H:H,entrada!C:C,C576))</f>
        <v/>
      </c>
      <c r="F576" s="47" t="str">
        <f>IF(CADA_PROD!B576="","",SUMIFS(SAIDA!G:G,SAIDA!C:C,C576))</f>
        <v/>
      </c>
      <c r="G576" s="47" t="str">
        <f t="shared" si="19"/>
        <v/>
      </c>
      <c r="H576" s="19" t="str">
        <f>IF(CADA_PROD!B576="","",IFERROR(IF(G576&lt;=0,"Sem estoque",IF(G576/D576&lt;0.25,"Quase sem estoque",IF(G576/D576&lt;1.2,"Estoque baixo",IF(G576/D576&lt;2,"Estoque moderado","Estoque confortável")))),""))</f>
        <v/>
      </c>
      <c r="I576" s="22" t="str">
        <f>IF(CADA_PROD!B576="","",SUMIFS(entrada!L:L,entrada!C:C,C576))</f>
        <v/>
      </c>
      <c r="J576" s="49" t="str">
        <f>IF(CADA_PROD!B576="","",IFERROR($I576/SUM($I$5:$I$1003),""))</f>
        <v/>
      </c>
      <c r="K576" s="49" t="str">
        <f>IF(CADA_PROD!B576="","",IFERROR(G576/SUM($G$5:$G$1003)+O576,""))</f>
        <v/>
      </c>
      <c r="L576" s="22" t="str">
        <f>IF(CADA_PROD!$C576="","",IFERROR(SUMIFS(entrada!L:L,entrada!C:C,C576)/SUMIFS(entrada!H:H,entrada!C:C,C576),0))</f>
        <v/>
      </c>
      <c r="N576" s="48" t="str">
        <f t="shared" si="18"/>
        <v/>
      </c>
    </row>
    <row r="577" spans="2:14" ht="30.75" customHeight="1" x14ac:dyDescent="0.25">
      <c r="B577" s="19" t="str">
        <f>IF(CADA_PROD!B577="","",CADA_PROD!B577)</f>
        <v/>
      </c>
      <c r="C577" s="19" t="str">
        <f>IF(CADA_PROD!C577="","",CADA_PROD!C577)</f>
        <v/>
      </c>
      <c r="D577" s="47" t="str">
        <f>IF(CADA_PROD!D577="","",CADA_PROD!D577)</f>
        <v/>
      </c>
      <c r="E577" s="47" t="str">
        <f>IF(CADA_PROD!C577="","",SUMIFS(entrada!H:H,entrada!C:C,C577))</f>
        <v/>
      </c>
      <c r="F577" s="47" t="str">
        <f>IF(CADA_PROD!B577="","",SUMIFS(SAIDA!G:G,SAIDA!C:C,C577))</f>
        <v/>
      </c>
      <c r="G577" s="47" t="str">
        <f t="shared" si="19"/>
        <v/>
      </c>
      <c r="H577" s="19" t="str">
        <f>IF(CADA_PROD!B577="","",IFERROR(IF(G577&lt;=0,"Sem estoque",IF(G577/D577&lt;0.25,"Quase sem estoque",IF(G577/D577&lt;1.2,"Estoque baixo",IF(G577/D577&lt;2,"Estoque moderado","Estoque confortável")))),""))</f>
        <v/>
      </c>
      <c r="I577" s="22" t="str">
        <f>IF(CADA_PROD!B577="","",SUMIFS(entrada!L:L,entrada!C:C,C577))</f>
        <v/>
      </c>
      <c r="J577" s="49" t="str">
        <f>IF(CADA_PROD!B577="","",IFERROR($I577/SUM($I$5:$I$1003),""))</f>
        <v/>
      </c>
      <c r="K577" s="49" t="str">
        <f>IF(CADA_PROD!B577="","",IFERROR(G577/SUM($G$5:$G$1003)+O577,""))</f>
        <v/>
      </c>
      <c r="L577" s="22" t="str">
        <f>IF(CADA_PROD!$C577="","",IFERROR(SUMIFS(entrada!L:L,entrada!C:C,C577)/SUMIFS(entrada!H:H,entrada!C:C,C577),0))</f>
        <v/>
      </c>
      <c r="N577" s="48" t="str">
        <f t="shared" si="18"/>
        <v/>
      </c>
    </row>
    <row r="578" spans="2:14" ht="30.75" customHeight="1" x14ac:dyDescent="0.25">
      <c r="B578" s="19" t="str">
        <f>IF(CADA_PROD!B578="","",CADA_PROD!B578)</f>
        <v/>
      </c>
      <c r="C578" s="19" t="str">
        <f>IF(CADA_PROD!C578="","",CADA_PROD!C578)</f>
        <v/>
      </c>
      <c r="D578" s="47" t="str">
        <f>IF(CADA_PROD!D578="","",CADA_PROD!D578)</f>
        <v/>
      </c>
      <c r="E578" s="47" t="str">
        <f>IF(CADA_PROD!C578="","",SUMIFS(entrada!H:H,entrada!C:C,C578))</f>
        <v/>
      </c>
      <c r="F578" s="47" t="str">
        <f>IF(CADA_PROD!B578="","",SUMIFS(SAIDA!G:G,SAIDA!C:C,C578))</f>
        <v/>
      </c>
      <c r="G578" s="47" t="str">
        <f t="shared" si="19"/>
        <v/>
      </c>
      <c r="H578" s="19" t="str">
        <f>IF(CADA_PROD!B578="","",IFERROR(IF(G578&lt;=0,"Sem estoque",IF(G578/D578&lt;0.25,"Quase sem estoque",IF(G578/D578&lt;1.2,"Estoque baixo",IF(G578/D578&lt;2,"Estoque moderado","Estoque confortável")))),""))</f>
        <v/>
      </c>
      <c r="I578" s="22" t="str">
        <f>IF(CADA_PROD!B578="","",SUMIFS(entrada!L:L,entrada!C:C,C578))</f>
        <v/>
      </c>
      <c r="J578" s="49" t="str">
        <f>IF(CADA_PROD!B578="","",IFERROR($I578/SUM($I$5:$I$1003),""))</f>
        <v/>
      </c>
      <c r="K578" s="49" t="str">
        <f>IF(CADA_PROD!B578="","",IFERROR(G578/SUM($G$5:$G$1003)+O578,""))</f>
        <v/>
      </c>
      <c r="L578" s="22" t="str">
        <f>IF(CADA_PROD!$C578="","",IFERROR(SUMIFS(entrada!L:L,entrada!C:C,C578)/SUMIFS(entrada!H:H,entrada!C:C,C578),0))</f>
        <v/>
      </c>
      <c r="N578" s="48" t="str">
        <f t="shared" si="18"/>
        <v/>
      </c>
    </row>
    <row r="579" spans="2:14" ht="30.75" customHeight="1" x14ac:dyDescent="0.25">
      <c r="B579" s="19" t="str">
        <f>IF(CADA_PROD!B579="","",CADA_PROD!B579)</f>
        <v/>
      </c>
      <c r="C579" s="19" t="str">
        <f>IF(CADA_PROD!C579="","",CADA_PROD!C579)</f>
        <v/>
      </c>
      <c r="D579" s="47" t="str">
        <f>IF(CADA_PROD!D579="","",CADA_PROD!D579)</f>
        <v/>
      </c>
      <c r="E579" s="47" t="str">
        <f>IF(CADA_PROD!C579="","",SUMIFS(entrada!H:H,entrada!C:C,C579))</f>
        <v/>
      </c>
      <c r="F579" s="47" t="str">
        <f>IF(CADA_PROD!B579="","",SUMIFS(SAIDA!G:G,SAIDA!C:C,C579))</f>
        <v/>
      </c>
      <c r="G579" s="47" t="str">
        <f t="shared" si="19"/>
        <v/>
      </c>
      <c r="H579" s="19" t="str">
        <f>IF(CADA_PROD!B579="","",IFERROR(IF(G579&lt;=0,"Sem estoque",IF(G579/D579&lt;0.25,"Quase sem estoque",IF(G579/D579&lt;1.2,"Estoque baixo",IF(G579/D579&lt;2,"Estoque moderado","Estoque confortável")))),""))</f>
        <v/>
      </c>
      <c r="I579" s="22" t="str">
        <f>IF(CADA_PROD!B579="","",SUMIFS(entrada!L:L,entrada!C:C,C579))</f>
        <v/>
      </c>
      <c r="J579" s="49" t="str">
        <f>IF(CADA_PROD!B579="","",IFERROR($I579/SUM($I$5:$I$1003),""))</f>
        <v/>
      </c>
      <c r="K579" s="49" t="str">
        <f>IF(CADA_PROD!B579="","",IFERROR(G579/SUM($G$5:$G$1003)+O579,""))</f>
        <v/>
      </c>
      <c r="L579" s="22" t="str">
        <f>IF(CADA_PROD!$C579="","",IFERROR(SUMIFS(entrada!L:L,entrada!C:C,C579)/SUMIFS(entrada!H:H,entrada!C:C,C579),0))</f>
        <v/>
      </c>
      <c r="N579" s="48" t="str">
        <f t="shared" si="18"/>
        <v/>
      </c>
    </row>
    <row r="580" spans="2:14" ht="30.75" customHeight="1" x14ac:dyDescent="0.25">
      <c r="B580" s="19" t="str">
        <f>IF(CADA_PROD!B580="","",CADA_PROD!B580)</f>
        <v/>
      </c>
      <c r="C580" s="19" t="str">
        <f>IF(CADA_PROD!C580="","",CADA_PROD!C580)</f>
        <v/>
      </c>
      <c r="D580" s="47" t="str">
        <f>IF(CADA_PROD!D580="","",CADA_PROD!D580)</f>
        <v/>
      </c>
      <c r="E580" s="47" t="str">
        <f>IF(CADA_PROD!C580="","",SUMIFS(entrada!H:H,entrada!C:C,C580))</f>
        <v/>
      </c>
      <c r="F580" s="47" t="str">
        <f>IF(CADA_PROD!B580="","",SUMIFS(SAIDA!G:G,SAIDA!C:C,C580))</f>
        <v/>
      </c>
      <c r="G580" s="47" t="str">
        <f t="shared" si="19"/>
        <v/>
      </c>
      <c r="H580" s="19" t="str">
        <f>IF(CADA_PROD!B580="","",IFERROR(IF(G580&lt;=0,"Sem estoque",IF(G580/D580&lt;0.25,"Quase sem estoque",IF(G580/D580&lt;1.2,"Estoque baixo",IF(G580/D580&lt;2,"Estoque moderado","Estoque confortável")))),""))</f>
        <v/>
      </c>
      <c r="I580" s="22" t="str">
        <f>IF(CADA_PROD!B580="","",SUMIFS(entrada!L:L,entrada!C:C,C580))</f>
        <v/>
      </c>
      <c r="J580" s="49" t="str">
        <f>IF(CADA_PROD!B580="","",IFERROR($I580/SUM($I$5:$I$1003),""))</f>
        <v/>
      </c>
      <c r="K580" s="49" t="str">
        <f>IF(CADA_PROD!B580="","",IFERROR(G580/SUM($G$5:$G$1003)+O580,""))</f>
        <v/>
      </c>
      <c r="L580" s="22" t="str">
        <f>IF(CADA_PROD!$C580="","",IFERROR(SUMIFS(entrada!L:L,entrada!C:C,C580)/SUMIFS(entrada!H:H,entrada!C:C,C580),0))</f>
        <v/>
      </c>
      <c r="N580" s="48" t="str">
        <f t="shared" si="18"/>
        <v/>
      </c>
    </row>
    <row r="581" spans="2:14" ht="30.75" customHeight="1" x14ac:dyDescent="0.25">
      <c r="B581" s="19" t="str">
        <f>IF(CADA_PROD!B581="","",CADA_PROD!B581)</f>
        <v/>
      </c>
      <c r="C581" s="19" t="str">
        <f>IF(CADA_PROD!C581="","",CADA_PROD!C581)</f>
        <v/>
      </c>
      <c r="N581" s="48" t="str">
        <f t="shared" si="18"/>
        <v/>
      </c>
    </row>
    <row r="582" spans="2:14" ht="30.75" customHeight="1" x14ac:dyDescent="0.25">
      <c r="B582" s="19" t="str">
        <f>IF(CADA_PROD!B582="","",CADA_PROD!B582)</f>
        <v/>
      </c>
      <c r="C582" s="19" t="str">
        <f>IF(CADA_PROD!C582="","",CADA_PROD!C582)</f>
        <v/>
      </c>
    </row>
  </sheetData>
  <conditionalFormatting sqref="B5:B18 C18 B19:C582">
    <cfRule type="expression" dxfId="14" priority="1">
      <formula>$C5=""</formula>
    </cfRule>
  </conditionalFormatting>
  <conditionalFormatting sqref="G5:G580">
    <cfRule type="cellIs" dxfId="13" priority="3" operator="equal">
      <formula>""</formula>
    </cfRule>
  </conditionalFormatting>
  <conditionalFormatting sqref="G5:G580">
    <cfRule type="cellIs" dxfId="12" priority="5" operator="lessThan">
      <formula>D5</formula>
    </cfRule>
    <cfRule type="cellIs" dxfId="11" priority="6" operator="greaterThan">
      <formula>D5</formula>
    </cfRule>
  </conditionalFormatting>
  <conditionalFormatting sqref="G5:G580">
    <cfRule type="cellIs" dxfId="10" priority="4" operator="equal">
      <formula>D5</formula>
    </cfRule>
  </conditionalFormatting>
  <conditionalFormatting sqref="D18:M272 C5:M17 M273:M552 D273:L580">
    <cfRule type="expression" dxfId="9" priority="2">
      <formula>$C5=""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N2"/>
  <sheetViews>
    <sheetView zoomScale="190" zoomScaleNormal="190"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x14ac:dyDescent="0.25"/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AF13"/>
  <sheetViews>
    <sheetView showGridLines="0" showRowColHeaders="0" zoomScale="110" zoomScaleNormal="110" workbookViewId="0">
      <pane ySplit="3" topLeftCell="A7" activePane="bottomLeft" state="frozen"/>
      <selection pane="bottomLeft"/>
    </sheetView>
  </sheetViews>
  <sheetFormatPr defaultRowHeight="15" x14ac:dyDescent="0.25"/>
  <cols>
    <col min="1" max="1" width="5.140625" customWidth="1"/>
    <col min="2" max="2" width="36.85546875" customWidth="1"/>
    <col min="3" max="3" width="10" bestFit="1" customWidth="1"/>
    <col min="4" max="4" width="11.140625" customWidth="1"/>
    <col min="6" max="6" width="10" bestFit="1" customWidth="1"/>
    <col min="11" max="11" width="11" customWidth="1"/>
    <col min="12" max="12" width="10.5703125" customWidth="1"/>
    <col min="13" max="13" width="11.7109375" customWidth="1"/>
    <col min="14" max="14" width="11.42578125" customWidth="1"/>
  </cols>
  <sheetData>
    <row r="1" spans="1:32" ht="30" customHeight="1" x14ac:dyDescent="0.25">
      <c r="A1" s="4"/>
      <c r="B1" s="4"/>
      <c r="C1" s="4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4" spans="1:32" ht="18.75" customHeight="1" x14ac:dyDescent="0.25">
      <c r="B4" s="52"/>
      <c r="C4" s="53"/>
    </row>
    <row r="5" spans="1:32" ht="30" customHeight="1" thickBot="1" x14ac:dyDescent="0.3">
      <c r="B5" s="54" t="s">
        <v>58</v>
      </c>
      <c r="C5" s="157">
        <f>COUNTA(CADA_PROD!C:C)-1</f>
        <v>561</v>
      </c>
      <c r="D5" s="158"/>
      <c r="E5" s="55"/>
    </row>
    <row r="6" spans="1:32" ht="30" customHeight="1" thickTop="1" thickBot="1" x14ac:dyDescent="0.3">
      <c r="B6" s="56" t="s">
        <v>59</v>
      </c>
      <c r="C6" s="159">
        <f>SUM(entrada!H:H)-SUM(SAIDA!G:G)</f>
        <v>10511</v>
      </c>
      <c r="D6" s="160"/>
      <c r="E6" s="55"/>
    </row>
    <row r="7" spans="1:32" ht="30" customHeight="1" thickTop="1" x14ac:dyDescent="0.25">
      <c r="B7" s="57" t="s">
        <v>60</v>
      </c>
      <c r="C7" s="161" t="e">
        <f>SUMPRODUCT(entrada!G:G,entrada!H:H)-SUM(SAIDA!I:I)</f>
        <v>#N/A</v>
      </c>
      <c r="D7" s="162"/>
      <c r="E7" s="55"/>
    </row>
    <row r="8" spans="1:32" ht="15.75" thickBot="1" x14ac:dyDescent="0.3">
      <c r="B8" s="55"/>
      <c r="C8" s="58">
        <v>1</v>
      </c>
      <c r="D8" s="58">
        <v>2</v>
      </c>
      <c r="E8" s="58">
        <v>3</v>
      </c>
      <c r="F8" s="58">
        <v>4</v>
      </c>
      <c r="G8" s="58">
        <v>5</v>
      </c>
      <c r="H8" s="58">
        <v>6</v>
      </c>
      <c r="I8" s="58">
        <v>7</v>
      </c>
      <c r="J8" s="58">
        <v>8</v>
      </c>
      <c r="K8" s="58">
        <v>9</v>
      </c>
      <c r="L8" s="58">
        <v>10</v>
      </c>
      <c r="M8" s="58">
        <v>11</v>
      </c>
      <c r="N8" s="58">
        <v>12</v>
      </c>
      <c r="O8" s="55"/>
    </row>
    <row r="9" spans="1:32" ht="26.25" customHeight="1" thickTop="1" thickBot="1" x14ac:dyDescent="0.3">
      <c r="B9" s="11" t="s">
        <v>61</v>
      </c>
      <c r="C9" s="11" t="s">
        <v>62</v>
      </c>
      <c r="D9" s="11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71</v>
      </c>
      <c r="M9" s="11" t="s">
        <v>72</v>
      </c>
      <c r="N9" s="11" t="s">
        <v>73</v>
      </c>
      <c r="O9" s="11" t="s">
        <v>74</v>
      </c>
    </row>
    <row r="10" spans="1:32" ht="26.25" customHeight="1" thickTop="1" thickBot="1" x14ac:dyDescent="0.3">
      <c r="B10" s="11" t="s">
        <v>49</v>
      </c>
      <c r="C10" s="27">
        <f ca="1">SUMIFS(entrada!H:H,entrada!$A:$A,C8)</f>
        <v>0</v>
      </c>
      <c r="D10" s="27">
        <f ca="1">SUMIFS(entrada!H:H,entrada!$A:$A,D8)</f>
        <v>4651</v>
      </c>
      <c r="E10" s="27">
        <f ca="1">SUMIFS(entrada!H:H,entrada!$A:$A,E8)</f>
        <v>7022</v>
      </c>
      <c r="F10" s="27">
        <f ca="1">SUMIFS(entrada!H:H,entrada!$A:$A,F8)</f>
        <v>2837</v>
      </c>
      <c r="G10" s="27">
        <f ca="1">SUMIFS(entrada!H:H,entrada!$A:$A,G8)</f>
        <v>0</v>
      </c>
      <c r="H10" s="27">
        <f ca="1">SUMIFS(entrada!H:H,entrada!$A:$A,H8)</f>
        <v>0</v>
      </c>
      <c r="I10" s="27">
        <f ca="1">SUMIFS(entrada!H:H,entrada!$A:$A,I8)</f>
        <v>0</v>
      </c>
      <c r="J10" s="27">
        <f ca="1">SUMIFS(entrada!H:H,entrada!$A:$A,J8)</f>
        <v>0</v>
      </c>
      <c r="K10" s="27">
        <f ca="1">SUMIFS(entrada!H:H,entrada!$A:$A,K8)</f>
        <v>0</v>
      </c>
      <c r="L10" s="27">
        <f ca="1">SUMIFS(entrada!H:H,entrada!$A:$A,L8)</f>
        <v>0</v>
      </c>
      <c r="M10" s="27">
        <f ca="1">SUMIFS(entrada!H:H,entrada!$A:$A,M8)</f>
        <v>0</v>
      </c>
      <c r="N10" s="27">
        <f ca="1">SUMIFS(entrada!H:H,entrada!$A:$A,N8)</f>
        <v>0</v>
      </c>
      <c r="O10" s="27">
        <f ca="1">SUM(C10:N10)</f>
        <v>14510</v>
      </c>
    </row>
    <row r="11" spans="1:32" ht="26.25" customHeight="1" thickTop="1" thickBot="1" x14ac:dyDescent="0.3">
      <c r="B11" s="11" t="s">
        <v>50</v>
      </c>
      <c r="C11" s="27">
        <f>SUMIFS(SAIDA!G:G,SAIDA!$A:$A,C8)</f>
        <v>0</v>
      </c>
      <c r="D11" s="27">
        <f>SUMIFS(SAIDA!G:G,SAIDA!$A:$A,D8)</f>
        <v>1224</v>
      </c>
      <c r="E11" s="27">
        <f>SUMIFS(SAIDA!G:G,SAIDA!$A:$A,E8)</f>
        <v>2183</v>
      </c>
      <c r="F11" s="27">
        <f>SUMIFS(SAIDA!G:G,SAIDA!$A:$A,F8)</f>
        <v>592</v>
      </c>
      <c r="G11" s="27">
        <f>SUMIFS(SAIDA!G:G,SAIDA!$A:$A,G8)</f>
        <v>0</v>
      </c>
      <c r="H11" s="27">
        <f>SUMIFS(SAIDA!G:G,SAIDA!$A:$A,H8)</f>
        <v>0</v>
      </c>
      <c r="I11" s="27">
        <f>SUMIFS(SAIDA!G:G,SAIDA!$A:$A,I8)</f>
        <v>0</v>
      </c>
      <c r="J11" s="27">
        <f>SUMIFS(SAIDA!G:G,SAIDA!$A:$A,J8)</f>
        <v>0</v>
      </c>
      <c r="K11" s="27">
        <f>SUMIFS(SAIDA!G:G,SAIDA!$A:$A,K8)</f>
        <v>0</v>
      </c>
      <c r="L11" s="27">
        <f>SUMIFS(SAIDA!G:G,SAIDA!$A:$A,L8)</f>
        <v>0</v>
      </c>
      <c r="M11" s="27">
        <f>SUMIFS(SAIDA!G:G,SAIDA!$A:$A,M8)</f>
        <v>0</v>
      </c>
      <c r="N11" s="27">
        <f>SUMIFS(SAIDA!G:G,SAIDA!$A:$A,N8)</f>
        <v>0</v>
      </c>
      <c r="O11" s="27">
        <f>SUM(C11:N11)</f>
        <v>3999</v>
      </c>
    </row>
    <row r="12" spans="1:32" ht="26.25" customHeight="1" thickTop="1" x14ac:dyDescent="0.25">
      <c r="B12" s="11" t="s">
        <v>74</v>
      </c>
      <c r="C12" s="27">
        <f ca="1">C10-C11</f>
        <v>0</v>
      </c>
      <c r="D12" s="27">
        <f t="shared" ref="D12:O12" ca="1" si="0">D10-D11</f>
        <v>3427</v>
      </c>
      <c r="E12" s="27">
        <f t="shared" ca="1" si="0"/>
        <v>4839</v>
      </c>
      <c r="F12" s="27">
        <f t="shared" ca="1" si="0"/>
        <v>2245</v>
      </c>
      <c r="G12" s="27">
        <f t="shared" ca="1" si="0"/>
        <v>0</v>
      </c>
      <c r="H12" s="27">
        <f t="shared" ca="1" si="0"/>
        <v>0</v>
      </c>
      <c r="I12" s="27">
        <f t="shared" ca="1" si="0"/>
        <v>0</v>
      </c>
      <c r="J12" s="27">
        <f t="shared" ca="1" si="0"/>
        <v>0</v>
      </c>
      <c r="K12" s="27">
        <f t="shared" ca="1" si="0"/>
        <v>0</v>
      </c>
      <c r="L12" s="27">
        <f t="shared" ca="1" si="0"/>
        <v>0</v>
      </c>
      <c r="M12" s="27">
        <f t="shared" ca="1" si="0"/>
        <v>0</v>
      </c>
      <c r="N12" s="27">
        <f t="shared" ca="1" si="0"/>
        <v>0</v>
      </c>
      <c r="O12" s="27">
        <f t="shared" ca="1" si="0"/>
        <v>10511</v>
      </c>
    </row>
    <row r="13" spans="1:32" x14ac:dyDescent="0.25">
      <c r="B13" s="55"/>
      <c r="C13" s="55"/>
      <c r="D13" s="55"/>
      <c r="E13" s="55"/>
    </row>
  </sheetData>
  <mergeCells count="3">
    <mergeCell ref="C5:D5"/>
    <mergeCell ref="C6:D6"/>
    <mergeCell ref="C7:D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AM22"/>
  <sheetViews>
    <sheetView showGridLines="0" showRowColHeaders="0" zoomScaleNormal="100" workbookViewId="0">
      <selection activeCell="C5" sqref="C5"/>
    </sheetView>
  </sheetViews>
  <sheetFormatPr defaultRowHeight="15" x14ac:dyDescent="0.25"/>
  <cols>
    <col min="2" max="2" width="19.42578125" customWidth="1"/>
    <col min="3" max="3" width="24.5703125" customWidth="1"/>
    <col min="5" max="5" width="18.85546875" customWidth="1"/>
    <col min="6" max="8" width="21" customWidth="1"/>
  </cols>
  <sheetData>
    <row r="1" spans="1:39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.75" thickBot="1" x14ac:dyDescent="0.3"/>
    <row r="4" spans="1:39" ht="31.5" customHeight="1" thickTop="1" thickBot="1" x14ac:dyDescent="0.3">
      <c r="B4" s="54" t="s">
        <v>36</v>
      </c>
      <c r="C4" s="69" t="s">
        <v>660</v>
      </c>
      <c r="E4" s="56" t="s">
        <v>45</v>
      </c>
      <c r="F4" s="163" t="s">
        <v>46</v>
      </c>
      <c r="G4" s="164"/>
      <c r="H4" s="165"/>
    </row>
    <row r="5" spans="1:39" ht="11.25" customHeight="1" thickTop="1" x14ac:dyDescent="0.25">
      <c r="B5" s="55"/>
      <c r="C5" s="55"/>
      <c r="D5" s="55"/>
      <c r="E5" s="55"/>
      <c r="F5" s="59"/>
      <c r="G5" s="60"/>
      <c r="H5" s="60"/>
    </row>
    <row r="6" spans="1:39" ht="11.25" customHeight="1" thickBot="1" x14ac:dyDescent="0.3">
      <c r="B6" s="55"/>
      <c r="C6" s="55"/>
      <c r="D6" s="55"/>
      <c r="E6" s="55"/>
      <c r="F6" s="55"/>
      <c r="G6" s="55"/>
      <c r="H6" s="55"/>
    </row>
    <row r="7" spans="1:39" ht="30.75" customHeight="1" thickTop="1" thickBot="1" x14ac:dyDescent="0.3">
      <c r="B7" s="166" t="s">
        <v>75</v>
      </c>
      <c r="C7" s="167"/>
      <c r="D7" s="55"/>
      <c r="E7" s="11" t="s">
        <v>61</v>
      </c>
      <c r="F7" s="11" t="s">
        <v>49</v>
      </c>
      <c r="G7" s="11" t="s">
        <v>50</v>
      </c>
      <c r="H7" s="61" t="s">
        <v>76</v>
      </c>
    </row>
    <row r="8" spans="1:39" ht="30.75" customHeight="1" thickTop="1" x14ac:dyDescent="0.25">
      <c r="B8" s="62" t="s">
        <v>1</v>
      </c>
      <c r="C8" s="63" t="str">
        <f>IFERROR(IF(4="","-",INDEX(Gera_inve!B5:B1006,MATCH(C4,Gera_inve!C5:C1006,0),1)),"")</f>
        <v/>
      </c>
      <c r="D8" s="55"/>
      <c r="E8" s="62" t="s">
        <v>62</v>
      </c>
      <c r="F8" s="27">
        <f ca="1">SUMIFS(entrada!H$1:H$65536,entrada!C$1:C$65536,$C$4,entrada!A$1:A$65536,ROW()-7,entrada!N$1:N$65536,$F$4)</f>
        <v>0</v>
      </c>
      <c r="G8" s="27">
        <f>SUMIFS(SAIDA!G$1:G$65535,SAIDA!A$1:A$65535,ROW()-7,SAIDA!C$1:C$65535,$C$4,SAIDA!K$1:K$65535,$F$4)</f>
        <v>0</v>
      </c>
      <c r="H8" s="27">
        <f ca="1">F8-G8</f>
        <v>0</v>
      </c>
    </row>
    <row r="9" spans="1:39" ht="30.75" customHeight="1" x14ac:dyDescent="0.25">
      <c r="B9" s="62" t="s">
        <v>3</v>
      </c>
      <c r="C9" s="64" t="str">
        <f>IFERROR(IF(C4="","-",VLOOKUP(C4,Gera_inve!C:M,2,0)),"")</f>
        <v/>
      </c>
      <c r="D9" s="55"/>
      <c r="E9" s="62" t="s">
        <v>63</v>
      </c>
      <c r="F9" s="27">
        <f ca="1">SUMIFS(entrada!H$1:H$65536,entrada!C$1:C$65536,$C$4,entrada!A$1:A$65536,ROW()-7,entrada!N$1:N$65536,$F$4)</f>
        <v>0</v>
      </c>
      <c r="G9" s="27">
        <f>SUMIFS(SAIDA!G$1:G$65535,SAIDA!A$1:A$65535,ROW()-7,SAIDA!C$1:C$65535,$C$4,SAIDA!K$1:K$65535,$F$4)</f>
        <v>64</v>
      </c>
      <c r="H9" s="27">
        <f ca="1">H8+F9-G9</f>
        <v>-64</v>
      </c>
    </row>
    <row r="10" spans="1:39" ht="30.75" customHeight="1" x14ac:dyDescent="0.25">
      <c r="B10" s="62" t="s">
        <v>49</v>
      </c>
      <c r="C10" s="64">
        <f>SUMIFS(entrada!H:H,entrada!C:C,$C$4,entrada!N:N,$F$4)</f>
        <v>1054</v>
      </c>
      <c r="D10" s="55"/>
      <c r="E10" s="62" t="s">
        <v>64</v>
      </c>
      <c r="F10" s="27">
        <f ca="1">SUMIFS(entrada!H$1:H$65536,entrada!C$1:C$65536,$C$4,entrada!A$1:A$65536,ROW()-7,entrada!N$1:N$65536,$F$4)</f>
        <v>200</v>
      </c>
      <c r="G10" s="27">
        <f>SUMIFS(SAIDA!G$1:G$65535,SAIDA!A$1:A$65535,ROW()-7,SAIDA!C$1:C$65535,$C$4,SAIDA!K$1:K$65535,$F$4)</f>
        <v>328</v>
      </c>
      <c r="H10" s="27">
        <f t="shared" ref="H10:H19" ca="1" si="0">H9+F10-G10</f>
        <v>-192</v>
      </c>
    </row>
    <row r="11" spans="1:39" ht="30.75" customHeight="1" x14ac:dyDescent="0.25">
      <c r="B11" s="62" t="s">
        <v>50</v>
      </c>
      <c r="C11" s="64">
        <f>SUMIFS(SAIDA!G:G,SAIDA!C:C,$C$4,SAIDA!K:K,$F$4)</f>
        <v>472</v>
      </c>
      <c r="D11" s="55"/>
      <c r="E11" s="62" t="s">
        <v>65</v>
      </c>
      <c r="F11" s="27">
        <f ca="1">SUMIFS(entrada!H$1:H$65536,entrada!C$1:C$65536,$C$4,entrada!A$1:A$65536,ROW()-7,entrada!N$1:N$65536,$F$4)</f>
        <v>854</v>
      </c>
      <c r="G11" s="27">
        <f>SUMIFS(SAIDA!G$1:G$65535,SAIDA!A$1:A$65535,ROW()-7,SAIDA!C$1:C$65535,$C$4,SAIDA!K$1:K$65535,$F$4)</f>
        <v>80</v>
      </c>
      <c r="H11" s="27">
        <f t="shared" ca="1" si="0"/>
        <v>582</v>
      </c>
    </row>
    <row r="12" spans="1:39" ht="30.75" customHeight="1" x14ac:dyDescent="0.25">
      <c r="B12" s="62" t="s">
        <v>77</v>
      </c>
      <c r="C12" s="64">
        <f>SUMIFS(entrada!H:H,entrada!C:C,$C$4,entrada!N:N,$F$4)-SUMIFS(SAIDA!G:G,SAIDA!C:C,$C$4,SAIDA!K:K,$F$4)</f>
        <v>582</v>
      </c>
      <c r="D12" s="55"/>
      <c r="E12" s="62" t="s">
        <v>66</v>
      </c>
      <c r="F12" s="27">
        <f ca="1">SUMIFS(entrada!H$1:H$65536,entrada!C$1:C$65536,$C$4,entrada!A$1:A$65536,ROW()-7,entrada!N$1:N$65536,$F$4)</f>
        <v>0</v>
      </c>
      <c r="G12" s="27">
        <f>SUMIFS(SAIDA!G$1:G$65535,SAIDA!A$1:A$65535,ROW()-7,SAIDA!C$1:C$65535,$C$4,SAIDA!K$1:K$65535,$F$4)</f>
        <v>0</v>
      </c>
      <c r="H12" s="27">
        <f t="shared" ca="1" si="0"/>
        <v>582</v>
      </c>
    </row>
    <row r="13" spans="1:39" ht="30.75" customHeight="1" x14ac:dyDescent="0.25">
      <c r="B13" s="62" t="s">
        <v>52</v>
      </c>
      <c r="C13" s="65" t="str">
        <f>IFERROR(IF(C4="","-",IF(C12&lt;=0,"Sem estoque",IF(C12/C9&lt;0.25,"Quase sem estoque",IF(C12/C9&lt;1.2,"Estoque baixo",IF(C12/C9&lt;2,"Estoque moderado","Estoque confortável"))))),"")</f>
        <v/>
      </c>
      <c r="D13" s="55"/>
      <c r="E13" s="62" t="s">
        <v>67</v>
      </c>
      <c r="F13" s="27">
        <f ca="1">SUMIFS(entrada!H$1:H$65536,entrada!C$1:C$65536,$C$4,entrada!A$1:A$65536,ROW()-7,entrada!N$1:N$65536,$F$4)</f>
        <v>0</v>
      </c>
      <c r="G13" s="27">
        <f>SUMIFS(SAIDA!G$1:G$65535,SAIDA!A$1:A$65535,ROW()-7,SAIDA!C$1:C$65535,$C$4,SAIDA!K$1:K$65535,$F$4)</f>
        <v>0</v>
      </c>
      <c r="H13" s="27">
        <f t="shared" ca="1" si="0"/>
        <v>582</v>
      </c>
    </row>
    <row r="14" spans="1:39" ht="30.75" customHeight="1" x14ac:dyDescent="0.25">
      <c r="B14" s="62" t="s">
        <v>54</v>
      </c>
      <c r="C14" s="66">
        <f>IFERROR(IF(C4="","-",C16/SUMIFS(entrada!L:L,entrada!N:N,$F$4)),"")</f>
        <v>0</v>
      </c>
      <c r="D14" s="55"/>
      <c r="E14" s="62" t="s">
        <v>68</v>
      </c>
      <c r="F14" s="27">
        <f ca="1">SUMIFS(entrada!H$1:H$65536,entrada!C$1:C$65536,$C$4,entrada!A$1:A$65536,ROW()-7,entrada!N$1:N$65536,$F$4)</f>
        <v>0</v>
      </c>
      <c r="G14" s="27">
        <f>SUMIFS(SAIDA!G$1:G$65535,SAIDA!A$1:A$65535,ROW()-7,SAIDA!C$1:C$65535,$C$4,SAIDA!K$1:K$65535,$F$4)</f>
        <v>0</v>
      </c>
      <c r="H14" s="27">
        <f t="shared" ca="1" si="0"/>
        <v>582</v>
      </c>
    </row>
    <row r="15" spans="1:39" ht="30.75" customHeight="1" x14ac:dyDescent="0.25">
      <c r="B15" s="62" t="s">
        <v>55</v>
      </c>
      <c r="C15" s="66">
        <f>IFERROR(IF(C4="","-",C12/SUMIFS(entrada!K:K,entrada!N:N,$F$4)),"")</f>
        <v>3.1086422390770217E-2</v>
      </c>
      <c r="D15" s="55"/>
      <c r="E15" s="62" t="s">
        <v>69</v>
      </c>
      <c r="F15" s="27">
        <f ca="1">SUMIFS(entrada!H$1:H$65536,entrada!C$1:C$65536,$C$4,entrada!A$1:A$65536,ROW()-7,entrada!N$1:N$65536,$F$4)</f>
        <v>0</v>
      </c>
      <c r="G15" s="27">
        <f>SUMIFS(SAIDA!G$1:G$65535,SAIDA!A$1:A$65535,ROW()-7,SAIDA!C$1:C$65535,$C$4,SAIDA!K$1:K$65535,$F$4)</f>
        <v>0</v>
      </c>
      <c r="H15" s="27">
        <f t="shared" ca="1" si="0"/>
        <v>582</v>
      </c>
    </row>
    <row r="16" spans="1:39" ht="30.75" customHeight="1" x14ac:dyDescent="0.25">
      <c r="B16" s="62" t="s">
        <v>78</v>
      </c>
      <c r="C16" s="67">
        <f>IFERROR(IF(C4="","-",SUMIFS(entrada!L:L,entrada!C:C,$C$4,entrada!N:N,$F$4)),"")</f>
        <v>0</v>
      </c>
      <c r="D16" s="55"/>
      <c r="E16" s="62" t="s">
        <v>70</v>
      </c>
      <c r="F16" s="27">
        <f ca="1">SUMIFS(entrada!H$1:H$65536,entrada!C$1:C$65536,$C$4,entrada!A$1:A$65536,ROW()-7,entrada!N$1:N$65536,$F$4)</f>
        <v>0</v>
      </c>
      <c r="G16" s="27">
        <f>SUMIFS(SAIDA!G$1:G$65535,SAIDA!A$1:A$65535,ROW()-7,SAIDA!C$1:C$65535,$C$4,SAIDA!K$1:K$65535,$F$4)</f>
        <v>0</v>
      </c>
      <c r="H16" s="27">
        <f t="shared" ca="1" si="0"/>
        <v>582</v>
      </c>
    </row>
    <row r="17" spans="2:8" ht="30.75" customHeight="1" x14ac:dyDescent="0.25">
      <c r="B17" s="62" t="s">
        <v>79</v>
      </c>
      <c r="C17" s="67">
        <f>IFERROR(IF(C4="","-",(SUMIFS(entrada!L:L,entrada!C:C,$C$4,entrada!N:N,$F$4)/SUMIFS(entrada!H:H,entrada!C:C,$C$4,entrada!N:N,$F$4))),"")</f>
        <v>0</v>
      </c>
      <c r="D17" s="55"/>
      <c r="E17" s="62" t="s">
        <v>71</v>
      </c>
      <c r="F17" s="27">
        <f ca="1">SUMIFS(entrada!H$1:H$65536,entrada!C$1:C$65536,$C$4,entrada!A$1:A$65536,ROW()-7,entrada!N$1:N$65536,$F$4)</f>
        <v>0</v>
      </c>
      <c r="G17" s="27">
        <f>SUMIFS(SAIDA!G$1:G$65535,SAIDA!A$1:A$65535,ROW()-7,SAIDA!C$1:C$65535,$C$4,SAIDA!K$1:K$65535,$F$4)</f>
        <v>0</v>
      </c>
      <c r="H17" s="27">
        <f t="shared" ca="1" si="0"/>
        <v>582</v>
      </c>
    </row>
    <row r="18" spans="2:8" ht="30.75" customHeight="1" x14ac:dyDescent="0.25">
      <c r="B18" s="62" t="s">
        <v>80</v>
      </c>
      <c r="C18" s="68">
        <f>IFERROR(C11/C9,0)</f>
        <v>0</v>
      </c>
      <c r="D18" s="55"/>
      <c r="E18" s="62" t="s">
        <v>72</v>
      </c>
      <c r="F18" s="27">
        <f ca="1">SUMIFS(entrada!H$1:H$65536,entrada!C$1:C$65536,$C$4,entrada!A$1:A$65536,ROW()-7,entrada!N$1:N$65536,$F$4)</f>
        <v>0</v>
      </c>
      <c r="G18" s="27">
        <f>SUMIFS(SAIDA!G$1:G$65535,SAIDA!A$1:A$65535,ROW()-7,SAIDA!C$1:C$65535,$C$4,SAIDA!K$1:K$65535,$F$4)</f>
        <v>0</v>
      </c>
      <c r="H18" s="27">
        <f t="shared" ca="1" si="0"/>
        <v>582</v>
      </c>
    </row>
    <row r="19" spans="2:8" ht="30.75" customHeight="1" x14ac:dyDescent="0.25">
      <c r="B19" s="62" t="s">
        <v>81</v>
      </c>
      <c r="C19" s="64">
        <f>IFERROR(IF(C4="","-",(SUMIFS(entrada!J:J,entrada!C:C,$C$4,entrada!N:N,$F$4)/COUNTIFS(entrada!C:C,$C$4,entrada!N:N,$F$4))),"")</f>
        <v>0</v>
      </c>
      <c r="D19" s="55"/>
      <c r="E19" s="62" t="s">
        <v>73</v>
      </c>
      <c r="F19" s="27">
        <f ca="1">SUMIFS(entrada!H$1:H$65536,entrada!C$1:C$65536,$C$4,entrada!A$1:A$65536,ROW()-7,entrada!N$1:N$65536,$F$4)</f>
        <v>0</v>
      </c>
      <c r="G19" s="27">
        <f>SUMIFS(SAIDA!G$1:G$65535,SAIDA!A$1:A$65535,ROW()-7,SAIDA!C$1:C$65535,$C$4,SAIDA!K$1:K$65535,$F$4)</f>
        <v>0</v>
      </c>
      <c r="H19" s="27">
        <f t="shared" ca="1" si="0"/>
        <v>582</v>
      </c>
    </row>
    <row r="20" spans="2:8" ht="30.75" customHeight="1" x14ac:dyDescent="0.25">
      <c r="B20" s="62" t="s">
        <v>82</v>
      </c>
      <c r="C20" s="64" t="str">
        <f>IFERROR(IF(C4="","-",IF(F4="","",IF(C15&lt;0.5,"C",IF(C15&lt;0.8,"B","A")))),"")</f>
        <v>C</v>
      </c>
      <c r="D20" s="55"/>
      <c r="E20" s="62" t="s">
        <v>74</v>
      </c>
      <c r="F20" s="27">
        <f ca="1">SUM(F8:F19)</f>
        <v>1054</v>
      </c>
      <c r="G20" s="27">
        <f>SUM(G8:G19)</f>
        <v>472</v>
      </c>
      <c r="H20" s="27">
        <f ca="1">F20-G20</f>
        <v>582</v>
      </c>
    </row>
    <row r="21" spans="2:8" x14ac:dyDescent="0.25">
      <c r="B21" s="55"/>
      <c r="C21" s="55"/>
      <c r="D21" s="55"/>
      <c r="E21" s="55"/>
      <c r="F21" s="55"/>
      <c r="G21" s="55"/>
      <c r="H21" s="55"/>
    </row>
    <row r="22" spans="2:8" x14ac:dyDescent="0.25">
      <c r="B22" s="55"/>
      <c r="C22" s="55"/>
      <c r="D22" s="55"/>
      <c r="E22" s="55"/>
      <c r="F22" s="55"/>
      <c r="G22" s="55"/>
      <c r="H22" s="55"/>
    </row>
  </sheetData>
  <mergeCells count="2">
    <mergeCell ref="F4:H4"/>
    <mergeCell ref="B7:C7"/>
  </mergeCells>
  <conditionalFormatting sqref="C20">
    <cfRule type="cellIs" dxfId="8" priority="4" operator="equal">
      <formula>"C"</formula>
    </cfRule>
    <cfRule type="cellIs" dxfId="7" priority="5" operator="equal">
      <formula>"B"</formula>
    </cfRule>
    <cfRule type="cellIs" dxfId="6" priority="6" operator="equal">
      <formula>"A"</formula>
    </cfRule>
  </conditionalFormatting>
  <conditionalFormatting sqref="C12">
    <cfRule type="cellIs" dxfId="5" priority="1" operator="lessThan">
      <formula>$C$9</formula>
    </cfRule>
    <cfRule type="cellIs" dxfId="4" priority="2" operator="equal">
      <formula>$C$9</formula>
    </cfRule>
    <cfRule type="cellIs" dxfId="3" priority="3" operator="greaterThan">
      <formula>$C$9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AK16"/>
  <sheetViews>
    <sheetView showGridLines="0" showRowColHeaders="0" zoomScale="110" zoomScaleNormal="110" workbookViewId="0"/>
  </sheetViews>
  <sheetFormatPr defaultRowHeight="15" x14ac:dyDescent="0.25"/>
  <cols>
    <col min="1" max="1" width="4.42578125" customWidth="1"/>
    <col min="3" max="3" width="26" customWidth="1"/>
    <col min="4" max="4" width="2.28515625" customWidth="1"/>
  </cols>
  <sheetData>
    <row r="1" spans="1:37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15.75" x14ac:dyDescent="0.25">
      <c r="C3" s="70"/>
      <c r="D3" s="48"/>
      <c r="E3" s="71"/>
      <c r="F3" s="71"/>
      <c r="G3" s="71"/>
      <c r="H3" s="71"/>
      <c r="I3" s="71"/>
      <c r="J3" s="71"/>
      <c r="P3" s="72"/>
      <c r="Q3" s="73"/>
    </row>
    <row r="4" spans="1:37" ht="18.75" x14ac:dyDescent="0.3">
      <c r="A4" s="2"/>
      <c r="B4" s="168" t="s">
        <v>83</v>
      </c>
      <c r="C4" s="168"/>
      <c r="D4" s="74"/>
      <c r="E4" s="75" t="s">
        <v>84</v>
      </c>
      <c r="F4" s="75"/>
      <c r="G4" s="76"/>
      <c r="H4" s="77"/>
      <c r="I4" s="77"/>
      <c r="J4" s="77"/>
      <c r="K4" s="2"/>
      <c r="L4" s="2"/>
      <c r="M4" s="2"/>
      <c r="N4" s="2"/>
      <c r="O4" s="2"/>
      <c r="P4" s="78"/>
      <c r="Q4" s="79"/>
    </row>
    <row r="5" spans="1:37" ht="42" x14ac:dyDescent="0.25">
      <c r="A5" s="80"/>
      <c r="B5" s="170">
        <f>COUNTA(CADA_PROD!C5:C1005)</f>
        <v>561</v>
      </c>
      <c r="C5" s="170"/>
      <c r="D5" s="8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80"/>
      <c r="P5" s="72"/>
      <c r="Q5" s="73"/>
      <c r="R5" s="55">
        <f>Gera_rela!B8</f>
        <v>0</v>
      </c>
      <c r="S5" s="55">
        <f>Gera_rela!C8</f>
        <v>1</v>
      </c>
      <c r="T5" s="55">
        <f>Gera_rela!D8</f>
        <v>2</v>
      </c>
      <c r="U5" s="55">
        <f>Gera_rela!E8</f>
        <v>3</v>
      </c>
      <c r="V5" s="55">
        <f>Gera_rela!F8</f>
        <v>4</v>
      </c>
      <c r="W5" s="55">
        <f>Gera_rela!G8</f>
        <v>5</v>
      </c>
      <c r="X5" s="55">
        <f>Gera_rela!H8</f>
        <v>6</v>
      </c>
      <c r="Y5" s="55">
        <f>Gera_rela!I8</f>
        <v>7</v>
      </c>
      <c r="Z5" s="55">
        <f>Gera_rela!J8</f>
        <v>8</v>
      </c>
      <c r="AA5" s="55">
        <f>Gera_rela!K8</f>
        <v>9</v>
      </c>
      <c r="AB5" s="55">
        <f>Gera_rela!L8</f>
        <v>10</v>
      </c>
      <c r="AC5" s="55">
        <f>Gera_rela!M8</f>
        <v>11</v>
      </c>
      <c r="AD5" s="55">
        <f>Gera_rela!N8</f>
        <v>12</v>
      </c>
    </row>
    <row r="6" spans="1:37" ht="15.75" x14ac:dyDescent="0.25">
      <c r="A6" s="80"/>
      <c r="B6" s="80"/>
      <c r="C6" s="81"/>
      <c r="D6" s="8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80"/>
      <c r="P6" s="72"/>
      <c r="Q6" s="73"/>
      <c r="R6" s="55" t="str">
        <f>Gera_rela!B9</f>
        <v>Análise mensal</v>
      </c>
      <c r="S6" s="55" t="str">
        <f>Gera_rela!C9</f>
        <v>Janeiro</v>
      </c>
      <c r="T6" s="55" t="str">
        <f>Gera_rela!D9</f>
        <v>Fevereiro</v>
      </c>
      <c r="U6" s="55" t="str">
        <f>Gera_rela!E9</f>
        <v>Março</v>
      </c>
      <c r="V6" s="55" t="str">
        <f>Gera_rela!F9</f>
        <v>Abril</v>
      </c>
      <c r="W6" s="55" t="str">
        <f>Gera_rela!G9</f>
        <v>Maio</v>
      </c>
      <c r="X6" s="55" t="str">
        <f>Gera_rela!H9</f>
        <v>Junho</v>
      </c>
      <c r="Y6" s="55" t="str">
        <f>Gera_rela!I9</f>
        <v>Julho</v>
      </c>
      <c r="Z6" s="55" t="str">
        <f>Gera_rela!J9</f>
        <v>Agosto</v>
      </c>
      <c r="AA6" s="55" t="str">
        <f>Gera_rela!K9</f>
        <v>Setembro</v>
      </c>
      <c r="AB6" s="55" t="str">
        <f>Gera_rela!L9</f>
        <v>Outubro</v>
      </c>
      <c r="AC6" s="55" t="str">
        <f>Gera_rela!M9</f>
        <v>Novembro</v>
      </c>
      <c r="AD6" s="55" t="str">
        <f>Gera_rela!N9</f>
        <v>Dezembro</v>
      </c>
    </row>
    <row r="7" spans="1:37" ht="18.75" x14ac:dyDescent="0.3">
      <c r="A7" s="2"/>
      <c r="B7" s="168" t="s">
        <v>85</v>
      </c>
      <c r="C7" s="168"/>
      <c r="D7" s="74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2"/>
      <c r="P7" s="78"/>
      <c r="Q7" s="79"/>
      <c r="R7" s="2" t="str">
        <f>Gera_rela!B10</f>
        <v>Entradas</v>
      </c>
      <c r="S7" s="2">
        <f ca="1">Gera_rela!C10</f>
        <v>0</v>
      </c>
      <c r="T7" s="135">
        <f ca="1">Gera_rela!D10</f>
        <v>4651</v>
      </c>
      <c r="U7" s="2">
        <f ca="1">Gera_rela!E10</f>
        <v>7022</v>
      </c>
      <c r="V7" s="2">
        <f ca="1">Gera_rela!F10</f>
        <v>2837</v>
      </c>
      <c r="W7" s="2">
        <f ca="1">Gera_rela!G10</f>
        <v>0</v>
      </c>
      <c r="X7" s="2">
        <f ca="1">Gera_rela!H10</f>
        <v>0</v>
      </c>
      <c r="Y7" s="2">
        <f ca="1">Gera_rela!I10</f>
        <v>0</v>
      </c>
      <c r="Z7" s="2">
        <f ca="1">Gera_rela!J10</f>
        <v>0</v>
      </c>
      <c r="AA7" s="2">
        <f ca="1">Gera_rela!K10</f>
        <v>0</v>
      </c>
      <c r="AB7" s="2">
        <f ca="1">Gera_rela!L10</f>
        <v>0</v>
      </c>
      <c r="AC7" s="2">
        <f ca="1">Gera_rela!M10</f>
        <v>0</v>
      </c>
      <c r="AD7" s="2">
        <f ca="1">Gera_rela!N10</f>
        <v>0</v>
      </c>
    </row>
    <row r="8" spans="1:37" ht="42" x14ac:dyDescent="0.3">
      <c r="A8" s="80"/>
      <c r="B8" s="172">
        <f>COUNTIFS(Gera_inve!N:N,FALSE)</f>
        <v>18</v>
      </c>
      <c r="C8" s="172"/>
      <c r="D8" s="8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80"/>
      <c r="P8" s="72"/>
      <c r="Q8" s="73"/>
      <c r="R8" s="2" t="str">
        <f>Gera_rela!B11</f>
        <v>Saídas</v>
      </c>
      <c r="S8" s="2">
        <f>Gera_rela!C11</f>
        <v>0</v>
      </c>
      <c r="T8" s="2">
        <f>Gera_rela!D11</f>
        <v>1224</v>
      </c>
      <c r="U8" s="2">
        <f>Gera_rela!E11</f>
        <v>2183</v>
      </c>
      <c r="V8" s="2">
        <f>Gera_rela!F11</f>
        <v>592</v>
      </c>
      <c r="W8" s="2">
        <f>Gera_rela!G11</f>
        <v>0</v>
      </c>
      <c r="X8" s="2">
        <f>Gera_rela!H11</f>
        <v>0</v>
      </c>
      <c r="Y8" s="2">
        <f>Gera_rela!I11</f>
        <v>0</v>
      </c>
      <c r="Z8" s="2">
        <f>Gera_rela!J11</f>
        <v>0</v>
      </c>
      <c r="AA8" s="2">
        <f>Gera_rela!K11</f>
        <v>0</v>
      </c>
      <c r="AB8" s="2">
        <f>Gera_rela!L11</f>
        <v>0</v>
      </c>
      <c r="AC8" s="2">
        <f>Gera_rela!M11</f>
        <v>0</v>
      </c>
      <c r="AD8" s="2">
        <f>Gera_rela!N11</f>
        <v>0</v>
      </c>
    </row>
    <row r="9" spans="1:37" ht="15.75" x14ac:dyDescent="0.25">
      <c r="A9" s="80"/>
      <c r="B9" s="80"/>
      <c r="C9" s="81"/>
      <c r="D9" s="81"/>
      <c r="E9" s="82"/>
      <c r="F9" s="82"/>
      <c r="G9" s="82"/>
      <c r="H9" s="82"/>
      <c r="I9" s="82"/>
      <c r="J9" s="82"/>
      <c r="K9" s="80"/>
      <c r="L9" s="80"/>
      <c r="M9" s="80"/>
      <c r="N9" s="80"/>
      <c r="O9" s="80"/>
      <c r="P9" s="72"/>
      <c r="Q9" s="73"/>
      <c r="R9" s="55" t="s">
        <v>91</v>
      </c>
      <c r="S9" s="111">
        <f ca="1">S7-S8</f>
        <v>0</v>
      </c>
      <c r="T9" s="111">
        <f ca="1">S9+T7-T8</f>
        <v>3427</v>
      </c>
      <c r="U9" s="111">
        <f t="shared" ref="U9:AD9" ca="1" si="0">T9+U7-U8</f>
        <v>8266</v>
      </c>
      <c r="V9" s="111">
        <f t="shared" ca="1" si="0"/>
        <v>10511</v>
      </c>
      <c r="W9" s="111">
        <f t="shared" ca="1" si="0"/>
        <v>10511</v>
      </c>
      <c r="X9" s="111">
        <f t="shared" ca="1" si="0"/>
        <v>10511</v>
      </c>
      <c r="Y9" s="111">
        <f t="shared" ca="1" si="0"/>
        <v>10511</v>
      </c>
      <c r="Z9" s="111">
        <f t="shared" ca="1" si="0"/>
        <v>10511</v>
      </c>
      <c r="AA9" s="111">
        <f t="shared" ca="1" si="0"/>
        <v>10511</v>
      </c>
      <c r="AB9" s="111">
        <f t="shared" ca="1" si="0"/>
        <v>10511</v>
      </c>
      <c r="AC9" s="111">
        <f t="shared" ca="1" si="0"/>
        <v>10511</v>
      </c>
      <c r="AD9" s="111">
        <f t="shared" ca="1" si="0"/>
        <v>10511</v>
      </c>
    </row>
    <row r="10" spans="1:37" ht="18.75" x14ac:dyDescent="0.3">
      <c r="A10" s="2"/>
      <c r="B10" s="168" t="s">
        <v>86</v>
      </c>
      <c r="C10" s="168"/>
      <c r="D10" s="74"/>
      <c r="E10" s="83" t="s">
        <v>87</v>
      </c>
      <c r="F10" s="83"/>
      <c r="G10" s="77"/>
      <c r="H10" s="77"/>
      <c r="I10" s="77"/>
      <c r="J10" s="77"/>
      <c r="K10" s="2"/>
      <c r="L10" s="2"/>
      <c r="M10" s="2"/>
      <c r="N10" s="2"/>
      <c r="O10" s="2"/>
      <c r="P10" s="78"/>
      <c r="Q10" s="79"/>
    </row>
    <row r="11" spans="1:37" ht="42" x14ac:dyDescent="0.25">
      <c r="A11" s="80"/>
      <c r="B11" s="173">
        <f>COUNTIFS(Gera_inve!N:N,TRUE)</f>
        <v>543</v>
      </c>
      <c r="C11" s="173"/>
      <c r="D11" s="81"/>
      <c r="E11" s="82"/>
      <c r="F11" s="82"/>
      <c r="G11" s="82"/>
      <c r="H11" s="82"/>
      <c r="I11" s="82"/>
      <c r="J11" s="82"/>
      <c r="K11" s="80"/>
      <c r="L11" s="80"/>
      <c r="M11" s="80"/>
      <c r="N11" s="80"/>
      <c r="O11" s="80"/>
      <c r="P11" s="72"/>
      <c r="Q11" s="73"/>
    </row>
    <row r="12" spans="1:37" ht="15.75" x14ac:dyDescent="0.25">
      <c r="A12" s="80"/>
      <c r="B12" s="80"/>
      <c r="C12" s="81"/>
      <c r="D12" s="81"/>
      <c r="E12" s="82"/>
      <c r="F12" s="82"/>
      <c r="G12" s="82"/>
      <c r="H12" s="82"/>
      <c r="I12" s="82"/>
      <c r="J12" s="82"/>
      <c r="K12" s="80"/>
      <c r="L12" s="80"/>
      <c r="M12" s="80"/>
      <c r="N12" s="80"/>
      <c r="O12" s="80"/>
      <c r="P12" s="72"/>
      <c r="Q12" s="73"/>
    </row>
    <row r="13" spans="1:37" ht="18.75" x14ac:dyDescent="0.3">
      <c r="A13" s="84"/>
      <c r="B13" s="168" t="s">
        <v>88</v>
      </c>
      <c r="C13" s="168"/>
      <c r="D13" s="85"/>
      <c r="E13" s="76"/>
      <c r="F13" s="76"/>
      <c r="G13" s="76"/>
      <c r="H13" s="76"/>
      <c r="I13" s="76"/>
      <c r="J13" s="76"/>
      <c r="K13" s="84"/>
      <c r="L13" s="84"/>
      <c r="M13" s="84"/>
      <c r="N13" s="84"/>
      <c r="O13" s="84"/>
      <c r="P13" s="78"/>
      <c r="Q13" s="79"/>
    </row>
    <row r="14" spans="1:37" ht="31.5" x14ac:dyDescent="0.25">
      <c r="A14" s="80"/>
      <c r="B14" s="169">
        <f>SUM([1]Gera_inve!I:I)</f>
        <v>23280</v>
      </c>
      <c r="C14" s="169"/>
      <c r="D14" s="81"/>
      <c r="E14" s="82"/>
      <c r="F14" s="82"/>
      <c r="G14" s="82"/>
      <c r="H14" s="82"/>
      <c r="I14" s="82"/>
      <c r="J14" s="82"/>
      <c r="K14" s="80"/>
      <c r="L14" s="80"/>
      <c r="M14" s="80"/>
      <c r="N14" s="80"/>
      <c r="O14" s="80"/>
      <c r="P14" s="72"/>
      <c r="Q14" s="73"/>
    </row>
    <row r="15" spans="1:37" ht="15.75" x14ac:dyDescent="0.25">
      <c r="Q15" s="48"/>
    </row>
    <row r="16" spans="1:37" ht="15.75" x14ac:dyDescent="0.25">
      <c r="Q16" s="48"/>
    </row>
  </sheetData>
  <mergeCells count="9">
    <mergeCell ref="B13:C13"/>
    <mergeCell ref="B14:C14"/>
    <mergeCell ref="B4:C4"/>
    <mergeCell ref="B5:C5"/>
    <mergeCell ref="E5:N8"/>
    <mergeCell ref="B7:C7"/>
    <mergeCell ref="B8:C8"/>
    <mergeCell ref="B10:C10"/>
    <mergeCell ref="B11:C1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Z24"/>
  <sheetViews>
    <sheetView showGridLines="0" showRowColHeaders="0" zoomScale="120" zoomScaleNormal="120" workbookViewId="0">
      <selection activeCell="G13" sqref="G13"/>
    </sheetView>
  </sheetViews>
  <sheetFormatPr defaultRowHeight="15" x14ac:dyDescent="0.25"/>
  <cols>
    <col min="1" max="1" width="4.28515625" customWidth="1"/>
    <col min="2" max="2" width="12.140625" customWidth="1"/>
    <col min="3" max="3" width="28.7109375" customWidth="1"/>
  </cols>
  <sheetData>
    <row r="1" spans="1:26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ht="15.75" x14ac:dyDescent="0.25">
      <c r="B4" s="86" t="s">
        <v>36</v>
      </c>
      <c r="C4" s="87" t="s">
        <v>7</v>
      </c>
      <c r="D4" s="71"/>
      <c r="E4" s="71"/>
      <c r="F4" s="71"/>
      <c r="G4" s="71"/>
      <c r="H4" s="71"/>
      <c r="I4" s="71"/>
      <c r="J4" s="71"/>
      <c r="P4" s="72"/>
      <c r="Q4" s="73"/>
      <c r="R4" s="73"/>
      <c r="S4" s="73"/>
    </row>
    <row r="5" spans="1:26" ht="15.75" x14ac:dyDescent="0.25">
      <c r="B5" s="88"/>
      <c r="C5" s="89"/>
      <c r="D5" s="90"/>
      <c r="E5" s="91"/>
      <c r="F5" s="91"/>
      <c r="G5" s="91"/>
      <c r="H5" s="91"/>
      <c r="I5" s="91"/>
      <c r="J5" s="91"/>
      <c r="K5" s="88"/>
      <c r="L5" s="88"/>
      <c r="M5" s="88"/>
      <c r="N5" s="88"/>
      <c r="O5" s="88"/>
      <c r="P5" s="72"/>
      <c r="Q5" s="73"/>
      <c r="R5" s="73"/>
      <c r="S5" s="73"/>
      <c r="T5" s="88"/>
      <c r="U5" s="88"/>
    </row>
    <row r="6" spans="1:26" ht="18.75" x14ac:dyDescent="0.3">
      <c r="B6" s="168" t="s">
        <v>89</v>
      </c>
      <c r="C6" s="168"/>
      <c r="D6" s="74"/>
      <c r="E6" s="91"/>
      <c r="F6" s="91"/>
      <c r="G6" s="91"/>
      <c r="H6" s="91"/>
      <c r="I6" s="91"/>
      <c r="J6" s="91"/>
      <c r="K6" s="88"/>
      <c r="L6" s="88"/>
      <c r="M6" s="88"/>
      <c r="N6" s="88"/>
      <c r="O6" s="88"/>
      <c r="P6" s="72"/>
      <c r="Q6" s="73"/>
      <c r="R6" s="73"/>
      <c r="S6" s="73"/>
      <c r="T6" s="73"/>
      <c r="U6" s="73"/>
    </row>
    <row r="7" spans="1:26" ht="36" x14ac:dyDescent="0.3">
      <c r="B7" s="176" t="e">
        <f>VLOOKUP(C4,Gera_inve!C:M,5,0)</f>
        <v>#N/A</v>
      </c>
      <c r="C7" s="176"/>
      <c r="D7" s="81"/>
      <c r="E7" s="75" t="s">
        <v>84</v>
      </c>
      <c r="F7" s="75"/>
      <c r="G7" s="76"/>
      <c r="H7" s="77"/>
      <c r="I7" s="77"/>
      <c r="J7" s="77"/>
      <c r="K7" s="2"/>
      <c r="L7" s="2"/>
      <c r="M7" s="2"/>
      <c r="N7" s="2"/>
      <c r="O7" s="2"/>
      <c r="P7" s="78"/>
      <c r="Q7" s="79"/>
      <c r="R7" s="79"/>
      <c r="S7" s="79"/>
      <c r="T7" s="79"/>
      <c r="U7" s="79"/>
    </row>
    <row r="8" spans="1:26" ht="15" customHeight="1" x14ac:dyDescent="0.25">
      <c r="B8" s="80"/>
      <c r="C8" s="81"/>
      <c r="D8" s="8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80"/>
      <c r="P8" s="72"/>
      <c r="Q8" s="73" t="s">
        <v>61</v>
      </c>
      <c r="R8" s="58" t="s">
        <v>49</v>
      </c>
      <c r="S8" s="58" t="s">
        <v>50</v>
      </c>
      <c r="T8" s="73" t="s">
        <v>91</v>
      </c>
      <c r="U8" s="73"/>
    </row>
    <row r="9" spans="1:26" ht="18.75" x14ac:dyDescent="0.3">
      <c r="B9" s="168" t="s">
        <v>3</v>
      </c>
      <c r="C9" s="168"/>
      <c r="D9" s="74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80"/>
      <c r="P9" s="72"/>
      <c r="Q9" s="73" t="s">
        <v>62</v>
      </c>
      <c r="R9" s="58">
        <f>SUMIFS(entrada!H:H,entrada!C:C,$C$4,entrada!A:A,ROW()-7)</f>
        <v>0</v>
      </c>
      <c r="S9" s="92">
        <f>SUMIFS(SAIDA!G:G,SAIDA!C:C,$C$4,SAIDA!A:A,ROW()-7)</f>
        <v>0</v>
      </c>
      <c r="T9" s="93">
        <f>R9-S9</f>
        <v>0</v>
      </c>
      <c r="U9" s="73"/>
    </row>
    <row r="10" spans="1:26" ht="36" x14ac:dyDescent="0.3">
      <c r="B10" s="176" t="e">
        <f>VLOOKUP(C4,Gera_inve!C:M,2,0)</f>
        <v>#N/A</v>
      </c>
      <c r="C10" s="176"/>
      <c r="D10" s="8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2"/>
      <c r="P10" s="78"/>
      <c r="Q10" s="79" t="s">
        <v>63</v>
      </c>
      <c r="R10" s="58">
        <f>SUMIFS(entrada!H:H,entrada!C:C,$C$4,entrada!A:A,ROW()-7)</f>
        <v>0</v>
      </c>
      <c r="S10" s="92">
        <f>SUMIFS(SAIDA!G:G,SAIDA!C:C,$C$4,SAIDA!A:A,ROW()-7)</f>
        <v>0</v>
      </c>
      <c r="T10" s="94">
        <f>T9+R10-S10</f>
        <v>0</v>
      </c>
      <c r="U10" s="79"/>
    </row>
    <row r="11" spans="1:26" ht="15.75" x14ac:dyDescent="0.25">
      <c r="B11" s="80"/>
      <c r="C11" s="81"/>
      <c r="D11" s="8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80"/>
      <c r="P11" s="72"/>
      <c r="Q11" s="73" t="s">
        <v>64</v>
      </c>
      <c r="R11" s="58">
        <f>SUMIFS(entrada!H:H,entrada!C:C,$C$4,entrada!A:A,ROW()-7)</f>
        <v>0</v>
      </c>
      <c r="S11" s="92">
        <f>SUMIFS(SAIDA!G:G,SAIDA!C:C,$C$4,SAIDA!A:A,ROW()-7)</f>
        <v>0</v>
      </c>
      <c r="T11" s="95">
        <f t="shared" ref="T11:T20" si="0">T10+R11-S11</f>
        <v>0</v>
      </c>
      <c r="U11" s="73"/>
    </row>
    <row r="12" spans="1:26" ht="18.75" x14ac:dyDescent="0.3">
      <c r="B12" s="168" t="s">
        <v>52</v>
      </c>
      <c r="C12" s="168"/>
      <c r="D12" s="74"/>
      <c r="E12" s="82"/>
      <c r="F12" s="82"/>
      <c r="G12" s="82"/>
      <c r="H12" s="82"/>
      <c r="I12" s="82"/>
      <c r="J12" s="82"/>
      <c r="K12" s="80"/>
      <c r="L12" s="80"/>
      <c r="M12" s="80"/>
      <c r="N12" s="80"/>
      <c r="O12" s="80"/>
      <c r="P12" s="72"/>
      <c r="Q12" s="73" t="s">
        <v>65</v>
      </c>
      <c r="R12" s="58">
        <f>SUMIFS(entrada!H:H,entrada!C:C,$C$4,entrada!A:A,ROW()-7)</f>
        <v>0</v>
      </c>
      <c r="S12" s="92">
        <f>SUMIFS(SAIDA!G:G,SAIDA!C:C,$C$4,SAIDA!A:A,ROW()-7)</f>
        <v>0</v>
      </c>
      <c r="T12" s="95">
        <f t="shared" si="0"/>
        <v>0</v>
      </c>
      <c r="U12" s="73"/>
    </row>
    <row r="13" spans="1:26" ht="23.25" x14ac:dyDescent="0.3">
      <c r="B13" s="174" t="e">
        <f>VLOOKUP(C4,Gera_inve!C:M,6,0)</f>
        <v>#N/A</v>
      </c>
      <c r="C13" s="174"/>
      <c r="D13" s="81"/>
      <c r="E13" s="83" t="s">
        <v>87</v>
      </c>
      <c r="F13" s="83"/>
      <c r="G13" s="77"/>
      <c r="H13" s="77"/>
      <c r="I13" s="77"/>
      <c r="J13" s="77"/>
      <c r="K13" s="2"/>
      <c r="L13" s="2"/>
      <c r="M13" s="2"/>
      <c r="N13" s="2"/>
      <c r="O13" s="2"/>
      <c r="P13" s="78"/>
      <c r="Q13" s="79" t="s">
        <v>66</v>
      </c>
      <c r="R13" s="58">
        <f>SUMIFS(entrada!H:H,entrada!C:C,$C$4,entrada!A:A,ROW()-7)</f>
        <v>0</v>
      </c>
      <c r="S13" s="92">
        <f>SUMIFS(SAIDA!G:G,SAIDA!C:C,$C$4,SAIDA!A:A,ROW()-7)</f>
        <v>0</v>
      </c>
      <c r="T13" s="94">
        <f t="shared" si="0"/>
        <v>0</v>
      </c>
      <c r="U13" s="79"/>
    </row>
    <row r="14" spans="1:26" ht="15.75" x14ac:dyDescent="0.25">
      <c r="B14" s="80"/>
      <c r="C14" s="81"/>
      <c r="D14" s="81"/>
      <c r="E14" s="82"/>
      <c r="F14" s="82"/>
      <c r="G14" s="82"/>
      <c r="H14" s="82"/>
      <c r="I14" s="82"/>
      <c r="J14" s="82"/>
      <c r="K14" s="80"/>
      <c r="L14" s="80"/>
      <c r="M14" s="80"/>
      <c r="N14" s="80"/>
      <c r="O14" s="80"/>
      <c r="P14" s="72"/>
      <c r="Q14" s="73" t="s">
        <v>67</v>
      </c>
      <c r="R14" s="58">
        <f>SUMIFS(entrada!H:H,entrada!C:C,$C$4,entrada!A:A,ROW()-7)</f>
        <v>0</v>
      </c>
      <c r="S14" s="92">
        <f>SUMIFS(SAIDA!G:G,SAIDA!C:C,$C$4,SAIDA!A:A,ROW()-7)</f>
        <v>0</v>
      </c>
      <c r="T14" s="95">
        <f t="shared" si="0"/>
        <v>0</v>
      </c>
      <c r="U14" s="73"/>
    </row>
    <row r="15" spans="1:26" ht="18.75" x14ac:dyDescent="0.3">
      <c r="B15" s="168" t="s">
        <v>90</v>
      </c>
      <c r="C15" s="168"/>
      <c r="D15" s="85"/>
      <c r="E15" s="82"/>
      <c r="F15" s="82"/>
      <c r="G15" s="82"/>
      <c r="H15" s="82"/>
      <c r="I15" s="82"/>
      <c r="J15" s="82"/>
      <c r="K15" s="80"/>
      <c r="L15" s="80"/>
      <c r="M15" s="80"/>
      <c r="N15" s="80"/>
      <c r="O15" s="80"/>
      <c r="P15" s="72"/>
      <c r="Q15" s="73" t="s">
        <v>68</v>
      </c>
      <c r="R15" s="58">
        <f>SUMIFS(entrada!H:H,entrada!C:C,$C$4,entrada!A:A,ROW()-7)</f>
        <v>0</v>
      </c>
      <c r="S15" s="92">
        <f>SUMIFS(SAIDA!G:G,SAIDA!C:C,$C$4,SAIDA!A:A,ROW()-7)</f>
        <v>0</v>
      </c>
      <c r="T15" s="95">
        <f t="shared" si="0"/>
        <v>0</v>
      </c>
      <c r="U15" s="73"/>
    </row>
    <row r="16" spans="1:26" ht="36" x14ac:dyDescent="0.3">
      <c r="B16" s="175" t="e">
        <f>VLOOKUP(C4,Gera_inve!C:M,9,0)</f>
        <v>#N/A</v>
      </c>
      <c r="C16" s="175"/>
      <c r="D16" s="81"/>
      <c r="E16" s="76"/>
      <c r="F16" s="76"/>
      <c r="G16" s="76"/>
      <c r="H16" s="76"/>
      <c r="I16" s="76"/>
      <c r="J16" s="76"/>
      <c r="K16" s="84"/>
      <c r="L16" s="84"/>
      <c r="M16" s="84"/>
      <c r="N16" s="84"/>
      <c r="O16" s="84"/>
      <c r="P16" s="78"/>
      <c r="Q16" s="79" t="s">
        <v>69</v>
      </c>
      <c r="R16" s="58">
        <f>SUMIFS(entrada!H:H,entrada!C:C,$C$4,entrada!A:A,ROW()-7)</f>
        <v>0</v>
      </c>
      <c r="S16" s="92">
        <f>SUMIFS(SAIDA!G:G,SAIDA!C:C,$C$4,SAIDA!A:A,ROW()-7)</f>
        <v>0</v>
      </c>
      <c r="T16" s="94">
        <f t="shared" si="0"/>
        <v>0</v>
      </c>
      <c r="U16" s="79"/>
    </row>
    <row r="17" spans="5:21" ht="15.75" x14ac:dyDescent="0.25">
      <c r="E17" s="82"/>
      <c r="F17" s="82"/>
      <c r="G17" s="82"/>
      <c r="H17" s="82"/>
      <c r="I17" s="82"/>
      <c r="J17" s="82"/>
      <c r="K17" s="80"/>
      <c r="L17" s="80"/>
      <c r="M17" s="80"/>
      <c r="N17" s="80"/>
      <c r="O17" s="80"/>
      <c r="P17" s="72"/>
      <c r="Q17" s="73" t="s">
        <v>70</v>
      </c>
      <c r="R17" s="58">
        <f>SUMIFS(entrada!H:H,entrada!C:C,$C$4,entrada!A:A,ROW()-7)</f>
        <v>0</v>
      </c>
      <c r="S17" s="92">
        <f>SUMIFS(SAIDA!G:G,SAIDA!C:C,$C$4,SAIDA!A:A,ROW()-7)</f>
        <v>0</v>
      </c>
      <c r="T17" s="95">
        <f t="shared" si="0"/>
        <v>0</v>
      </c>
      <c r="U17" s="73"/>
    </row>
    <row r="18" spans="5:21" ht="15.75" x14ac:dyDescent="0.25">
      <c r="Q18" s="48" t="s">
        <v>71</v>
      </c>
      <c r="R18" s="58">
        <f>SUMIFS(entrada!H:H,entrada!C:C,$C$4,entrada!A:A,ROW()-7)</f>
        <v>0</v>
      </c>
      <c r="S18" s="92">
        <f>SUMIFS(SAIDA!G:G,SAIDA!C:C,$C$4,SAIDA!A:A,ROW()-7)</f>
        <v>0</v>
      </c>
      <c r="T18" s="95">
        <f t="shared" si="0"/>
        <v>0</v>
      </c>
      <c r="U18" s="48"/>
    </row>
    <row r="19" spans="5:21" ht="15.75" x14ac:dyDescent="0.25">
      <c r="Q19" s="48" t="s">
        <v>72</v>
      </c>
      <c r="R19" s="58">
        <f>SUMIFS(entrada!H:H,entrada!C:C,$C$4,entrada!A:A,ROW()-7)</f>
        <v>0</v>
      </c>
      <c r="S19" s="92">
        <f>SUMIFS(SAIDA!G:G,SAIDA!C:C,$C$4,SAIDA!A:A,ROW()-7)</f>
        <v>0</v>
      </c>
      <c r="T19" s="95">
        <f t="shared" si="0"/>
        <v>0</v>
      </c>
      <c r="U19" s="48"/>
    </row>
    <row r="20" spans="5:21" ht="15.75" x14ac:dyDescent="0.25">
      <c r="Q20" s="48" t="s">
        <v>73</v>
      </c>
      <c r="R20" s="58">
        <f>SUMIFS(entrada!H:H,entrada!C:C,$C$4,entrada!A:A,ROW()-7)</f>
        <v>0</v>
      </c>
      <c r="S20" s="92">
        <f>SUMIFS(SAIDA!G:G,SAIDA!C:C,$C$4,SAIDA!A:A,ROW()-7)</f>
        <v>0</v>
      </c>
      <c r="T20" s="95">
        <f t="shared" si="0"/>
        <v>0</v>
      </c>
      <c r="U20" s="48"/>
    </row>
    <row r="21" spans="5:21" ht="15.75" x14ac:dyDescent="0.25">
      <c r="Q21" s="48"/>
      <c r="R21" s="48"/>
      <c r="S21" s="58"/>
      <c r="T21" s="92"/>
      <c r="U21" s="48"/>
    </row>
    <row r="22" spans="5:21" ht="15.75" x14ac:dyDescent="0.25">
      <c r="Q22" s="48"/>
      <c r="R22" s="48"/>
      <c r="S22" s="48"/>
      <c r="T22" s="48"/>
      <c r="U22" s="48"/>
    </row>
    <row r="23" spans="5:21" ht="15.75" x14ac:dyDescent="0.25">
      <c r="Q23" s="48"/>
      <c r="R23" s="48"/>
      <c r="S23" s="48"/>
      <c r="T23" s="48"/>
      <c r="U23" s="48"/>
    </row>
    <row r="24" spans="5:21" ht="15.75" x14ac:dyDescent="0.25">
      <c r="Q24" s="48"/>
      <c r="R24" s="48"/>
      <c r="S24" s="48"/>
      <c r="T24" s="48"/>
      <c r="U24" s="48"/>
    </row>
  </sheetData>
  <mergeCells count="9">
    <mergeCell ref="E8:N11"/>
    <mergeCell ref="B13:C13"/>
    <mergeCell ref="B15:C15"/>
    <mergeCell ref="B16:C16"/>
    <mergeCell ref="B6:C6"/>
    <mergeCell ref="B7:C7"/>
    <mergeCell ref="B9:C9"/>
    <mergeCell ref="B10:C10"/>
    <mergeCell ref="B12:C12"/>
  </mergeCells>
  <conditionalFormatting sqref="B13:C13">
    <cfRule type="expression" dxfId="2" priority="1">
      <formula>"Sem estoque"</formula>
    </cfRule>
    <cfRule type="expression" dxfId="1" priority="2">
      <formula>"Quase sem estoque"</formula>
    </cfRule>
    <cfRule type="cellIs" dxfId="0" priority="3" operator="equal">
      <formula>"Estoque baixo"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N2"/>
  <sheetViews>
    <sheetView showRowColHeaders="0" zoomScale="175" zoomScaleNormal="175" workbookViewId="0"/>
  </sheetViews>
  <sheetFormatPr defaultRowHeight="15" x14ac:dyDescent="0.25"/>
  <sheetData>
    <row r="1" spans="1:14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4"/>
  <dimension ref="A1:XFD704"/>
  <sheetViews>
    <sheetView showGridLines="0" tabSelected="1" zoomScale="90" zoomScaleNormal="90" workbookViewId="0">
      <pane ySplit="3" topLeftCell="A620" activePane="bottomLeft" state="frozen"/>
      <selection pane="bottomLeft" activeCell="I633" sqref="I633"/>
    </sheetView>
  </sheetViews>
  <sheetFormatPr defaultColWidth="9.140625" defaultRowHeight="28.5" customHeight="1" x14ac:dyDescent="0.3"/>
  <cols>
    <col min="1" max="1" width="7" style="3" customWidth="1"/>
    <col min="2" max="2" width="23.140625" style="109" customWidth="1"/>
    <col min="3" max="3" width="25.28515625" style="6" customWidth="1"/>
    <col min="4" max="4" width="12.140625" style="2" customWidth="1"/>
    <col min="5" max="5" width="14" style="2" customWidth="1"/>
    <col min="6" max="6" width="15.42578125" style="2" customWidth="1"/>
    <col min="7" max="7" width="14.140625" style="2" customWidth="1"/>
    <col min="8" max="8" width="12.28515625" style="2" customWidth="1"/>
    <col min="9" max="9" width="19.42578125" style="2" customWidth="1"/>
    <col min="10" max="10" width="12.5703125" style="2" customWidth="1"/>
    <col min="11" max="11" width="13.42578125" style="2" customWidth="1"/>
    <col min="12" max="12" width="14.28515625" style="2" customWidth="1"/>
    <col min="13" max="13" width="20" style="2" customWidth="1"/>
    <col min="14" max="14" width="15.7109375" style="2" customWidth="1"/>
    <col min="15" max="16" width="12.28515625" style="2" customWidth="1"/>
    <col min="17" max="18" width="9.28515625" style="2" customWidth="1"/>
    <col min="19" max="16384" width="9.140625" style="2"/>
  </cols>
  <sheetData>
    <row r="1" spans="1:16384" ht="30.75" customHeight="1" x14ac:dyDescent="0.3">
      <c r="A1" s="4" t="s">
        <v>706</v>
      </c>
      <c r="B1" s="107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30.75" customHeight="1" thickBot="1" x14ac:dyDescent="0.35">
      <c r="A2" s="7"/>
      <c r="B2" s="10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28.5" customHeight="1" thickTop="1" thickBot="1" x14ac:dyDescent="0.35">
      <c r="A3"/>
      <c r="B3" s="105" t="s">
        <v>35</v>
      </c>
      <c r="C3" s="11" t="s">
        <v>36</v>
      </c>
      <c r="D3" s="11" t="s">
        <v>8</v>
      </c>
      <c r="E3" s="11" t="s">
        <v>37</v>
      </c>
      <c r="F3" s="23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1" t="s">
        <v>44</v>
      </c>
      <c r="M3" s="11" t="s">
        <v>23</v>
      </c>
      <c r="N3" s="11" t="s">
        <v>45</v>
      </c>
      <c r="O3"/>
      <c r="P3" s="1"/>
    </row>
    <row r="4" spans="1:16384" ht="28.5" customHeight="1" thickTop="1" x14ac:dyDescent="0.3">
      <c r="A4" s="48">
        <f>IF(C4="","",MONTH(B4))</f>
        <v>2</v>
      </c>
      <c r="B4" s="106">
        <v>43507</v>
      </c>
      <c r="C4" s="103" t="s">
        <v>105</v>
      </c>
      <c r="D4" s="19" t="str">
        <f>IFERROR((IFERROR(VLOOKUP(C4,CADA_PROD!C:G,5,0),VLOOKUP(C4,CADA_PROD!B:G,6,0))),"")</f>
        <v>unidade</v>
      </c>
      <c r="E4" s="16">
        <v>123</v>
      </c>
      <c r="F4" s="96" t="s">
        <v>32</v>
      </c>
      <c r="G4" s="44">
        <v>0</v>
      </c>
      <c r="H4" s="47">
        <v>2</v>
      </c>
      <c r="I4" s="17"/>
      <c r="J4" s="46"/>
      <c r="K4" s="46">
        <f>IF(C4="","",SUMIFS(entrada!H:H,entrada!C:C,C4)-SUMIFS(SAIDA!G:G,SAIDA!C:C,C4))</f>
        <v>2</v>
      </c>
      <c r="L4" s="22">
        <f>IF(C4="","",G4*H4)</f>
        <v>0</v>
      </c>
      <c r="M4" s="102" t="s">
        <v>25</v>
      </c>
      <c r="N4" s="17" t="s">
        <v>46</v>
      </c>
      <c r="O4" s="1"/>
      <c r="P4" s="1"/>
    </row>
    <row r="5" spans="1:16384" ht="28.5" customHeight="1" x14ac:dyDescent="0.3">
      <c r="A5" s="48">
        <f t="shared" ref="A5:A68" si="0">IF(C5="","",MONTH(B5))</f>
        <v>2</v>
      </c>
      <c r="B5" s="106">
        <v>43507</v>
      </c>
      <c r="C5" s="103" t="s">
        <v>106</v>
      </c>
      <c r="D5" s="19" t="str">
        <f>IFERROR((IFERROR(VLOOKUP(C5,CADA_PROD!C:G,5,0),VLOOKUP(C5,CADA_PROD!B:G,6,0))),"")</f>
        <v>unidade</v>
      </c>
      <c r="E5" s="16">
        <v>123</v>
      </c>
      <c r="F5" s="96" t="s">
        <v>29</v>
      </c>
      <c r="G5" s="44">
        <v>0</v>
      </c>
      <c r="H5" s="47">
        <v>11</v>
      </c>
      <c r="I5" s="17"/>
      <c r="J5" s="46"/>
      <c r="K5" s="46">
        <f>IF(C5="","",SUMIFS(entrada!H:H,entrada!C:C,C5)-SUMIFS(SAIDA!G:G,SAIDA!C:C,C5))</f>
        <v>11</v>
      </c>
      <c r="L5" s="22">
        <f t="shared" ref="L5:L13" si="1">IF(C5="","",G5*H5)</f>
        <v>0</v>
      </c>
      <c r="M5" s="102" t="s">
        <v>25</v>
      </c>
      <c r="N5" s="17" t="s">
        <v>46</v>
      </c>
      <c r="O5" s="1"/>
      <c r="P5" s="1"/>
    </row>
    <row r="6" spans="1:16384" ht="28.5" customHeight="1" x14ac:dyDescent="0.3">
      <c r="A6" s="48">
        <f t="shared" si="0"/>
        <v>2</v>
      </c>
      <c r="B6" s="106">
        <v>43507</v>
      </c>
      <c r="C6" s="103" t="s">
        <v>107</v>
      </c>
      <c r="D6" s="19" t="str">
        <f>IFERROR((IFERROR(VLOOKUP(C6,CADA_PROD!C:G,5,0),VLOOKUP(C6,CADA_PROD!B:G,6,0))),"")</f>
        <v>unidade</v>
      </c>
      <c r="E6" s="16">
        <v>123</v>
      </c>
      <c r="F6" s="96" t="s">
        <v>111</v>
      </c>
      <c r="G6" s="44">
        <v>0</v>
      </c>
      <c r="H6" s="47">
        <v>13</v>
      </c>
      <c r="I6" s="17"/>
      <c r="J6" s="46"/>
      <c r="K6" s="46">
        <f>IF(C6="","",SUMIFS(entrada!H:H,entrada!C:C,C6)-SUMIFS(SAIDA!G:G,SAIDA!C:C,C6))</f>
        <v>13</v>
      </c>
      <c r="L6" s="22">
        <f t="shared" si="1"/>
        <v>0</v>
      </c>
      <c r="M6" s="102" t="s">
        <v>25</v>
      </c>
      <c r="N6" s="17" t="s">
        <v>46</v>
      </c>
      <c r="O6" s="1"/>
      <c r="P6" s="1"/>
    </row>
    <row r="7" spans="1:16384" ht="28.5" customHeight="1" x14ac:dyDescent="0.3">
      <c r="A7" s="48">
        <f t="shared" si="0"/>
        <v>2</v>
      </c>
      <c r="B7" s="106">
        <v>43507</v>
      </c>
      <c r="C7" s="103" t="s">
        <v>108</v>
      </c>
      <c r="D7" s="19" t="str">
        <f>IFERROR((IFERROR(VLOOKUP(C7,CADA_PROD!C:G,5,0),VLOOKUP(C7,CADA_PROD!B:G,6,0))),"")</f>
        <v>unidade</v>
      </c>
      <c r="E7" s="16">
        <v>123</v>
      </c>
      <c r="F7" s="96" t="s">
        <v>29</v>
      </c>
      <c r="G7" s="44">
        <v>0</v>
      </c>
      <c r="H7" s="47">
        <v>7</v>
      </c>
      <c r="I7" s="17"/>
      <c r="J7" s="46"/>
      <c r="K7" s="46">
        <f>IF(C7="","",SUMIFS(entrada!H:H,entrada!C:C,C7)-SUMIFS(SAIDA!G:G,SAIDA!C:C,C7))</f>
        <v>7</v>
      </c>
      <c r="L7" s="22">
        <f t="shared" si="1"/>
        <v>0</v>
      </c>
      <c r="M7" s="102" t="s">
        <v>25</v>
      </c>
      <c r="N7" s="17" t="s">
        <v>46</v>
      </c>
      <c r="O7" s="1"/>
      <c r="P7" s="1"/>
    </row>
    <row r="8" spans="1:16384" ht="28.5" customHeight="1" x14ac:dyDescent="0.3">
      <c r="A8" s="48">
        <f t="shared" si="0"/>
        <v>2</v>
      </c>
      <c r="B8" s="106">
        <v>43507</v>
      </c>
      <c r="C8" s="103" t="s">
        <v>109</v>
      </c>
      <c r="D8" s="19" t="str">
        <f>IFERROR((IFERROR(VLOOKUP(C8,CADA_PROD!C:G,5,0),VLOOKUP(C8,CADA_PROD!B:G,6,0))),"")</f>
        <v>unidade</v>
      </c>
      <c r="E8" s="16">
        <v>123</v>
      </c>
      <c r="F8" s="18" t="s">
        <v>29</v>
      </c>
      <c r="G8" s="44">
        <v>0</v>
      </c>
      <c r="H8" s="47">
        <v>20</v>
      </c>
      <c r="I8" s="17"/>
      <c r="J8" s="46"/>
      <c r="K8" s="46">
        <f>IF(C8="","",SUMIFS(entrada!H:H,entrada!C:C,C8)-SUMIFS(SAIDA!G:G,SAIDA!C:C,C8))</f>
        <v>20</v>
      </c>
      <c r="L8" s="22">
        <f t="shared" si="1"/>
        <v>0</v>
      </c>
      <c r="M8" s="102" t="s">
        <v>25</v>
      </c>
      <c r="N8" s="17" t="s">
        <v>46</v>
      </c>
      <c r="O8" s="1"/>
      <c r="P8" s="1"/>
    </row>
    <row r="9" spans="1:16384" ht="28.5" customHeight="1" x14ac:dyDescent="0.3">
      <c r="A9" s="48">
        <f t="shared" si="0"/>
        <v>2</v>
      </c>
      <c r="B9" s="106">
        <v>43507</v>
      </c>
      <c r="C9" s="103" t="s">
        <v>110</v>
      </c>
      <c r="D9" s="19" t="str">
        <f>IFERROR((IFERROR(VLOOKUP(C9,CADA_PROD!C:G,5,0),VLOOKUP(C9,CADA_PROD!B:G,6,0))),"")</f>
        <v>unidade</v>
      </c>
      <c r="E9" s="16">
        <v>123</v>
      </c>
      <c r="F9" s="96" t="s">
        <v>32</v>
      </c>
      <c r="G9" s="44">
        <v>0</v>
      </c>
      <c r="H9" s="47">
        <v>2</v>
      </c>
      <c r="I9" s="17"/>
      <c r="J9" s="46"/>
      <c r="K9" s="46">
        <f>IF(C9="","",SUMIFS(entrada!H:H,entrada!C:C,C9)-SUMIFS(SAIDA!G:G,SAIDA!C:C,C9))</f>
        <v>2</v>
      </c>
      <c r="L9" s="22">
        <f t="shared" si="1"/>
        <v>0</v>
      </c>
      <c r="M9" s="102" t="s">
        <v>25</v>
      </c>
      <c r="N9" s="17" t="s">
        <v>46</v>
      </c>
      <c r="O9" s="1"/>
      <c r="P9" s="1"/>
    </row>
    <row r="10" spans="1:16384" ht="28.5" customHeight="1" x14ac:dyDescent="0.3">
      <c r="A10" s="48">
        <f t="shared" si="0"/>
        <v>2</v>
      </c>
      <c r="B10" s="106">
        <v>43507</v>
      </c>
      <c r="C10" s="96" t="s">
        <v>137</v>
      </c>
      <c r="D10" s="19" t="str">
        <f>IFERROR((IFERROR(VLOOKUP(C10,CADA_PROD!C:G,5,0),VLOOKUP(C10,CADA_PROD!B:G,6,0))),"")</f>
        <v>unidade</v>
      </c>
      <c r="E10" s="16">
        <v>123</v>
      </c>
      <c r="F10" s="18" t="s">
        <v>29</v>
      </c>
      <c r="G10" s="44">
        <v>0</v>
      </c>
      <c r="H10" s="47">
        <v>1</v>
      </c>
      <c r="I10" s="17"/>
      <c r="J10" s="46"/>
      <c r="K10" s="46">
        <f>IF(C10="","",SUMIFS(entrada!H:H,entrada!C:C,C10)-SUMIFS(SAIDA!G:G,SAIDA!C:C,C10))</f>
        <v>1</v>
      </c>
      <c r="L10" s="22">
        <f t="shared" si="1"/>
        <v>0</v>
      </c>
      <c r="M10" s="102" t="s">
        <v>25</v>
      </c>
      <c r="N10" s="17" t="s">
        <v>46</v>
      </c>
      <c r="O10" s="1"/>
      <c r="P10" s="1"/>
    </row>
    <row r="11" spans="1:16384" ht="28.5" customHeight="1" x14ac:dyDescent="0.3">
      <c r="A11" s="48">
        <f t="shared" si="0"/>
        <v>2</v>
      </c>
      <c r="B11" s="106">
        <v>43507</v>
      </c>
      <c r="C11" s="96" t="s">
        <v>138</v>
      </c>
      <c r="D11" s="19" t="str">
        <f>IFERROR((IFERROR(VLOOKUP(C11,CADA_PROD!C:G,5,0),VLOOKUP(C11,CADA_PROD!B:G,6,0))),"")</f>
        <v>unidade</v>
      </c>
      <c r="E11" s="16">
        <v>123</v>
      </c>
      <c r="F11" s="18" t="s">
        <v>32</v>
      </c>
      <c r="G11" s="44">
        <v>0</v>
      </c>
      <c r="H11" s="47">
        <v>6</v>
      </c>
      <c r="I11" s="17"/>
      <c r="J11" s="46"/>
      <c r="K11" s="46">
        <f>IF(C11="","",SUMIFS(entrada!H:H,entrada!C:C,C11)-SUMIFS(SAIDA!G:G,SAIDA!C:C,C11))</f>
        <v>6</v>
      </c>
      <c r="L11" s="22">
        <f t="shared" si="1"/>
        <v>0</v>
      </c>
      <c r="M11" s="102" t="s">
        <v>25</v>
      </c>
      <c r="N11" s="17" t="s">
        <v>46</v>
      </c>
      <c r="O11" s="1"/>
      <c r="P11" s="1"/>
    </row>
    <row r="12" spans="1:16384" ht="28.5" customHeight="1" x14ac:dyDescent="0.3">
      <c r="A12" s="48">
        <f t="shared" si="0"/>
        <v>2</v>
      </c>
      <c r="B12" s="106">
        <v>43507</v>
      </c>
      <c r="C12" s="96" t="s">
        <v>139</v>
      </c>
      <c r="D12" s="19" t="str">
        <f>IFERROR((IFERROR(VLOOKUP(C12,CADA_PROD!C:G,5,0),VLOOKUP(C12,CADA_PROD!B:G,6,0))),"")</f>
        <v>unidade</v>
      </c>
      <c r="E12" s="16">
        <v>123</v>
      </c>
      <c r="F12" s="18" t="s">
        <v>112</v>
      </c>
      <c r="G12" s="44">
        <v>0</v>
      </c>
      <c r="H12" s="47">
        <v>3</v>
      </c>
      <c r="I12" s="17"/>
      <c r="J12" s="46"/>
      <c r="K12" s="46">
        <f>IF(C12="","",SUMIFS(entrada!H:H,entrada!C:C,C12)-SUMIFS(SAIDA!G:G,SAIDA!C:C,C12))</f>
        <v>0</v>
      </c>
      <c r="L12" s="22">
        <f t="shared" si="1"/>
        <v>0</v>
      </c>
      <c r="M12" s="102" t="s">
        <v>25</v>
      </c>
      <c r="N12" s="17" t="s">
        <v>46</v>
      </c>
      <c r="O12" s="1"/>
      <c r="P12" s="1"/>
    </row>
    <row r="13" spans="1:16384" ht="28.5" customHeight="1" x14ac:dyDescent="0.3">
      <c r="A13" s="48">
        <f t="shared" si="0"/>
        <v>2</v>
      </c>
      <c r="B13" s="106">
        <v>43507</v>
      </c>
      <c r="C13" s="96" t="s">
        <v>140</v>
      </c>
      <c r="D13" s="19" t="str">
        <f>IFERROR((IFERROR(VLOOKUP(C13,CADA_PROD!C:G,5,0),VLOOKUP(C13,CADA_PROD!B:G,6,0))),"")</f>
        <v>unidade</v>
      </c>
      <c r="E13" s="16">
        <v>123</v>
      </c>
      <c r="F13" s="18" t="s">
        <v>113</v>
      </c>
      <c r="G13" s="44">
        <v>0</v>
      </c>
      <c r="H13" s="47">
        <v>2</v>
      </c>
      <c r="I13" s="17"/>
      <c r="J13" s="46"/>
      <c r="K13" s="46">
        <f>IF(C13="","",SUMIFS(entrada!H:H,entrada!C:C,C13)-SUMIFS(SAIDA!G:G,SAIDA!C:C,C13))</f>
        <v>2</v>
      </c>
      <c r="L13" s="22">
        <f t="shared" si="1"/>
        <v>0</v>
      </c>
      <c r="M13" s="102" t="s">
        <v>25</v>
      </c>
      <c r="N13" s="17" t="s">
        <v>46</v>
      </c>
      <c r="O13" s="1"/>
      <c r="P13" s="1"/>
    </row>
    <row r="14" spans="1:16384" ht="28.5" customHeight="1" x14ac:dyDescent="0.3">
      <c r="A14" s="48">
        <f t="shared" si="0"/>
        <v>2</v>
      </c>
      <c r="B14" s="106">
        <v>43507</v>
      </c>
      <c r="C14" s="96" t="s">
        <v>141</v>
      </c>
      <c r="D14" s="19" t="str">
        <f>IFERROR((IFERROR(VLOOKUP(C14,CADA_PROD!C:G,5,0),VLOOKUP(C14,CADA_PROD!B:G,6,0))),"")</f>
        <v>unidade</v>
      </c>
      <c r="E14" s="16">
        <v>123</v>
      </c>
      <c r="F14" s="18" t="s">
        <v>114</v>
      </c>
      <c r="G14" s="44">
        <v>0</v>
      </c>
      <c r="H14" s="47">
        <v>10</v>
      </c>
      <c r="I14" s="17"/>
      <c r="J14" s="46"/>
      <c r="K14" s="46">
        <f>IF(C14="","",SUMIFS(entrada!H:H,entrada!C:C,C14)-SUMIFS(SAIDA!G:G,SAIDA!C:C,C14))</f>
        <v>10</v>
      </c>
      <c r="L14" s="22">
        <f t="shared" ref="L14:L33" si="2">IF(C14="","",G14*H14)</f>
        <v>0</v>
      </c>
      <c r="M14" s="102" t="s">
        <v>25</v>
      </c>
      <c r="N14" s="17" t="s">
        <v>46</v>
      </c>
      <c r="O14" s="1"/>
      <c r="P14" s="1"/>
    </row>
    <row r="15" spans="1:16384" ht="28.5" customHeight="1" x14ac:dyDescent="0.3">
      <c r="A15" s="48">
        <f t="shared" si="0"/>
        <v>2</v>
      </c>
      <c r="B15" s="106">
        <v>43507</v>
      </c>
      <c r="C15" s="96" t="s">
        <v>142</v>
      </c>
      <c r="D15" s="19" t="str">
        <f>IFERROR((IFERROR(VLOOKUP(C15,CADA_PROD!C:G,5,0),VLOOKUP(C15,CADA_PROD!B:G,6,0))),"")</f>
        <v>unidade</v>
      </c>
      <c r="E15" s="16">
        <v>123</v>
      </c>
      <c r="F15" s="18" t="s">
        <v>115</v>
      </c>
      <c r="G15" s="44">
        <v>0</v>
      </c>
      <c r="H15" s="47"/>
      <c r="I15" s="17"/>
      <c r="J15" s="46"/>
      <c r="K15" s="46">
        <f>IF(C15="","",SUMIFS(entrada!H:H,entrada!C:C,C15)-SUMIFS(SAIDA!G:G,SAIDA!C:C,C15))</f>
        <v>0</v>
      </c>
      <c r="L15" s="22">
        <f t="shared" si="2"/>
        <v>0</v>
      </c>
      <c r="M15" s="102" t="s">
        <v>25</v>
      </c>
      <c r="N15" s="17" t="s">
        <v>46</v>
      </c>
      <c r="O15" s="1"/>
      <c r="P15" s="1"/>
    </row>
    <row r="16" spans="1:16384" ht="28.5" customHeight="1" x14ac:dyDescent="0.3">
      <c r="A16" s="48">
        <f t="shared" si="0"/>
        <v>2</v>
      </c>
      <c r="B16" s="106">
        <v>43507</v>
      </c>
      <c r="C16" s="96" t="s">
        <v>143</v>
      </c>
      <c r="D16" s="19" t="str">
        <f>IFERROR((IFERROR(VLOOKUP(C16,CADA_PROD!C:G,5,0),VLOOKUP(C16,CADA_PROD!B:G,6,0))),"")</f>
        <v>unidade</v>
      </c>
      <c r="E16" s="16">
        <v>123</v>
      </c>
      <c r="F16" s="18"/>
      <c r="G16" s="44">
        <v>0</v>
      </c>
      <c r="H16" s="47">
        <v>25</v>
      </c>
      <c r="I16" s="17"/>
      <c r="J16" s="46"/>
      <c r="K16" s="46">
        <f>IF(C16="","",SUMIFS(entrada!H:H,entrada!C:C,C16)-SUMIFS(SAIDA!G:G,SAIDA!C:C,C16))</f>
        <v>25</v>
      </c>
      <c r="L16" s="22">
        <f t="shared" si="2"/>
        <v>0</v>
      </c>
      <c r="M16" s="102" t="s">
        <v>25</v>
      </c>
      <c r="N16" s="17" t="s">
        <v>46</v>
      </c>
      <c r="O16" s="1"/>
      <c r="P16" s="1"/>
    </row>
    <row r="17" spans="1:16" ht="28.5" customHeight="1" x14ac:dyDescent="0.3">
      <c r="A17" s="48">
        <f t="shared" si="0"/>
        <v>2</v>
      </c>
      <c r="B17" s="106">
        <v>43507</v>
      </c>
      <c r="C17" s="96" t="s">
        <v>144</v>
      </c>
      <c r="D17" s="19" t="str">
        <f>IFERROR((IFERROR(VLOOKUP(C17,CADA_PROD!C:G,5,0),VLOOKUP(C17,CADA_PROD!B:G,6,0))),"")</f>
        <v>unidade</v>
      </c>
      <c r="E17" s="16">
        <v>123</v>
      </c>
      <c r="F17" s="18"/>
      <c r="G17" s="44">
        <v>0</v>
      </c>
      <c r="H17" s="47">
        <v>104</v>
      </c>
      <c r="I17" s="17"/>
      <c r="J17" s="46"/>
      <c r="K17" s="46">
        <f>IF(C17="","",SUMIFS(entrada!H:H,entrada!C:C,C17)-SUMIFS(SAIDA!G:G,SAIDA!C:C,C17))</f>
        <v>104</v>
      </c>
      <c r="L17" s="22">
        <f t="shared" si="2"/>
        <v>0</v>
      </c>
      <c r="M17" s="102" t="s">
        <v>25</v>
      </c>
      <c r="N17" s="17" t="s">
        <v>46</v>
      </c>
      <c r="O17" s="1"/>
      <c r="P17" s="1"/>
    </row>
    <row r="18" spans="1:16" ht="28.5" customHeight="1" x14ac:dyDescent="0.3">
      <c r="A18" s="48">
        <f t="shared" si="0"/>
        <v>2</v>
      </c>
      <c r="B18" s="106">
        <v>43507</v>
      </c>
      <c r="C18" s="96" t="s">
        <v>145</v>
      </c>
      <c r="D18" s="19" t="str">
        <f>IFERROR((IFERROR(VLOOKUP(C18,CADA_PROD!C:G,5,0),VLOOKUP(C18,CADA_PROD!B:G,6,0))),"")</f>
        <v>unidade</v>
      </c>
      <c r="E18" s="16">
        <v>123</v>
      </c>
      <c r="F18" s="18"/>
      <c r="G18" s="44">
        <v>0</v>
      </c>
      <c r="H18" s="47">
        <v>28</v>
      </c>
      <c r="I18" s="17"/>
      <c r="J18" s="46"/>
      <c r="K18" s="46">
        <f>IF(C18="","",SUMIFS(entrada!H:H,entrada!C:C,C18)-SUMIFS(SAIDA!G:G,SAIDA!C:C,C18))</f>
        <v>28</v>
      </c>
      <c r="L18" s="22">
        <f t="shared" si="2"/>
        <v>0</v>
      </c>
      <c r="M18" s="102" t="s">
        <v>25</v>
      </c>
      <c r="N18" s="17" t="s">
        <v>46</v>
      </c>
      <c r="O18" s="1"/>
      <c r="P18" s="1"/>
    </row>
    <row r="19" spans="1:16" ht="28.5" customHeight="1" x14ac:dyDescent="0.3">
      <c r="A19" s="48">
        <f t="shared" si="0"/>
        <v>2</v>
      </c>
      <c r="B19" s="106">
        <v>43507</v>
      </c>
      <c r="C19" s="96" t="s">
        <v>146</v>
      </c>
      <c r="D19" s="19" t="str">
        <f>IFERROR((IFERROR(VLOOKUP(C19,CADA_PROD!C:G,5,0),VLOOKUP(C19,CADA_PROD!B:G,6,0))),"")</f>
        <v>unidade</v>
      </c>
      <c r="E19" s="16">
        <v>123</v>
      </c>
      <c r="F19" s="18"/>
      <c r="G19" s="44">
        <v>0</v>
      </c>
      <c r="H19" s="47">
        <v>120</v>
      </c>
      <c r="I19" s="17"/>
      <c r="J19" s="46"/>
      <c r="K19" s="46">
        <f>IF(C19="","",SUMIFS(entrada!H:H,entrada!C:C,C19)-SUMIFS(SAIDA!G:G,SAIDA!C:C,C19))</f>
        <v>90</v>
      </c>
      <c r="L19" s="22">
        <f t="shared" si="2"/>
        <v>0</v>
      </c>
      <c r="M19" s="102" t="s">
        <v>25</v>
      </c>
      <c r="N19" s="17" t="s">
        <v>46</v>
      </c>
      <c r="O19" s="1"/>
      <c r="P19" s="1"/>
    </row>
    <row r="20" spans="1:16" ht="28.5" customHeight="1" x14ac:dyDescent="0.3">
      <c r="A20" s="48">
        <f t="shared" si="0"/>
        <v>2</v>
      </c>
      <c r="B20" s="106">
        <v>43507</v>
      </c>
      <c r="C20" s="96" t="s">
        <v>147</v>
      </c>
      <c r="D20" s="19" t="str">
        <f>IFERROR((IFERROR(VLOOKUP(C20,CADA_PROD!C:G,5,0),VLOOKUP(C20,CADA_PROD!B:G,6,0))),"")</f>
        <v>unidade</v>
      </c>
      <c r="E20" s="16">
        <v>123</v>
      </c>
      <c r="F20" s="18"/>
      <c r="G20" s="44">
        <v>0</v>
      </c>
      <c r="H20" s="47">
        <v>50</v>
      </c>
      <c r="I20" s="17"/>
      <c r="J20" s="46"/>
      <c r="K20" s="46">
        <f>IF(C20="","",SUMIFS(entrada!H:H,entrada!C:C,C20)-SUMIFS(SAIDA!G:G,SAIDA!C:C,C20))</f>
        <v>50</v>
      </c>
      <c r="L20" s="22">
        <f t="shared" si="2"/>
        <v>0</v>
      </c>
      <c r="M20" s="102" t="s">
        <v>25</v>
      </c>
      <c r="N20" s="17" t="s">
        <v>46</v>
      </c>
      <c r="O20" s="1"/>
      <c r="P20" s="1"/>
    </row>
    <row r="21" spans="1:16" ht="28.5" customHeight="1" x14ac:dyDescent="0.3">
      <c r="A21" s="48">
        <f t="shared" si="0"/>
        <v>2</v>
      </c>
      <c r="B21" s="106">
        <v>43507</v>
      </c>
      <c r="C21" s="96" t="s">
        <v>148</v>
      </c>
      <c r="D21" s="19" t="str">
        <f>IFERROR((IFERROR(VLOOKUP(C21,CADA_PROD!C:G,5,0),VLOOKUP(C21,CADA_PROD!B:G,6,0))),"")</f>
        <v>unidade</v>
      </c>
      <c r="E21" s="16">
        <v>123</v>
      </c>
      <c r="F21" s="18"/>
      <c r="G21" s="44">
        <v>0</v>
      </c>
      <c r="H21" s="47">
        <v>119</v>
      </c>
      <c r="I21" s="17"/>
      <c r="J21" s="46"/>
      <c r="K21" s="46">
        <f>IF(C21="","",SUMIFS(entrada!H:H,entrada!C:C,C21)-SUMIFS(SAIDA!G:G,SAIDA!C:C,C21))</f>
        <v>117</v>
      </c>
      <c r="L21" s="22">
        <f t="shared" si="2"/>
        <v>0</v>
      </c>
      <c r="M21" s="102" t="s">
        <v>25</v>
      </c>
      <c r="N21" s="17" t="s">
        <v>46</v>
      </c>
      <c r="O21" s="1"/>
      <c r="P21" s="1"/>
    </row>
    <row r="22" spans="1:16" ht="28.5" customHeight="1" x14ac:dyDescent="0.3">
      <c r="A22" s="48">
        <f t="shared" si="0"/>
        <v>2</v>
      </c>
      <c r="B22" s="106">
        <v>43507</v>
      </c>
      <c r="C22" s="96" t="s">
        <v>149</v>
      </c>
      <c r="D22" s="19" t="str">
        <f>IFERROR((IFERROR(VLOOKUP(C22,CADA_PROD!C:G,5,0),VLOOKUP(C22,CADA_PROD!B:G,6,0))),"")</f>
        <v>unidade</v>
      </c>
      <c r="E22" s="16">
        <v>123</v>
      </c>
      <c r="F22" s="18"/>
      <c r="G22" s="44">
        <v>0</v>
      </c>
      <c r="H22" s="47">
        <v>2</v>
      </c>
      <c r="I22" s="17"/>
      <c r="J22" s="46"/>
      <c r="K22" s="46">
        <f>IF(C22="","",SUMIFS(entrada!H:H,entrada!C:C,C22)-SUMIFS(SAIDA!G:G,SAIDA!C:C,C22))</f>
        <v>2</v>
      </c>
      <c r="L22" s="22">
        <f t="shared" si="2"/>
        <v>0</v>
      </c>
      <c r="M22" s="102" t="s">
        <v>25</v>
      </c>
      <c r="N22" s="17" t="s">
        <v>46</v>
      </c>
      <c r="O22" s="1"/>
      <c r="P22" s="1"/>
    </row>
    <row r="23" spans="1:16" ht="28.5" customHeight="1" x14ac:dyDescent="0.3">
      <c r="A23" s="48">
        <f t="shared" si="0"/>
        <v>2</v>
      </c>
      <c r="B23" s="106">
        <v>43507</v>
      </c>
      <c r="C23" s="96" t="s">
        <v>150</v>
      </c>
      <c r="D23" s="19" t="str">
        <f>IFERROR((IFERROR(VLOOKUP(C23,CADA_PROD!C:G,5,0),VLOOKUP(C23,CADA_PROD!B:G,6,0))),"")</f>
        <v>unidade</v>
      </c>
      <c r="E23" s="16">
        <v>123</v>
      </c>
      <c r="F23" s="18"/>
      <c r="G23" s="44">
        <v>0</v>
      </c>
      <c r="H23" s="47">
        <v>10</v>
      </c>
      <c r="I23" s="17"/>
      <c r="J23" s="46"/>
      <c r="K23" s="46">
        <f>IF(C23="","",SUMIFS(entrada!H:H,entrada!C:C,C23)-SUMIFS(SAIDA!G:G,SAIDA!C:C,C23))</f>
        <v>20</v>
      </c>
      <c r="L23" s="22">
        <f t="shared" si="2"/>
        <v>0</v>
      </c>
      <c r="M23" s="102" t="s">
        <v>25</v>
      </c>
      <c r="N23" s="17" t="s">
        <v>46</v>
      </c>
      <c r="O23" s="1"/>
      <c r="P23" s="1"/>
    </row>
    <row r="24" spans="1:16" ht="28.5" customHeight="1" x14ac:dyDescent="0.3">
      <c r="A24" s="48">
        <f t="shared" si="0"/>
        <v>2</v>
      </c>
      <c r="B24" s="106">
        <v>43507</v>
      </c>
      <c r="C24" s="96" t="s">
        <v>151</v>
      </c>
      <c r="D24" s="19" t="str">
        <f>IFERROR((IFERROR(VLOOKUP(C24,CADA_PROD!C:G,5,0),VLOOKUP(C24,CADA_PROD!B:G,6,0))),"")</f>
        <v>unidade</v>
      </c>
      <c r="E24" s="16">
        <v>123</v>
      </c>
      <c r="F24" s="18"/>
      <c r="G24" s="44">
        <v>0</v>
      </c>
      <c r="H24" s="47">
        <v>1</v>
      </c>
      <c r="I24" s="17"/>
      <c r="J24" s="46"/>
      <c r="K24" s="46">
        <f>IF(C24="","",SUMIFS(entrada!H:H,entrada!C:C,C24)-SUMIFS(SAIDA!G:G,SAIDA!C:C,C24))</f>
        <v>1</v>
      </c>
      <c r="L24" s="22">
        <f t="shared" si="2"/>
        <v>0</v>
      </c>
      <c r="M24" s="102" t="s">
        <v>25</v>
      </c>
      <c r="N24" s="17" t="s">
        <v>46</v>
      </c>
      <c r="O24" s="1"/>
      <c r="P24" s="1"/>
    </row>
    <row r="25" spans="1:16" ht="28.5" customHeight="1" x14ac:dyDescent="0.3">
      <c r="A25" s="48">
        <f t="shared" si="0"/>
        <v>2</v>
      </c>
      <c r="B25" s="106">
        <v>43507</v>
      </c>
      <c r="C25" s="96" t="s">
        <v>152</v>
      </c>
      <c r="D25" s="19" t="str">
        <f>IFERROR((IFERROR(VLOOKUP(C25,CADA_PROD!C:G,5,0),VLOOKUP(C25,CADA_PROD!B:G,6,0))),"")</f>
        <v>unidade</v>
      </c>
      <c r="E25" s="16">
        <v>123</v>
      </c>
      <c r="F25" s="18"/>
      <c r="G25" s="44">
        <v>0</v>
      </c>
      <c r="H25" s="47">
        <v>5</v>
      </c>
      <c r="I25" s="17"/>
      <c r="J25" s="46"/>
      <c r="K25" s="46">
        <f>IF(C25="","",SUMIFS(entrada!H:H,entrada!C:C,C25)-SUMIFS(SAIDA!G:G,SAIDA!C:C,C25))</f>
        <v>13</v>
      </c>
      <c r="L25" s="22">
        <f t="shared" si="2"/>
        <v>0</v>
      </c>
      <c r="M25" s="102" t="s">
        <v>25</v>
      </c>
      <c r="N25" s="17" t="s">
        <v>46</v>
      </c>
      <c r="O25" s="1"/>
      <c r="P25" s="1"/>
    </row>
    <row r="26" spans="1:16" ht="28.5" customHeight="1" x14ac:dyDescent="0.3">
      <c r="A26" s="48">
        <f t="shared" si="0"/>
        <v>2</v>
      </c>
      <c r="B26" s="106">
        <v>43507</v>
      </c>
      <c r="C26" s="96" t="s">
        <v>153</v>
      </c>
      <c r="D26" s="19" t="str">
        <f>IFERROR((IFERROR(VLOOKUP(C26,CADA_PROD!C:G,5,0),VLOOKUP(C26,CADA_PROD!B:G,6,0))),"")</f>
        <v>unidade</v>
      </c>
      <c r="E26" s="16">
        <v>123</v>
      </c>
      <c r="F26" s="18"/>
      <c r="G26" s="44">
        <v>0</v>
      </c>
      <c r="H26" s="47">
        <v>12</v>
      </c>
      <c r="I26" s="17"/>
      <c r="J26" s="46"/>
      <c r="K26" s="46">
        <f>IF(C26="","",SUMIFS(entrada!H:H,entrada!C:C,C26)-SUMIFS(SAIDA!G:G,SAIDA!C:C,C26))</f>
        <v>10</v>
      </c>
      <c r="L26" s="22">
        <f t="shared" si="2"/>
        <v>0</v>
      </c>
      <c r="M26" s="102" t="s">
        <v>25</v>
      </c>
      <c r="N26" s="17" t="s">
        <v>46</v>
      </c>
      <c r="O26" s="1"/>
      <c r="P26" s="1"/>
    </row>
    <row r="27" spans="1:16" ht="28.5" customHeight="1" x14ac:dyDescent="0.3">
      <c r="A27" s="48">
        <f t="shared" si="0"/>
        <v>2</v>
      </c>
      <c r="B27" s="106">
        <v>43507</v>
      </c>
      <c r="C27" s="96" t="s">
        <v>154</v>
      </c>
      <c r="D27" s="19" t="str">
        <f>IFERROR((IFERROR(VLOOKUP(C27,CADA_PROD!C:G,5,0),VLOOKUP(C27,CADA_PROD!B:G,6,0))),"")</f>
        <v>unidade</v>
      </c>
      <c r="E27" s="16">
        <v>123</v>
      </c>
      <c r="F27" s="18"/>
      <c r="G27" s="44">
        <v>0</v>
      </c>
      <c r="H27" s="47">
        <v>8</v>
      </c>
      <c r="I27" s="17"/>
      <c r="J27" s="46"/>
      <c r="K27" s="46">
        <f>IF(C27="","",SUMIFS(entrada!H:H,entrada!C:C,C27)-SUMIFS(SAIDA!G:G,SAIDA!C:C,C27))</f>
        <v>6</v>
      </c>
      <c r="L27" s="22">
        <f t="shared" si="2"/>
        <v>0</v>
      </c>
      <c r="M27" s="102" t="s">
        <v>25</v>
      </c>
      <c r="N27" s="17" t="s">
        <v>46</v>
      </c>
      <c r="O27" s="1"/>
      <c r="P27" s="1"/>
    </row>
    <row r="28" spans="1:16" ht="28.5" customHeight="1" x14ac:dyDescent="0.3">
      <c r="A28" s="48">
        <f t="shared" si="0"/>
        <v>2</v>
      </c>
      <c r="B28" s="106">
        <v>43507</v>
      </c>
      <c r="C28" s="96" t="s">
        <v>155</v>
      </c>
      <c r="D28" s="19" t="str">
        <f>IFERROR((IFERROR(VLOOKUP(C28,CADA_PROD!C:G,5,0),VLOOKUP(C28,CADA_PROD!B:G,6,0))),"")</f>
        <v>unidade</v>
      </c>
      <c r="E28" s="16">
        <v>123</v>
      </c>
      <c r="F28" s="18"/>
      <c r="G28" s="44">
        <v>0</v>
      </c>
      <c r="H28" s="47">
        <v>1</v>
      </c>
      <c r="I28" s="17"/>
      <c r="J28" s="46"/>
      <c r="K28" s="46">
        <f>IF(C28="","",SUMIFS(entrada!H:H,entrada!C:C,C28)-SUMIFS(SAIDA!G:G,SAIDA!C:C,C28))</f>
        <v>1</v>
      </c>
      <c r="L28" s="22">
        <f t="shared" si="2"/>
        <v>0</v>
      </c>
      <c r="M28" s="102" t="s">
        <v>25</v>
      </c>
      <c r="N28" s="17" t="s">
        <v>46</v>
      </c>
      <c r="O28" s="1"/>
      <c r="P28" s="1"/>
    </row>
    <row r="29" spans="1:16" ht="28.5" customHeight="1" x14ac:dyDescent="0.3">
      <c r="A29" s="48">
        <f t="shared" si="0"/>
        <v>2</v>
      </c>
      <c r="B29" s="106">
        <v>43507</v>
      </c>
      <c r="C29" s="96" t="s">
        <v>156</v>
      </c>
      <c r="D29" s="19" t="str">
        <f>IFERROR((IFERROR(VLOOKUP(C29,CADA_PROD!C:G,5,0),VLOOKUP(C29,CADA_PROD!B:G,6,0))),"")</f>
        <v>unidade</v>
      </c>
      <c r="E29" s="16">
        <v>123</v>
      </c>
      <c r="F29" s="18"/>
      <c r="G29" s="44">
        <v>0</v>
      </c>
      <c r="H29" s="47">
        <v>8</v>
      </c>
      <c r="I29" s="17"/>
      <c r="J29" s="46"/>
      <c r="K29" s="46">
        <f>IF(C29="","",SUMIFS(entrada!H:H,entrada!C:C,C29)-SUMIFS(SAIDA!G:G,SAIDA!C:C,C29))</f>
        <v>8</v>
      </c>
      <c r="L29" s="22">
        <f t="shared" si="2"/>
        <v>0</v>
      </c>
      <c r="M29" s="102" t="s">
        <v>25</v>
      </c>
      <c r="N29" s="17" t="s">
        <v>46</v>
      </c>
      <c r="O29" s="1"/>
      <c r="P29" s="1"/>
    </row>
    <row r="30" spans="1:16" ht="28.5" customHeight="1" x14ac:dyDescent="0.3">
      <c r="A30" s="48">
        <f t="shared" si="0"/>
        <v>2</v>
      </c>
      <c r="B30" s="106">
        <v>43507</v>
      </c>
      <c r="C30" s="96" t="s">
        <v>157</v>
      </c>
      <c r="D30" s="19" t="str">
        <f>IFERROR((IFERROR(VLOOKUP(C30,CADA_PROD!C:G,5,0),VLOOKUP(C30,CADA_PROD!B:G,6,0))),"")</f>
        <v>unidade</v>
      </c>
      <c r="E30" s="16">
        <v>123</v>
      </c>
      <c r="F30" s="18"/>
      <c r="G30" s="44">
        <v>0</v>
      </c>
      <c r="H30" s="47">
        <v>1</v>
      </c>
      <c r="I30" s="17"/>
      <c r="J30" s="46"/>
      <c r="K30" s="46">
        <f>IF(C30="","",SUMIFS(entrada!H:H,entrada!C:C,C30)-SUMIFS(SAIDA!G:G,SAIDA!C:C,C30))</f>
        <v>1</v>
      </c>
      <c r="L30" s="22">
        <f t="shared" si="2"/>
        <v>0</v>
      </c>
      <c r="M30" s="102" t="s">
        <v>25</v>
      </c>
      <c r="N30" s="17" t="s">
        <v>46</v>
      </c>
      <c r="O30" s="1"/>
      <c r="P30" s="1"/>
    </row>
    <row r="31" spans="1:16" ht="28.5" customHeight="1" x14ac:dyDescent="0.3">
      <c r="A31" s="48">
        <f t="shared" si="0"/>
        <v>2</v>
      </c>
      <c r="B31" s="106">
        <v>43507</v>
      </c>
      <c r="C31" s="96" t="s">
        <v>158</v>
      </c>
      <c r="D31" s="19" t="str">
        <f>IFERROR((IFERROR(VLOOKUP(C31,CADA_PROD!C:G,5,0),VLOOKUP(C31,CADA_PROD!B:G,6,0))),"")</f>
        <v>unidade</v>
      </c>
      <c r="E31" s="16">
        <v>123</v>
      </c>
      <c r="F31" s="18"/>
      <c r="G31" s="44">
        <v>0</v>
      </c>
      <c r="H31" s="47">
        <v>9</v>
      </c>
      <c r="I31" s="17"/>
      <c r="J31" s="46"/>
      <c r="K31" s="46">
        <f>IF(C31="","",SUMIFS(entrada!H:H,entrada!C:C,C31)-SUMIFS(SAIDA!G:G,SAIDA!C:C,C31))</f>
        <v>16</v>
      </c>
      <c r="L31" s="22">
        <f t="shared" si="2"/>
        <v>0</v>
      </c>
      <c r="M31" s="102" t="s">
        <v>25</v>
      </c>
      <c r="N31" s="17" t="s">
        <v>46</v>
      </c>
      <c r="O31" s="1"/>
      <c r="P31" s="1"/>
    </row>
    <row r="32" spans="1:16" ht="28.5" customHeight="1" x14ac:dyDescent="0.3">
      <c r="A32" s="48">
        <f t="shared" si="0"/>
        <v>2</v>
      </c>
      <c r="B32" s="106">
        <v>43507</v>
      </c>
      <c r="C32" s="96" t="s">
        <v>159</v>
      </c>
      <c r="D32" s="19" t="str">
        <f>IFERROR((IFERROR(VLOOKUP(C32,CADA_PROD!C:G,5,0),VLOOKUP(C32,CADA_PROD!B:G,6,0))),"")</f>
        <v>unidade</v>
      </c>
      <c r="E32" s="16">
        <v>123</v>
      </c>
      <c r="F32" s="18"/>
      <c r="G32" s="44">
        <v>0</v>
      </c>
      <c r="H32" s="47">
        <v>2</v>
      </c>
      <c r="I32" s="17"/>
      <c r="J32" s="46"/>
      <c r="K32" s="46">
        <f>IF(C32="","",SUMIFS(entrada!H:H,entrada!C:C,C32)-SUMIFS(SAIDA!G:G,SAIDA!C:C,C32))</f>
        <v>2</v>
      </c>
      <c r="L32" s="22">
        <f t="shared" si="2"/>
        <v>0</v>
      </c>
      <c r="M32" s="102" t="s">
        <v>25</v>
      </c>
      <c r="N32" s="102" t="s">
        <v>46</v>
      </c>
      <c r="O32" s="1"/>
      <c r="P32" s="1"/>
    </row>
    <row r="33" spans="1:16" ht="28.5" customHeight="1" x14ac:dyDescent="0.3">
      <c r="A33" s="48">
        <f t="shared" si="0"/>
        <v>2</v>
      </c>
      <c r="B33" s="106">
        <v>43507</v>
      </c>
      <c r="C33" s="96" t="s">
        <v>160</v>
      </c>
      <c r="D33" s="19" t="str">
        <f>IFERROR((IFERROR(VLOOKUP(C33,CADA_PROD!C:G,5,0),VLOOKUP(C33,CADA_PROD!B:G,6,0))),"")</f>
        <v>unidade</v>
      </c>
      <c r="E33" s="16">
        <v>123</v>
      </c>
      <c r="F33" s="18"/>
      <c r="G33" s="44">
        <v>0</v>
      </c>
      <c r="H33" s="47">
        <v>1</v>
      </c>
      <c r="I33" s="17"/>
      <c r="J33" s="46"/>
      <c r="K33" s="46">
        <f>IF(C33="","",SUMIFS(entrada!H:H,entrada!C:C,C33)-SUMIFS(SAIDA!G:G,SAIDA!C:C,C33))</f>
        <v>1</v>
      </c>
      <c r="L33" s="22">
        <f t="shared" si="2"/>
        <v>0</v>
      </c>
      <c r="M33" s="102" t="s">
        <v>25</v>
      </c>
      <c r="N33" s="17" t="s">
        <v>46</v>
      </c>
      <c r="O33" s="1"/>
      <c r="P33" s="1"/>
    </row>
    <row r="34" spans="1:16" ht="28.5" customHeight="1" x14ac:dyDescent="0.3">
      <c r="A34" s="48">
        <f t="shared" si="0"/>
        <v>2</v>
      </c>
      <c r="B34" s="106">
        <v>43507</v>
      </c>
      <c r="C34" s="96" t="s">
        <v>161</v>
      </c>
      <c r="D34" s="19" t="str">
        <f>IFERROR((IFERROR(VLOOKUP(C34,CADA_PROD!C:G,5,0),VLOOKUP(C34,CADA_PROD!B:G,6,0))),"")</f>
        <v>unidade</v>
      </c>
      <c r="E34" s="16">
        <v>123</v>
      </c>
      <c r="F34" s="18"/>
      <c r="G34" s="44">
        <v>0</v>
      </c>
      <c r="H34" s="47">
        <v>0</v>
      </c>
      <c r="I34" s="17"/>
      <c r="J34" s="46"/>
      <c r="K34" s="46">
        <f>IF(C34="","",SUMIFS(entrada!H:H,entrada!C:C,C34)-SUMIFS(SAIDA!G:G,SAIDA!C:C,C34))</f>
        <v>0</v>
      </c>
      <c r="L34" s="22">
        <f t="shared" ref="L34:L75" si="3">IF(C34="","",G34*H34)</f>
        <v>0</v>
      </c>
      <c r="M34" s="102" t="s">
        <v>25</v>
      </c>
      <c r="N34" s="102" t="s">
        <v>46</v>
      </c>
      <c r="O34" s="1"/>
      <c r="P34" s="1"/>
    </row>
    <row r="35" spans="1:16" ht="28.5" customHeight="1" x14ac:dyDescent="0.3">
      <c r="A35" s="48">
        <f t="shared" si="0"/>
        <v>2</v>
      </c>
      <c r="B35" s="106">
        <v>43507</v>
      </c>
      <c r="C35" s="96" t="s">
        <v>162</v>
      </c>
      <c r="D35" s="19" t="str">
        <f>IFERROR((IFERROR(VLOOKUP(C35,CADA_PROD!C:G,5,0),VLOOKUP(C35,CADA_PROD!B:G,6,0))),"")</f>
        <v>unidade</v>
      </c>
      <c r="E35" s="16">
        <v>123</v>
      </c>
      <c r="F35" s="18"/>
      <c r="G35" s="44">
        <v>0</v>
      </c>
      <c r="H35" s="47">
        <v>0</v>
      </c>
      <c r="I35" s="17"/>
      <c r="J35" s="46"/>
      <c r="K35" s="46">
        <f>IF(C35="","",SUMIFS(entrada!H:H,entrada!C:C,C35)-SUMIFS(SAIDA!G:G,SAIDA!C:C,C35))</f>
        <v>0</v>
      </c>
      <c r="L35" s="22">
        <f t="shared" si="3"/>
        <v>0</v>
      </c>
      <c r="M35" s="102" t="s">
        <v>25</v>
      </c>
      <c r="N35" s="17" t="s">
        <v>46</v>
      </c>
      <c r="O35" s="1"/>
      <c r="P35" s="1"/>
    </row>
    <row r="36" spans="1:16" ht="28.5" customHeight="1" x14ac:dyDescent="0.3">
      <c r="A36" s="48">
        <f t="shared" si="0"/>
        <v>2</v>
      </c>
      <c r="B36" s="106">
        <v>43507</v>
      </c>
      <c r="C36" s="96" t="s">
        <v>163</v>
      </c>
      <c r="D36" s="19" t="str">
        <f>IFERROR((IFERROR(VLOOKUP(C36,CADA_PROD!C:G,5,0),VLOOKUP(C36,CADA_PROD!B:G,6,0))),"")</f>
        <v>unidade</v>
      </c>
      <c r="E36" s="16">
        <v>123</v>
      </c>
      <c r="F36" s="18"/>
      <c r="G36" s="44">
        <v>0</v>
      </c>
      <c r="H36" s="47">
        <v>7</v>
      </c>
      <c r="I36" s="17"/>
      <c r="J36" s="46"/>
      <c r="K36" s="46">
        <f>IF(C36="","",SUMIFS(entrada!H:H,entrada!C:C,C36)-SUMIFS(SAIDA!G:G,SAIDA!C:C,C36))</f>
        <v>7</v>
      </c>
      <c r="L36" s="22">
        <f t="shared" si="3"/>
        <v>0</v>
      </c>
      <c r="M36" s="102" t="s">
        <v>25</v>
      </c>
      <c r="N36" s="102" t="s">
        <v>46</v>
      </c>
      <c r="O36" s="1"/>
      <c r="P36" s="1"/>
    </row>
    <row r="37" spans="1:16" ht="28.5" customHeight="1" x14ac:dyDescent="0.3">
      <c r="A37" s="48">
        <f t="shared" si="0"/>
        <v>2</v>
      </c>
      <c r="B37" s="106">
        <v>43507</v>
      </c>
      <c r="C37" s="96" t="s">
        <v>164</v>
      </c>
      <c r="D37" s="19" t="str">
        <f>IFERROR((IFERROR(VLOOKUP(C37,CADA_PROD!C:G,5,0),VLOOKUP(C37,CADA_PROD!B:G,6,0))),"")</f>
        <v>unidade</v>
      </c>
      <c r="E37" s="16">
        <v>123</v>
      </c>
      <c r="F37" s="18"/>
      <c r="G37" s="44">
        <v>0</v>
      </c>
      <c r="H37" s="47">
        <v>0</v>
      </c>
      <c r="I37" s="17"/>
      <c r="J37" s="46"/>
      <c r="K37" s="46">
        <f>IF(C37="","",SUMIFS(entrada!H:H,entrada!C:C,C37)-SUMIFS(SAIDA!G:G,SAIDA!C:C,C37))</f>
        <v>0</v>
      </c>
      <c r="L37" s="22">
        <f t="shared" si="3"/>
        <v>0</v>
      </c>
      <c r="M37" s="102" t="s">
        <v>25</v>
      </c>
      <c r="N37" s="17" t="s">
        <v>46</v>
      </c>
      <c r="O37" s="1"/>
      <c r="P37" s="1"/>
    </row>
    <row r="38" spans="1:16" ht="28.5" customHeight="1" x14ac:dyDescent="0.3">
      <c r="A38" s="48">
        <f t="shared" si="0"/>
        <v>2</v>
      </c>
      <c r="B38" s="106">
        <v>43507</v>
      </c>
      <c r="C38" s="96" t="s">
        <v>165</v>
      </c>
      <c r="D38" s="19" t="str">
        <f>IFERROR((IFERROR(VLOOKUP(C38,CADA_PROD!C:G,5,0),VLOOKUP(C38,CADA_PROD!B:G,6,0))),"")</f>
        <v>unidade</v>
      </c>
      <c r="E38" s="16">
        <v>123</v>
      </c>
      <c r="F38" s="18"/>
      <c r="G38" s="44">
        <v>0</v>
      </c>
      <c r="H38" s="47">
        <v>25</v>
      </c>
      <c r="I38" s="17"/>
      <c r="J38" s="46"/>
      <c r="K38" s="46">
        <f>IF(C38="","",SUMIFS(entrada!H:H,entrada!C:C,C38)-SUMIFS(SAIDA!G:G,SAIDA!C:C,C38))</f>
        <v>25</v>
      </c>
      <c r="L38" s="22">
        <f t="shared" si="3"/>
        <v>0</v>
      </c>
      <c r="M38" s="102" t="s">
        <v>25</v>
      </c>
      <c r="N38" s="102" t="s">
        <v>46</v>
      </c>
      <c r="O38" s="1"/>
      <c r="P38" s="1"/>
    </row>
    <row r="39" spans="1:16" ht="28.5" customHeight="1" x14ac:dyDescent="0.3">
      <c r="A39" s="48">
        <f t="shared" si="0"/>
        <v>2</v>
      </c>
      <c r="B39" s="106">
        <v>43507</v>
      </c>
      <c r="C39" s="96" t="s">
        <v>166</v>
      </c>
      <c r="D39" s="19" t="str">
        <f>IFERROR((IFERROR(VLOOKUP(C39,CADA_PROD!C:G,5,0),VLOOKUP(C39,CADA_PROD!B:G,6,0))),"")</f>
        <v>unidade</v>
      </c>
      <c r="E39" s="16">
        <v>123</v>
      </c>
      <c r="F39" s="18"/>
      <c r="G39" s="44">
        <v>0</v>
      </c>
      <c r="H39" s="47">
        <v>2</v>
      </c>
      <c r="I39" s="17"/>
      <c r="J39" s="46"/>
      <c r="K39" s="46">
        <f>IF(C39="","",SUMIFS(entrada!H:H,entrada!C:C,C39)-SUMIFS(SAIDA!G:G,SAIDA!C:C,C39))</f>
        <v>2</v>
      </c>
      <c r="L39" s="22">
        <f t="shared" si="3"/>
        <v>0</v>
      </c>
      <c r="M39" s="102" t="s">
        <v>25</v>
      </c>
      <c r="N39" s="17" t="s">
        <v>46</v>
      </c>
    </row>
    <row r="40" spans="1:16" ht="28.5" customHeight="1" x14ac:dyDescent="0.3">
      <c r="A40" s="48">
        <f t="shared" si="0"/>
        <v>2</v>
      </c>
      <c r="B40" s="106">
        <v>43507</v>
      </c>
      <c r="C40" s="96" t="s">
        <v>95</v>
      </c>
      <c r="D40" s="19" t="str">
        <f>IFERROR((IFERROR(VLOOKUP(C40,CADA_PROD!C:G,5,0),VLOOKUP(C40,CADA_PROD!B:G,6,0))),"")</f>
        <v>unidade</v>
      </c>
      <c r="E40" s="16">
        <v>123</v>
      </c>
      <c r="F40" s="18"/>
      <c r="G40" s="17"/>
      <c r="H40" s="47">
        <v>6</v>
      </c>
      <c r="I40" s="17"/>
      <c r="J40" s="46"/>
      <c r="K40" s="46">
        <f>IF(C40="","",SUMIFS(entrada!H:H,entrada!C:C,C40)-SUMIFS(SAIDA!G:G,SAIDA!C:C,C40))</f>
        <v>2</v>
      </c>
      <c r="L40" s="22">
        <f t="shared" si="3"/>
        <v>0</v>
      </c>
      <c r="M40" s="102" t="s">
        <v>25</v>
      </c>
      <c r="N40" s="102" t="s">
        <v>46</v>
      </c>
    </row>
    <row r="41" spans="1:16" ht="28.5" customHeight="1" x14ac:dyDescent="0.3">
      <c r="A41" s="48">
        <f t="shared" si="0"/>
        <v>2</v>
      </c>
      <c r="B41" s="106">
        <v>43507</v>
      </c>
      <c r="C41" s="96" t="s">
        <v>96</v>
      </c>
      <c r="D41" s="19" t="str">
        <f>IFERROR((IFERROR(VLOOKUP(C41,CADA_PROD!C:G,5,0),VLOOKUP(C41,CADA_PROD!B:G,6,0))),"")</f>
        <v>unidade</v>
      </c>
      <c r="E41" s="16">
        <v>123</v>
      </c>
      <c r="F41" s="18"/>
      <c r="G41" s="17"/>
      <c r="H41" s="47">
        <v>4</v>
      </c>
      <c r="I41" s="17"/>
      <c r="J41" s="46"/>
      <c r="K41" s="46">
        <f>IF(C41="","",SUMIFS(entrada!H:H,entrada!C:C,C41)-SUMIFS(SAIDA!G:G,SAIDA!C:C,C41))</f>
        <v>2</v>
      </c>
      <c r="L41" s="22">
        <f t="shared" si="3"/>
        <v>0</v>
      </c>
      <c r="M41" s="102" t="s">
        <v>25</v>
      </c>
      <c r="N41" s="17" t="s">
        <v>46</v>
      </c>
    </row>
    <row r="42" spans="1:16" ht="28.5" customHeight="1" x14ac:dyDescent="0.3">
      <c r="A42" s="48">
        <f t="shared" si="0"/>
        <v>2</v>
      </c>
      <c r="B42" s="106">
        <v>43507</v>
      </c>
      <c r="C42" s="96" t="s">
        <v>97</v>
      </c>
      <c r="D42" s="19" t="str">
        <f>IFERROR((IFERROR(VLOOKUP(C42,CADA_PROD!C:G,5,0),VLOOKUP(C42,CADA_PROD!B:G,6,0))),"")</f>
        <v>unidade</v>
      </c>
      <c r="E42" s="16">
        <v>123</v>
      </c>
      <c r="F42" s="18"/>
      <c r="G42" s="17"/>
      <c r="H42" s="47">
        <v>7</v>
      </c>
      <c r="I42" s="17"/>
      <c r="J42" s="46"/>
      <c r="K42" s="46">
        <f>IF(C42="","",SUMIFS(entrada!H:H,entrada!C:C,C42)-SUMIFS(SAIDA!G:G,SAIDA!C:C,C42))</f>
        <v>7</v>
      </c>
      <c r="L42" s="22">
        <f t="shared" si="3"/>
        <v>0</v>
      </c>
      <c r="M42" s="102" t="s">
        <v>25</v>
      </c>
      <c r="N42" s="102" t="s">
        <v>46</v>
      </c>
    </row>
    <row r="43" spans="1:16" ht="28.5" customHeight="1" x14ac:dyDescent="0.3">
      <c r="A43" s="48">
        <f t="shared" si="0"/>
        <v>2</v>
      </c>
      <c r="B43" s="106">
        <v>43507</v>
      </c>
      <c r="C43" s="96" t="s">
        <v>116</v>
      </c>
      <c r="D43" s="19" t="str">
        <f>IFERROR((IFERROR(VLOOKUP(C43,CADA_PROD!C:G,5,0),VLOOKUP(C43,CADA_PROD!B:G,6,0))),"")</f>
        <v>unidade</v>
      </c>
      <c r="E43" s="16">
        <v>123</v>
      </c>
      <c r="F43" s="18"/>
      <c r="G43" s="17"/>
      <c r="H43" s="47">
        <v>2</v>
      </c>
      <c r="I43" s="17"/>
      <c r="J43" s="46"/>
      <c r="K43" s="46">
        <f>IF(C43="","",SUMIFS(entrada!H:H,entrada!C:C,C43)-SUMIFS(SAIDA!G:G,SAIDA!C:C,C43))</f>
        <v>2</v>
      </c>
      <c r="L43" s="22">
        <f t="shared" si="3"/>
        <v>0</v>
      </c>
      <c r="M43" s="102" t="s">
        <v>25</v>
      </c>
      <c r="N43" s="17" t="s">
        <v>46</v>
      </c>
    </row>
    <row r="44" spans="1:16" ht="28.5" customHeight="1" x14ac:dyDescent="0.3">
      <c r="A44" s="48">
        <f t="shared" si="0"/>
        <v>2</v>
      </c>
      <c r="B44" s="106">
        <v>43507</v>
      </c>
      <c r="C44" s="96" t="s">
        <v>117</v>
      </c>
      <c r="D44" s="19" t="str">
        <f>IFERROR((IFERROR(VLOOKUP(C44,CADA_PROD!C:G,5,0),VLOOKUP(C44,CADA_PROD!B:G,6,0))),"")</f>
        <v>unidade</v>
      </c>
      <c r="E44" s="16">
        <v>123</v>
      </c>
      <c r="F44" s="18"/>
      <c r="G44" s="17"/>
      <c r="H44" s="47">
        <v>1</v>
      </c>
      <c r="I44" s="17"/>
      <c r="J44" s="46"/>
      <c r="K44" s="46">
        <f>IF(C44="","",SUMIFS(entrada!H:H,entrada!C:C,C44)-SUMIFS(SAIDA!G:G,SAIDA!C:C,C44))</f>
        <v>1</v>
      </c>
      <c r="L44" s="22">
        <f t="shared" si="3"/>
        <v>0</v>
      </c>
      <c r="M44" s="102" t="s">
        <v>25</v>
      </c>
      <c r="N44" s="102" t="s">
        <v>46</v>
      </c>
    </row>
    <row r="45" spans="1:16" ht="28.5" customHeight="1" x14ac:dyDescent="0.3">
      <c r="A45" s="48">
        <f t="shared" si="0"/>
        <v>2</v>
      </c>
      <c r="B45" s="106">
        <v>43507</v>
      </c>
      <c r="C45" s="96" t="s">
        <v>118</v>
      </c>
      <c r="D45" s="19" t="str">
        <f>IFERROR((IFERROR(VLOOKUP(C45,CADA_PROD!C:G,5,0),VLOOKUP(C45,CADA_PROD!B:G,6,0))),"")</f>
        <v>unidade</v>
      </c>
      <c r="E45" s="16">
        <v>123</v>
      </c>
      <c r="F45" s="18"/>
      <c r="G45" s="17"/>
      <c r="H45" s="47">
        <v>4</v>
      </c>
      <c r="I45" s="17"/>
      <c r="J45" s="46"/>
      <c r="K45" s="46">
        <f>IF(C45="","",SUMIFS(entrada!H:H,entrada!C:C,C45)-SUMIFS(SAIDA!G:G,SAIDA!C:C,C45))</f>
        <v>4</v>
      </c>
      <c r="L45" s="22">
        <f t="shared" si="3"/>
        <v>0</v>
      </c>
      <c r="M45" s="102" t="s">
        <v>25</v>
      </c>
      <c r="N45" s="17" t="s">
        <v>46</v>
      </c>
    </row>
    <row r="46" spans="1:16" ht="28.5" customHeight="1" x14ac:dyDescent="0.3">
      <c r="A46" s="48">
        <f t="shared" si="0"/>
        <v>2</v>
      </c>
      <c r="B46" s="106">
        <v>43507</v>
      </c>
      <c r="C46" s="96" t="s">
        <v>167</v>
      </c>
      <c r="D46" s="19" t="str">
        <f>IFERROR((IFERROR(VLOOKUP(C46,CADA_PROD!C:G,5,0),VLOOKUP(C46,CADA_PROD!B:G,6,0))),"")</f>
        <v>unidade</v>
      </c>
      <c r="E46" s="16">
        <v>123</v>
      </c>
      <c r="F46" s="18"/>
      <c r="G46" s="17"/>
      <c r="H46" s="47">
        <v>1</v>
      </c>
      <c r="I46" s="17"/>
      <c r="J46" s="46"/>
      <c r="K46" s="46">
        <f>IF(C46="","",SUMIFS(entrada!H:H,entrada!C:C,C46)-SUMIFS(SAIDA!G:G,SAIDA!C:C,C46))</f>
        <v>1</v>
      </c>
      <c r="L46" s="22">
        <f t="shared" si="3"/>
        <v>0</v>
      </c>
      <c r="M46" s="102" t="s">
        <v>25</v>
      </c>
      <c r="N46" s="102" t="s">
        <v>46</v>
      </c>
    </row>
    <row r="47" spans="1:16" ht="28.5" customHeight="1" x14ac:dyDescent="0.3">
      <c r="A47" s="48">
        <f t="shared" si="0"/>
        <v>2</v>
      </c>
      <c r="B47" s="106">
        <v>43507</v>
      </c>
      <c r="C47" s="96" t="s">
        <v>168</v>
      </c>
      <c r="D47" s="19" t="str">
        <f>IFERROR((IFERROR(VLOOKUP(C47,CADA_PROD!C:G,5,0),VLOOKUP(C47,CADA_PROD!B:G,6,0))),"")</f>
        <v>unidade</v>
      </c>
      <c r="E47" s="16">
        <v>123</v>
      </c>
      <c r="F47" s="18"/>
      <c r="G47" s="17"/>
      <c r="H47" s="47">
        <v>0</v>
      </c>
      <c r="I47" s="17"/>
      <c r="J47" s="46"/>
      <c r="K47" s="46">
        <f>IF(C47="","",SUMIFS(entrada!H:H,entrada!C:C,C47)-SUMIFS(SAIDA!G:G,SAIDA!C:C,C47))</f>
        <v>0</v>
      </c>
      <c r="L47" s="22">
        <f t="shared" si="3"/>
        <v>0</v>
      </c>
      <c r="M47" s="102" t="s">
        <v>25</v>
      </c>
      <c r="N47" s="17" t="s">
        <v>46</v>
      </c>
    </row>
    <row r="48" spans="1:16" ht="28.5" customHeight="1" x14ac:dyDescent="0.3">
      <c r="A48" s="48">
        <f t="shared" si="0"/>
        <v>2</v>
      </c>
      <c r="B48" s="106">
        <v>43507</v>
      </c>
      <c r="C48" s="96" t="s">
        <v>169</v>
      </c>
      <c r="D48" s="19" t="str">
        <f>IFERROR((IFERROR(VLOOKUP(C48,CADA_PROD!C:G,5,0),VLOOKUP(C48,CADA_PROD!B:G,6,0))),"")</f>
        <v>unidade</v>
      </c>
      <c r="E48" s="16">
        <v>123</v>
      </c>
      <c r="F48" s="18"/>
      <c r="G48" s="17"/>
      <c r="H48" s="47">
        <v>10</v>
      </c>
      <c r="I48" s="17"/>
      <c r="J48" s="46"/>
      <c r="K48" s="46">
        <f>IF(C48="","",SUMIFS(entrada!H:H,entrada!C:C,C48)-SUMIFS(SAIDA!G:G,SAIDA!C:C,C48))</f>
        <v>10</v>
      </c>
      <c r="L48" s="22">
        <f t="shared" si="3"/>
        <v>0</v>
      </c>
      <c r="M48" s="102" t="s">
        <v>25</v>
      </c>
      <c r="N48" s="102" t="s">
        <v>46</v>
      </c>
    </row>
    <row r="49" spans="1:14" ht="28.5" customHeight="1" x14ac:dyDescent="0.3">
      <c r="A49" s="48">
        <f t="shared" si="0"/>
        <v>2</v>
      </c>
      <c r="B49" s="106">
        <v>43507</v>
      </c>
      <c r="C49" s="96" t="s">
        <v>170</v>
      </c>
      <c r="D49" s="19" t="str">
        <f>IFERROR((IFERROR(VLOOKUP(C49,CADA_PROD!C:G,5,0),VLOOKUP(C49,CADA_PROD!B:G,6,0))),"")</f>
        <v>unidade</v>
      </c>
      <c r="E49" s="16">
        <v>123</v>
      </c>
      <c r="F49" s="18"/>
      <c r="G49" s="17"/>
      <c r="H49" s="47"/>
      <c r="I49" s="17"/>
      <c r="J49" s="46"/>
      <c r="K49" s="46">
        <f>IF(C49="","",SUMIFS(entrada!H:H,entrada!C:C,C49)-SUMIFS(SAIDA!G:G,SAIDA!C:C,C49))</f>
        <v>0</v>
      </c>
      <c r="L49" s="22">
        <f t="shared" si="3"/>
        <v>0</v>
      </c>
      <c r="M49" s="102" t="s">
        <v>25</v>
      </c>
      <c r="N49" s="17" t="s">
        <v>46</v>
      </c>
    </row>
    <row r="50" spans="1:14" ht="28.5" customHeight="1" x14ac:dyDescent="0.3">
      <c r="A50" s="48">
        <f t="shared" si="0"/>
        <v>2</v>
      </c>
      <c r="B50" s="106">
        <v>43507</v>
      </c>
      <c r="C50" s="96" t="s">
        <v>171</v>
      </c>
      <c r="D50" s="19" t="str">
        <f>IFERROR((IFERROR(VLOOKUP(C50,CADA_PROD!C:G,5,0),VLOOKUP(C50,CADA_PROD!B:G,6,0))),"")</f>
        <v>unidade</v>
      </c>
      <c r="E50" s="16">
        <v>123</v>
      </c>
      <c r="F50" s="18"/>
      <c r="G50" s="17"/>
      <c r="H50" s="47"/>
      <c r="I50" s="17"/>
      <c r="J50" s="46"/>
      <c r="K50" s="46">
        <f>IF(C50="","",SUMIFS(entrada!H:H,entrada!C:C,C50)-SUMIFS(SAIDA!G:G,SAIDA!C:C,C50))</f>
        <v>0</v>
      </c>
      <c r="L50" s="22">
        <f t="shared" si="3"/>
        <v>0</v>
      </c>
      <c r="M50" s="102" t="s">
        <v>25</v>
      </c>
      <c r="N50" s="102" t="s">
        <v>46</v>
      </c>
    </row>
    <row r="51" spans="1:14" ht="28.5" customHeight="1" x14ac:dyDescent="0.3">
      <c r="A51" s="48">
        <f t="shared" si="0"/>
        <v>2</v>
      </c>
      <c r="B51" s="106">
        <v>43507</v>
      </c>
      <c r="C51" s="96" t="s">
        <v>172</v>
      </c>
      <c r="D51" s="19" t="str">
        <f>IFERROR((IFERROR(VLOOKUP(C51,CADA_PROD!C:G,5,0),VLOOKUP(C51,CADA_PROD!B:G,6,0))),"")</f>
        <v>unidade</v>
      </c>
      <c r="E51" s="16">
        <v>123</v>
      </c>
      <c r="F51" s="18"/>
      <c r="G51" s="17"/>
      <c r="H51" s="47">
        <v>28</v>
      </c>
      <c r="I51" s="17"/>
      <c r="J51" s="46"/>
      <c r="K51" s="46">
        <f>IF(C51="","",SUMIFS(entrada!H:H,entrada!C:C,C51)-SUMIFS(SAIDA!G:G,SAIDA!C:C,C51))</f>
        <v>28</v>
      </c>
      <c r="L51" s="22">
        <f t="shared" si="3"/>
        <v>0</v>
      </c>
      <c r="M51" s="102" t="s">
        <v>25</v>
      </c>
      <c r="N51" s="17" t="s">
        <v>46</v>
      </c>
    </row>
    <row r="52" spans="1:14" ht="28.5" customHeight="1" x14ac:dyDescent="0.3">
      <c r="A52" s="48">
        <f t="shared" si="0"/>
        <v>2</v>
      </c>
      <c r="B52" s="106">
        <v>43507</v>
      </c>
      <c r="C52" s="96" t="s">
        <v>173</v>
      </c>
      <c r="D52" s="19" t="str">
        <f>IFERROR((IFERROR(VLOOKUP(C52,CADA_PROD!C:G,5,0),VLOOKUP(C52,CADA_PROD!B:G,6,0))),"")</f>
        <v>unidade</v>
      </c>
      <c r="E52" s="16">
        <v>123</v>
      </c>
      <c r="F52" s="18"/>
      <c r="G52" s="17"/>
      <c r="H52" s="47"/>
      <c r="I52" s="17"/>
      <c r="J52" s="46"/>
      <c r="K52" s="46">
        <f>IF(C52="","",SUMIFS(entrada!H:H,entrada!C:C,C52)-SUMIFS(SAIDA!G:G,SAIDA!C:C,C52))</f>
        <v>-30</v>
      </c>
      <c r="L52" s="22">
        <f t="shared" si="3"/>
        <v>0</v>
      </c>
      <c r="M52" s="102" t="s">
        <v>25</v>
      </c>
      <c r="N52" s="102" t="s">
        <v>46</v>
      </c>
    </row>
    <row r="53" spans="1:14" ht="28.5" customHeight="1" x14ac:dyDescent="0.3">
      <c r="A53" s="48">
        <f t="shared" si="0"/>
        <v>2</v>
      </c>
      <c r="B53" s="106">
        <v>43507</v>
      </c>
      <c r="C53" s="96" t="s">
        <v>174</v>
      </c>
      <c r="D53" s="19" t="str">
        <f>IFERROR((IFERROR(VLOOKUP(C53,CADA_PROD!C:G,5,0),VLOOKUP(C53,CADA_PROD!B:G,6,0))),"")</f>
        <v>unidade</v>
      </c>
      <c r="E53" s="16">
        <v>123</v>
      </c>
      <c r="F53" s="18"/>
      <c r="G53" s="17"/>
      <c r="H53" s="47"/>
      <c r="I53" s="17"/>
      <c r="J53" s="46"/>
      <c r="K53" s="46">
        <f>IF(C53="","",SUMIFS(entrada!H:H,entrada!C:C,C53)-SUMIFS(SAIDA!G:G,SAIDA!C:C,C53))</f>
        <v>-2</v>
      </c>
      <c r="L53" s="22">
        <f t="shared" si="3"/>
        <v>0</v>
      </c>
      <c r="M53" s="102" t="s">
        <v>25</v>
      </c>
      <c r="N53" s="17" t="s">
        <v>46</v>
      </c>
    </row>
    <row r="54" spans="1:14" ht="28.5" customHeight="1" x14ac:dyDescent="0.3">
      <c r="A54" s="48">
        <f t="shared" si="0"/>
        <v>2</v>
      </c>
      <c r="B54" s="106">
        <v>43507</v>
      </c>
      <c r="C54" s="96" t="s">
        <v>175</v>
      </c>
      <c r="D54" s="19" t="str">
        <f>IFERROR((IFERROR(VLOOKUP(C54,CADA_PROD!C:G,5,0),VLOOKUP(C54,CADA_PROD!B:G,6,0))),"")</f>
        <v>unidade</v>
      </c>
      <c r="E54" s="16">
        <v>123</v>
      </c>
      <c r="F54" s="18"/>
      <c r="G54" s="17"/>
      <c r="H54" s="47">
        <v>9</v>
      </c>
      <c r="I54" s="17"/>
      <c r="J54" s="46"/>
      <c r="K54" s="46">
        <f>IF(C54="","",SUMIFS(entrada!H:H,entrada!C:C,C54)-SUMIFS(SAIDA!G:G,SAIDA!C:C,C54))</f>
        <v>9</v>
      </c>
      <c r="L54" s="22">
        <f t="shared" si="3"/>
        <v>0</v>
      </c>
      <c r="M54" s="102" t="s">
        <v>25</v>
      </c>
      <c r="N54" s="102" t="s">
        <v>46</v>
      </c>
    </row>
    <row r="55" spans="1:14" ht="28.5" customHeight="1" x14ac:dyDescent="0.3">
      <c r="A55" s="48">
        <f t="shared" si="0"/>
        <v>2</v>
      </c>
      <c r="B55" s="106">
        <v>43507</v>
      </c>
      <c r="C55" s="96" t="s">
        <v>176</v>
      </c>
      <c r="D55" s="19" t="str">
        <f>IFERROR((IFERROR(VLOOKUP(C55,CADA_PROD!C:G,5,0),VLOOKUP(C55,CADA_PROD!B:G,6,0))),"")</f>
        <v>unidade</v>
      </c>
      <c r="E55" s="16">
        <v>123</v>
      </c>
      <c r="F55" s="18"/>
      <c r="G55" s="17"/>
      <c r="H55" s="47"/>
      <c r="I55" s="17"/>
      <c r="J55" s="46"/>
      <c r="K55" s="46">
        <f>IF(C55="","",SUMIFS(entrada!H:H,entrada!C:C,C55)-SUMIFS(SAIDA!G:G,SAIDA!C:C,C55))</f>
        <v>0</v>
      </c>
      <c r="L55" s="22">
        <f t="shared" si="3"/>
        <v>0</v>
      </c>
      <c r="M55" s="102" t="s">
        <v>25</v>
      </c>
      <c r="N55" s="17" t="s">
        <v>46</v>
      </c>
    </row>
    <row r="56" spans="1:14" ht="28.5" customHeight="1" x14ac:dyDescent="0.3">
      <c r="A56" s="48">
        <f t="shared" si="0"/>
        <v>2</v>
      </c>
      <c r="B56" s="106">
        <v>43507</v>
      </c>
      <c r="C56" s="96" t="s">
        <v>177</v>
      </c>
      <c r="D56" s="19" t="str">
        <f>IFERROR((IFERROR(VLOOKUP(C56,CADA_PROD!C:G,5,0),VLOOKUP(C56,CADA_PROD!B:G,6,0))),"")</f>
        <v>unidade</v>
      </c>
      <c r="E56" s="16">
        <v>123</v>
      </c>
      <c r="F56" s="18"/>
      <c r="G56" s="17"/>
      <c r="H56" s="47">
        <v>22</v>
      </c>
      <c r="I56" s="17"/>
      <c r="J56" s="46"/>
      <c r="K56" s="46">
        <f>IF(C56="","",SUMIFS(entrada!H:H,entrada!C:C,C56)-SUMIFS(SAIDA!G:G,SAIDA!C:C,C56))</f>
        <v>22</v>
      </c>
      <c r="L56" s="22">
        <f t="shared" si="3"/>
        <v>0</v>
      </c>
      <c r="M56" s="102" t="s">
        <v>25</v>
      </c>
      <c r="N56" s="102" t="s">
        <v>46</v>
      </c>
    </row>
    <row r="57" spans="1:14" ht="28.5" customHeight="1" x14ac:dyDescent="0.3">
      <c r="A57" s="48">
        <f t="shared" si="0"/>
        <v>2</v>
      </c>
      <c r="B57" s="106">
        <v>43507</v>
      </c>
      <c r="C57" s="96" t="s">
        <v>178</v>
      </c>
      <c r="D57" s="19" t="str">
        <f>IFERROR((IFERROR(VLOOKUP(C57,CADA_PROD!C:G,5,0),VLOOKUP(C57,CADA_PROD!B:G,6,0))),"")</f>
        <v>unidade</v>
      </c>
      <c r="E57" s="16">
        <v>123</v>
      </c>
      <c r="F57" s="18"/>
      <c r="G57" s="17"/>
      <c r="H57" s="47"/>
      <c r="I57" s="17"/>
      <c r="J57" s="46"/>
      <c r="K57" s="46">
        <f>IF(C57="","",SUMIFS(entrada!H:H,entrada!C:C,C57)-SUMIFS(SAIDA!G:G,SAIDA!C:C,C57))</f>
        <v>0</v>
      </c>
      <c r="L57" s="22">
        <f t="shared" si="3"/>
        <v>0</v>
      </c>
      <c r="M57" s="102" t="s">
        <v>25</v>
      </c>
      <c r="N57" s="17" t="s">
        <v>46</v>
      </c>
    </row>
    <row r="58" spans="1:14" ht="28.5" customHeight="1" x14ac:dyDescent="0.3">
      <c r="A58" s="48">
        <f t="shared" si="0"/>
        <v>2</v>
      </c>
      <c r="B58" s="106">
        <v>43507</v>
      </c>
      <c r="C58" s="96" t="s">
        <v>179</v>
      </c>
      <c r="D58" s="19" t="str">
        <f>IFERROR((IFERROR(VLOOKUP(C58,CADA_PROD!C:G,5,0),VLOOKUP(C58,CADA_PROD!B:G,6,0))),"")</f>
        <v>unidade</v>
      </c>
      <c r="E58" s="16">
        <v>123</v>
      </c>
      <c r="F58" s="18"/>
      <c r="G58" s="17"/>
      <c r="H58" s="47">
        <v>12</v>
      </c>
      <c r="I58" s="17"/>
      <c r="J58" s="46"/>
      <c r="K58" s="46">
        <f>IF(C58="","",SUMIFS(entrada!H:H,entrada!C:C,C58)-SUMIFS(SAIDA!G:G,SAIDA!C:C,C58))</f>
        <v>8</v>
      </c>
      <c r="L58" s="22">
        <f t="shared" si="3"/>
        <v>0</v>
      </c>
      <c r="M58" s="102" t="s">
        <v>25</v>
      </c>
      <c r="N58" s="102" t="s">
        <v>46</v>
      </c>
    </row>
    <row r="59" spans="1:14" ht="28.5" customHeight="1" x14ac:dyDescent="0.3">
      <c r="A59" s="48">
        <f t="shared" si="0"/>
        <v>2</v>
      </c>
      <c r="B59" s="106">
        <v>43507</v>
      </c>
      <c r="C59" s="96" t="s">
        <v>180</v>
      </c>
      <c r="D59" s="19" t="str">
        <f>IFERROR((IFERROR(VLOOKUP(C59,CADA_PROD!C:G,5,0),VLOOKUP(C59,CADA_PROD!B:G,6,0))),"")</f>
        <v>unidade</v>
      </c>
      <c r="E59" s="16">
        <v>123</v>
      </c>
      <c r="F59" s="18"/>
      <c r="G59" s="17"/>
      <c r="H59" s="47">
        <v>32</v>
      </c>
      <c r="I59" s="17"/>
      <c r="J59" s="46"/>
      <c r="K59" s="46">
        <f>IF(C59="","",SUMIFS(entrada!H:H,entrada!C:C,C59)-SUMIFS(SAIDA!G:G,SAIDA!C:C,C59))</f>
        <v>74</v>
      </c>
      <c r="L59" s="22">
        <f t="shared" si="3"/>
        <v>0</v>
      </c>
      <c r="M59" s="102" t="s">
        <v>25</v>
      </c>
      <c r="N59" s="17" t="s">
        <v>46</v>
      </c>
    </row>
    <row r="60" spans="1:14" ht="28.5" customHeight="1" x14ac:dyDescent="0.3">
      <c r="A60" s="48">
        <f t="shared" si="0"/>
        <v>2</v>
      </c>
      <c r="B60" s="106">
        <v>43507</v>
      </c>
      <c r="C60" s="96" t="s">
        <v>181</v>
      </c>
      <c r="D60" s="19" t="str">
        <f>IFERROR((IFERROR(VLOOKUP(C60,CADA_PROD!C:G,5,0),VLOOKUP(C60,CADA_PROD!B:G,6,0))),"")</f>
        <v>unidade</v>
      </c>
      <c r="E60" s="16">
        <v>123</v>
      </c>
      <c r="F60" s="18"/>
      <c r="G60" s="17"/>
      <c r="H60" s="47">
        <v>5</v>
      </c>
      <c r="I60" s="17"/>
      <c r="J60" s="46"/>
      <c r="K60" s="46">
        <f>IF(C60="","",SUMIFS(entrada!H:H,entrada!C:C,C60)-SUMIFS(SAIDA!G:G,SAIDA!C:C,C60))</f>
        <v>3</v>
      </c>
      <c r="L60" s="22">
        <f t="shared" si="3"/>
        <v>0</v>
      </c>
      <c r="M60" s="102" t="s">
        <v>25</v>
      </c>
      <c r="N60" s="102" t="s">
        <v>46</v>
      </c>
    </row>
    <row r="61" spans="1:14" ht="28.5" customHeight="1" x14ac:dyDescent="0.3">
      <c r="A61" s="48">
        <f t="shared" si="0"/>
        <v>2</v>
      </c>
      <c r="B61" s="106">
        <v>43507</v>
      </c>
      <c r="C61" s="96" t="s">
        <v>182</v>
      </c>
      <c r="D61" s="19" t="str">
        <f>IFERROR((IFERROR(VLOOKUP(C61,CADA_PROD!C:G,5,0),VLOOKUP(C61,CADA_PROD!B:G,6,0))),"")</f>
        <v>unidade</v>
      </c>
      <c r="E61" s="16">
        <v>123</v>
      </c>
      <c r="F61" s="18"/>
      <c r="G61" s="17"/>
      <c r="H61" s="47">
        <v>1</v>
      </c>
      <c r="I61" s="17"/>
      <c r="J61" s="46"/>
      <c r="K61" s="46">
        <f>IF(C61="","",SUMIFS(entrada!H:H,entrada!C:C,C61)-SUMIFS(SAIDA!G:G,SAIDA!C:C,C61))</f>
        <v>1</v>
      </c>
      <c r="L61" s="22">
        <f t="shared" si="3"/>
        <v>0</v>
      </c>
      <c r="M61" s="102" t="s">
        <v>25</v>
      </c>
      <c r="N61" s="17" t="s">
        <v>46</v>
      </c>
    </row>
    <row r="62" spans="1:14" ht="28.5" customHeight="1" x14ac:dyDescent="0.3">
      <c r="A62" s="48">
        <f t="shared" si="0"/>
        <v>2</v>
      </c>
      <c r="B62" s="106">
        <v>43507</v>
      </c>
      <c r="C62" s="96" t="s">
        <v>183</v>
      </c>
      <c r="D62" s="19" t="str">
        <f>IFERROR((IFERROR(VLOOKUP(C62,CADA_PROD!C:G,5,0),VLOOKUP(C62,CADA_PROD!B:G,6,0))),"")</f>
        <v>unidade</v>
      </c>
      <c r="E62" s="16">
        <v>123</v>
      </c>
      <c r="F62" s="18"/>
      <c r="G62" s="17"/>
      <c r="H62" s="47">
        <v>2</v>
      </c>
      <c r="I62" s="17"/>
      <c r="J62" s="46"/>
      <c r="K62" s="46">
        <f>IF(C62="","",SUMIFS(entrada!H:H,entrada!C:C,C62)-SUMIFS(SAIDA!G:G,SAIDA!C:C,C62))</f>
        <v>2</v>
      </c>
      <c r="L62" s="22">
        <f t="shared" si="3"/>
        <v>0</v>
      </c>
      <c r="M62" s="102" t="s">
        <v>25</v>
      </c>
      <c r="N62" s="102" t="s">
        <v>46</v>
      </c>
    </row>
    <row r="63" spans="1:14" ht="28.5" customHeight="1" x14ac:dyDescent="0.3">
      <c r="A63" s="48">
        <f t="shared" si="0"/>
        <v>2</v>
      </c>
      <c r="B63" s="106">
        <v>43507</v>
      </c>
      <c r="C63" s="96" t="s">
        <v>184</v>
      </c>
      <c r="D63" s="19" t="str">
        <f>IFERROR((IFERROR(VLOOKUP(C63,CADA_PROD!C:G,5,0),VLOOKUP(C63,CADA_PROD!B:G,6,0))),"")</f>
        <v>unidade</v>
      </c>
      <c r="E63" s="16">
        <v>123</v>
      </c>
      <c r="F63" s="18"/>
      <c r="G63" s="17"/>
      <c r="H63" s="47">
        <v>1</v>
      </c>
      <c r="I63" s="17"/>
      <c r="J63" s="46"/>
      <c r="K63" s="46">
        <f>IF(C63="","",SUMIFS(entrada!H:H,entrada!C:C,C63)-SUMIFS(SAIDA!G:G,SAIDA!C:C,C63))</f>
        <v>1</v>
      </c>
      <c r="L63" s="22">
        <f t="shared" si="3"/>
        <v>0</v>
      </c>
      <c r="M63" s="102" t="s">
        <v>25</v>
      </c>
      <c r="N63" s="17" t="s">
        <v>46</v>
      </c>
    </row>
    <row r="64" spans="1:14" ht="28.5" customHeight="1" x14ac:dyDescent="0.3">
      <c r="A64" s="48">
        <f t="shared" si="0"/>
        <v>2</v>
      </c>
      <c r="B64" s="106">
        <v>43507</v>
      </c>
      <c r="C64" s="96" t="s">
        <v>185</v>
      </c>
      <c r="D64" s="19" t="str">
        <f>IFERROR((IFERROR(VLOOKUP(C64,CADA_PROD!C:G,5,0),VLOOKUP(C64,CADA_PROD!B:G,6,0))),"")</f>
        <v>unidade</v>
      </c>
      <c r="E64" s="16">
        <v>123</v>
      </c>
      <c r="F64" s="18"/>
      <c r="G64" s="17"/>
      <c r="H64" s="47">
        <v>19</v>
      </c>
      <c r="I64" s="17"/>
      <c r="J64" s="46"/>
      <c r="K64" s="46">
        <f>IF(C64="","",SUMIFS(entrada!H:H,entrada!C:C,C64)-SUMIFS(SAIDA!G:G,SAIDA!C:C,C64))</f>
        <v>5</v>
      </c>
      <c r="L64" s="22">
        <f t="shared" si="3"/>
        <v>0</v>
      </c>
      <c r="M64" s="102" t="s">
        <v>25</v>
      </c>
      <c r="N64" s="102" t="s">
        <v>46</v>
      </c>
    </row>
    <row r="65" spans="1:14" ht="28.5" customHeight="1" x14ac:dyDescent="0.3">
      <c r="A65" s="48">
        <f t="shared" si="0"/>
        <v>2</v>
      </c>
      <c r="B65" s="106">
        <v>43507</v>
      </c>
      <c r="C65" s="96" t="s">
        <v>186</v>
      </c>
      <c r="D65" s="19" t="str">
        <f>IFERROR((IFERROR(VLOOKUP(C65,CADA_PROD!C:G,5,0),VLOOKUP(C65,CADA_PROD!B:G,6,0))),"")</f>
        <v>unidade</v>
      </c>
      <c r="E65" s="16">
        <v>123</v>
      </c>
      <c r="F65" s="18"/>
      <c r="G65" s="17"/>
      <c r="H65" s="47">
        <v>36</v>
      </c>
      <c r="I65" s="17"/>
      <c r="J65" s="46"/>
      <c r="K65" s="46">
        <f>IF(C65="","",SUMIFS(entrada!H:H,entrada!C:C,C65)-SUMIFS(SAIDA!G:G,SAIDA!C:C,C65))</f>
        <v>73</v>
      </c>
      <c r="L65" s="22">
        <f t="shared" si="3"/>
        <v>0</v>
      </c>
      <c r="M65" s="102" t="s">
        <v>25</v>
      </c>
      <c r="N65" s="17" t="s">
        <v>46</v>
      </c>
    </row>
    <row r="66" spans="1:14" ht="28.5" customHeight="1" x14ac:dyDescent="0.3">
      <c r="A66" s="48">
        <f t="shared" si="0"/>
        <v>2</v>
      </c>
      <c r="B66" s="106">
        <v>43507</v>
      </c>
      <c r="C66" s="96" t="s">
        <v>187</v>
      </c>
      <c r="D66" s="19" t="str">
        <f>IFERROR((IFERROR(VLOOKUP(C66,CADA_PROD!C:G,5,0),VLOOKUP(C66,CADA_PROD!B:G,6,0))),"")</f>
        <v>unidade</v>
      </c>
      <c r="E66" s="16">
        <v>123</v>
      </c>
      <c r="F66" s="18"/>
      <c r="G66" s="17"/>
      <c r="H66" s="47">
        <v>4</v>
      </c>
      <c r="I66" s="17"/>
      <c r="J66" s="46"/>
      <c r="K66" s="46">
        <f>IF(C66="","",SUMIFS(entrada!H:H,entrada!C:C,C66)-SUMIFS(SAIDA!G:G,SAIDA!C:C,C66))</f>
        <v>4</v>
      </c>
      <c r="L66" s="22">
        <f t="shared" si="3"/>
        <v>0</v>
      </c>
      <c r="M66" s="102" t="s">
        <v>25</v>
      </c>
      <c r="N66" s="102" t="s">
        <v>46</v>
      </c>
    </row>
    <row r="67" spans="1:14" ht="28.5" customHeight="1" x14ac:dyDescent="0.3">
      <c r="A67" s="48">
        <f t="shared" si="0"/>
        <v>2</v>
      </c>
      <c r="B67" s="106">
        <v>43507</v>
      </c>
      <c r="C67" s="96" t="s">
        <v>188</v>
      </c>
      <c r="D67" s="19" t="str">
        <f>IFERROR((IFERROR(VLOOKUP(C67,CADA_PROD!C:G,5,0),VLOOKUP(C67,CADA_PROD!B:G,6,0))),"")</f>
        <v>unidade</v>
      </c>
      <c r="E67" s="16">
        <v>123</v>
      </c>
      <c r="F67" s="18"/>
      <c r="G67" s="17"/>
      <c r="H67" s="47">
        <v>7</v>
      </c>
      <c r="I67" s="17"/>
      <c r="J67" s="46"/>
      <c r="K67" s="46">
        <f>IF(C67="","",SUMIFS(entrada!H:H,entrada!C:C,C67)-SUMIFS(SAIDA!G:G,SAIDA!C:C,C67))</f>
        <v>18</v>
      </c>
      <c r="L67" s="22">
        <f t="shared" si="3"/>
        <v>0</v>
      </c>
      <c r="M67" s="102" t="s">
        <v>25</v>
      </c>
      <c r="N67" s="17" t="s">
        <v>46</v>
      </c>
    </row>
    <row r="68" spans="1:14" ht="28.5" customHeight="1" x14ac:dyDescent="0.3">
      <c r="A68" s="48">
        <f t="shared" si="0"/>
        <v>2</v>
      </c>
      <c r="B68" s="106">
        <v>43507</v>
      </c>
      <c r="C68" s="96" t="s">
        <v>189</v>
      </c>
      <c r="D68" s="19" t="str">
        <f>IFERROR((IFERROR(VLOOKUP(C68,CADA_PROD!C:G,5,0),VLOOKUP(C68,CADA_PROD!B:G,6,0))),"")</f>
        <v>unidade</v>
      </c>
      <c r="E68" s="16">
        <v>123</v>
      </c>
      <c r="F68" s="18"/>
      <c r="G68" s="17"/>
      <c r="H68" s="47">
        <v>2</v>
      </c>
      <c r="I68" s="17"/>
      <c r="J68" s="46"/>
      <c r="K68" s="46">
        <f>IF(C68="","",SUMIFS(entrada!H:H,entrada!C:C,C68)-SUMIFS(SAIDA!G:G,SAIDA!C:C,C68))</f>
        <v>2</v>
      </c>
      <c r="L68" s="22">
        <f t="shared" si="3"/>
        <v>0</v>
      </c>
      <c r="M68" s="102" t="s">
        <v>25</v>
      </c>
      <c r="N68" s="102" t="s">
        <v>46</v>
      </c>
    </row>
    <row r="69" spans="1:14" ht="28.5" customHeight="1" x14ac:dyDescent="0.3">
      <c r="A69" s="48">
        <f t="shared" ref="A69:A132" si="4">IF(C69="","",MONTH(B69))</f>
        <v>2</v>
      </c>
      <c r="B69" s="106">
        <v>43507</v>
      </c>
      <c r="C69" s="96" t="s">
        <v>190</v>
      </c>
      <c r="D69" s="19" t="str">
        <f>IFERROR((IFERROR(VLOOKUP(C69,CADA_PROD!C:G,5,0),VLOOKUP(C69,CADA_PROD!B:G,6,0))),"")</f>
        <v>unidade</v>
      </c>
      <c r="E69" s="16">
        <v>123</v>
      </c>
      <c r="F69" s="18"/>
      <c r="G69" s="17"/>
      <c r="H69" s="47">
        <v>1</v>
      </c>
      <c r="I69" s="17"/>
      <c r="J69" s="46"/>
      <c r="K69" s="46">
        <f>IF(C69="","",SUMIFS(entrada!H:H,entrada!C:C,C69)-SUMIFS(SAIDA!G:G,SAIDA!C:C,C69))</f>
        <v>1</v>
      </c>
      <c r="L69" s="22">
        <f t="shared" si="3"/>
        <v>0</v>
      </c>
      <c r="M69" s="102" t="s">
        <v>25</v>
      </c>
      <c r="N69" s="17" t="s">
        <v>46</v>
      </c>
    </row>
    <row r="70" spans="1:14" ht="28.5" customHeight="1" x14ac:dyDescent="0.3">
      <c r="A70" s="48">
        <f t="shared" si="4"/>
        <v>2</v>
      </c>
      <c r="B70" s="106">
        <v>43507</v>
      </c>
      <c r="C70" s="96" t="s">
        <v>191</v>
      </c>
      <c r="D70" s="19" t="str">
        <f>IFERROR((IFERROR(VLOOKUP(C70,CADA_PROD!C:G,5,0),VLOOKUP(C70,CADA_PROD!B:G,6,0))),"")</f>
        <v>unidade</v>
      </c>
      <c r="E70" s="16">
        <v>123</v>
      </c>
      <c r="F70" s="18"/>
      <c r="G70" s="17"/>
      <c r="H70" s="47">
        <v>1</v>
      </c>
      <c r="I70" s="17"/>
      <c r="J70" s="46"/>
      <c r="K70" s="46">
        <f>IF(C70="","",SUMIFS(entrada!H:H,entrada!C:C,C70)-SUMIFS(SAIDA!G:G,SAIDA!C:C,C70))</f>
        <v>1</v>
      </c>
      <c r="L70" s="22">
        <f t="shared" si="3"/>
        <v>0</v>
      </c>
      <c r="M70" s="102" t="s">
        <v>25</v>
      </c>
      <c r="N70" s="102" t="s">
        <v>46</v>
      </c>
    </row>
    <row r="71" spans="1:14" ht="28.5" customHeight="1" x14ac:dyDescent="0.3">
      <c r="A71" s="48">
        <f t="shared" si="4"/>
        <v>2</v>
      </c>
      <c r="B71" s="106">
        <v>43507</v>
      </c>
      <c r="C71" s="96" t="s">
        <v>192</v>
      </c>
      <c r="D71" s="19" t="str">
        <f>IFERROR((IFERROR(VLOOKUP(C71,CADA_PROD!C:G,5,0),VLOOKUP(C71,CADA_PROD!B:G,6,0))),"")</f>
        <v>unidade</v>
      </c>
      <c r="E71" s="16">
        <v>123</v>
      </c>
      <c r="F71" s="18"/>
      <c r="G71" s="17"/>
      <c r="H71" s="47">
        <v>3</v>
      </c>
      <c r="I71" s="17"/>
      <c r="J71" s="46"/>
      <c r="K71" s="46">
        <f>IF(C71="","",SUMIFS(entrada!H:H,entrada!C:C,C71)-SUMIFS(SAIDA!G:G,SAIDA!C:C,C71))</f>
        <v>3</v>
      </c>
      <c r="L71" s="22">
        <f t="shared" si="3"/>
        <v>0</v>
      </c>
      <c r="M71" s="102" t="s">
        <v>25</v>
      </c>
      <c r="N71" s="17" t="s">
        <v>46</v>
      </c>
    </row>
    <row r="72" spans="1:14" ht="28.5" customHeight="1" x14ac:dyDescent="0.3">
      <c r="A72" s="48">
        <f t="shared" si="4"/>
        <v>2</v>
      </c>
      <c r="B72" s="106">
        <v>43507</v>
      </c>
      <c r="C72" s="96" t="s">
        <v>193</v>
      </c>
      <c r="D72" s="19" t="str">
        <f>IFERROR((IFERROR(VLOOKUP(C72,CADA_PROD!C:G,5,0),VLOOKUP(C72,CADA_PROD!B:G,6,0))),"")</f>
        <v>unidade</v>
      </c>
      <c r="E72" s="16">
        <v>123</v>
      </c>
      <c r="F72" s="18"/>
      <c r="G72" s="17"/>
      <c r="H72" s="47">
        <v>9</v>
      </c>
      <c r="I72" s="17"/>
      <c r="J72" s="46"/>
      <c r="K72" s="46">
        <f>IF(C72="","",SUMIFS(entrada!H:H,entrada!C:C,C72)-SUMIFS(SAIDA!G:G,SAIDA!C:C,C72))</f>
        <v>9</v>
      </c>
      <c r="L72" s="22">
        <f t="shared" si="3"/>
        <v>0</v>
      </c>
      <c r="M72" s="102" t="s">
        <v>25</v>
      </c>
      <c r="N72" s="102" t="s">
        <v>46</v>
      </c>
    </row>
    <row r="73" spans="1:14" ht="28.5" customHeight="1" x14ac:dyDescent="0.3">
      <c r="A73" s="48">
        <f t="shared" si="4"/>
        <v>2</v>
      </c>
      <c r="B73" s="106">
        <v>43507</v>
      </c>
      <c r="C73" s="96" t="s">
        <v>194</v>
      </c>
      <c r="D73" s="19" t="str">
        <f>IFERROR((IFERROR(VLOOKUP(C73,CADA_PROD!C:G,5,0),VLOOKUP(C73,CADA_PROD!B:G,6,0))),"")</f>
        <v>unidade</v>
      </c>
      <c r="E73" s="16">
        <v>123</v>
      </c>
      <c r="F73" s="18"/>
      <c r="G73" s="17"/>
      <c r="H73" s="47">
        <v>1</v>
      </c>
      <c r="I73" s="17"/>
      <c r="J73" s="46"/>
      <c r="K73" s="46">
        <f>IF(C73="","",SUMIFS(entrada!H:H,entrada!C:C,C73)-SUMIFS(SAIDA!G:G,SAIDA!C:C,C73))</f>
        <v>1</v>
      </c>
      <c r="L73" s="22">
        <f t="shared" si="3"/>
        <v>0</v>
      </c>
      <c r="M73" s="102" t="s">
        <v>25</v>
      </c>
      <c r="N73" s="17" t="s">
        <v>46</v>
      </c>
    </row>
    <row r="74" spans="1:14" ht="28.5" customHeight="1" x14ac:dyDescent="0.3">
      <c r="A74" s="48">
        <f t="shared" si="4"/>
        <v>2</v>
      </c>
      <c r="B74" s="106">
        <v>43507</v>
      </c>
      <c r="C74" s="96" t="s">
        <v>195</v>
      </c>
      <c r="D74" s="19" t="str">
        <f>IFERROR((IFERROR(VLOOKUP(C74,CADA_PROD!C:G,5,0),VLOOKUP(C74,CADA_PROD!B:G,6,0))),"")</f>
        <v>unidade</v>
      </c>
      <c r="E74" s="16">
        <v>123</v>
      </c>
      <c r="F74" s="18"/>
      <c r="G74" s="17"/>
      <c r="H74" s="47">
        <v>1</v>
      </c>
      <c r="I74" s="17"/>
      <c r="J74" s="46"/>
      <c r="K74" s="46">
        <f>IF(C74="","",SUMIFS(entrada!H:H,entrada!C:C,C74)-SUMIFS(SAIDA!G:G,SAIDA!C:C,C74))</f>
        <v>1</v>
      </c>
      <c r="L74" s="22">
        <f t="shared" si="3"/>
        <v>0</v>
      </c>
      <c r="M74" s="102" t="s">
        <v>25</v>
      </c>
      <c r="N74" s="102" t="s">
        <v>46</v>
      </c>
    </row>
    <row r="75" spans="1:14" ht="28.5" customHeight="1" x14ac:dyDescent="0.3">
      <c r="A75" s="48">
        <f t="shared" si="4"/>
        <v>2</v>
      </c>
      <c r="B75" s="106">
        <v>43507</v>
      </c>
      <c r="C75" s="96" t="s">
        <v>196</v>
      </c>
      <c r="D75" s="19" t="str">
        <f>IFERROR((IFERROR(VLOOKUP(C75,CADA_PROD!C:G,5,0),VLOOKUP(C75,CADA_PROD!B:G,6,0))),"")</f>
        <v>unidade</v>
      </c>
      <c r="E75" s="16">
        <v>123</v>
      </c>
      <c r="F75" s="18"/>
      <c r="G75" s="17"/>
      <c r="H75" s="47">
        <v>1</v>
      </c>
      <c r="I75" s="17"/>
      <c r="J75" s="46"/>
      <c r="K75" s="46">
        <f>IF(C75="","",SUMIFS(entrada!H:H,entrada!C:C,C75)-SUMIFS(SAIDA!G:G,SAIDA!C:C,C75))</f>
        <v>1</v>
      </c>
      <c r="L75" s="22">
        <f t="shared" si="3"/>
        <v>0</v>
      </c>
      <c r="M75" s="102" t="s">
        <v>25</v>
      </c>
      <c r="N75" s="17" t="s">
        <v>46</v>
      </c>
    </row>
    <row r="76" spans="1:14" ht="28.5" customHeight="1" x14ac:dyDescent="0.3">
      <c r="A76" s="48">
        <f t="shared" si="4"/>
        <v>2</v>
      </c>
      <c r="B76" s="106">
        <v>43507</v>
      </c>
      <c r="C76" s="96" t="s">
        <v>119</v>
      </c>
      <c r="D76" s="19" t="str">
        <f>IFERROR((IFERROR(VLOOKUP(C76,CADA_PROD!C:G,5,0),VLOOKUP(C76,CADA_PROD!B:G,6,0))),"")</f>
        <v>unidade</v>
      </c>
      <c r="E76" s="16">
        <v>123</v>
      </c>
      <c r="F76" s="18"/>
      <c r="G76" s="17"/>
      <c r="H76" s="47">
        <v>32</v>
      </c>
      <c r="I76" s="17"/>
      <c r="J76" s="46"/>
      <c r="K76" s="46">
        <f>IF(C76="","",SUMIFS(entrada!H:H,entrada!C:C,C76)-SUMIFS(SAIDA!G:G,SAIDA!C:C,C76))</f>
        <v>32</v>
      </c>
      <c r="L76" s="22">
        <f t="shared" ref="L76:L139" si="5">IF(C76="","",G76*H76)</f>
        <v>0</v>
      </c>
      <c r="M76" s="102" t="s">
        <v>25</v>
      </c>
      <c r="N76" s="102" t="s">
        <v>46</v>
      </c>
    </row>
    <row r="77" spans="1:14" ht="28.5" customHeight="1" x14ac:dyDescent="0.3">
      <c r="A77" s="48">
        <f t="shared" si="4"/>
        <v>2</v>
      </c>
      <c r="B77" s="106">
        <v>43507</v>
      </c>
      <c r="C77" s="96" t="s">
        <v>120</v>
      </c>
      <c r="D77" s="19" t="str">
        <f>IFERROR((IFERROR(VLOOKUP(C77,CADA_PROD!C:G,5,0),VLOOKUP(C77,CADA_PROD!B:G,6,0))),"")</f>
        <v>unidade</v>
      </c>
      <c r="E77" s="16">
        <v>123</v>
      </c>
      <c r="F77" s="18"/>
      <c r="G77" s="17"/>
      <c r="H77" s="47">
        <v>42</v>
      </c>
      <c r="I77" s="17"/>
      <c r="J77" s="46"/>
      <c r="K77" s="46">
        <f>IF(C77="","",SUMIFS(entrada!H:H,entrada!C:C,C77)-SUMIFS(SAIDA!G:G,SAIDA!C:C,C77))</f>
        <v>42</v>
      </c>
      <c r="L77" s="22">
        <f t="shared" si="5"/>
        <v>0</v>
      </c>
      <c r="M77" s="102" t="s">
        <v>25</v>
      </c>
      <c r="N77" s="17" t="s">
        <v>46</v>
      </c>
    </row>
    <row r="78" spans="1:14" ht="28.5" customHeight="1" x14ac:dyDescent="0.3">
      <c r="A78" s="48">
        <f t="shared" si="4"/>
        <v>2</v>
      </c>
      <c r="B78" s="106">
        <v>43507</v>
      </c>
      <c r="C78" s="96" t="s">
        <v>121</v>
      </c>
      <c r="D78" s="19" t="str">
        <f>IFERROR((IFERROR(VLOOKUP(C78,CADA_PROD!C:G,5,0),VLOOKUP(C78,CADA_PROD!B:G,6,0))),"")</f>
        <v>unidade</v>
      </c>
      <c r="E78" s="16">
        <v>123</v>
      </c>
      <c r="F78" s="18"/>
      <c r="G78" s="17"/>
      <c r="H78" s="47">
        <v>25</v>
      </c>
      <c r="I78" s="17"/>
      <c r="J78" s="46"/>
      <c r="K78" s="46">
        <f>IF(C78="","",SUMIFS(entrada!H:H,entrada!C:C,C78)-SUMIFS(SAIDA!G:G,SAIDA!C:C,C78))</f>
        <v>13</v>
      </c>
      <c r="L78" s="22">
        <f t="shared" si="5"/>
        <v>0</v>
      </c>
      <c r="M78" s="102" t="s">
        <v>25</v>
      </c>
      <c r="N78" s="102" t="s">
        <v>46</v>
      </c>
    </row>
    <row r="79" spans="1:14" ht="28.5" customHeight="1" x14ac:dyDescent="0.3">
      <c r="A79" s="48">
        <f t="shared" si="4"/>
        <v>2</v>
      </c>
      <c r="B79" s="106">
        <v>43507</v>
      </c>
      <c r="C79" s="96" t="s">
        <v>122</v>
      </c>
      <c r="D79" s="19" t="str">
        <f>IFERROR((IFERROR(VLOOKUP(C79,CADA_PROD!C:G,5,0),VLOOKUP(C79,CADA_PROD!B:G,6,0))),"")</f>
        <v>unidade</v>
      </c>
      <c r="E79" s="16">
        <v>123</v>
      </c>
      <c r="F79" s="18"/>
      <c r="G79" s="17"/>
      <c r="H79" s="47">
        <v>1</v>
      </c>
      <c r="I79" s="17"/>
      <c r="J79" s="46"/>
      <c r="K79" s="46">
        <f>IF(C79="","",SUMIFS(entrada!H:H,entrada!C:C,C79)-SUMIFS(SAIDA!G:G,SAIDA!C:C,C79))</f>
        <v>1</v>
      </c>
      <c r="L79" s="22">
        <f t="shared" si="5"/>
        <v>0</v>
      </c>
      <c r="M79" s="102" t="s">
        <v>25</v>
      </c>
      <c r="N79" s="17" t="s">
        <v>46</v>
      </c>
    </row>
    <row r="80" spans="1:14" ht="28.5" customHeight="1" x14ac:dyDescent="0.3">
      <c r="A80" s="48">
        <f t="shared" si="4"/>
        <v>2</v>
      </c>
      <c r="B80" s="106">
        <v>43507</v>
      </c>
      <c r="C80" s="96" t="s">
        <v>123</v>
      </c>
      <c r="D80" s="19" t="str">
        <f>IFERROR((IFERROR(VLOOKUP(C80,CADA_PROD!C:G,5,0),VLOOKUP(C80,CADA_PROD!B:G,6,0))),"")</f>
        <v>unidade</v>
      </c>
      <c r="E80" s="16">
        <v>123</v>
      </c>
      <c r="F80" s="18"/>
      <c r="G80" s="17"/>
      <c r="H80" s="47">
        <v>9</v>
      </c>
      <c r="I80" s="17"/>
      <c r="J80" s="46"/>
      <c r="K80" s="46">
        <f>IF(C80="","",SUMIFS(entrada!H:H,entrada!C:C,C80)-SUMIFS(SAIDA!G:G,SAIDA!C:C,C80))</f>
        <v>9</v>
      </c>
      <c r="L80" s="22">
        <f t="shared" si="5"/>
        <v>0</v>
      </c>
      <c r="M80" s="102" t="s">
        <v>25</v>
      </c>
      <c r="N80" s="102" t="s">
        <v>46</v>
      </c>
    </row>
    <row r="81" spans="1:14" ht="28.5" customHeight="1" x14ac:dyDescent="0.3">
      <c r="A81" s="48">
        <f t="shared" si="4"/>
        <v>2</v>
      </c>
      <c r="B81" s="106">
        <v>43507</v>
      </c>
      <c r="C81" s="96" t="s">
        <v>124</v>
      </c>
      <c r="D81" s="19" t="str">
        <f>IFERROR((IFERROR(VLOOKUP(C81,CADA_PROD!C:G,5,0),VLOOKUP(C81,CADA_PROD!B:G,6,0))),"")</f>
        <v>unidade</v>
      </c>
      <c r="E81" s="16">
        <v>123</v>
      </c>
      <c r="F81" s="18"/>
      <c r="G81" s="17"/>
      <c r="H81" s="47">
        <v>3</v>
      </c>
      <c r="I81" s="17"/>
      <c r="J81" s="46"/>
      <c r="K81" s="46">
        <f>IF(C81="","",SUMIFS(entrada!H:H,entrada!C:C,C81)-SUMIFS(SAIDA!G:G,SAIDA!C:C,C81))</f>
        <v>3</v>
      </c>
      <c r="L81" s="22">
        <f t="shared" si="5"/>
        <v>0</v>
      </c>
      <c r="M81" s="102" t="s">
        <v>25</v>
      </c>
      <c r="N81" s="17" t="s">
        <v>46</v>
      </c>
    </row>
    <row r="82" spans="1:14" ht="28.5" customHeight="1" x14ac:dyDescent="0.3">
      <c r="A82" s="48">
        <f t="shared" si="4"/>
        <v>2</v>
      </c>
      <c r="B82" s="106">
        <v>43507</v>
      </c>
      <c r="C82" s="96" t="s">
        <v>197</v>
      </c>
      <c r="D82" s="19" t="str">
        <f>IFERROR((IFERROR(VLOOKUP(C82,CADA_PROD!C:G,5,0),VLOOKUP(C82,CADA_PROD!B:G,6,0))),"")</f>
        <v>unidade</v>
      </c>
      <c r="E82" s="16">
        <v>123</v>
      </c>
      <c r="F82" s="18"/>
      <c r="G82" s="17"/>
      <c r="H82" s="47">
        <v>2</v>
      </c>
      <c r="I82" s="17"/>
      <c r="J82" s="46"/>
      <c r="K82" s="46">
        <f>IF(C82="","",SUMIFS(entrada!H:H,entrada!C:C,C82)-SUMIFS(SAIDA!G:G,SAIDA!C:C,C82))</f>
        <v>2</v>
      </c>
      <c r="L82" s="22">
        <f t="shared" si="5"/>
        <v>0</v>
      </c>
      <c r="M82" s="102" t="s">
        <v>25</v>
      </c>
      <c r="N82" s="102" t="s">
        <v>46</v>
      </c>
    </row>
    <row r="83" spans="1:14" ht="28.5" customHeight="1" x14ac:dyDescent="0.3">
      <c r="A83" s="48">
        <f t="shared" si="4"/>
        <v>2</v>
      </c>
      <c r="B83" s="106">
        <v>43507</v>
      </c>
      <c r="C83" s="96" t="s">
        <v>198</v>
      </c>
      <c r="D83" s="19" t="str">
        <f>IFERROR((IFERROR(VLOOKUP(C83,CADA_PROD!C:G,5,0),VLOOKUP(C83,CADA_PROD!B:G,6,0))),"")</f>
        <v>unidade</v>
      </c>
      <c r="E83" s="16">
        <v>123</v>
      </c>
      <c r="F83" s="18"/>
      <c r="G83" s="17"/>
      <c r="H83" s="47">
        <v>2</v>
      </c>
      <c r="I83" s="17"/>
      <c r="J83" s="46"/>
      <c r="K83" s="46">
        <f>IF(C83="","",SUMIFS(entrada!H:H,entrada!C:C,C83)-SUMIFS(SAIDA!G:G,SAIDA!C:C,C83))</f>
        <v>2</v>
      </c>
      <c r="L83" s="22">
        <f t="shared" si="5"/>
        <v>0</v>
      </c>
      <c r="M83" s="102" t="s">
        <v>25</v>
      </c>
      <c r="N83" s="17" t="s">
        <v>46</v>
      </c>
    </row>
    <row r="84" spans="1:14" ht="28.5" customHeight="1" x14ac:dyDescent="0.3">
      <c r="A84" s="48">
        <f t="shared" si="4"/>
        <v>2</v>
      </c>
      <c r="B84" s="106">
        <v>43507</v>
      </c>
      <c r="C84" s="96" t="s">
        <v>199</v>
      </c>
      <c r="D84" s="19" t="str">
        <f>IFERROR((IFERROR(VLOOKUP(C84,CADA_PROD!C:G,5,0),VLOOKUP(C84,CADA_PROD!B:G,6,0))),"")</f>
        <v>unidade</v>
      </c>
      <c r="E84" s="16">
        <v>123</v>
      </c>
      <c r="F84" s="18"/>
      <c r="G84" s="17"/>
      <c r="H84" s="47">
        <v>0</v>
      </c>
      <c r="I84" s="17"/>
      <c r="J84" s="46"/>
      <c r="K84" s="46">
        <f>IF(C84="","",SUMIFS(entrada!H:H,entrada!C:C,C84)-SUMIFS(SAIDA!G:G,SAIDA!C:C,C84))</f>
        <v>0</v>
      </c>
      <c r="L84" s="22">
        <f t="shared" si="5"/>
        <v>0</v>
      </c>
      <c r="M84" s="102" t="s">
        <v>25</v>
      </c>
      <c r="N84" s="102" t="s">
        <v>46</v>
      </c>
    </row>
    <row r="85" spans="1:14" ht="28.5" customHeight="1" x14ac:dyDescent="0.3">
      <c r="A85" s="48">
        <f t="shared" si="4"/>
        <v>2</v>
      </c>
      <c r="B85" s="106">
        <v>43507</v>
      </c>
      <c r="C85" s="96" t="s">
        <v>200</v>
      </c>
      <c r="D85" s="19" t="str">
        <f>IFERROR((IFERROR(VLOOKUP(C85,CADA_PROD!C:G,5,0),VLOOKUP(C85,CADA_PROD!B:G,6,0))),"")</f>
        <v>unidade</v>
      </c>
      <c r="E85" s="16">
        <v>123</v>
      </c>
      <c r="F85" s="18"/>
      <c r="G85" s="17"/>
      <c r="H85" s="47">
        <v>0</v>
      </c>
      <c r="I85" s="17"/>
      <c r="J85" s="46"/>
      <c r="K85" s="46">
        <f>IF(C85="","",SUMIFS(entrada!H:H,entrada!C:C,C85)-SUMIFS(SAIDA!G:G,SAIDA!C:C,C85))</f>
        <v>0</v>
      </c>
      <c r="L85" s="22">
        <f t="shared" si="5"/>
        <v>0</v>
      </c>
      <c r="M85" s="102" t="s">
        <v>25</v>
      </c>
      <c r="N85" s="17" t="s">
        <v>46</v>
      </c>
    </row>
    <row r="86" spans="1:14" ht="28.5" customHeight="1" x14ac:dyDescent="0.3">
      <c r="A86" s="48">
        <f t="shared" si="4"/>
        <v>2</v>
      </c>
      <c r="B86" s="106">
        <v>43507</v>
      </c>
      <c r="C86" s="96" t="s">
        <v>201</v>
      </c>
      <c r="D86" s="19" t="str">
        <f>IFERROR((IFERROR(VLOOKUP(C86,CADA_PROD!C:G,5,0),VLOOKUP(C86,CADA_PROD!B:G,6,0))),"")</f>
        <v>unidade</v>
      </c>
      <c r="E86" s="16">
        <v>123</v>
      </c>
      <c r="F86" s="18"/>
      <c r="G86" s="17"/>
      <c r="H86" s="47">
        <v>0</v>
      </c>
      <c r="I86" s="17"/>
      <c r="J86" s="46"/>
      <c r="K86" s="46">
        <f>IF(C86="","",SUMIFS(entrada!H:H,entrada!C:C,C86)-SUMIFS(SAIDA!G:G,SAIDA!C:C,C86))</f>
        <v>0</v>
      </c>
      <c r="L86" s="22">
        <f t="shared" si="5"/>
        <v>0</v>
      </c>
      <c r="M86" s="102" t="s">
        <v>25</v>
      </c>
      <c r="N86" s="102" t="s">
        <v>46</v>
      </c>
    </row>
    <row r="87" spans="1:14" ht="28.5" customHeight="1" x14ac:dyDescent="0.3">
      <c r="A87" s="48">
        <f t="shared" si="4"/>
        <v>2</v>
      </c>
      <c r="B87" s="106">
        <v>43507</v>
      </c>
      <c r="C87" s="96" t="s">
        <v>202</v>
      </c>
      <c r="D87" s="19" t="str">
        <f>IFERROR((IFERROR(VLOOKUP(C87,CADA_PROD!C:G,5,0),VLOOKUP(C87,CADA_PROD!B:G,6,0))),"")</f>
        <v>unidade</v>
      </c>
      <c r="E87" s="16">
        <v>123</v>
      </c>
      <c r="F87" s="18"/>
      <c r="G87" s="17"/>
      <c r="H87" s="47">
        <v>0</v>
      </c>
      <c r="I87" s="17"/>
      <c r="J87" s="46"/>
      <c r="K87" s="46">
        <f>IF(C87="","",SUMIFS(entrada!H:H,entrada!C:C,C87)-SUMIFS(SAIDA!G:G,SAIDA!C:C,C87))</f>
        <v>0</v>
      </c>
      <c r="L87" s="22">
        <f t="shared" si="5"/>
        <v>0</v>
      </c>
      <c r="M87" s="102" t="s">
        <v>25</v>
      </c>
      <c r="N87" s="17" t="s">
        <v>46</v>
      </c>
    </row>
    <row r="88" spans="1:14" ht="28.5" customHeight="1" x14ac:dyDescent="0.3">
      <c r="A88" s="48">
        <f t="shared" si="4"/>
        <v>2</v>
      </c>
      <c r="B88" s="106">
        <v>43507</v>
      </c>
      <c r="C88" s="96" t="s">
        <v>203</v>
      </c>
      <c r="D88" s="19" t="str">
        <f>IFERROR((IFERROR(VLOOKUP(C88,CADA_PROD!C:G,5,0),VLOOKUP(C88,CADA_PROD!B:G,6,0))),"")</f>
        <v>unidade</v>
      </c>
      <c r="E88" s="16">
        <v>123</v>
      </c>
      <c r="F88" s="18"/>
      <c r="G88" s="17"/>
      <c r="H88" s="47"/>
      <c r="I88" s="17"/>
      <c r="J88" s="46"/>
      <c r="K88" s="46">
        <f>IF(C88="","",SUMIFS(entrada!H:H,entrada!C:C,C88)-SUMIFS(SAIDA!G:G,SAIDA!C:C,C88))</f>
        <v>0</v>
      </c>
      <c r="L88" s="22">
        <f t="shared" si="5"/>
        <v>0</v>
      </c>
      <c r="M88" s="102" t="s">
        <v>25</v>
      </c>
      <c r="N88" s="102" t="s">
        <v>46</v>
      </c>
    </row>
    <row r="89" spans="1:14" ht="28.5" customHeight="1" x14ac:dyDescent="0.3">
      <c r="A89" s="48">
        <f t="shared" si="4"/>
        <v>2</v>
      </c>
      <c r="B89" s="106">
        <v>43507</v>
      </c>
      <c r="C89" s="96" t="s">
        <v>204</v>
      </c>
      <c r="D89" s="19">
        <f>IFERROR((IFERROR(VLOOKUP(C89,CADA_PROD!C:G,5,0),VLOOKUP(C89,CADA_PROD!B:G,6,0))),"")</f>
        <v>0</v>
      </c>
      <c r="E89" s="16">
        <v>123</v>
      </c>
      <c r="F89" s="18"/>
      <c r="G89" s="17"/>
      <c r="H89" s="47"/>
      <c r="I89" s="17"/>
      <c r="J89" s="46"/>
      <c r="K89" s="46">
        <f>IF(C89="","",SUMIFS(entrada!H:H,entrada!C:C,C89)-SUMIFS(SAIDA!G:G,SAIDA!C:C,C89))</f>
        <v>0</v>
      </c>
      <c r="L89" s="22">
        <f t="shared" si="5"/>
        <v>0</v>
      </c>
      <c r="M89" s="102" t="s">
        <v>25</v>
      </c>
      <c r="N89" s="17" t="s">
        <v>46</v>
      </c>
    </row>
    <row r="90" spans="1:14" ht="28.5" customHeight="1" x14ac:dyDescent="0.3">
      <c r="A90" s="48">
        <f t="shared" si="4"/>
        <v>2</v>
      </c>
      <c r="B90" s="106">
        <v>43507</v>
      </c>
      <c r="C90" s="96" t="s">
        <v>205</v>
      </c>
      <c r="D90" s="19">
        <f>IFERROR((IFERROR(VLOOKUP(C90,CADA_PROD!C:G,5,0),VLOOKUP(C90,CADA_PROD!B:G,6,0))),"")</f>
        <v>0</v>
      </c>
      <c r="E90" s="16">
        <v>123</v>
      </c>
      <c r="F90" s="18"/>
      <c r="G90" s="17"/>
      <c r="H90" s="47"/>
      <c r="I90" s="17"/>
      <c r="J90" s="46"/>
      <c r="K90" s="46">
        <f>IF(C90="","",SUMIFS(entrada!H:H,entrada!C:C,C90)-SUMIFS(SAIDA!G:G,SAIDA!C:C,C90))</f>
        <v>0</v>
      </c>
      <c r="L90" s="22">
        <f t="shared" si="5"/>
        <v>0</v>
      </c>
      <c r="M90" s="102" t="s">
        <v>25</v>
      </c>
      <c r="N90" s="102" t="s">
        <v>46</v>
      </c>
    </row>
    <row r="91" spans="1:14" ht="28.5" customHeight="1" x14ac:dyDescent="0.3">
      <c r="A91" s="48">
        <f t="shared" si="4"/>
        <v>2</v>
      </c>
      <c r="B91" s="106">
        <v>43507</v>
      </c>
      <c r="C91" s="96" t="s">
        <v>206</v>
      </c>
      <c r="D91" s="19">
        <f>IFERROR((IFERROR(VLOOKUP(C91,CADA_PROD!C:G,5,0),VLOOKUP(C91,CADA_PROD!B:G,6,0))),"")</f>
        <v>0</v>
      </c>
      <c r="E91" s="16">
        <v>123</v>
      </c>
      <c r="F91" s="18"/>
      <c r="G91" s="17"/>
      <c r="H91" s="47"/>
      <c r="I91" s="17"/>
      <c r="J91" s="46"/>
      <c r="K91" s="46">
        <f>IF(C91="","",SUMIFS(entrada!H:H,entrada!C:C,C91)-SUMIFS(SAIDA!G:G,SAIDA!C:C,C91))</f>
        <v>0</v>
      </c>
      <c r="L91" s="22">
        <f t="shared" si="5"/>
        <v>0</v>
      </c>
      <c r="M91" s="102" t="s">
        <v>25</v>
      </c>
      <c r="N91" s="17" t="s">
        <v>46</v>
      </c>
    </row>
    <row r="92" spans="1:14" ht="28.5" customHeight="1" x14ac:dyDescent="0.3">
      <c r="A92" s="48">
        <f t="shared" si="4"/>
        <v>2</v>
      </c>
      <c r="B92" s="106">
        <v>43507</v>
      </c>
      <c r="C92" s="96" t="s">
        <v>207</v>
      </c>
      <c r="D92" s="19">
        <f>IFERROR((IFERROR(VLOOKUP(C92,CADA_PROD!C:G,5,0),VLOOKUP(C92,CADA_PROD!B:G,6,0))),"")</f>
        <v>0</v>
      </c>
      <c r="E92" s="16">
        <v>123</v>
      </c>
      <c r="F92" s="18"/>
      <c r="G92" s="17"/>
      <c r="H92" s="47"/>
      <c r="I92" s="17"/>
      <c r="J92" s="46"/>
      <c r="K92" s="46">
        <f>IF(C92="","",SUMIFS(entrada!H:H,entrada!C:C,C92)-SUMIFS(SAIDA!G:G,SAIDA!C:C,C92))</f>
        <v>0</v>
      </c>
      <c r="L92" s="22">
        <f t="shared" si="5"/>
        <v>0</v>
      </c>
      <c r="M92" s="102" t="s">
        <v>25</v>
      </c>
      <c r="N92" s="102" t="s">
        <v>46</v>
      </c>
    </row>
    <row r="93" spans="1:14" ht="28.5" customHeight="1" x14ac:dyDescent="0.3">
      <c r="A93" s="48">
        <f t="shared" si="4"/>
        <v>2</v>
      </c>
      <c r="B93" s="106">
        <v>43507</v>
      </c>
      <c r="C93" s="96" t="s">
        <v>208</v>
      </c>
      <c r="D93" s="19">
        <f>IFERROR((IFERROR(VLOOKUP(C93,CADA_PROD!C:G,5,0),VLOOKUP(C93,CADA_PROD!B:G,6,0))),"")</f>
        <v>0</v>
      </c>
      <c r="E93" s="16">
        <v>123</v>
      </c>
      <c r="F93" s="18"/>
      <c r="G93" s="17"/>
      <c r="H93" s="47"/>
      <c r="I93" s="17"/>
      <c r="J93" s="46"/>
      <c r="K93" s="46">
        <f>IF(C93="","",SUMIFS(entrada!H:H,entrada!C:C,C93)-SUMIFS(SAIDA!G:G,SAIDA!C:C,C93))</f>
        <v>0</v>
      </c>
      <c r="L93" s="22">
        <f t="shared" si="5"/>
        <v>0</v>
      </c>
      <c r="M93" s="102" t="s">
        <v>25</v>
      </c>
      <c r="N93" s="17" t="s">
        <v>46</v>
      </c>
    </row>
    <row r="94" spans="1:14" ht="28.5" customHeight="1" x14ac:dyDescent="0.3">
      <c r="A94" s="48">
        <f t="shared" si="4"/>
        <v>2</v>
      </c>
      <c r="B94" s="106">
        <v>43507</v>
      </c>
      <c r="C94" s="96" t="s">
        <v>209</v>
      </c>
      <c r="D94" s="19">
        <f>IFERROR((IFERROR(VLOOKUP(C94,CADA_PROD!C:G,5,0),VLOOKUP(C94,CADA_PROD!B:G,6,0))),"")</f>
        <v>0</v>
      </c>
      <c r="E94" s="16">
        <v>123</v>
      </c>
      <c r="F94" s="18"/>
      <c r="G94" s="17"/>
      <c r="H94" s="47">
        <v>2</v>
      </c>
      <c r="I94" s="17"/>
      <c r="J94" s="46"/>
      <c r="K94" s="46">
        <f>IF(C94="","",SUMIFS(entrada!H:H,entrada!C:C,C94)-SUMIFS(SAIDA!G:G,SAIDA!C:C,C94))</f>
        <v>2</v>
      </c>
      <c r="L94" s="22">
        <f t="shared" si="5"/>
        <v>0</v>
      </c>
      <c r="M94" s="102" t="s">
        <v>25</v>
      </c>
      <c r="N94" s="102" t="s">
        <v>46</v>
      </c>
    </row>
    <row r="95" spans="1:14" ht="28.5" customHeight="1" x14ac:dyDescent="0.3">
      <c r="A95" s="48">
        <f t="shared" si="4"/>
        <v>2</v>
      </c>
      <c r="B95" s="106">
        <v>43507</v>
      </c>
      <c r="C95" s="96" t="s">
        <v>210</v>
      </c>
      <c r="D95" s="19">
        <f>IFERROR((IFERROR(VLOOKUP(C95,CADA_PROD!C:G,5,0),VLOOKUP(C95,CADA_PROD!B:G,6,0))),"")</f>
        <v>0</v>
      </c>
      <c r="E95" s="16">
        <v>123</v>
      </c>
      <c r="F95" s="18"/>
      <c r="G95" s="17"/>
      <c r="H95" s="47">
        <v>2</v>
      </c>
      <c r="I95" s="17"/>
      <c r="J95" s="46"/>
      <c r="K95" s="46">
        <f>IF(C95="","",SUMIFS(entrada!H:H,entrada!C:C,C95)-SUMIFS(SAIDA!G:G,SAIDA!C:C,C95))</f>
        <v>2</v>
      </c>
      <c r="L95" s="22">
        <f t="shared" si="5"/>
        <v>0</v>
      </c>
      <c r="M95" s="102" t="s">
        <v>25</v>
      </c>
      <c r="N95" s="17" t="s">
        <v>46</v>
      </c>
    </row>
    <row r="96" spans="1:14" ht="28.5" customHeight="1" x14ac:dyDescent="0.3">
      <c r="A96" s="48">
        <f t="shared" si="4"/>
        <v>2</v>
      </c>
      <c r="B96" s="106">
        <v>43507</v>
      </c>
      <c r="C96" s="96" t="s">
        <v>211</v>
      </c>
      <c r="D96" s="19">
        <f>IFERROR((IFERROR(VLOOKUP(C96,CADA_PROD!C:G,5,0),VLOOKUP(C96,CADA_PROD!B:G,6,0))),"")</f>
        <v>0</v>
      </c>
      <c r="E96" s="16">
        <v>123</v>
      </c>
      <c r="F96" s="18"/>
      <c r="G96" s="17"/>
      <c r="H96" s="47">
        <v>4</v>
      </c>
      <c r="I96" s="17"/>
      <c r="J96" s="46"/>
      <c r="K96" s="46">
        <f>IF(C96="","",SUMIFS(entrada!H:H,entrada!C:C,C96)-SUMIFS(SAIDA!G:G,SAIDA!C:C,C96))</f>
        <v>4</v>
      </c>
      <c r="L96" s="22">
        <f t="shared" si="5"/>
        <v>0</v>
      </c>
      <c r="M96" s="102" t="s">
        <v>25</v>
      </c>
      <c r="N96" s="102" t="s">
        <v>46</v>
      </c>
    </row>
    <row r="97" spans="1:14" ht="28.5" customHeight="1" x14ac:dyDescent="0.3">
      <c r="A97" s="48">
        <f t="shared" si="4"/>
        <v>2</v>
      </c>
      <c r="B97" s="106">
        <v>43507</v>
      </c>
      <c r="C97" s="96" t="s">
        <v>212</v>
      </c>
      <c r="D97" s="19">
        <f>IFERROR((IFERROR(VLOOKUP(C97,CADA_PROD!C:G,5,0),VLOOKUP(C97,CADA_PROD!B:G,6,0))),"")</f>
        <v>0</v>
      </c>
      <c r="E97" s="16">
        <v>123</v>
      </c>
      <c r="F97" s="18"/>
      <c r="G97" s="17"/>
      <c r="H97" s="47">
        <v>2</v>
      </c>
      <c r="I97" s="17"/>
      <c r="J97" s="46"/>
      <c r="K97" s="46">
        <f>IF(C97="","",SUMIFS(entrada!H:H,entrada!C:C,C97)-SUMIFS(SAIDA!G:G,SAIDA!C:C,C97))</f>
        <v>2</v>
      </c>
      <c r="L97" s="22">
        <f t="shared" si="5"/>
        <v>0</v>
      </c>
      <c r="M97" s="102" t="s">
        <v>25</v>
      </c>
      <c r="N97" s="17" t="s">
        <v>46</v>
      </c>
    </row>
    <row r="98" spans="1:14" ht="28.5" customHeight="1" x14ac:dyDescent="0.3">
      <c r="A98" s="48">
        <f t="shared" si="4"/>
        <v>2</v>
      </c>
      <c r="B98" s="106">
        <v>43507</v>
      </c>
      <c r="C98" s="96" t="s">
        <v>213</v>
      </c>
      <c r="D98" s="19">
        <f>IFERROR((IFERROR(VLOOKUP(C98,CADA_PROD!C:G,5,0),VLOOKUP(C98,CADA_PROD!B:G,6,0))),"")</f>
        <v>0</v>
      </c>
      <c r="E98" s="16">
        <v>123</v>
      </c>
      <c r="F98" s="18"/>
      <c r="G98" s="17"/>
      <c r="H98" s="47">
        <v>1</v>
      </c>
      <c r="I98" s="17"/>
      <c r="J98" s="46"/>
      <c r="K98" s="46">
        <f>IF(C98="","",SUMIFS(entrada!H:H,entrada!C:C,C98)-SUMIFS(SAIDA!G:G,SAIDA!C:C,C98))</f>
        <v>1</v>
      </c>
      <c r="L98" s="22">
        <f t="shared" si="5"/>
        <v>0</v>
      </c>
      <c r="M98" s="102" t="s">
        <v>25</v>
      </c>
      <c r="N98" s="102" t="s">
        <v>46</v>
      </c>
    </row>
    <row r="99" spans="1:14" ht="28.5" customHeight="1" x14ac:dyDescent="0.3">
      <c r="A99" s="48">
        <f t="shared" si="4"/>
        <v>2</v>
      </c>
      <c r="B99" s="106">
        <v>43507</v>
      </c>
      <c r="C99" s="96" t="s">
        <v>214</v>
      </c>
      <c r="D99" s="19">
        <f>IFERROR((IFERROR(VLOOKUP(C99,CADA_PROD!C:G,5,0),VLOOKUP(C99,CADA_PROD!B:G,6,0))),"")</f>
        <v>0</v>
      </c>
      <c r="E99" s="16">
        <v>123</v>
      </c>
      <c r="F99" s="18"/>
      <c r="G99" s="17"/>
      <c r="H99" s="47">
        <v>1</v>
      </c>
      <c r="I99" s="17"/>
      <c r="J99" s="46"/>
      <c r="K99" s="46">
        <f>IF(C99="","",SUMIFS(entrada!H:H,entrada!C:C,C99)-SUMIFS(SAIDA!G:G,SAIDA!C:C,C99))</f>
        <v>1</v>
      </c>
      <c r="L99" s="22">
        <f t="shared" si="5"/>
        <v>0</v>
      </c>
      <c r="M99" s="102" t="s">
        <v>25</v>
      </c>
      <c r="N99" s="17" t="s">
        <v>46</v>
      </c>
    </row>
    <row r="100" spans="1:14" ht="28.5" customHeight="1" x14ac:dyDescent="0.3">
      <c r="A100" s="48">
        <f t="shared" si="4"/>
        <v>2</v>
      </c>
      <c r="B100" s="106">
        <v>43507</v>
      </c>
      <c r="C100" s="96" t="s">
        <v>215</v>
      </c>
      <c r="D100" s="19">
        <f>IFERROR((IFERROR(VLOOKUP(C100,CADA_PROD!C:G,5,0),VLOOKUP(C100,CADA_PROD!B:G,6,0))),"")</f>
        <v>0</v>
      </c>
      <c r="E100" s="16">
        <v>123</v>
      </c>
      <c r="F100" s="18"/>
      <c r="G100" s="17"/>
      <c r="H100" s="47"/>
      <c r="I100" s="17"/>
      <c r="J100" s="46"/>
      <c r="K100" s="46">
        <f>IF(C100="","",SUMIFS(entrada!H:H,entrada!C:C,C100)-SUMIFS(SAIDA!G:G,SAIDA!C:C,C100))</f>
        <v>-8</v>
      </c>
      <c r="L100" s="22">
        <f t="shared" si="5"/>
        <v>0</v>
      </c>
      <c r="M100" s="102" t="s">
        <v>25</v>
      </c>
      <c r="N100" s="102" t="s">
        <v>46</v>
      </c>
    </row>
    <row r="101" spans="1:14" ht="28.5" customHeight="1" x14ac:dyDescent="0.3">
      <c r="A101" s="48">
        <f t="shared" si="4"/>
        <v>2</v>
      </c>
      <c r="B101" s="106">
        <v>43507</v>
      </c>
      <c r="C101" s="96" t="s">
        <v>216</v>
      </c>
      <c r="D101" s="19">
        <f>IFERROR((IFERROR(VLOOKUP(C101,CADA_PROD!C:G,5,0),VLOOKUP(C101,CADA_PROD!B:G,6,0))),"")</f>
        <v>0</v>
      </c>
      <c r="E101" s="16">
        <v>123</v>
      </c>
      <c r="F101" s="18"/>
      <c r="G101" s="17"/>
      <c r="H101" s="47">
        <v>7</v>
      </c>
      <c r="I101" s="17"/>
      <c r="J101" s="46"/>
      <c r="K101" s="46">
        <f>IF(C101="","",SUMIFS(entrada!H:H,entrada!C:C,C101)-SUMIFS(SAIDA!G:G,SAIDA!C:C,C101))</f>
        <v>4</v>
      </c>
      <c r="L101" s="22">
        <f t="shared" si="5"/>
        <v>0</v>
      </c>
      <c r="M101" s="102" t="s">
        <v>25</v>
      </c>
      <c r="N101" s="17" t="s">
        <v>46</v>
      </c>
    </row>
    <row r="102" spans="1:14" ht="28.5" customHeight="1" x14ac:dyDescent="0.3">
      <c r="A102" s="48">
        <f t="shared" si="4"/>
        <v>2</v>
      </c>
      <c r="B102" s="106">
        <v>43507</v>
      </c>
      <c r="C102" s="96" t="s">
        <v>217</v>
      </c>
      <c r="D102" s="19">
        <f>IFERROR((IFERROR(VLOOKUP(C102,CADA_PROD!C:G,5,0),VLOOKUP(C102,CADA_PROD!B:G,6,0))),"")</f>
        <v>0</v>
      </c>
      <c r="E102" s="16">
        <v>123</v>
      </c>
      <c r="F102" s="18"/>
      <c r="G102" s="17"/>
      <c r="H102" s="47">
        <v>7</v>
      </c>
      <c r="I102" s="17"/>
      <c r="J102" s="46"/>
      <c r="K102" s="46">
        <f>IF(C102="","",SUMIFS(entrada!H:H,entrada!C:C,C102)-SUMIFS(SAIDA!G:G,SAIDA!C:C,C102))</f>
        <v>4</v>
      </c>
      <c r="L102" s="22">
        <f t="shared" si="5"/>
        <v>0</v>
      </c>
      <c r="M102" s="102" t="s">
        <v>25</v>
      </c>
      <c r="N102" s="102" t="s">
        <v>46</v>
      </c>
    </row>
    <row r="103" spans="1:14" ht="28.5" customHeight="1" x14ac:dyDescent="0.3">
      <c r="A103" s="48">
        <f t="shared" si="4"/>
        <v>2</v>
      </c>
      <c r="B103" s="106">
        <v>43507</v>
      </c>
      <c r="C103" s="96" t="s">
        <v>218</v>
      </c>
      <c r="D103" s="19">
        <f>IFERROR((IFERROR(VLOOKUP(C103,CADA_PROD!C:G,5,0),VLOOKUP(C103,CADA_PROD!B:G,6,0))),"")</f>
        <v>0</v>
      </c>
      <c r="E103" s="16">
        <v>123</v>
      </c>
      <c r="F103" s="18"/>
      <c r="G103" s="17"/>
      <c r="H103" s="47">
        <v>14</v>
      </c>
      <c r="I103" s="17"/>
      <c r="J103" s="46"/>
      <c r="K103" s="46">
        <f>IF(C103="","",SUMIFS(entrada!H:H,entrada!C:C,C103)-SUMIFS(SAIDA!G:G,SAIDA!C:C,C103))</f>
        <v>11</v>
      </c>
      <c r="L103" s="22">
        <f t="shared" si="5"/>
        <v>0</v>
      </c>
      <c r="M103" s="102" t="s">
        <v>25</v>
      </c>
      <c r="N103" s="17" t="s">
        <v>46</v>
      </c>
    </row>
    <row r="104" spans="1:14" ht="28.5" customHeight="1" x14ac:dyDescent="0.3">
      <c r="A104" s="48">
        <f t="shared" si="4"/>
        <v>2</v>
      </c>
      <c r="B104" s="106">
        <v>43507</v>
      </c>
      <c r="C104" s="96" t="s">
        <v>219</v>
      </c>
      <c r="D104" s="19">
        <f>IFERROR((IFERROR(VLOOKUP(C104,CADA_PROD!C:G,5,0),VLOOKUP(C104,CADA_PROD!B:G,6,0))),"")</f>
        <v>0</v>
      </c>
      <c r="E104" s="16">
        <v>123</v>
      </c>
      <c r="F104" s="18"/>
      <c r="G104" s="17"/>
      <c r="H104" s="47">
        <v>14</v>
      </c>
      <c r="I104" s="17"/>
      <c r="J104" s="46"/>
      <c r="K104" s="46">
        <f>IF(C104="","",SUMIFS(entrada!H:H,entrada!C:C,C104)-SUMIFS(SAIDA!G:G,SAIDA!C:C,C104))</f>
        <v>11</v>
      </c>
      <c r="L104" s="22">
        <f t="shared" si="5"/>
        <v>0</v>
      </c>
      <c r="M104" s="102" t="s">
        <v>25</v>
      </c>
      <c r="N104" s="102" t="s">
        <v>46</v>
      </c>
    </row>
    <row r="105" spans="1:14" ht="28.5" customHeight="1" x14ac:dyDescent="0.3">
      <c r="A105" s="48">
        <f t="shared" si="4"/>
        <v>2</v>
      </c>
      <c r="B105" s="106">
        <v>43507</v>
      </c>
      <c r="C105" s="96" t="s">
        <v>220</v>
      </c>
      <c r="D105" s="19">
        <f>IFERROR((IFERROR(VLOOKUP(C105,CADA_PROD!C:G,5,0),VLOOKUP(C105,CADA_PROD!B:G,6,0))),"")</f>
        <v>0</v>
      </c>
      <c r="E105" s="16">
        <v>123</v>
      </c>
      <c r="F105" s="18"/>
      <c r="G105" s="17"/>
      <c r="H105" s="47">
        <v>3</v>
      </c>
      <c r="I105" s="17"/>
      <c r="J105" s="46"/>
      <c r="K105" s="46">
        <f>IF(C105="","",SUMIFS(entrada!H:H,entrada!C:C,C105)-SUMIFS(SAIDA!G:G,SAIDA!C:C,C105))</f>
        <v>3</v>
      </c>
      <c r="L105" s="22">
        <f t="shared" si="5"/>
        <v>0</v>
      </c>
      <c r="M105" s="102" t="s">
        <v>25</v>
      </c>
      <c r="N105" s="17" t="s">
        <v>46</v>
      </c>
    </row>
    <row r="106" spans="1:14" ht="28.5" customHeight="1" x14ac:dyDescent="0.3">
      <c r="A106" s="48">
        <f t="shared" si="4"/>
        <v>2</v>
      </c>
      <c r="B106" s="106">
        <v>43507</v>
      </c>
      <c r="C106" s="96" t="s">
        <v>221</v>
      </c>
      <c r="D106" s="19">
        <f>IFERROR((IFERROR(VLOOKUP(C106,CADA_PROD!C:G,5,0),VLOOKUP(C106,CADA_PROD!B:G,6,0))),"")</f>
        <v>0</v>
      </c>
      <c r="E106" s="16">
        <v>123</v>
      </c>
      <c r="F106" s="18"/>
      <c r="G106" s="17"/>
      <c r="H106" s="47"/>
      <c r="I106" s="17"/>
      <c r="J106" s="46"/>
      <c r="K106" s="46">
        <f>IF(C106="","",SUMIFS(entrada!H:H,entrada!C:C,C106)-SUMIFS(SAIDA!G:G,SAIDA!C:C,C106))</f>
        <v>0</v>
      </c>
      <c r="L106" s="22">
        <f t="shared" si="5"/>
        <v>0</v>
      </c>
      <c r="M106" s="102" t="s">
        <v>25</v>
      </c>
      <c r="N106" s="102" t="s">
        <v>46</v>
      </c>
    </row>
    <row r="107" spans="1:14" ht="28.5" customHeight="1" x14ac:dyDescent="0.3">
      <c r="A107" s="48">
        <f t="shared" si="4"/>
        <v>2</v>
      </c>
      <c r="B107" s="106">
        <v>43507</v>
      </c>
      <c r="C107" s="96" t="s">
        <v>222</v>
      </c>
      <c r="D107" s="19">
        <f>IFERROR((IFERROR(VLOOKUP(C107,CADA_PROD!C:G,5,0),VLOOKUP(C107,CADA_PROD!B:G,6,0))),"")</f>
        <v>0</v>
      </c>
      <c r="E107" s="16">
        <v>123</v>
      </c>
      <c r="F107" s="18"/>
      <c r="G107" s="17"/>
      <c r="H107" s="47"/>
      <c r="I107" s="17"/>
      <c r="J107" s="46"/>
      <c r="K107" s="46">
        <f>IF(C107="","",SUMIFS(entrada!H:H,entrada!C:C,C107)-SUMIFS(SAIDA!G:G,SAIDA!C:C,C107))</f>
        <v>0</v>
      </c>
      <c r="L107" s="22">
        <f t="shared" si="5"/>
        <v>0</v>
      </c>
      <c r="M107" s="102" t="s">
        <v>25</v>
      </c>
      <c r="N107" s="17" t="s">
        <v>46</v>
      </c>
    </row>
    <row r="108" spans="1:14" ht="28.5" customHeight="1" x14ac:dyDescent="0.3">
      <c r="A108" s="48">
        <f t="shared" si="4"/>
        <v>2</v>
      </c>
      <c r="B108" s="106">
        <v>43507</v>
      </c>
      <c r="C108" s="96" t="s">
        <v>223</v>
      </c>
      <c r="D108" s="19">
        <f>IFERROR((IFERROR(VLOOKUP(C108,CADA_PROD!C:G,5,0),VLOOKUP(C108,CADA_PROD!B:G,6,0))),"")</f>
        <v>0</v>
      </c>
      <c r="E108" s="16">
        <v>123</v>
      </c>
      <c r="F108" s="18"/>
      <c r="G108" s="17"/>
      <c r="H108" s="47"/>
      <c r="I108" s="17"/>
      <c r="J108" s="46"/>
      <c r="K108" s="46">
        <f>IF(C108="","",SUMIFS(entrada!H:H,entrada!C:C,C108)-SUMIFS(SAIDA!G:G,SAIDA!C:C,C108))</f>
        <v>0</v>
      </c>
      <c r="L108" s="22">
        <f t="shared" si="5"/>
        <v>0</v>
      </c>
      <c r="M108" s="102" t="s">
        <v>25</v>
      </c>
      <c r="N108" s="102" t="s">
        <v>46</v>
      </c>
    </row>
    <row r="109" spans="1:14" ht="28.5" customHeight="1" x14ac:dyDescent="0.3">
      <c r="A109" s="48">
        <f t="shared" si="4"/>
        <v>2</v>
      </c>
      <c r="B109" s="106">
        <v>43507</v>
      </c>
      <c r="C109" s="96" t="s">
        <v>224</v>
      </c>
      <c r="D109" s="19">
        <f>IFERROR((IFERROR(VLOOKUP(C109,CADA_PROD!C:G,5,0),VLOOKUP(C109,CADA_PROD!B:G,6,0))),"")</f>
        <v>0</v>
      </c>
      <c r="E109" s="16">
        <v>123</v>
      </c>
      <c r="F109" s="18"/>
      <c r="G109" s="17"/>
      <c r="H109" s="47"/>
      <c r="I109" s="17"/>
      <c r="J109" s="46"/>
      <c r="K109" s="46">
        <f>IF(C109="","",SUMIFS(entrada!H:H,entrada!C:C,C109)-SUMIFS(SAIDA!G:G,SAIDA!C:C,C109))</f>
        <v>0</v>
      </c>
      <c r="L109" s="22">
        <f t="shared" si="5"/>
        <v>0</v>
      </c>
      <c r="M109" s="102" t="s">
        <v>25</v>
      </c>
      <c r="N109" s="17" t="s">
        <v>46</v>
      </c>
    </row>
    <row r="110" spans="1:14" ht="28.5" customHeight="1" x14ac:dyDescent="0.3">
      <c r="A110" s="48">
        <f t="shared" si="4"/>
        <v>2</v>
      </c>
      <c r="B110" s="106">
        <v>43507</v>
      </c>
      <c r="C110" s="96" t="s">
        <v>225</v>
      </c>
      <c r="D110" s="19">
        <f>IFERROR((IFERROR(VLOOKUP(C110,CADA_PROD!C:G,5,0),VLOOKUP(C110,CADA_PROD!B:G,6,0))),"")</f>
        <v>0</v>
      </c>
      <c r="E110" s="16">
        <v>123</v>
      </c>
      <c r="F110" s="18"/>
      <c r="G110" s="17"/>
      <c r="H110" s="47"/>
      <c r="I110" s="17"/>
      <c r="J110" s="46"/>
      <c r="K110" s="46">
        <f>IF(C110="","",SUMIFS(entrada!H:H,entrada!C:C,C110)-SUMIFS(SAIDA!G:G,SAIDA!C:C,C110))</f>
        <v>0</v>
      </c>
      <c r="L110" s="22">
        <f t="shared" si="5"/>
        <v>0</v>
      </c>
      <c r="M110" s="102" t="s">
        <v>25</v>
      </c>
      <c r="N110" s="102" t="s">
        <v>46</v>
      </c>
    </row>
    <row r="111" spans="1:14" ht="28.5" customHeight="1" x14ac:dyDescent="0.3">
      <c r="A111" s="48">
        <f t="shared" si="4"/>
        <v>2</v>
      </c>
      <c r="B111" s="106">
        <v>43507</v>
      </c>
      <c r="C111" s="96" t="s">
        <v>226</v>
      </c>
      <c r="D111" s="19">
        <f>IFERROR((IFERROR(VLOOKUP(C111,CADA_PROD!C:G,5,0),VLOOKUP(C111,CADA_PROD!B:G,6,0))),"")</f>
        <v>0</v>
      </c>
      <c r="E111" s="16">
        <v>123</v>
      </c>
      <c r="F111" s="18"/>
      <c r="G111" s="17"/>
      <c r="H111" s="47"/>
      <c r="I111" s="17"/>
      <c r="J111" s="46"/>
      <c r="K111" s="46">
        <f>IF(C111="","",SUMIFS(entrada!H:H,entrada!C:C,C111)-SUMIFS(SAIDA!G:G,SAIDA!C:C,C111))</f>
        <v>0</v>
      </c>
      <c r="L111" s="22">
        <f t="shared" si="5"/>
        <v>0</v>
      </c>
      <c r="M111" s="102" t="s">
        <v>25</v>
      </c>
      <c r="N111" s="17" t="s">
        <v>46</v>
      </c>
    </row>
    <row r="112" spans="1:14" ht="28.5" customHeight="1" x14ac:dyDescent="0.3">
      <c r="A112" s="48">
        <f t="shared" si="4"/>
        <v>2</v>
      </c>
      <c r="B112" s="106">
        <v>43507</v>
      </c>
      <c r="C112" s="96" t="s">
        <v>125</v>
      </c>
      <c r="D112" s="19">
        <f>IFERROR((IFERROR(VLOOKUP(C112,CADA_PROD!C:G,5,0),VLOOKUP(C112,CADA_PROD!B:G,6,0))),"")</f>
        <v>0</v>
      </c>
      <c r="E112" s="16">
        <v>123</v>
      </c>
      <c r="F112" s="18"/>
      <c r="G112" s="17"/>
      <c r="H112" s="47">
        <v>15</v>
      </c>
      <c r="I112" s="17"/>
      <c r="J112" s="46"/>
      <c r="K112" s="46">
        <f>IF(C112="","",SUMIFS(entrada!H:H,entrada!C:C,C112)-SUMIFS(SAIDA!G:G,SAIDA!C:C,C112))</f>
        <v>15</v>
      </c>
      <c r="L112" s="22">
        <f t="shared" si="5"/>
        <v>0</v>
      </c>
      <c r="M112" s="102" t="s">
        <v>25</v>
      </c>
      <c r="N112" s="102" t="s">
        <v>46</v>
      </c>
    </row>
    <row r="113" spans="1:14" ht="28.5" customHeight="1" x14ac:dyDescent="0.3">
      <c r="A113" s="48">
        <f t="shared" si="4"/>
        <v>2</v>
      </c>
      <c r="B113" s="106">
        <v>43507</v>
      </c>
      <c r="C113" s="96" t="s">
        <v>126</v>
      </c>
      <c r="D113" s="19">
        <f>IFERROR((IFERROR(VLOOKUP(C113,CADA_PROD!C:G,5,0),VLOOKUP(C113,CADA_PROD!B:G,6,0))),"")</f>
        <v>0</v>
      </c>
      <c r="E113" s="16">
        <v>123</v>
      </c>
      <c r="F113" s="18"/>
      <c r="G113" s="17"/>
      <c r="H113" s="47">
        <v>14</v>
      </c>
      <c r="I113" s="17"/>
      <c r="J113" s="46"/>
      <c r="K113" s="46">
        <f>IF(C113="","",SUMIFS(entrada!H:H,entrada!C:C,C113)-SUMIFS(SAIDA!G:G,SAIDA!C:C,C113))</f>
        <v>12</v>
      </c>
      <c r="L113" s="22">
        <f t="shared" si="5"/>
        <v>0</v>
      </c>
      <c r="M113" s="102" t="s">
        <v>25</v>
      </c>
      <c r="N113" s="17" t="s">
        <v>46</v>
      </c>
    </row>
    <row r="114" spans="1:14" ht="28.5" customHeight="1" x14ac:dyDescent="0.3">
      <c r="A114" s="48">
        <f t="shared" si="4"/>
        <v>2</v>
      </c>
      <c r="B114" s="106">
        <v>43507</v>
      </c>
      <c r="C114" s="96" t="s">
        <v>127</v>
      </c>
      <c r="D114" s="19">
        <f>IFERROR((IFERROR(VLOOKUP(C114,CADA_PROD!C:G,5,0),VLOOKUP(C114,CADA_PROD!B:G,6,0))),"")</f>
        <v>0</v>
      </c>
      <c r="E114" s="16">
        <v>123</v>
      </c>
      <c r="F114" s="18"/>
      <c r="G114" s="17"/>
      <c r="H114" s="47">
        <v>10</v>
      </c>
      <c r="I114" s="17"/>
      <c r="J114" s="46"/>
      <c r="K114" s="46">
        <f>IF(C114="","",SUMIFS(entrada!H:H,entrada!C:C,C114)-SUMIFS(SAIDA!G:G,SAIDA!C:C,C114))</f>
        <v>9</v>
      </c>
      <c r="L114" s="22">
        <f t="shared" si="5"/>
        <v>0</v>
      </c>
      <c r="M114" s="102" t="s">
        <v>25</v>
      </c>
      <c r="N114" s="102" t="s">
        <v>46</v>
      </c>
    </row>
    <row r="115" spans="1:14" ht="28.5" customHeight="1" x14ac:dyDescent="0.3">
      <c r="A115" s="48">
        <f t="shared" si="4"/>
        <v>2</v>
      </c>
      <c r="B115" s="106">
        <v>43507</v>
      </c>
      <c r="C115" s="96" t="s">
        <v>128</v>
      </c>
      <c r="D115" s="19">
        <f>IFERROR((IFERROR(VLOOKUP(C115,CADA_PROD!C:G,5,0),VLOOKUP(C115,CADA_PROD!B:G,6,0))),"")</f>
        <v>0</v>
      </c>
      <c r="E115" s="16">
        <v>123</v>
      </c>
      <c r="F115" s="18"/>
      <c r="G115" s="17"/>
      <c r="H115" s="47">
        <v>9</v>
      </c>
      <c r="I115" s="17"/>
      <c r="J115" s="46"/>
      <c r="K115" s="46">
        <f>IF(C115="","",SUMIFS(entrada!H:H,entrada!C:C,C115)-SUMIFS(SAIDA!G:G,SAIDA!C:C,C115))</f>
        <v>9</v>
      </c>
      <c r="L115" s="22">
        <f t="shared" si="5"/>
        <v>0</v>
      </c>
      <c r="M115" s="102" t="s">
        <v>25</v>
      </c>
      <c r="N115" s="17" t="s">
        <v>46</v>
      </c>
    </row>
    <row r="116" spans="1:14" ht="28.5" customHeight="1" x14ac:dyDescent="0.3">
      <c r="A116" s="48">
        <f t="shared" si="4"/>
        <v>2</v>
      </c>
      <c r="B116" s="106">
        <v>43507</v>
      </c>
      <c r="C116" s="96" t="s">
        <v>129</v>
      </c>
      <c r="D116" s="19">
        <f>IFERROR((IFERROR(VLOOKUP(C116,CADA_PROD!C:G,5,0),VLOOKUP(C116,CADA_PROD!B:G,6,0))),"")</f>
        <v>0</v>
      </c>
      <c r="E116" s="16">
        <v>123</v>
      </c>
      <c r="F116" s="18"/>
      <c r="G116" s="17"/>
      <c r="H116" s="47">
        <v>1</v>
      </c>
      <c r="I116" s="17"/>
      <c r="J116" s="46"/>
      <c r="K116" s="46">
        <f>IF(C116="","",SUMIFS(entrada!H:H,entrada!C:C,C116)-SUMIFS(SAIDA!G:G,SAIDA!C:C,C116))</f>
        <v>1</v>
      </c>
      <c r="L116" s="22">
        <f t="shared" si="5"/>
        <v>0</v>
      </c>
      <c r="M116" s="102" t="s">
        <v>25</v>
      </c>
      <c r="N116" s="102" t="s">
        <v>46</v>
      </c>
    </row>
    <row r="117" spans="1:14" ht="28.5" customHeight="1" x14ac:dyDescent="0.3">
      <c r="A117" s="48">
        <f t="shared" si="4"/>
        <v>2</v>
      </c>
      <c r="B117" s="106">
        <v>43507</v>
      </c>
      <c r="C117" s="96" t="s">
        <v>130</v>
      </c>
      <c r="D117" s="19">
        <f>IFERROR((IFERROR(VLOOKUP(C117,CADA_PROD!C:G,5,0),VLOOKUP(C117,CADA_PROD!B:G,6,0))),"")</f>
        <v>0</v>
      </c>
      <c r="E117" s="16">
        <v>123</v>
      </c>
      <c r="F117" s="18"/>
      <c r="G117" s="17"/>
      <c r="H117" s="47">
        <v>6</v>
      </c>
      <c r="I117" s="17"/>
      <c r="J117" s="46"/>
      <c r="K117" s="46">
        <f>IF(C117="","",SUMIFS(entrada!H:H,entrada!C:C,C117)-SUMIFS(SAIDA!G:G,SAIDA!C:C,C117))</f>
        <v>6</v>
      </c>
      <c r="L117" s="22">
        <f t="shared" si="5"/>
        <v>0</v>
      </c>
      <c r="M117" s="102" t="s">
        <v>25</v>
      </c>
      <c r="N117" s="17" t="s">
        <v>46</v>
      </c>
    </row>
    <row r="118" spans="1:14" ht="28.5" customHeight="1" x14ac:dyDescent="0.3">
      <c r="A118" s="48">
        <f t="shared" si="4"/>
        <v>2</v>
      </c>
      <c r="B118" s="106">
        <v>43507</v>
      </c>
      <c r="C118" s="96" t="s">
        <v>227</v>
      </c>
      <c r="D118" s="19">
        <f>IFERROR((IFERROR(VLOOKUP(C118,CADA_PROD!C:G,5,0),VLOOKUP(C118,CADA_PROD!B:G,6,0))),"")</f>
        <v>0</v>
      </c>
      <c r="E118" s="16">
        <v>123</v>
      </c>
      <c r="F118" s="18"/>
      <c r="G118" s="17"/>
      <c r="H118" s="47">
        <v>0</v>
      </c>
      <c r="I118" s="17"/>
      <c r="J118" s="46"/>
      <c r="K118" s="46">
        <f>IF(C118="","",SUMIFS(entrada!H:H,entrada!C:C,C118)-SUMIFS(SAIDA!G:G,SAIDA!C:C,C118))</f>
        <v>-1</v>
      </c>
      <c r="L118" s="22">
        <f t="shared" si="5"/>
        <v>0</v>
      </c>
      <c r="M118" s="102" t="s">
        <v>25</v>
      </c>
      <c r="N118" s="102" t="s">
        <v>46</v>
      </c>
    </row>
    <row r="119" spans="1:14" ht="28.5" customHeight="1" x14ac:dyDescent="0.3">
      <c r="A119" s="48">
        <f t="shared" si="4"/>
        <v>2</v>
      </c>
      <c r="B119" s="106">
        <v>43507</v>
      </c>
      <c r="C119" s="96" t="s">
        <v>228</v>
      </c>
      <c r="D119" s="19">
        <f>IFERROR((IFERROR(VLOOKUP(C119,CADA_PROD!C:G,5,0),VLOOKUP(C119,CADA_PROD!B:G,6,0))),"")</f>
        <v>0</v>
      </c>
      <c r="E119" s="16">
        <v>123</v>
      </c>
      <c r="F119" s="18"/>
      <c r="G119" s="17"/>
      <c r="H119" s="47">
        <v>0</v>
      </c>
      <c r="I119" s="17"/>
      <c r="J119" s="46"/>
      <c r="K119" s="46">
        <f>IF(C119="","",SUMIFS(entrada!H:H,entrada!C:C,C119)-SUMIFS(SAIDA!G:G,SAIDA!C:C,C119))</f>
        <v>0</v>
      </c>
      <c r="L119" s="22">
        <f t="shared" si="5"/>
        <v>0</v>
      </c>
      <c r="M119" s="102" t="s">
        <v>25</v>
      </c>
      <c r="N119" s="17" t="s">
        <v>46</v>
      </c>
    </row>
    <row r="120" spans="1:14" ht="28.5" customHeight="1" x14ac:dyDescent="0.3">
      <c r="A120" s="48">
        <f t="shared" si="4"/>
        <v>2</v>
      </c>
      <c r="B120" s="106">
        <v>43507</v>
      </c>
      <c r="C120" s="96" t="s">
        <v>229</v>
      </c>
      <c r="D120" s="19" t="str">
        <f>IFERROR((IFERROR(VLOOKUP(C120,CADA_PROD!C:G,5,0),VLOOKUP(C120,CADA_PROD!B:G,6,0))),"")</f>
        <v>unidade</v>
      </c>
      <c r="E120" s="16">
        <v>123</v>
      </c>
      <c r="F120" s="18"/>
      <c r="G120" s="17"/>
      <c r="H120" s="47">
        <v>0</v>
      </c>
      <c r="I120" s="17"/>
      <c r="J120" s="46"/>
      <c r="K120" s="46">
        <f>IF(C120="","",SUMIFS(entrada!H:H,entrada!C:C,C120)-SUMIFS(SAIDA!G:G,SAIDA!C:C,C120))</f>
        <v>-2</v>
      </c>
      <c r="L120" s="22">
        <f t="shared" si="5"/>
        <v>0</v>
      </c>
      <c r="M120" s="102" t="s">
        <v>25</v>
      </c>
      <c r="N120" s="102" t="s">
        <v>46</v>
      </c>
    </row>
    <row r="121" spans="1:14" ht="28.5" customHeight="1" x14ac:dyDescent="0.3">
      <c r="A121" s="48">
        <f t="shared" si="4"/>
        <v>2</v>
      </c>
      <c r="B121" s="106">
        <v>43507</v>
      </c>
      <c r="C121" s="96" t="s">
        <v>230</v>
      </c>
      <c r="D121" s="19">
        <f>IFERROR((IFERROR(VLOOKUP(C121,CADA_PROD!C:G,5,0),VLOOKUP(C121,CADA_PROD!B:G,6,0))),"")</f>
        <v>0</v>
      </c>
      <c r="E121" s="16">
        <v>123</v>
      </c>
      <c r="F121" s="18"/>
      <c r="G121" s="17"/>
      <c r="H121" s="47">
        <v>0</v>
      </c>
      <c r="I121" s="17"/>
      <c r="J121" s="46"/>
      <c r="K121" s="46">
        <f>IF(C121="","",SUMIFS(entrada!H:H,entrada!C:C,C121)-SUMIFS(SAIDA!G:G,SAIDA!C:C,C121))</f>
        <v>0</v>
      </c>
      <c r="L121" s="22">
        <f t="shared" si="5"/>
        <v>0</v>
      </c>
      <c r="M121" s="102" t="s">
        <v>25</v>
      </c>
      <c r="N121" s="17" t="s">
        <v>46</v>
      </c>
    </row>
    <row r="122" spans="1:14" ht="28.5" customHeight="1" x14ac:dyDescent="0.3">
      <c r="A122" s="48">
        <f t="shared" si="4"/>
        <v>2</v>
      </c>
      <c r="B122" s="106">
        <v>43507</v>
      </c>
      <c r="C122" s="96" t="s">
        <v>231</v>
      </c>
      <c r="D122" s="19">
        <f>IFERROR((IFERROR(VLOOKUP(C122,CADA_PROD!C:G,5,0),VLOOKUP(C122,CADA_PROD!B:G,6,0))),"")</f>
        <v>0</v>
      </c>
      <c r="E122" s="16">
        <v>123</v>
      </c>
      <c r="F122" s="18"/>
      <c r="G122" s="17"/>
      <c r="H122" s="47">
        <v>0</v>
      </c>
      <c r="I122" s="17"/>
      <c r="J122" s="46"/>
      <c r="K122" s="46">
        <f>IF(C122="","",SUMIFS(entrada!H:H,entrada!C:C,C122)-SUMIFS(SAIDA!G:G,SAIDA!C:C,C122))</f>
        <v>0</v>
      </c>
      <c r="L122" s="22">
        <f t="shared" si="5"/>
        <v>0</v>
      </c>
      <c r="M122" s="102" t="s">
        <v>25</v>
      </c>
      <c r="N122" s="102" t="s">
        <v>46</v>
      </c>
    </row>
    <row r="123" spans="1:14" ht="28.5" customHeight="1" x14ac:dyDescent="0.3">
      <c r="A123" s="48">
        <f t="shared" si="4"/>
        <v>2</v>
      </c>
      <c r="B123" s="106">
        <v>43507</v>
      </c>
      <c r="C123" s="96" t="s">
        <v>232</v>
      </c>
      <c r="D123" s="19">
        <f>IFERROR((IFERROR(VLOOKUP(C123,CADA_PROD!C:G,5,0),VLOOKUP(C123,CADA_PROD!B:G,6,0))),"")</f>
        <v>0</v>
      </c>
      <c r="E123" s="16">
        <v>123</v>
      </c>
      <c r="F123" s="18"/>
      <c r="G123" s="17"/>
      <c r="H123" s="47">
        <v>0</v>
      </c>
      <c r="I123" s="17"/>
      <c r="J123" s="46"/>
      <c r="K123" s="46">
        <f>IF(C123="","",SUMIFS(entrada!H:H,entrada!C:C,C123)-SUMIFS(SAIDA!G:G,SAIDA!C:C,C123))</f>
        <v>0</v>
      </c>
      <c r="L123" s="22">
        <f t="shared" si="5"/>
        <v>0</v>
      </c>
      <c r="M123" s="102" t="s">
        <v>25</v>
      </c>
      <c r="N123" s="17" t="s">
        <v>46</v>
      </c>
    </row>
    <row r="124" spans="1:14" ht="28.5" customHeight="1" x14ac:dyDescent="0.3">
      <c r="A124" s="48">
        <f t="shared" si="4"/>
        <v>2</v>
      </c>
      <c r="B124" s="106">
        <v>43507</v>
      </c>
      <c r="C124" s="96" t="s">
        <v>233</v>
      </c>
      <c r="D124" s="19">
        <f>IFERROR((IFERROR(VLOOKUP(C124,CADA_PROD!C:G,5,0),VLOOKUP(C124,CADA_PROD!B:G,6,0))),"")</f>
        <v>0</v>
      </c>
      <c r="E124" s="16">
        <v>123</v>
      </c>
      <c r="F124" s="18"/>
      <c r="G124" s="17"/>
      <c r="H124" s="47">
        <v>2</v>
      </c>
      <c r="I124" s="17"/>
      <c r="J124" s="46"/>
      <c r="K124" s="46">
        <f>IF(C124="","",SUMIFS(entrada!H:H,entrada!C:C,C124)-SUMIFS(SAIDA!G:G,SAIDA!C:C,C124))</f>
        <v>2</v>
      </c>
      <c r="L124" s="22">
        <f t="shared" si="5"/>
        <v>0</v>
      </c>
      <c r="M124" s="102" t="s">
        <v>25</v>
      </c>
      <c r="N124" s="102" t="s">
        <v>46</v>
      </c>
    </row>
    <row r="125" spans="1:14" ht="28.5" customHeight="1" x14ac:dyDescent="0.3">
      <c r="A125" s="48">
        <f t="shared" si="4"/>
        <v>2</v>
      </c>
      <c r="B125" s="106">
        <v>43507</v>
      </c>
      <c r="C125" s="96" t="s">
        <v>234</v>
      </c>
      <c r="D125" s="19">
        <f>IFERROR((IFERROR(VLOOKUP(C125,CADA_PROD!C:G,5,0),VLOOKUP(C125,CADA_PROD!B:G,6,0))),"")</f>
        <v>0</v>
      </c>
      <c r="E125" s="16">
        <v>123</v>
      </c>
      <c r="F125" s="18"/>
      <c r="G125" s="17"/>
      <c r="H125" s="47">
        <v>6</v>
      </c>
      <c r="I125" s="17"/>
      <c r="J125" s="46"/>
      <c r="K125" s="46">
        <f>IF(C125="","",SUMIFS(entrada!H:H,entrada!C:C,C125)-SUMIFS(SAIDA!G:G,SAIDA!C:C,C125))</f>
        <v>6</v>
      </c>
      <c r="L125" s="22">
        <f t="shared" si="5"/>
        <v>0</v>
      </c>
      <c r="M125" s="102" t="s">
        <v>25</v>
      </c>
      <c r="N125" s="17" t="s">
        <v>46</v>
      </c>
    </row>
    <row r="126" spans="1:14" ht="28.5" customHeight="1" x14ac:dyDescent="0.3">
      <c r="A126" s="48">
        <f t="shared" si="4"/>
        <v>2</v>
      </c>
      <c r="B126" s="106">
        <v>43507</v>
      </c>
      <c r="C126" s="96" t="s">
        <v>235</v>
      </c>
      <c r="D126" s="19">
        <f>IFERROR((IFERROR(VLOOKUP(C126,CADA_PROD!C:G,5,0),VLOOKUP(C126,CADA_PROD!B:G,6,0))),"")</f>
        <v>0</v>
      </c>
      <c r="E126" s="16">
        <v>123</v>
      </c>
      <c r="F126" s="18"/>
      <c r="G126" s="17"/>
      <c r="H126" s="47">
        <v>60</v>
      </c>
      <c r="I126" s="17"/>
      <c r="J126" s="46"/>
      <c r="K126" s="46">
        <f>IF(C126="","",SUMIFS(entrada!H:H,entrada!C:C,C126)-SUMIFS(SAIDA!G:G,SAIDA!C:C,C126))</f>
        <v>60</v>
      </c>
      <c r="L126" s="22">
        <f t="shared" si="5"/>
        <v>0</v>
      </c>
      <c r="M126" s="102" t="s">
        <v>25</v>
      </c>
      <c r="N126" s="102" t="s">
        <v>46</v>
      </c>
    </row>
    <row r="127" spans="1:14" ht="28.5" customHeight="1" x14ac:dyDescent="0.3">
      <c r="A127" s="48">
        <f t="shared" si="4"/>
        <v>2</v>
      </c>
      <c r="B127" s="106">
        <v>43507</v>
      </c>
      <c r="C127" s="96" t="s">
        <v>236</v>
      </c>
      <c r="D127" s="19">
        <f>IFERROR((IFERROR(VLOOKUP(C127,CADA_PROD!C:G,5,0),VLOOKUP(C127,CADA_PROD!B:G,6,0))),"")</f>
        <v>0</v>
      </c>
      <c r="E127" s="16">
        <v>123</v>
      </c>
      <c r="F127" s="18"/>
      <c r="G127" s="17"/>
      <c r="H127" s="47">
        <v>7</v>
      </c>
      <c r="I127" s="17"/>
      <c r="J127" s="46"/>
      <c r="K127" s="46">
        <f>IF(C127="","",SUMIFS(entrada!H:H,entrada!C:C,C127)-SUMIFS(SAIDA!G:G,SAIDA!C:C,C127))</f>
        <v>7</v>
      </c>
      <c r="L127" s="22">
        <f t="shared" si="5"/>
        <v>0</v>
      </c>
      <c r="M127" s="102" t="s">
        <v>25</v>
      </c>
      <c r="N127" s="17" t="s">
        <v>46</v>
      </c>
    </row>
    <row r="128" spans="1:14" ht="28.5" customHeight="1" x14ac:dyDescent="0.3">
      <c r="A128" s="48">
        <f t="shared" si="4"/>
        <v>2</v>
      </c>
      <c r="B128" s="106">
        <v>43507</v>
      </c>
      <c r="C128" s="96" t="s">
        <v>237</v>
      </c>
      <c r="D128" s="19">
        <f>IFERROR((IFERROR(VLOOKUP(C128,CADA_PROD!C:G,5,0),VLOOKUP(C128,CADA_PROD!B:G,6,0))),"")</f>
        <v>0</v>
      </c>
      <c r="E128" s="16">
        <v>123</v>
      </c>
      <c r="F128" s="18"/>
      <c r="G128" s="17"/>
      <c r="H128" s="47">
        <v>30</v>
      </c>
      <c r="I128" s="17"/>
      <c r="J128" s="46"/>
      <c r="K128" s="46">
        <f>IF(C128="","",SUMIFS(entrada!H:H,entrada!C:C,C128)-SUMIFS(SAIDA!G:G,SAIDA!C:C,C128))</f>
        <v>30</v>
      </c>
      <c r="L128" s="22">
        <f t="shared" si="5"/>
        <v>0</v>
      </c>
      <c r="M128" s="102" t="s">
        <v>25</v>
      </c>
      <c r="N128" s="102" t="s">
        <v>46</v>
      </c>
    </row>
    <row r="129" spans="1:14" ht="28.5" customHeight="1" x14ac:dyDescent="0.3">
      <c r="A129" s="48">
        <f t="shared" si="4"/>
        <v>2</v>
      </c>
      <c r="B129" s="106">
        <v>43507</v>
      </c>
      <c r="C129" s="96" t="s">
        <v>238</v>
      </c>
      <c r="D129" s="19">
        <f>IFERROR((IFERROR(VLOOKUP(C129,CADA_PROD!C:G,5,0),VLOOKUP(C129,CADA_PROD!B:G,6,0))),"")</f>
        <v>0</v>
      </c>
      <c r="E129" s="16">
        <v>123</v>
      </c>
      <c r="F129" s="18"/>
      <c r="G129" s="17"/>
      <c r="H129" s="47">
        <v>35</v>
      </c>
      <c r="I129" s="17"/>
      <c r="J129" s="46"/>
      <c r="K129" s="46">
        <f>IF(C129="","",SUMIFS(entrada!H:H,entrada!C:C,C129)-SUMIFS(SAIDA!G:G,SAIDA!C:C,C129))</f>
        <v>35</v>
      </c>
      <c r="L129" s="22">
        <f t="shared" si="5"/>
        <v>0</v>
      </c>
      <c r="M129" s="102" t="s">
        <v>25</v>
      </c>
      <c r="N129" s="17" t="s">
        <v>46</v>
      </c>
    </row>
    <row r="130" spans="1:14" ht="28.5" customHeight="1" x14ac:dyDescent="0.3">
      <c r="A130" s="48">
        <f t="shared" si="4"/>
        <v>2</v>
      </c>
      <c r="B130" s="106">
        <v>43507</v>
      </c>
      <c r="C130" s="96" t="s">
        <v>239</v>
      </c>
      <c r="D130" s="19">
        <f>IFERROR((IFERROR(VLOOKUP(C130,CADA_PROD!C:G,5,0),VLOOKUP(C130,CADA_PROD!B:G,6,0))),"")</f>
        <v>0</v>
      </c>
      <c r="E130" s="16">
        <v>123</v>
      </c>
      <c r="F130" s="18"/>
      <c r="G130" s="17"/>
      <c r="H130" s="47">
        <v>4</v>
      </c>
      <c r="I130" s="17"/>
      <c r="J130" s="46"/>
      <c r="K130" s="46">
        <f>IF(C130="","",SUMIFS(entrada!H:H,entrada!C:C,C130)-SUMIFS(SAIDA!G:G,SAIDA!C:C,C130))</f>
        <v>4</v>
      </c>
      <c r="L130" s="22">
        <f t="shared" si="5"/>
        <v>0</v>
      </c>
      <c r="M130" s="102" t="s">
        <v>25</v>
      </c>
      <c r="N130" s="102" t="s">
        <v>46</v>
      </c>
    </row>
    <row r="131" spans="1:14" ht="28.5" customHeight="1" x14ac:dyDescent="0.3">
      <c r="A131" s="48">
        <f t="shared" si="4"/>
        <v>2</v>
      </c>
      <c r="B131" s="106">
        <v>43507</v>
      </c>
      <c r="C131" s="96" t="s">
        <v>240</v>
      </c>
      <c r="D131" s="19" t="str">
        <f>IFERROR((IFERROR(VLOOKUP(C131,CADA_PROD!C:G,5,0),VLOOKUP(C131,CADA_PROD!B:G,6,0))),"")</f>
        <v>unidade</v>
      </c>
      <c r="E131" s="16">
        <v>123</v>
      </c>
      <c r="F131" s="18"/>
      <c r="G131" s="17"/>
      <c r="H131" s="47">
        <v>17</v>
      </c>
      <c r="I131" s="17"/>
      <c r="J131" s="46"/>
      <c r="K131" s="46">
        <f>IF(C131="","",SUMIFS(entrada!H:H,entrada!C:C,C131)-SUMIFS(SAIDA!G:G,SAIDA!C:C,C131))</f>
        <v>4</v>
      </c>
      <c r="L131" s="22">
        <f t="shared" si="5"/>
        <v>0</v>
      </c>
      <c r="M131" s="102" t="s">
        <v>25</v>
      </c>
      <c r="N131" s="17" t="s">
        <v>46</v>
      </c>
    </row>
    <row r="132" spans="1:14" ht="28.5" customHeight="1" x14ac:dyDescent="0.3">
      <c r="A132" s="48">
        <f t="shared" si="4"/>
        <v>2</v>
      </c>
      <c r="B132" s="106">
        <v>43507</v>
      </c>
      <c r="C132" s="96" t="s">
        <v>241</v>
      </c>
      <c r="D132" s="19">
        <f>IFERROR((IFERROR(VLOOKUP(C132,CADA_PROD!C:G,5,0),VLOOKUP(C132,CADA_PROD!B:G,6,0))),"")</f>
        <v>0</v>
      </c>
      <c r="E132" s="16">
        <v>123</v>
      </c>
      <c r="F132" s="18"/>
      <c r="G132" s="17"/>
      <c r="H132" s="47">
        <v>88</v>
      </c>
      <c r="I132" s="17"/>
      <c r="J132" s="46"/>
      <c r="K132" s="46">
        <f>IF(C132="","",SUMIFS(entrada!H:H,entrada!C:C,C132)-SUMIFS(SAIDA!G:G,SAIDA!C:C,C132))</f>
        <v>68</v>
      </c>
      <c r="L132" s="22">
        <f t="shared" si="5"/>
        <v>0</v>
      </c>
      <c r="M132" s="102" t="s">
        <v>25</v>
      </c>
      <c r="N132" s="102" t="s">
        <v>46</v>
      </c>
    </row>
    <row r="133" spans="1:14" ht="28.5" customHeight="1" x14ac:dyDescent="0.3">
      <c r="A133" s="48">
        <f t="shared" ref="A133:A196" si="6">IF(C133="","",MONTH(B133))</f>
        <v>2</v>
      </c>
      <c r="B133" s="106">
        <v>43507</v>
      </c>
      <c r="C133" s="96" t="s">
        <v>242</v>
      </c>
      <c r="D133" s="19">
        <f>IFERROR((IFERROR(VLOOKUP(C133,CADA_PROD!C:G,5,0),VLOOKUP(C133,CADA_PROD!B:G,6,0))),"")</f>
        <v>0</v>
      </c>
      <c r="E133" s="16">
        <v>123</v>
      </c>
      <c r="F133" s="18"/>
      <c r="G133" s="17"/>
      <c r="H133" s="47">
        <v>42</v>
      </c>
      <c r="I133" s="17"/>
      <c r="J133" s="46"/>
      <c r="K133" s="46">
        <f>IF(C133="","",SUMIFS(entrada!H:H,entrada!C:C,C133)-SUMIFS(SAIDA!G:G,SAIDA!C:C,C133))</f>
        <v>42</v>
      </c>
      <c r="L133" s="22">
        <f t="shared" si="5"/>
        <v>0</v>
      </c>
      <c r="M133" s="102" t="s">
        <v>25</v>
      </c>
      <c r="N133" s="17" t="s">
        <v>46</v>
      </c>
    </row>
    <row r="134" spans="1:14" ht="28.5" customHeight="1" x14ac:dyDescent="0.3">
      <c r="A134" s="48">
        <f t="shared" si="6"/>
        <v>2</v>
      </c>
      <c r="B134" s="106">
        <v>43507</v>
      </c>
      <c r="C134" s="96" t="s">
        <v>243</v>
      </c>
      <c r="D134" s="19">
        <f>IFERROR((IFERROR(VLOOKUP(C134,CADA_PROD!C:G,5,0),VLOOKUP(C134,CADA_PROD!B:G,6,0))),"")</f>
        <v>0</v>
      </c>
      <c r="E134" s="16">
        <v>123</v>
      </c>
      <c r="F134" s="18"/>
      <c r="G134" s="17"/>
      <c r="H134" s="47">
        <v>4</v>
      </c>
      <c r="I134" s="17"/>
      <c r="J134" s="46"/>
      <c r="K134" s="46">
        <f>IF(C134="","",SUMIFS(entrada!H:H,entrada!C:C,C134)-SUMIFS(SAIDA!G:G,SAIDA!C:C,C134))</f>
        <v>4</v>
      </c>
      <c r="L134" s="22">
        <f t="shared" si="5"/>
        <v>0</v>
      </c>
      <c r="M134" s="102" t="s">
        <v>25</v>
      </c>
      <c r="N134" s="102" t="s">
        <v>46</v>
      </c>
    </row>
    <row r="135" spans="1:14" ht="28.5" customHeight="1" x14ac:dyDescent="0.3">
      <c r="A135" s="48">
        <f t="shared" si="6"/>
        <v>2</v>
      </c>
      <c r="B135" s="106">
        <v>43507</v>
      </c>
      <c r="C135" s="96" t="s">
        <v>244</v>
      </c>
      <c r="D135" s="19">
        <f>IFERROR((IFERROR(VLOOKUP(C135,CADA_PROD!C:G,5,0),VLOOKUP(C135,CADA_PROD!B:G,6,0))),"")</f>
        <v>0</v>
      </c>
      <c r="E135" s="16">
        <v>123</v>
      </c>
      <c r="F135" s="18"/>
      <c r="G135" s="17"/>
      <c r="H135" s="47">
        <v>42</v>
      </c>
      <c r="I135" s="17"/>
      <c r="J135" s="46"/>
      <c r="K135" s="46">
        <f>IF(C135="","",SUMIFS(entrada!H:H,entrada!C:C,C135)-SUMIFS(SAIDA!G:G,SAIDA!C:C,C135))</f>
        <v>42</v>
      </c>
      <c r="L135" s="22">
        <f t="shared" si="5"/>
        <v>0</v>
      </c>
      <c r="M135" s="102" t="s">
        <v>25</v>
      </c>
      <c r="N135" s="17" t="s">
        <v>46</v>
      </c>
    </row>
    <row r="136" spans="1:14" ht="28.5" customHeight="1" x14ac:dyDescent="0.3">
      <c r="A136" s="48">
        <f t="shared" si="6"/>
        <v>2</v>
      </c>
      <c r="B136" s="106">
        <v>43507</v>
      </c>
      <c r="C136" s="96" t="s">
        <v>245</v>
      </c>
      <c r="D136" s="19">
        <f>IFERROR((IFERROR(VLOOKUP(C136,CADA_PROD!C:G,5,0),VLOOKUP(C136,CADA_PROD!B:G,6,0))),"")</f>
        <v>0</v>
      </c>
      <c r="E136" s="16">
        <v>123</v>
      </c>
      <c r="F136" s="18"/>
      <c r="G136" s="17"/>
      <c r="H136" s="47">
        <v>40</v>
      </c>
      <c r="I136" s="17"/>
      <c r="J136" s="46"/>
      <c r="K136" s="46">
        <f>IF(C136="","",SUMIFS(entrada!H:H,entrada!C:C,C136)-SUMIFS(SAIDA!G:G,SAIDA!C:C,C136))</f>
        <v>40</v>
      </c>
      <c r="L136" s="22">
        <f t="shared" si="5"/>
        <v>0</v>
      </c>
      <c r="M136" s="102" t="s">
        <v>25</v>
      </c>
      <c r="N136" s="102" t="s">
        <v>46</v>
      </c>
    </row>
    <row r="137" spans="1:14" ht="28.5" customHeight="1" x14ac:dyDescent="0.3">
      <c r="A137" s="48">
        <f t="shared" si="6"/>
        <v>2</v>
      </c>
      <c r="B137" s="106">
        <v>43507</v>
      </c>
      <c r="C137" s="96" t="s">
        <v>246</v>
      </c>
      <c r="D137" s="19">
        <f>IFERROR((IFERROR(VLOOKUP(C137,CADA_PROD!C:G,5,0),VLOOKUP(C137,CADA_PROD!B:G,6,0))),"")</f>
        <v>0</v>
      </c>
      <c r="E137" s="16">
        <v>123</v>
      </c>
      <c r="F137" s="18"/>
      <c r="G137" s="17"/>
      <c r="H137" s="47">
        <v>1</v>
      </c>
      <c r="I137" s="17"/>
      <c r="J137" s="46"/>
      <c r="K137" s="46">
        <f>IF(C137="","",SUMIFS(entrada!H:H,entrada!C:C,C137)-SUMIFS(SAIDA!G:G,SAIDA!C:C,C137))</f>
        <v>1</v>
      </c>
      <c r="L137" s="22">
        <f t="shared" si="5"/>
        <v>0</v>
      </c>
      <c r="M137" s="102" t="s">
        <v>25</v>
      </c>
      <c r="N137" s="17" t="s">
        <v>46</v>
      </c>
    </row>
    <row r="138" spans="1:14" ht="28.5" customHeight="1" x14ac:dyDescent="0.3">
      <c r="A138" s="48">
        <f t="shared" si="6"/>
        <v>2</v>
      </c>
      <c r="B138" s="106">
        <v>43507</v>
      </c>
      <c r="C138" s="96" t="s">
        <v>247</v>
      </c>
      <c r="D138" s="19">
        <f>IFERROR((IFERROR(VLOOKUP(C138,CADA_PROD!C:G,5,0),VLOOKUP(C138,CADA_PROD!B:G,6,0))),"")</f>
        <v>0</v>
      </c>
      <c r="E138" s="16">
        <v>123</v>
      </c>
      <c r="F138" s="18"/>
      <c r="G138" s="17"/>
      <c r="H138" s="47">
        <v>2</v>
      </c>
      <c r="I138" s="17"/>
      <c r="J138" s="46"/>
      <c r="K138" s="46">
        <f>IF(C138="","",SUMIFS(entrada!H:H,entrada!C:C,C138)-SUMIFS(SAIDA!G:G,SAIDA!C:C,C138))</f>
        <v>2</v>
      </c>
      <c r="L138" s="22">
        <f t="shared" si="5"/>
        <v>0</v>
      </c>
      <c r="M138" s="102" t="s">
        <v>25</v>
      </c>
      <c r="N138" s="102" t="s">
        <v>46</v>
      </c>
    </row>
    <row r="139" spans="1:14" ht="28.5" customHeight="1" x14ac:dyDescent="0.3">
      <c r="A139" s="48">
        <f t="shared" si="6"/>
        <v>2</v>
      </c>
      <c r="B139" s="106">
        <v>43507</v>
      </c>
      <c r="C139" s="96" t="s">
        <v>248</v>
      </c>
      <c r="D139" s="19">
        <f>IFERROR((IFERROR(VLOOKUP(C139,CADA_PROD!C:G,5,0),VLOOKUP(C139,CADA_PROD!B:G,6,0))),"")</f>
        <v>0</v>
      </c>
      <c r="E139" s="16">
        <v>123</v>
      </c>
      <c r="F139" s="18"/>
      <c r="G139" s="17"/>
      <c r="H139" s="47">
        <v>80</v>
      </c>
      <c r="I139" s="17"/>
      <c r="J139" s="46"/>
      <c r="K139" s="46">
        <f>IF(C139="","",SUMIFS(entrada!H:H,entrada!C:C,C139)-SUMIFS(SAIDA!G:G,SAIDA!C:C,C139))</f>
        <v>60</v>
      </c>
      <c r="L139" s="22">
        <f t="shared" si="5"/>
        <v>0</v>
      </c>
      <c r="M139" s="102" t="s">
        <v>25</v>
      </c>
      <c r="N139" s="17" t="s">
        <v>46</v>
      </c>
    </row>
    <row r="140" spans="1:14" ht="28.5" customHeight="1" x14ac:dyDescent="0.3">
      <c r="A140" s="48">
        <f t="shared" si="6"/>
        <v>2</v>
      </c>
      <c r="B140" s="106">
        <v>43507</v>
      </c>
      <c r="C140" s="96" t="s">
        <v>249</v>
      </c>
      <c r="D140" s="19">
        <f>IFERROR((IFERROR(VLOOKUP(C140,CADA_PROD!C:G,5,0),VLOOKUP(C140,CADA_PROD!B:G,6,0))),"")</f>
        <v>0</v>
      </c>
      <c r="E140" s="16">
        <v>123</v>
      </c>
      <c r="F140" s="18"/>
      <c r="G140" s="17"/>
      <c r="H140" s="47">
        <v>2</v>
      </c>
      <c r="I140" s="17"/>
      <c r="J140" s="46"/>
      <c r="K140" s="46">
        <f>IF(C140="","",SUMIFS(entrada!H:H,entrada!C:C,C140)-SUMIFS(SAIDA!G:G,SAIDA!C:C,C140))</f>
        <v>2</v>
      </c>
      <c r="L140" s="22">
        <f t="shared" ref="L140:L193" si="7">IF(C140="","",G140*H140)</f>
        <v>0</v>
      </c>
      <c r="M140" s="102" t="s">
        <v>25</v>
      </c>
      <c r="N140" s="102" t="s">
        <v>46</v>
      </c>
    </row>
    <row r="141" spans="1:14" ht="28.5" customHeight="1" x14ac:dyDescent="0.3">
      <c r="A141" s="48">
        <f t="shared" si="6"/>
        <v>2</v>
      </c>
      <c r="B141" s="106">
        <v>43507</v>
      </c>
      <c r="C141" s="96" t="s">
        <v>250</v>
      </c>
      <c r="D141" s="19">
        <f>IFERROR((IFERROR(VLOOKUP(C141,CADA_PROD!C:G,5,0),VLOOKUP(C141,CADA_PROD!B:G,6,0))),"")</f>
        <v>0</v>
      </c>
      <c r="E141" s="16">
        <v>123</v>
      </c>
      <c r="F141" s="18"/>
      <c r="G141" s="17"/>
      <c r="H141" s="47">
        <v>3</v>
      </c>
      <c r="I141" s="17"/>
      <c r="J141" s="46"/>
      <c r="K141" s="46">
        <f>IF(C141="","",SUMIFS(entrada!H:H,entrada!C:C,C141)-SUMIFS(SAIDA!G:G,SAIDA!C:C,C141))</f>
        <v>43</v>
      </c>
      <c r="L141" s="22">
        <f t="shared" si="7"/>
        <v>0</v>
      </c>
      <c r="M141" s="102" t="s">
        <v>25</v>
      </c>
      <c r="N141" s="17" t="s">
        <v>46</v>
      </c>
    </row>
    <row r="142" spans="1:14" ht="28.5" customHeight="1" x14ac:dyDescent="0.3">
      <c r="A142" s="48">
        <f t="shared" si="6"/>
        <v>2</v>
      </c>
      <c r="B142" s="106">
        <v>43507</v>
      </c>
      <c r="C142" s="96" t="s">
        <v>251</v>
      </c>
      <c r="D142" s="19">
        <f>IFERROR((IFERROR(VLOOKUP(C142,CADA_PROD!C:G,5,0),VLOOKUP(C142,CADA_PROD!B:G,6,0))),"")</f>
        <v>0</v>
      </c>
      <c r="E142" s="16">
        <v>123</v>
      </c>
      <c r="F142" s="18"/>
      <c r="G142" s="17"/>
      <c r="H142" s="47"/>
      <c r="I142" s="17"/>
      <c r="J142" s="46"/>
      <c r="K142" s="46">
        <f>IF(C142="","",SUMIFS(entrada!H:H,entrada!C:C,C142)-SUMIFS(SAIDA!G:G,SAIDA!C:C,C142))</f>
        <v>0</v>
      </c>
      <c r="L142" s="22">
        <f t="shared" si="7"/>
        <v>0</v>
      </c>
      <c r="M142" s="102" t="s">
        <v>25</v>
      </c>
      <c r="N142" s="102" t="s">
        <v>46</v>
      </c>
    </row>
    <row r="143" spans="1:14" ht="28.5" customHeight="1" x14ac:dyDescent="0.3">
      <c r="A143" s="48">
        <f t="shared" si="6"/>
        <v>2</v>
      </c>
      <c r="B143" s="106">
        <v>43507</v>
      </c>
      <c r="C143" s="96" t="s">
        <v>252</v>
      </c>
      <c r="D143" s="19">
        <f>IFERROR((IFERROR(VLOOKUP(C143,CADA_PROD!C:G,5,0),VLOOKUP(C143,CADA_PROD!B:G,6,0))),"")</f>
        <v>0</v>
      </c>
      <c r="E143" s="16">
        <v>123</v>
      </c>
      <c r="F143" s="18"/>
      <c r="G143" s="17"/>
      <c r="H143" s="47"/>
      <c r="I143" s="17"/>
      <c r="J143" s="46"/>
      <c r="K143" s="46">
        <f>IF(C143="","",SUMIFS(entrada!H:H,entrada!C:C,C143)-SUMIFS(SAIDA!G:G,SAIDA!C:C,C143))</f>
        <v>-8</v>
      </c>
      <c r="L143" s="22">
        <f t="shared" si="7"/>
        <v>0</v>
      </c>
      <c r="M143" s="102" t="s">
        <v>25</v>
      </c>
      <c r="N143" s="17" t="s">
        <v>46</v>
      </c>
    </row>
    <row r="144" spans="1:14" ht="28.5" customHeight="1" x14ac:dyDescent="0.3">
      <c r="A144" s="48">
        <f t="shared" si="6"/>
        <v>2</v>
      </c>
      <c r="B144" s="106">
        <v>43507</v>
      </c>
      <c r="C144" s="96" t="s">
        <v>253</v>
      </c>
      <c r="D144" s="19">
        <f>IFERROR((IFERROR(VLOOKUP(C144,CADA_PROD!C:G,5,0),VLOOKUP(C144,CADA_PROD!B:G,6,0))),"")</f>
        <v>0</v>
      </c>
      <c r="E144" s="16">
        <v>123</v>
      </c>
      <c r="F144" s="18"/>
      <c r="G144" s="17"/>
      <c r="H144" s="47"/>
      <c r="I144" s="17"/>
      <c r="J144" s="46"/>
      <c r="K144" s="46">
        <f>IF(C144="","",SUMIFS(entrada!H:H,entrada!C:C,C144)-SUMIFS(SAIDA!G:G,SAIDA!C:C,C144))</f>
        <v>-2</v>
      </c>
      <c r="L144" s="22">
        <f t="shared" si="7"/>
        <v>0</v>
      </c>
      <c r="M144" s="102" t="s">
        <v>25</v>
      </c>
      <c r="N144" s="102" t="s">
        <v>46</v>
      </c>
    </row>
    <row r="145" spans="1:14" ht="28.5" customHeight="1" x14ac:dyDescent="0.3">
      <c r="A145" s="48">
        <f t="shared" si="6"/>
        <v>2</v>
      </c>
      <c r="B145" s="106">
        <v>43507</v>
      </c>
      <c r="C145" s="96" t="s">
        <v>254</v>
      </c>
      <c r="D145" s="19">
        <f>IFERROR((IFERROR(VLOOKUP(C145,CADA_PROD!C:G,5,0),VLOOKUP(C145,CADA_PROD!B:G,6,0))),"")</f>
        <v>0</v>
      </c>
      <c r="E145" s="16">
        <v>123</v>
      </c>
      <c r="F145" s="18"/>
      <c r="G145" s="17"/>
      <c r="H145" s="47"/>
      <c r="I145" s="17"/>
      <c r="J145" s="46"/>
      <c r="K145" s="46">
        <f>IF(C145="","",SUMIFS(entrada!H:H,entrada!C:C,C145)-SUMIFS(SAIDA!G:G,SAIDA!C:C,C145))</f>
        <v>-2</v>
      </c>
      <c r="L145" s="22">
        <f t="shared" si="7"/>
        <v>0</v>
      </c>
      <c r="M145" s="102" t="s">
        <v>25</v>
      </c>
      <c r="N145" s="17" t="s">
        <v>46</v>
      </c>
    </row>
    <row r="146" spans="1:14" ht="28.5" customHeight="1" x14ac:dyDescent="0.3">
      <c r="A146" s="48">
        <f t="shared" si="6"/>
        <v>2</v>
      </c>
      <c r="B146" s="106">
        <v>43507</v>
      </c>
      <c r="C146" s="96" t="s">
        <v>255</v>
      </c>
      <c r="D146" s="19">
        <f>IFERROR((IFERROR(VLOOKUP(C146,CADA_PROD!C:G,5,0),VLOOKUP(C146,CADA_PROD!B:G,6,0))),"")</f>
        <v>0</v>
      </c>
      <c r="E146" s="16">
        <v>123</v>
      </c>
      <c r="F146" s="18"/>
      <c r="G146" s="17"/>
      <c r="H146" s="47"/>
      <c r="I146" s="17"/>
      <c r="J146" s="46"/>
      <c r="K146" s="46">
        <f>IF(C146="","",SUMIFS(entrada!H:H,entrada!C:C,C146)-SUMIFS(SAIDA!G:G,SAIDA!C:C,C146))</f>
        <v>-2</v>
      </c>
      <c r="L146" s="22">
        <f t="shared" si="7"/>
        <v>0</v>
      </c>
      <c r="M146" s="102" t="s">
        <v>25</v>
      </c>
      <c r="N146" s="102" t="s">
        <v>46</v>
      </c>
    </row>
    <row r="147" spans="1:14" ht="28.5" customHeight="1" x14ac:dyDescent="0.3">
      <c r="A147" s="48">
        <f t="shared" si="6"/>
        <v>2</v>
      </c>
      <c r="B147" s="106">
        <v>43507</v>
      </c>
      <c r="C147" s="96" t="s">
        <v>256</v>
      </c>
      <c r="D147" s="19">
        <f>IFERROR((IFERROR(VLOOKUP(C147,CADA_PROD!C:G,5,0),VLOOKUP(C147,CADA_PROD!B:G,6,0))),"")</f>
        <v>0</v>
      </c>
      <c r="E147" s="16">
        <v>123</v>
      </c>
      <c r="F147" s="18"/>
      <c r="G147" s="17"/>
      <c r="H147" s="47"/>
      <c r="I147" s="17"/>
      <c r="J147" s="46"/>
      <c r="K147" s="46">
        <f>IF(C147="","",SUMIFS(entrada!H:H,entrada!C:C,C147)-SUMIFS(SAIDA!G:G,SAIDA!C:C,C147))</f>
        <v>0</v>
      </c>
      <c r="L147" s="22">
        <f t="shared" si="7"/>
        <v>0</v>
      </c>
      <c r="M147" s="102" t="s">
        <v>25</v>
      </c>
      <c r="N147" s="17" t="s">
        <v>46</v>
      </c>
    </row>
    <row r="148" spans="1:14" ht="28.5" customHeight="1" x14ac:dyDescent="0.3">
      <c r="A148" s="48">
        <f t="shared" si="6"/>
        <v>2</v>
      </c>
      <c r="B148" s="106">
        <v>43507</v>
      </c>
      <c r="C148" s="96" t="s">
        <v>257</v>
      </c>
      <c r="D148" s="19">
        <f>IFERROR((IFERROR(VLOOKUP(C148,CADA_PROD!C:G,5,0),VLOOKUP(C148,CADA_PROD!B:G,6,0))),"")</f>
        <v>0</v>
      </c>
      <c r="E148" s="16">
        <v>123</v>
      </c>
      <c r="F148" s="18"/>
      <c r="G148" s="17"/>
      <c r="H148" s="47">
        <v>5</v>
      </c>
      <c r="I148" s="17"/>
      <c r="J148" s="46"/>
      <c r="K148" s="46">
        <f>IF(C148="","",SUMIFS(entrada!H:H,entrada!C:C,C148)-SUMIFS(SAIDA!G:G,SAIDA!C:C,C148))</f>
        <v>5</v>
      </c>
      <c r="L148" s="22">
        <f t="shared" si="7"/>
        <v>0</v>
      </c>
      <c r="M148" s="102" t="s">
        <v>25</v>
      </c>
      <c r="N148" s="102" t="s">
        <v>46</v>
      </c>
    </row>
    <row r="149" spans="1:14" ht="28.5" customHeight="1" x14ac:dyDescent="0.3">
      <c r="A149" s="48">
        <f t="shared" si="6"/>
        <v>2</v>
      </c>
      <c r="B149" s="106">
        <v>43507</v>
      </c>
      <c r="C149" s="96" t="s">
        <v>258</v>
      </c>
      <c r="D149" s="19">
        <f>IFERROR((IFERROR(VLOOKUP(C149,CADA_PROD!C:G,5,0),VLOOKUP(C149,CADA_PROD!B:G,6,0))),"")</f>
        <v>0</v>
      </c>
      <c r="E149" s="16">
        <v>123</v>
      </c>
      <c r="F149" s="18"/>
      <c r="G149" s="17"/>
      <c r="H149" s="47">
        <v>1</v>
      </c>
      <c r="I149" s="17"/>
      <c r="J149" s="46"/>
      <c r="K149" s="46">
        <f>IF(C149="","",SUMIFS(entrada!H:H,entrada!C:C,C149)-SUMIFS(SAIDA!G:G,SAIDA!C:C,C149))</f>
        <v>1</v>
      </c>
      <c r="L149" s="22">
        <f t="shared" si="7"/>
        <v>0</v>
      </c>
      <c r="M149" s="102" t="s">
        <v>25</v>
      </c>
      <c r="N149" s="17" t="s">
        <v>46</v>
      </c>
    </row>
    <row r="150" spans="1:14" ht="28.5" customHeight="1" x14ac:dyDescent="0.3">
      <c r="A150" s="48">
        <f t="shared" si="6"/>
        <v>2</v>
      </c>
      <c r="B150" s="106">
        <v>43507</v>
      </c>
      <c r="C150" s="96" t="s">
        <v>259</v>
      </c>
      <c r="D150" s="19">
        <f>IFERROR((IFERROR(VLOOKUP(C150,CADA_PROD!C:G,5,0),VLOOKUP(C150,CADA_PROD!B:G,6,0))),"")</f>
        <v>0</v>
      </c>
      <c r="E150" s="16">
        <v>123</v>
      </c>
      <c r="F150" s="18"/>
      <c r="G150" s="17"/>
      <c r="H150" s="47">
        <v>1</v>
      </c>
      <c r="I150" s="17"/>
      <c r="J150" s="46"/>
      <c r="K150" s="46">
        <f>IF(C150="","",SUMIFS(entrada!H:H,entrada!C:C,C150)-SUMIFS(SAIDA!G:G,SAIDA!C:C,C150))</f>
        <v>1</v>
      </c>
      <c r="L150" s="22">
        <f t="shared" si="7"/>
        <v>0</v>
      </c>
      <c r="M150" s="102" t="s">
        <v>25</v>
      </c>
      <c r="N150" s="102" t="s">
        <v>46</v>
      </c>
    </row>
    <row r="151" spans="1:14" ht="28.5" customHeight="1" x14ac:dyDescent="0.3">
      <c r="A151" s="48">
        <f t="shared" si="6"/>
        <v>2</v>
      </c>
      <c r="B151" s="106">
        <v>43507</v>
      </c>
      <c r="C151" s="96" t="s">
        <v>260</v>
      </c>
      <c r="D151" s="19">
        <f>IFERROR((IFERROR(VLOOKUP(C151,CADA_PROD!C:G,5,0),VLOOKUP(C151,CADA_PROD!B:G,6,0))),"")</f>
        <v>0</v>
      </c>
      <c r="E151" s="16">
        <v>123</v>
      </c>
      <c r="F151" s="18"/>
      <c r="G151" s="17"/>
      <c r="H151" s="47">
        <v>1</v>
      </c>
      <c r="I151" s="17"/>
      <c r="J151" s="46"/>
      <c r="K151" s="46">
        <f>IF(C151="","",SUMIFS(entrada!H:H,entrada!C:C,C151)-SUMIFS(SAIDA!G:G,SAIDA!C:C,C151))</f>
        <v>1</v>
      </c>
      <c r="L151" s="22">
        <f t="shared" si="7"/>
        <v>0</v>
      </c>
      <c r="M151" s="102" t="s">
        <v>25</v>
      </c>
      <c r="N151" s="17" t="s">
        <v>46</v>
      </c>
    </row>
    <row r="152" spans="1:14" ht="28.5" customHeight="1" x14ac:dyDescent="0.3">
      <c r="A152" s="48">
        <f t="shared" si="6"/>
        <v>2</v>
      </c>
      <c r="B152" s="106">
        <v>43507</v>
      </c>
      <c r="C152" s="96" t="s">
        <v>261</v>
      </c>
      <c r="D152" s="19">
        <f>IFERROR((IFERROR(VLOOKUP(C152,CADA_PROD!C:G,5,0),VLOOKUP(C152,CADA_PROD!B:G,6,0))),"")</f>
        <v>0</v>
      </c>
      <c r="E152" s="16">
        <v>123</v>
      </c>
      <c r="F152" s="18"/>
      <c r="G152" s="17"/>
      <c r="H152" s="47">
        <v>4</v>
      </c>
      <c r="I152" s="17"/>
      <c r="J152" s="46"/>
      <c r="K152" s="46">
        <f>IF(C152="","",SUMIFS(entrada!H:H,entrada!C:C,C152)-SUMIFS(SAIDA!G:G,SAIDA!C:C,C152))</f>
        <v>4</v>
      </c>
      <c r="L152" s="22">
        <f t="shared" si="7"/>
        <v>0</v>
      </c>
      <c r="M152" s="102" t="s">
        <v>25</v>
      </c>
      <c r="N152" s="102" t="s">
        <v>46</v>
      </c>
    </row>
    <row r="153" spans="1:14" ht="28.5" customHeight="1" x14ac:dyDescent="0.3">
      <c r="A153" s="48">
        <f t="shared" si="6"/>
        <v>2</v>
      </c>
      <c r="B153" s="106">
        <v>43507</v>
      </c>
      <c r="C153" s="96" t="s">
        <v>262</v>
      </c>
      <c r="D153" s="19">
        <f>IFERROR((IFERROR(VLOOKUP(C153,CADA_PROD!C:G,5,0),VLOOKUP(C153,CADA_PROD!B:G,6,0))),"")</f>
        <v>0</v>
      </c>
      <c r="E153" s="16">
        <v>123</v>
      </c>
      <c r="F153" s="18"/>
      <c r="G153" s="17"/>
      <c r="H153" s="47">
        <v>4</v>
      </c>
      <c r="I153" s="17"/>
      <c r="J153" s="46"/>
      <c r="K153" s="46">
        <f>IF(C153="","",SUMIFS(entrada!H:H,entrada!C:C,C153)-SUMIFS(SAIDA!G:G,SAIDA!C:C,C153))</f>
        <v>4</v>
      </c>
      <c r="L153" s="22">
        <f t="shared" si="7"/>
        <v>0</v>
      </c>
      <c r="M153" s="102" t="s">
        <v>25</v>
      </c>
      <c r="N153" s="17" t="s">
        <v>46</v>
      </c>
    </row>
    <row r="154" spans="1:14" ht="28.5" customHeight="1" x14ac:dyDescent="0.3">
      <c r="A154" s="48">
        <f t="shared" si="6"/>
        <v>2</v>
      </c>
      <c r="B154" s="106">
        <v>43507</v>
      </c>
      <c r="C154" s="96" t="s">
        <v>263</v>
      </c>
      <c r="D154" s="19">
        <f>IFERROR((IFERROR(VLOOKUP(C154,CADA_PROD!C:G,5,0),VLOOKUP(C154,CADA_PROD!B:G,6,0))),"")</f>
        <v>0</v>
      </c>
      <c r="E154" s="16">
        <v>123</v>
      </c>
      <c r="F154" s="18"/>
      <c r="G154" s="17"/>
      <c r="H154" s="47">
        <v>0</v>
      </c>
      <c r="I154" s="17"/>
      <c r="J154" s="46"/>
      <c r="K154" s="46">
        <f>IF(C154="","",SUMIFS(entrada!H:H,entrada!C:C,C154)-SUMIFS(SAIDA!G:G,SAIDA!C:C,C154))</f>
        <v>0</v>
      </c>
      <c r="L154" s="22">
        <f t="shared" si="7"/>
        <v>0</v>
      </c>
      <c r="M154" s="102" t="s">
        <v>25</v>
      </c>
      <c r="N154" s="102" t="s">
        <v>46</v>
      </c>
    </row>
    <row r="155" spans="1:14" ht="28.5" customHeight="1" x14ac:dyDescent="0.3">
      <c r="A155" s="48">
        <f t="shared" si="6"/>
        <v>2</v>
      </c>
      <c r="B155" s="106">
        <v>43507</v>
      </c>
      <c r="C155" s="96" t="s">
        <v>264</v>
      </c>
      <c r="D155" s="19">
        <f>IFERROR((IFERROR(VLOOKUP(C155,CADA_PROD!C:G,5,0),VLOOKUP(C155,CADA_PROD!B:G,6,0))),"")</f>
        <v>0</v>
      </c>
      <c r="E155" s="16">
        <v>123</v>
      </c>
      <c r="F155" s="18"/>
      <c r="G155" s="17"/>
      <c r="H155" s="47">
        <v>0</v>
      </c>
      <c r="I155" s="17"/>
      <c r="J155" s="46"/>
      <c r="K155" s="46">
        <f>IF(C155="","",SUMIFS(entrada!H:H,entrada!C:C,C155)-SUMIFS(SAIDA!G:G,SAIDA!C:C,C155))</f>
        <v>0</v>
      </c>
      <c r="L155" s="22">
        <f t="shared" si="7"/>
        <v>0</v>
      </c>
      <c r="M155" s="102" t="s">
        <v>25</v>
      </c>
      <c r="N155" s="17" t="s">
        <v>46</v>
      </c>
    </row>
    <row r="156" spans="1:14" ht="28.5" customHeight="1" x14ac:dyDescent="0.3">
      <c r="A156" s="48">
        <f t="shared" si="6"/>
        <v>2</v>
      </c>
      <c r="B156" s="106">
        <v>43507</v>
      </c>
      <c r="C156" s="96" t="s">
        <v>265</v>
      </c>
      <c r="D156" s="19">
        <f>IFERROR((IFERROR(VLOOKUP(C156,CADA_PROD!C:G,5,0),VLOOKUP(C156,CADA_PROD!B:G,6,0))),"")</f>
        <v>0</v>
      </c>
      <c r="E156" s="16">
        <v>123</v>
      </c>
      <c r="F156" s="18"/>
      <c r="G156" s="17"/>
      <c r="H156" s="47">
        <v>0</v>
      </c>
      <c r="I156" s="17"/>
      <c r="J156" s="46"/>
      <c r="K156" s="46">
        <f>IF(C156="","",SUMIFS(entrada!H:H,entrada!C:C,C156)-SUMIFS(SAIDA!G:G,SAIDA!C:C,C156))</f>
        <v>0</v>
      </c>
      <c r="L156" s="22">
        <f t="shared" si="7"/>
        <v>0</v>
      </c>
      <c r="M156" s="102" t="s">
        <v>25</v>
      </c>
      <c r="N156" s="102" t="s">
        <v>46</v>
      </c>
    </row>
    <row r="157" spans="1:14" ht="28.5" customHeight="1" x14ac:dyDescent="0.3">
      <c r="A157" s="48">
        <f t="shared" si="6"/>
        <v>2</v>
      </c>
      <c r="B157" s="106">
        <v>43507</v>
      </c>
      <c r="C157" s="96" t="s">
        <v>266</v>
      </c>
      <c r="D157" s="19">
        <f>IFERROR((IFERROR(VLOOKUP(C157,CADA_PROD!C:G,5,0),VLOOKUP(C157,CADA_PROD!B:G,6,0))),"")</f>
        <v>0</v>
      </c>
      <c r="E157" s="16">
        <v>123</v>
      </c>
      <c r="F157" s="18"/>
      <c r="G157" s="17"/>
      <c r="H157" s="47">
        <v>0</v>
      </c>
      <c r="I157" s="17"/>
      <c r="J157" s="46"/>
      <c r="K157" s="46">
        <f>IF(C157="","",SUMIFS(entrada!H:H,entrada!C:C,C157)-SUMIFS(SAIDA!G:G,SAIDA!C:C,C157))</f>
        <v>0</v>
      </c>
      <c r="L157" s="22">
        <f t="shared" si="7"/>
        <v>0</v>
      </c>
      <c r="M157" s="102" t="s">
        <v>25</v>
      </c>
      <c r="N157" s="17" t="s">
        <v>46</v>
      </c>
    </row>
    <row r="158" spans="1:14" ht="28.5" customHeight="1" x14ac:dyDescent="0.3">
      <c r="A158" s="48">
        <f t="shared" si="6"/>
        <v>2</v>
      </c>
      <c r="B158" s="106">
        <v>43507</v>
      </c>
      <c r="C158" s="96" t="s">
        <v>267</v>
      </c>
      <c r="D158" s="19">
        <f>IFERROR((IFERROR(VLOOKUP(C158,CADA_PROD!C:G,5,0),VLOOKUP(C158,CADA_PROD!B:G,6,0))),"")</f>
        <v>0</v>
      </c>
      <c r="E158" s="16">
        <v>123</v>
      </c>
      <c r="F158" s="18"/>
      <c r="G158" s="17"/>
      <c r="H158" s="47">
        <v>0</v>
      </c>
      <c r="I158" s="17"/>
      <c r="J158" s="46"/>
      <c r="K158" s="46">
        <f>IF(C158="","",SUMIFS(entrada!H:H,entrada!C:C,C158)-SUMIFS(SAIDA!G:G,SAIDA!C:C,C158))</f>
        <v>0</v>
      </c>
      <c r="L158" s="22">
        <f t="shared" si="7"/>
        <v>0</v>
      </c>
      <c r="M158" s="102" t="s">
        <v>25</v>
      </c>
      <c r="N158" s="102" t="s">
        <v>46</v>
      </c>
    </row>
    <row r="159" spans="1:14" ht="28.5" customHeight="1" x14ac:dyDescent="0.3">
      <c r="A159" s="48">
        <f t="shared" si="6"/>
        <v>2</v>
      </c>
      <c r="B159" s="106">
        <v>43507</v>
      </c>
      <c r="C159" s="96" t="s">
        <v>268</v>
      </c>
      <c r="D159" s="19">
        <f>IFERROR((IFERROR(VLOOKUP(C159,CADA_PROD!C:G,5,0),VLOOKUP(C159,CADA_PROD!B:G,6,0))),"")</f>
        <v>0</v>
      </c>
      <c r="E159" s="16">
        <v>123</v>
      </c>
      <c r="F159" s="18"/>
      <c r="G159" s="17"/>
      <c r="H159" s="47">
        <v>0</v>
      </c>
      <c r="I159" s="17"/>
      <c r="J159" s="46"/>
      <c r="K159" s="46">
        <f>IF(C159="","",SUMIFS(entrada!H:H,entrada!C:C,C159)-SUMIFS(SAIDA!G:G,SAIDA!C:C,C159))</f>
        <v>0</v>
      </c>
      <c r="L159" s="22">
        <f t="shared" si="7"/>
        <v>0</v>
      </c>
      <c r="M159" s="102" t="s">
        <v>25</v>
      </c>
      <c r="N159" s="17" t="s">
        <v>46</v>
      </c>
    </row>
    <row r="160" spans="1:14" ht="28.5" customHeight="1" x14ac:dyDescent="0.3">
      <c r="A160" s="48">
        <f t="shared" si="6"/>
        <v>2</v>
      </c>
      <c r="B160" s="106">
        <v>43507</v>
      </c>
      <c r="C160" s="96" t="s">
        <v>269</v>
      </c>
      <c r="D160" s="19">
        <f>IFERROR((IFERROR(VLOOKUP(C160,CADA_PROD!C:G,5,0),VLOOKUP(C160,CADA_PROD!B:G,6,0))),"")</f>
        <v>0</v>
      </c>
      <c r="E160" s="16">
        <v>123</v>
      </c>
      <c r="F160" s="18"/>
      <c r="G160" s="17"/>
      <c r="H160" s="47">
        <v>5</v>
      </c>
      <c r="I160" s="17"/>
      <c r="J160" s="46"/>
      <c r="K160" s="46">
        <f>IF(C160="","",SUMIFS(entrada!H:H,entrada!C:C,C160)-SUMIFS(SAIDA!G:G,SAIDA!C:C,C160))</f>
        <v>5</v>
      </c>
      <c r="L160" s="22">
        <f t="shared" si="7"/>
        <v>0</v>
      </c>
      <c r="M160" s="102" t="s">
        <v>25</v>
      </c>
      <c r="N160" s="102" t="s">
        <v>46</v>
      </c>
    </row>
    <row r="161" spans="1:14" ht="28.5" customHeight="1" x14ac:dyDescent="0.3">
      <c r="A161" s="48">
        <f t="shared" si="6"/>
        <v>2</v>
      </c>
      <c r="B161" s="106">
        <v>43507</v>
      </c>
      <c r="C161" s="96" t="s">
        <v>270</v>
      </c>
      <c r="D161" s="19">
        <f>IFERROR((IFERROR(VLOOKUP(C161,CADA_PROD!C:G,5,0),VLOOKUP(C161,CADA_PROD!B:G,6,0))),"")</f>
        <v>0</v>
      </c>
      <c r="E161" s="16">
        <v>123</v>
      </c>
      <c r="F161" s="18"/>
      <c r="G161" s="17"/>
      <c r="H161" s="47">
        <v>10</v>
      </c>
      <c r="I161" s="17"/>
      <c r="J161" s="46"/>
      <c r="K161" s="46">
        <f>IF(C161="","",SUMIFS(entrada!H:H,entrada!C:C,C161)-SUMIFS(SAIDA!G:G,SAIDA!C:C,C161))</f>
        <v>10</v>
      </c>
      <c r="L161" s="22">
        <f t="shared" si="7"/>
        <v>0</v>
      </c>
      <c r="M161" s="102" t="s">
        <v>25</v>
      </c>
      <c r="N161" s="17" t="s">
        <v>46</v>
      </c>
    </row>
    <row r="162" spans="1:14" ht="28.5" customHeight="1" x14ac:dyDescent="0.3">
      <c r="A162" s="48">
        <f t="shared" si="6"/>
        <v>2</v>
      </c>
      <c r="B162" s="106">
        <v>43507</v>
      </c>
      <c r="C162" s="96" t="s">
        <v>271</v>
      </c>
      <c r="D162" s="19">
        <f>IFERROR((IFERROR(VLOOKUP(C162,CADA_PROD!C:G,5,0),VLOOKUP(C162,CADA_PROD!B:G,6,0))),"")</f>
        <v>0</v>
      </c>
      <c r="E162" s="16">
        <v>123</v>
      </c>
      <c r="F162" s="18"/>
      <c r="G162" s="17"/>
      <c r="H162" s="47">
        <v>2</v>
      </c>
      <c r="I162" s="17"/>
      <c r="J162" s="46"/>
      <c r="K162" s="46">
        <f>IF(C162="","",SUMIFS(entrada!H:H,entrada!C:C,C162)-SUMIFS(SAIDA!G:G,SAIDA!C:C,C162))</f>
        <v>2</v>
      </c>
      <c r="L162" s="22">
        <f t="shared" si="7"/>
        <v>0</v>
      </c>
      <c r="M162" s="102" t="s">
        <v>25</v>
      </c>
      <c r="N162" s="102" t="s">
        <v>46</v>
      </c>
    </row>
    <row r="163" spans="1:14" ht="28.5" customHeight="1" x14ac:dyDescent="0.3">
      <c r="A163" s="48">
        <f t="shared" si="6"/>
        <v>2</v>
      </c>
      <c r="B163" s="106">
        <v>43507</v>
      </c>
      <c r="C163" s="96" t="s">
        <v>272</v>
      </c>
      <c r="D163" s="19">
        <f>IFERROR((IFERROR(VLOOKUP(C163,CADA_PROD!C:G,5,0),VLOOKUP(C163,CADA_PROD!B:G,6,0))),"")</f>
        <v>0</v>
      </c>
      <c r="E163" s="16">
        <v>123</v>
      </c>
      <c r="F163" s="18"/>
      <c r="G163" s="17"/>
      <c r="H163" s="47">
        <v>4</v>
      </c>
      <c r="I163" s="17"/>
      <c r="J163" s="46"/>
      <c r="K163" s="46">
        <f>IF(C163="","",SUMIFS(entrada!H:H,entrada!C:C,C163)-SUMIFS(SAIDA!G:G,SAIDA!C:C,C163))</f>
        <v>4</v>
      </c>
      <c r="L163" s="22">
        <f t="shared" si="7"/>
        <v>0</v>
      </c>
      <c r="M163" s="102" t="s">
        <v>25</v>
      </c>
      <c r="N163" s="17" t="s">
        <v>46</v>
      </c>
    </row>
    <row r="164" spans="1:14" ht="28.5" customHeight="1" x14ac:dyDescent="0.3">
      <c r="A164" s="48">
        <f t="shared" si="6"/>
        <v>2</v>
      </c>
      <c r="B164" s="106">
        <v>43507</v>
      </c>
      <c r="C164" s="96" t="s">
        <v>273</v>
      </c>
      <c r="D164" s="19">
        <f>IFERROR((IFERROR(VLOOKUP(C164,CADA_PROD!C:G,5,0),VLOOKUP(C164,CADA_PROD!B:G,6,0))),"")</f>
        <v>0</v>
      </c>
      <c r="E164" s="16">
        <v>123</v>
      </c>
      <c r="F164" s="18"/>
      <c r="G164" s="17"/>
      <c r="H164" s="47">
        <v>3</v>
      </c>
      <c r="I164" s="17"/>
      <c r="J164" s="46"/>
      <c r="K164" s="46">
        <f>IF(C164="","",SUMIFS(entrada!H:H,entrada!C:C,C164)-SUMIFS(SAIDA!G:G,SAIDA!C:C,C164))</f>
        <v>0</v>
      </c>
      <c r="L164" s="22">
        <f t="shared" si="7"/>
        <v>0</v>
      </c>
      <c r="M164" s="102" t="s">
        <v>25</v>
      </c>
      <c r="N164" s="102" t="s">
        <v>46</v>
      </c>
    </row>
    <row r="165" spans="1:14" ht="28.5" customHeight="1" x14ac:dyDescent="0.3">
      <c r="A165" s="48">
        <f t="shared" si="6"/>
        <v>2</v>
      </c>
      <c r="B165" s="106">
        <v>43507</v>
      </c>
      <c r="C165" s="96" t="s">
        <v>274</v>
      </c>
      <c r="D165" s="19">
        <f>IFERROR((IFERROR(VLOOKUP(C165,CADA_PROD!C:G,5,0),VLOOKUP(C165,CADA_PROD!B:G,6,0))),"")</f>
        <v>0</v>
      </c>
      <c r="E165" s="16">
        <v>123</v>
      </c>
      <c r="F165" s="18"/>
      <c r="G165" s="17"/>
      <c r="H165" s="47">
        <v>6</v>
      </c>
      <c r="I165" s="17"/>
      <c r="J165" s="46"/>
      <c r="K165" s="46">
        <f>IF(C165="","",SUMIFS(entrada!H:H,entrada!C:C,C165)-SUMIFS(SAIDA!G:G,SAIDA!C:C,C165))</f>
        <v>6</v>
      </c>
      <c r="L165" s="22">
        <f t="shared" si="7"/>
        <v>0</v>
      </c>
      <c r="M165" s="102" t="s">
        <v>25</v>
      </c>
      <c r="N165" s="17" t="s">
        <v>46</v>
      </c>
    </row>
    <row r="166" spans="1:14" ht="28.5" customHeight="1" x14ac:dyDescent="0.3">
      <c r="A166" s="48">
        <f t="shared" si="6"/>
        <v>2</v>
      </c>
      <c r="B166" s="106">
        <v>43507</v>
      </c>
      <c r="C166" s="96" t="s">
        <v>275</v>
      </c>
      <c r="D166" s="19">
        <f>IFERROR((IFERROR(VLOOKUP(C166,CADA_PROD!C:G,5,0),VLOOKUP(C166,CADA_PROD!B:G,6,0))),"")</f>
        <v>0</v>
      </c>
      <c r="E166" s="16">
        <v>123</v>
      </c>
      <c r="F166" s="18"/>
      <c r="G166" s="17"/>
      <c r="H166" s="47">
        <v>14</v>
      </c>
      <c r="I166" s="17"/>
      <c r="J166" s="46"/>
      <c r="K166" s="46">
        <f>IF(C166="","",SUMIFS(entrada!H:H,entrada!C:C,C166)-SUMIFS(SAIDA!G:G,SAIDA!C:C,C166))</f>
        <v>14</v>
      </c>
      <c r="L166" s="22">
        <f t="shared" si="7"/>
        <v>0</v>
      </c>
      <c r="M166" s="102" t="s">
        <v>25</v>
      </c>
      <c r="N166" s="102" t="s">
        <v>46</v>
      </c>
    </row>
    <row r="167" spans="1:14" ht="28.5" customHeight="1" x14ac:dyDescent="0.3">
      <c r="A167" s="48">
        <f t="shared" si="6"/>
        <v>2</v>
      </c>
      <c r="B167" s="106">
        <v>43507</v>
      </c>
      <c r="C167" s="96" t="s">
        <v>276</v>
      </c>
      <c r="D167" s="19">
        <f>IFERROR((IFERROR(VLOOKUP(C167,CADA_PROD!C:G,5,0),VLOOKUP(C167,CADA_PROD!B:G,6,0))),"")</f>
        <v>0</v>
      </c>
      <c r="E167" s="16">
        <v>123</v>
      </c>
      <c r="F167" s="18"/>
      <c r="G167" s="17"/>
      <c r="H167" s="47">
        <v>14</v>
      </c>
      <c r="I167" s="17"/>
      <c r="J167" s="46"/>
      <c r="K167" s="46">
        <f>IF(C167="","",SUMIFS(entrada!H:H,entrada!C:C,C167)-SUMIFS(SAIDA!G:G,SAIDA!C:C,C167))</f>
        <v>12</v>
      </c>
      <c r="L167" s="22">
        <f t="shared" si="7"/>
        <v>0</v>
      </c>
      <c r="M167" s="102" t="s">
        <v>25</v>
      </c>
      <c r="N167" s="17" t="s">
        <v>46</v>
      </c>
    </row>
    <row r="168" spans="1:14" ht="28.5" customHeight="1" x14ac:dyDescent="0.3">
      <c r="A168" s="48">
        <f t="shared" si="6"/>
        <v>2</v>
      </c>
      <c r="B168" s="106">
        <v>43507</v>
      </c>
      <c r="C168" s="96" t="s">
        <v>277</v>
      </c>
      <c r="D168" s="19">
        <f>IFERROR((IFERROR(VLOOKUP(C168,CADA_PROD!C:G,5,0),VLOOKUP(C168,CADA_PROD!B:G,6,0))),"")</f>
        <v>0</v>
      </c>
      <c r="E168" s="16">
        <v>123</v>
      </c>
      <c r="F168" s="18"/>
      <c r="G168" s="17"/>
      <c r="H168" s="47">
        <v>14</v>
      </c>
      <c r="I168" s="17"/>
      <c r="J168" s="46"/>
      <c r="K168" s="46">
        <f>IF(C168="","",SUMIFS(entrada!H:H,entrada!C:C,C168)-SUMIFS(SAIDA!G:G,SAIDA!C:C,C168))</f>
        <v>14</v>
      </c>
      <c r="L168" s="22">
        <f t="shared" si="7"/>
        <v>0</v>
      </c>
      <c r="M168" s="102" t="s">
        <v>25</v>
      </c>
      <c r="N168" s="102" t="s">
        <v>46</v>
      </c>
    </row>
    <row r="169" spans="1:14" ht="28.5" customHeight="1" x14ac:dyDescent="0.3">
      <c r="A169" s="48">
        <f t="shared" si="6"/>
        <v>2</v>
      </c>
      <c r="B169" s="106">
        <v>43507</v>
      </c>
      <c r="C169" s="96" t="s">
        <v>278</v>
      </c>
      <c r="D169" s="19">
        <f>IFERROR((IFERROR(VLOOKUP(C169,CADA_PROD!C:G,5,0),VLOOKUP(C169,CADA_PROD!B:G,6,0))),"")</f>
        <v>0</v>
      </c>
      <c r="E169" s="16">
        <v>123</v>
      </c>
      <c r="F169" s="18"/>
      <c r="G169" s="17"/>
      <c r="H169" s="47">
        <v>13</v>
      </c>
      <c r="I169" s="17"/>
      <c r="J169" s="46"/>
      <c r="K169" s="46">
        <f>IF(C169="","",SUMIFS(entrada!H:H,entrada!C:C,C169)-SUMIFS(SAIDA!G:G,SAIDA!C:C,C169))</f>
        <v>5</v>
      </c>
      <c r="L169" s="22">
        <f t="shared" si="7"/>
        <v>0</v>
      </c>
      <c r="M169" s="102" t="s">
        <v>25</v>
      </c>
      <c r="N169" s="17" t="s">
        <v>46</v>
      </c>
    </row>
    <row r="170" spans="1:14" ht="28.5" customHeight="1" x14ac:dyDescent="0.3">
      <c r="A170" s="48">
        <f t="shared" si="6"/>
        <v>2</v>
      </c>
      <c r="B170" s="106">
        <v>43507</v>
      </c>
      <c r="C170" s="96" t="s">
        <v>279</v>
      </c>
      <c r="D170" s="19">
        <f>IFERROR((IFERROR(VLOOKUP(C170,CADA_PROD!C:G,5,0),VLOOKUP(C170,CADA_PROD!B:G,6,0))),"")</f>
        <v>0</v>
      </c>
      <c r="E170" s="16">
        <v>123</v>
      </c>
      <c r="F170" s="18"/>
      <c r="G170" s="17"/>
      <c r="H170" s="47">
        <v>1</v>
      </c>
      <c r="I170" s="17"/>
      <c r="J170" s="46"/>
      <c r="K170" s="46">
        <f>IF(C170="","",SUMIFS(entrada!H:H,entrada!C:C,C170)-SUMIFS(SAIDA!G:G,SAIDA!C:C,C170))</f>
        <v>1</v>
      </c>
      <c r="L170" s="22">
        <f t="shared" si="7"/>
        <v>0</v>
      </c>
      <c r="M170" s="102" t="s">
        <v>25</v>
      </c>
      <c r="N170" s="102" t="s">
        <v>46</v>
      </c>
    </row>
    <row r="171" spans="1:14" ht="28.5" customHeight="1" x14ac:dyDescent="0.3">
      <c r="A171" s="48">
        <f t="shared" si="6"/>
        <v>2</v>
      </c>
      <c r="B171" s="106">
        <v>43507</v>
      </c>
      <c r="C171" s="96" t="s">
        <v>280</v>
      </c>
      <c r="D171" s="19">
        <f>IFERROR((IFERROR(VLOOKUP(C171,CADA_PROD!C:G,5,0),VLOOKUP(C171,CADA_PROD!B:G,6,0))),"")</f>
        <v>0</v>
      </c>
      <c r="E171" s="16">
        <v>123</v>
      </c>
      <c r="F171" s="18"/>
      <c r="G171" s="17"/>
      <c r="H171" s="47"/>
      <c r="I171" s="17"/>
      <c r="J171" s="46"/>
      <c r="K171" s="46">
        <f>IF(C171="","",SUMIFS(entrada!H:H,entrada!C:C,C171)-SUMIFS(SAIDA!G:G,SAIDA!C:C,C171))</f>
        <v>72</v>
      </c>
      <c r="L171" s="22">
        <f t="shared" si="7"/>
        <v>0</v>
      </c>
      <c r="M171" s="102" t="s">
        <v>25</v>
      </c>
      <c r="N171" s="17" t="s">
        <v>46</v>
      </c>
    </row>
    <row r="172" spans="1:14" ht="28.5" customHeight="1" x14ac:dyDescent="0.3">
      <c r="A172" s="48">
        <f t="shared" si="6"/>
        <v>2</v>
      </c>
      <c r="B172" s="106">
        <v>43507</v>
      </c>
      <c r="C172" s="96" t="s">
        <v>281</v>
      </c>
      <c r="D172" s="19">
        <f>IFERROR((IFERROR(VLOOKUP(C172,CADA_PROD!C:G,5,0),VLOOKUP(C172,CADA_PROD!B:G,6,0))),"")</f>
        <v>0</v>
      </c>
      <c r="E172" s="16">
        <v>123</v>
      </c>
      <c r="F172" s="18"/>
      <c r="G172" s="17"/>
      <c r="H172" s="47">
        <v>2</v>
      </c>
      <c r="I172" s="17"/>
      <c r="J172" s="46"/>
      <c r="K172" s="46">
        <f>IF(C172="","",SUMIFS(entrada!H:H,entrada!C:C,C172)-SUMIFS(SAIDA!G:G,SAIDA!C:C,C172))</f>
        <v>2</v>
      </c>
      <c r="L172" s="22">
        <f t="shared" si="7"/>
        <v>0</v>
      </c>
      <c r="M172" s="102" t="s">
        <v>25</v>
      </c>
      <c r="N172" s="102" t="s">
        <v>46</v>
      </c>
    </row>
    <row r="173" spans="1:14" ht="28.5" customHeight="1" x14ac:dyDescent="0.3">
      <c r="A173" s="48">
        <f t="shared" si="6"/>
        <v>2</v>
      </c>
      <c r="B173" s="106">
        <v>43507</v>
      </c>
      <c r="C173" s="96" t="s">
        <v>282</v>
      </c>
      <c r="D173" s="19">
        <f>IFERROR((IFERROR(VLOOKUP(C173,CADA_PROD!C:G,5,0),VLOOKUP(C173,CADA_PROD!B:G,6,0))),"")</f>
        <v>0</v>
      </c>
      <c r="E173" s="16">
        <v>123</v>
      </c>
      <c r="F173" s="18"/>
      <c r="G173" s="17"/>
      <c r="H173" s="47">
        <v>1</v>
      </c>
      <c r="I173" s="17"/>
      <c r="J173" s="46"/>
      <c r="K173" s="46">
        <f>IF(C173="","",SUMIFS(entrada!H:H,entrada!C:C,C173)-SUMIFS(SAIDA!G:G,SAIDA!C:C,C173))</f>
        <v>1</v>
      </c>
      <c r="L173" s="22">
        <f t="shared" si="7"/>
        <v>0</v>
      </c>
      <c r="M173" s="102" t="s">
        <v>25</v>
      </c>
      <c r="N173" s="17" t="s">
        <v>46</v>
      </c>
    </row>
    <row r="174" spans="1:14" ht="28.5" customHeight="1" x14ac:dyDescent="0.3">
      <c r="A174" s="48">
        <f t="shared" si="6"/>
        <v>2</v>
      </c>
      <c r="B174" s="106">
        <v>43507</v>
      </c>
      <c r="C174" s="96" t="s">
        <v>283</v>
      </c>
      <c r="D174" s="19">
        <f>IFERROR((IFERROR(VLOOKUP(C174,CADA_PROD!C:G,5,0),VLOOKUP(C174,CADA_PROD!B:G,6,0))),"")</f>
        <v>0</v>
      </c>
      <c r="E174" s="16">
        <v>123</v>
      </c>
      <c r="F174" s="18"/>
      <c r="G174" s="17"/>
      <c r="H174" s="47">
        <v>1</v>
      </c>
      <c r="I174" s="17"/>
      <c r="J174" s="46"/>
      <c r="K174" s="46">
        <f>IF(C174="","",SUMIFS(entrada!H:H,entrada!C:C,C174)-SUMIFS(SAIDA!G:G,SAIDA!C:C,C174))</f>
        <v>1</v>
      </c>
      <c r="L174" s="22">
        <f t="shared" si="7"/>
        <v>0</v>
      </c>
      <c r="M174" s="102" t="s">
        <v>25</v>
      </c>
      <c r="N174" s="102" t="s">
        <v>46</v>
      </c>
    </row>
    <row r="175" spans="1:14" ht="28.5" customHeight="1" x14ac:dyDescent="0.3">
      <c r="A175" s="48">
        <f t="shared" si="6"/>
        <v>2</v>
      </c>
      <c r="B175" s="106">
        <v>43507</v>
      </c>
      <c r="C175" s="96" t="s">
        <v>284</v>
      </c>
      <c r="D175" s="19">
        <f>IFERROR((IFERROR(VLOOKUP(C175,CADA_PROD!C:G,5,0),VLOOKUP(C175,CADA_PROD!B:G,6,0))),"")</f>
        <v>0</v>
      </c>
      <c r="E175" s="16">
        <v>123</v>
      </c>
      <c r="F175" s="18"/>
      <c r="G175" s="17"/>
      <c r="H175" s="47">
        <v>1</v>
      </c>
      <c r="I175" s="17"/>
      <c r="J175" s="46"/>
      <c r="K175" s="46">
        <f>IF(C175="","",SUMIFS(entrada!H:H,entrada!C:C,C175)-SUMIFS(SAIDA!G:G,SAIDA!C:C,C175))</f>
        <v>1</v>
      </c>
      <c r="L175" s="22">
        <f t="shared" si="7"/>
        <v>0</v>
      </c>
      <c r="M175" s="102" t="s">
        <v>25</v>
      </c>
      <c r="N175" s="17" t="s">
        <v>46</v>
      </c>
    </row>
    <row r="176" spans="1:14" ht="28.5" customHeight="1" x14ac:dyDescent="0.3">
      <c r="A176" s="48">
        <f t="shared" si="6"/>
        <v>2</v>
      </c>
      <c r="B176" s="106">
        <v>43507</v>
      </c>
      <c r="C176" s="96" t="s">
        <v>285</v>
      </c>
      <c r="D176" s="19">
        <f>IFERROR((IFERROR(VLOOKUP(C176,CADA_PROD!C:G,5,0),VLOOKUP(C176,CADA_PROD!B:G,6,0))),"")</f>
        <v>0</v>
      </c>
      <c r="E176" s="16">
        <v>123</v>
      </c>
      <c r="F176" s="18"/>
      <c r="G176" s="17"/>
      <c r="H176" s="47">
        <v>9</v>
      </c>
      <c r="I176" s="17"/>
      <c r="J176" s="46"/>
      <c r="K176" s="46">
        <f>IF(C176="","",SUMIFS(entrada!H:H,entrada!C:C,C176)-SUMIFS(SAIDA!G:G,SAIDA!C:C,C176))</f>
        <v>4</v>
      </c>
      <c r="L176" s="22">
        <f t="shared" si="7"/>
        <v>0</v>
      </c>
      <c r="M176" s="102" t="s">
        <v>25</v>
      </c>
      <c r="N176" s="102" t="s">
        <v>46</v>
      </c>
    </row>
    <row r="177" spans="1:14" ht="28.5" customHeight="1" x14ac:dyDescent="0.3">
      <c r="A177" s="48">
        <f t="shared" si="6"/>
        <v>2</v>
      </c>
      <c r="B177" s="106">
        <v>43507</v>
      </c>
      <c r="C177" s="96" t="s">
        <v>286</v>
      </c>
      <c r="D177" s="19" t="str">
        <f>IFERROR((IFERROR(VLOOKUP(C177,CADA_PROD!C:G,5,0),VLOOKUP(C177,CADA_PROD!B:G,6,0))),"")</f>
        <v>unidade</v>
      </c>
      <c r="E177" s="16">
        <v>123</v>
      </c>
      <c r="F177" s="18"/>
      <c r="G177" s="17"/>
      <c r="H177" s="47">
        <v>16</v>
      </c>
      <c r="I177" s="17"/>
      <c r="J177" s="46"/>
      <c r="K177" s="46">
        <f>IF(C177="","",SUMIFS(entrada!H:H,entrada!C:C,C177)-SUMIFS(SAIDA!G:G,SAIDA!C:C,C177))</f>
        <v>4</v>
      </c>
      <c r="L177" s="22">
        <f t="shared" si="7"/>
        <v>0</v>
      </c>
      <c r="M177" s="102" t="s">
        <v>25</v>
      </c>
      <c r="N177" s="17" t="s">
        <v>46</v>
      </c>
    </row>
    <row r="178" spans="1:14" ht="28.5" customHeight="1" x14ac:dyDescent="0.3">
      <c r="A178" s="48">
        <f t="shared" si="6"/>
        <v>2</v>
      </c>
      <c r="B178" s="106">
        <v>43507</v>
      </c>
      <c r="C178" s="96" t="s">
        <v>287</v>
      </c>
      <c r="D178" s="19">
        <f>IFERROR((IFERROR(VLOOKUP(C178,CADA_PROD!C:G,5,0),VLOOKUP(C178,CADA_PROD!B:G,6,0))),"")</f>
        <v>0</v>
      </c>
      <c r="E178" s="16">
        <v>123</v>
      </c>
      <c r="F178" s="18"/>
      <c r="G178" s="17"/>
      <c r="H178" s="47"/>
      <c r="I178" s="17"/>
      <c r="J178" s="46"/>
      <c r="K178" s="46">
        <f>IF(C178="","",SUMIFS(entrada!H:H,entrada!C:C,C178)-SUMIFS(SAIDA!G:G,SAIDA!C:C,C178))</f>
        <v>-3</v>
      </c>
      <c r="L178" s="22">
        <f t="shared" si="7"/>
        <v>0</v>
      </c>
      <c r="M178" s="102" t="s">
        <v>25</v>
      </c>
      <c r="N178" s="102" t="s">
        <v>46</v>
      </c>
    </row>
    <row r="179" spans="1:14" ht="28.5" customHeight="1" x14ac:dyDescent="0.3">
      <c r="A179" s="48">
        <f t="shared" si="6"/>
        <v>2</v>
      </c>
      <c r="B179" s="106">
        <v>43507</v>
      </c>
      <c r="C179" s="96" t="s">
        <v>288</v>
      </c>
      <c r="D179" s="19">
        <f>IFERROR((IFERROR(VLOOKUP(C179,CADA_PROD!C:G,5,0),VLOOKUP(C179,CADA_PROD!B:G,6,0))),"")</f>
        <v>0</v>
      </c>
      <c r="E179" s="16">
        <v>123</v>
      </c>
      <c r="F179" s="18"/>
      <c r="G179" s="17"/>
      <c r="H179" s="47"/>
      <c r="I179" s="17"/>
      <c r="J179" s="46"/>
      <c r="K179" s="46">
        <f>IF(C179="","",SUMIFS(entrada!H:H,entrada!C:C,C179)-SUMIFS(SAIDA!G:G,SAIDA!C:C,C179))</f>
        <v>0</v>
      </c>
      <c r="L179" s="22">
        <f t="shared" si="7"/>
        <v>0</v>
      </c>
      <c r="M179" s="102" t="s">
        <v>25</v>
      </c>
      <c r="N179" s="17" t="s">
        <v>46</v>
      </c>
    </row>
    <row r="180" spans="1:14" ht="28.5" customHeight="1" x14ac:dyDescent="0.3">
      <c r="A180" s="48">
        <f t="shared" si="6"/>
        <v>2</v>
      </c>
      <c r="B180" s="106">
        <v>43507</v>
      </c>
      <c r="C180" s="96" t="s">
        <v>289</v>
      </c>
      <c r="D180" s="19">
        <f>IFERROR((IFERROR(VLOOKUP(C180,CADA_PROD!C:G,5,0),VLOOKUP(C180,CADA_PROD!B:G,6,0))),"")</f>
        <v>0</v>
      </c>
      <c r="E180" s="16">
        <v>123</v>
      </c>
      <c r="F180" s="18"/>
      <c r="G180" s="17"/>
      <c r="H180" s="47"/>
      <c r="I180" s="17"/>
      <c r="J180" s="46"/>
      <c r="K180" s="46">
        <f>IF(C180="","",SUMIFS(entrada!H:H,entrada!C:C,C180)-SUMIFS(SAIDA!G:G,SAIDA!C:C,C180))</f>
        <v>0</v>
      </c>
      <c r="L180" s="22">
        <f t="shared" si="7"/>
        <v>0</v>
      </c>
      <c r="M180" s="102" t="s">
        <v>25</v>
      </c>
      <c r="N180" s="102" t="s">
        <v>46</v>
      </c>
    </row>
    <row r="181" spans="1:14" ht="28.5" customHeight="1" x14ac:dyDescent="0.3">
      <c r="A181" s="48">
        <f t="shared" si="6"/>
        <v>2</v>
      </c>
      <c r="B181" s="106">
        <v>43507</v>
      </c>
      <c r="C181" s="96" t="s">
        <v>290</v>
      </c>
      <c r="D181" s="19">
        <f>IFERROR((IFERROR(VLOOKUP(C181,CADA_PROD!C:G,5,0),VLOOKUP(C181,CADA_PROD!B:G,6,0))),"")</f>
        <v>0</v>
      </c>
      <c r="E181" s="16">
        <v>123</v>
      </c>
      <c r="F181" s="18"/>
      <c r="G181" s="17"/>
      <c r="H181" s="47"/>
      <c r="I181" s="17"/>
      <c r="J181" s="46"/>
      <c r="K181" s="46">
        <f>IF(C181="","",SUMIFS(entrada!H:H,entrada!C:C,C181)-SUMIFS(SAIDA!G:G,SAIDA!C:C,C181))</f>
        <v>0</v>
      </c>
      <c r="L181" s="22">
        <f t="shared" si="7"/>
        <v>0</v>
      </c>
      <c r="M181" s="102" t="s">
        <v>25</v>
      </c>
      <c r="N181" s="17" t="s">
        <v>46</v>
      </c>
    </row>
    <row r="182" spans="1:14" ht="28.5" customHeight="1" x14ac:dyDescent="0.3">
      <c r="A182" s="48">
        <f t="shared" si="6"/>
        <v>2</v>
      </c>
      <c r="B182" s="106">
        <v>43507</v>
      </c>
      <c r="C182" s="96" t="s">
        <v>291</v>
      </c>
      <c r="D182" s="19">
        <f>IFERROR((IFERROR(VLOOKUP(C182,CADA_PROD!C:G,5,0),VLOOKUP(C182,CADA_PROD!B:G,6,0))),"")</f>
        <v>0</v>
      </c>
      <c r="E182" s="16">
        <v>123</v>
      </c>
      <c r="F182" s="18"/>
      <c r="G182" s="17"/>
      <c r="H182" s="47"/>
      <c r="I182" s="17"/>
      <c r="J182" s="46"/>
      <c r="K182" s="46">
        <f>IF(C182="","",SUMIFS(entrada!H:H,entrada!C:C,C182)-SUMIFS(SAIDA!G:G,SAIDA!C:C,C182))</f>
        <v>-202</v>
      </c>
      <c r="L182" s="22">
        <f t="shared" si="7"/>
        <v>0</v>
      </c>
      <c r="M182" s="102" t="s">
        <v>25</v>
      </c>
      <c r="N182" s="102" t="s">
        <v>46</v>
      </c>
    </row>
    <row r="183" spans="1:14" ht="28.5" customHeight="1" x14ac:dyDescent="0.3">
      <c r="A183" s="48">
        <f t="shared" si="6"/>
        <v>2</v>
      </c>
      <c r="B183" s="106">
        <v>43507</v>
      </c>
      <c r="C183" s="96" t="s">
        <v>292</v>
      </c>
      <c r="D183" s="19">
        <f>IFERROR((IFERROR(VLOOKUP(C183,CADA_PROD!C:G,5,0),VLOOKUP(C183,CADA_PROD!B:G,6,0))),"")</f>
        <v>0</v>
      </c>
      <c r="E183" s="16">
        <v>123</v>
      </c>
      <c r="F183" s="18"/>
      <c r="G183" s="17"/>
      <c r="H183" s="47"/>
      <c r="I183" s="17"/>
      <c r="J183" s="46"/>
      <c r="K183" s="46">
        <f>IF(C183="","",SUMIFS(entrada!H:H,entrada!C:C,C183)-SUMIFS(SAIDA!G:G,SAIDA!C:C,C183))</f>
        <v>0</v>
      </c>
      <c r="L183" s="22">
        <f t="shared" si="7"/>
        <v>0</v>
      </c>
      <c r="M183" s="102" t="s">
        <v>25</v>
      </c>
      <c r="N183" s="17" t="s">
        <v>46</v>
      </c>
    </row>
    <row r="184" spans="1:14" ht="28.5" customHeight="1" x14ac:dyDescent="0.3">
      <c r="A184" s="48">
        <f t="shared" si="6"/>
        <v>2</v>
      </c>
      <c r="B184" s="106">
        <v>43507</v>
      </c>
      <c r="C184" s="96" t="s">
        <v>131</v>
      </c>
      <c r="D184" s="19">
        <f>IFERROR((IFERROR(VLOOKUP(C184,CADA_PROD!C:G,5,0),VLOOKUP(C184,CADA_PROD!B:G,6,0))),"")</f>
        <v>0</v>
      </c>
      <c r="E184" s="16">
        <v>123</v>
      </c>
      <c r="F184" s="18"/>
      <c r="G184" s="17"/>
      <c r="H184" s="47">
        <v>4</v>
      </c>
      <c r="I184" s="17"/>
      <c r="J184" s="46"/>
      <c r="K184" s="46">
        <f>IF(C184="","",SUMIFS(entrada!H:H,entrada!C:C,C184)-SUMIFS(SAIDA!G:G,SAIDA!C:C,C184))</f>
        <v>4</v>
      </c>
      <c r="L184" s="22">
        <f t="shared" si="7"/>
        <v>0</v>
      </c>
      <c r="M184" s="102" t="s">
        <v>25</v>
      </c>
      <c r="N184" s="102" t="s">
        <v>46</v>
      </c>
    </row>
    <row r="185" spans="1:14" ht="28.5" customHeight="1" x14ac:dyDescent="0.3">
      <c r="A185" s="48">
        <f t="shared" si="6"/>
        <v>2</v>
      </c>
      <c r="B185" s="106">
        <v>43507</v>
      </c>
      <c r="C185" s="96" t="s">
        <v>132</v>
      </c>
      <c r="D185" s="19">
        <f>IFERROR((IFERROR(VLOOKUP(C185,CADA_PROD!C:G,5,0),VLOOKUP(C185,CADA_PROD!B:G,6,0))),"")</f>
        <v>0</v>
      </c>
      <c r="E185" s="16">
        <v>123</v>
      </c>
      <c r="F185" s="18"/>
      <c r="G185" s="17"/>
      <c r="H185" s="47">
        <v>6</v>
      </c>
      <c r="I185" s="17"/>
      <c r="J185" s="46"/>
      <c r="K185" s="46">
        <f>IF(C185="","",SUMIFS(entrada!H:H,entrada!C:C,C185)-SUMIFS(SAIDA!G:G,SAIDA!C:C,C185))</f>
        <v>6</v>
      </c>
      <c r="L185" s="22">
        <f t="shared" si="7"/>
        <v>0</v>
      </c>
      <c r="M185" s="102" t="s">
        <v>25</v>
      </c>
      <c r="N185" s="17" t="s">
        <v>46</v>
      </c>
    </row>
    <row r="186" spans="1:14" ht="28.5" customHeight="1" x14ac:dyDescent="0.3">
      <c r="A186" s="48">
        <f t="shared" si="6"/>
        <v>2</v>
      </c>
      <c r="B186" s="106">
        <v>43507</v>
      </c>
      <c r="C186" s="96" t="s">
        <v>133</v>
      </c>
      <c r="D186" s="19">
        <f>IFERROR((IFERROR(VLOOKUP(C186,CADA_PROD!C:G,5,0),VLOOKUP(C186,CADA_PROD!B:G,6,0))),"")</f>
        <v>0</v>
      </c>
      <c r="E186" s="16">
        <v>123</v>
      </c>
      <c r="F186" s="18"/>
      <c r="G186" s="17"/>
      <c r="H186" s="47">
        <v>2</v>
      </c>
      <c r="I186" s="17"/>
      <c r="J186" s="46"/>
      <c r="K186" s="46">
        <f>IF(C186="","",SUMIFS(entrada!H:H,entrada!C:C,C186)-SUMIFS(SAIDA!G:G,SAIDA!C:C,C186))</f>
        <v>2</v>
      </c>
      <c r="L186" s="22">
        <f t="shared" si="7"/>
        <v>0</v>
      </c>
      <c r="M186" s="102" t="s">
        <v>25</v>
      </c>
      <c r="N186" s="102" t="s">
        <v>46</v>
      </c>
    </row>
    <row r="187" spans="1:14" ht="28.5" customHeight="1" x14ac:dyDescent="0.3">
      <c r="A187" s="48">
        <f t="shared" si="6"/>
        <v>2</v>
      </c>
      <c r="B187" s="106">
        <v>43507</v>
      </c>
      <c r="C187" s="96" t="s">
        <v>134</v>
      </c>
      <c r="D187" s="19">
        <f>IFERROR((IFERROR(VLOOKUP(C187,CADA_PROD!C:G,5,0),VLOOKUP(C187,CADA_PROD!B:G,6,0))),"")</f>
        <v>0</v>
      </c>
      <c r="E187" s="16">
        <v>123</v>
      </c>
      <c r="F187" s="18"/>
      <c r="G187" s="17"/>
      <c r="H187" s="47">
        <v>1</v>
      </c>
      <c r="I187" s="17"/>
      <c r="J187" s="46"/>
      <c r="K187" s="46">
        <f>IF(C187="","",SUMIFS(entrada!H:H,entrada!C:C,C187)-SUMIFS(SAIDA!G:G,SAIDA!C:C,C187))</f>
        <v>1</v>
      </c>
      <c r="L187" s="22">
        <f t="shared" si="7"/>
        <v>0</v>
      </c>
      <c r="M187" s="102" t="s">
        <v>25</v>
      </c>
      <c r="N187" s="17" t="s">
        <v>46</v>
      </c>
    </row>
    <row r="188" spans="1:14" ht="28.5" customHeight="1" x14ac:dyDescent="0.3">
      <c r="A188" s="48">
        <f t="shared" si="6"/>
        <v>2</v>
      </c>
      <c r="B188" s="106">
        <v>43507</v>
      </c>
      <c r="C188" s="96" t="s">
        <v>135</v>
      </c>
      <c r="D188" s="19">
        <f>IFERROR((IFERROR(VLOOKUP(C188,CADA_PROD!C:G,5,0),VLOOKUP(C188,CADA_PROD!B:G,6,0))),"")</f>
        <v>0</v>
      </c>
      <c r="E188" s="16">
        <v>123</v>
      </c>
      <c r="F188" s="18"/>
      <c r="G188" s="17"/>
      <c r="H188" s="47">
        <v>1</v>
      </c>
      <c r="I188" s="17"/>
      <c r="J188" s="46"/>
      <c r="K188" s="46">
        <f>IF(C188="","",SUMIFS(entrada!H:H,entrada!C:C,C188)-SUMIFS(SAIDA!G:G,SAIDA!C:C,C188))</f>
        <v>1</v>
      </c>
      <c r="L188" s="22">
        <f t="shared" si="7"/>
        <v>0</v>
      </c>
      <c r="M188" s="102" t="s">
        <v>25</v>
      </c>
      <c r="N188" s="102" t="s">
        <v>46</v>
      </c>
    </row>
    <row r="189" spans="1:14" ht="28.5" customHeight="1" x14ac:dyDescent="0.3">
      <c r="A189" s="48">
        <f t="shared" si="6"/>
        <v>2</v>
      </c>
      <c r="B189" s="106">
        <v>43507</v>
      </c>
      <c r="C189" s="96" t="s">
        <v>136</v>
      </c>
      <c r="D189" s="19">
        <f>IFERROR((IFERROR(VLOOKUP(C189,CADA_PROD!C:G,5,0),VLOOKUP(C189,CADA_PROD!B:G,6,0))),"")</f>
        <v>0</v>
      </c>
      <c r="E189" s="16">
        <v>123</v>
      </c>
      <c r="F189" s="18"/>
      <c r="G189" s="17"/>
      <c r="H189" s="47">
        <v>1</v>
      </c>
      <c r="I189" s="17"/>
      <c r="J189" s="46"/>
      <c r="K189" s="46">
        <f>IF(C189="","",SUMIFS(entrada!H:H,entrada!C:C,C189)-SUMIFS(SAIDA!G:G,SAIDA!C:C,C189))</f>
        <v>1</v>
      </c>
      <c r="L189" s="22">
        <f t="shared" si="7"/>
        <v>0</v>
      </c>
      <c r="M189" s="102" t="s">
        <v>25</v>
      </c>
      <c r="N189" s="17" t="s">
        <v>46</v>
      </c>
    </row>
    <row r="190" spans="1:14" ht="28.5" customHeight="1" x14ac:dyDescent="0.3">
      <c r="A190" s="48">
        <f t="shared" si="6"/>
        <v>2</v>
      </c>
      <c r="B190" s="106">
        <v>43507</v>
      </c>
      <c r="C190" s="96" t="s">
        <v>293</v>
      </c>
      <c r="D190" s="19">
        <f>IFERROR((IFERROR(VLOOKUP(C190,CADA_PROD!C:G,5,0),VLOOKUP(C190,CADA_PROD!B:G,6,0))),"")</f>
        <v>0</v>
      </c>
      <c r="E190" s="16">
        <v>123</v>
      </c>
      <c r="F190" s="18"/>
      <c r="G190" s="17"/>
      <c r="H190" s="47">
        <v>0</v>
      </c>
      <c r="I190" s="17"/>
      <c r="J190" s="46"/>
      <c r="K190" s="46">
        <f>IF(C190="","",SUMIFS(entrada!H:H,entrada!C:C,C190)-SUMIFS(SAIDA!G:G,SAIDA!C:C,C190))</f>
        <v>0</v>
      </c>
      <c r="L190" s="22">
        <f t="shared" si="7"/>
        <v>0</v>
      </c>
      <c r="M190" s="102" t="s">
        <v>25</v>
      </c>
      <c r="N190" s="102" t="s">
        <v>46</v>
      </c>
    </row>
    <row r="191" spans="1:14" ht="28.5" customHeight="1" x14ac:dyDescent="0.3">
      <c r="A191" s="48">
        <f t="shared" si="6"/>
        <v>2</v>
      </c>
      <c r="B191" s="106">
        <v>43507</v>
      </c>
      <c r="C191" s="96" t="s">
        <v>294</v>
      </c>
      <c r="D191" s="19">
        <f>IFERROR((IFERROR(VLOOKUP(C191,CADA_PROD!C:G,5,0),VLOOKUP(C191,CADA_PROD!B:G,6,0))),"")</f>
        <v>0</v>
      </c>
      <c r="E191" s="16">
        <v>123</v>
      </c>
      <c r="F191" s="18"/>
      <c r="G191" s="17"/>
      <c r="H191" s="47">
        <v>0</v>
      </c>
      <c r="I191" s="17"/>
      <c r="J191" s="46"/>
      <c r="K191" s="46">
        <f>IF(C191="","",SUMIFS(entrada!H:H,entrada!C:C,C191)-SUMIFS(SAIDA!G:G,SAIDA!C:C,C191))</f>
        <v>0</v>
      </c>
      <c r="L191" s="22">
        <f t="shared" si="7"/>
        <v>0</v>
      </c>
      <c r="M191" s="102" t="s">
        <v>25</v>
      </c>
      <c r="N191" s="17" t="s">
        <v>46</v>
      </c>
    </row>
    <row r="192" spans="1:14" ht="28.5" customHeight="1" x14ac:dyDescent="0.3">
      <c r="A192" s="48">
        <f t="shared" si="6"/>
        <v>2</v>
      </c>
      <c r="B192" s="106">
        <v>43507</v>
      </c>
      <c r="C192" s="96" t="s">
        <v>295</v>
      </c>
      <c r="D192" s="19">
        <f>IFERROR((IFERROR(VLOOKUP(C192,CADA_PROD!C:G,5,0),VLOOKUP(C192,CADA_PROD!B:G,6,0))),"")</f>
        <v>0</v>
      </c>
      <c r="E192" s="16">
        <v>123</v>
      </c>
      <c r="F192" s="18"/>
      <c r="G192" s="17"/>
      <c r="H192" s="47">
        <v>0</v>
      </c>
      <c r="I192" s="17"/>
      <c r="J192" s="46"/>
      <c r="K192" s="46">
        <f>IF(C192="","",SUMIFS(entrada!H:H,entrada!C:C,C192)-SUMIFS(SAIDA!G:G,SAIDA!C:C,C192))</f>
        <v>0</v>
      </c>
      <c r="L192" s="22">
        <f t="shared" si="7"/>
        <v>0</v>
      </c>
      <c r="M192" s="102" t="s">
        <v>25</v>
      </c>
      <c r="N192" s="102" t="s">
        <v>46</v>
      </c>
    </row>
    <row r="193" spans="1:14" ht="28.5" customHeight="1" x14ac:dyDescent="0.3">
      <c r="A193" s="48">
        <f t="shared" si="6"/>
        <v>2</v>
      </c>
      <c r="B193" s="106">
        <v>43507</v>
      </c>
      <c r="C193" s="96" t="s">
        <v>296</v>
      </c>
      <c r="D193" s="19">
        <f>IFERROR((IFERROR(VLOOKUP(C193,CADA_PROD!C:G,5,0),VLOOKUP(C193,CADA_PROD!B:G,6,0))),"")</f>
        <v>0</v>
      </c>
      <c r="E193" s="16">
        <v>123</v>
      </c>
      <c r="F193" s="18"/>
      <c r="G193" s="17"/>
      <c r="H193" s="47">
        <v>0</v>
      </c>
      <c r="I193" s="17"/>
      <c r="J193" s="46"/>
      <c r="K193" s="46">
        <f>IF(C193="","",SUMIFS(entrada!H:H,entrada!C:C,C193)-SUMIFS(SAIDA!G:G,SAIDA!C:C,C193))</f>
        <v>0</v>
      </c>
      <c r="L193" s="22">
        <f t="shared" si="7"/>
        <v>0</v>
      </c>
      <c r="M193" s="102" t="s">
        <v>25</v>
      </c>
      <c r="N193" s="17" t="s">
        <v>46</v>
      </c>
    </row>
    <row r="194" spans="1:14" ht="28.5" customHeight="1" x14ac:dyDescent="0.3">
      <c r="A194" s="48">
        <f t="shared" si="6"/>
        <v>2</v>
      </c>
      <c r="B194" s="106">
        <v>43507</v>
      </c>
      <c r="C194" s="96" t="s">
        <v>297</v>
      </c>
      <c r="D194" s="19">
        <f>IFERROR((IFERROR(VLOOKUP(C194,CADA_PROD!C:G,5,0),VLOOKUP(C194,CADA_PROD!B:G,6,0))),"")</f>
        <v>0</v>
      </c>
      <c r="E194" s="16">
        <v>123</v>
      </c>
      <c r="F194" s="18"/>
      <c r="G194" s="17"/>
      <c r="H194" s="47">
        <v>0</v>
      </c>
      <c r="I194" s="17"/>
      <c r="J194" s="46"/>
      <c r="K194" s="46">
        <f>IF(C194="","",SUMIFS(entrada!H:H,entrada!C:C,C194)-SUMIFS(SAIDA!G:G,SAIDA!C:C,C194))</f>
        <v>0</v>
      </c>
      <c r="L194" s="22">
        <f t="shared" ref="L194:L246" si="8">IF(C194="","",G194*H194)</f>
        <v>0</v>
      </c>
      <c r="M194" s="102" t="s">
        <v>25</v>
      </c>
      <c r="N194" s="102" t="s">
        <v>46</v>
      </c>
    </row>
    <row r="195" spans="1:14" ht="28.5" customHeight="1" x14ac:dyDescent="0.3">
      <c r="A195" s="48">
        <f t="shared" si="6"/>
        <v>2</v>
      </c>
      <c r="B195" s="106">
        <v>43507</v>
      </c>
      <c r="C195" s="96" t="s">
        <v>298</v>
      </c>
      <c r="D195" s="19">
        <f>IFERROR((IFERROR(VLOOKUP(C195,CADA_PROD!C:G,5,0),VLOOKUP(C195,CADA_PROD!B:G,6,0))),"")</f>
        <v>0</v>
      </c>
      <c r="E195" s="16">
        <v>123</v>
      </c>
      <c r="F195" s="18"/>
      <c r="G195" s="17"/>
      <c r="H195" s="47">
        <v>0</v>
      </c>
      <c r="I195" s="17"/>
      <c r="J195" s="46"/>
      <c r="K195" s="46">
        <f>IF(C195="","",SUMIFS(entrada!H:H,entrada!C:C,C195)-SUMIFS(SAIDA!G:G,SAIDA!C:C,C195))</f>
        <v>0</v>
      </c>
      <c r="L195" s="22">
        <f t="shared" si="8"/>
        <v>0</v>
      </c>
      <c r="M195" s="102" t="s">
        <v>25</v>
      </c>
      <c r="N195" s="17" t="s">
        <v>46</v>
      </c>
    </row>
    <row r="196" spans="1:14" ht="28.5" customHeight="1" x14ac:dyDescent="0.3">
      <c r="A196" s="48">
        <f t="shared" si="6"/>
        <v>2</v>
      </c>
      <c r="B196" s="106">
        <v>43507</v>
      </c>
      <c r="C196" s="96" t="s">
        <v>299</v>
      </c>
      <c r="D196" s="19">
        <f>IFERROR((IFERROR(VLOOKUP(C196,CADA_PROD!C:G,5,0),VLOOKUP(C196,CADA_PROD!B:G,6,0))),"")</f>
        <v>0</v>
      </c>
      <c r="E196" s="16">
        <v>123</v>
      </c>
      <c r="F196" s="18"/>
      <c r="G196" s="17"/>
      <c r="H196" s="104">
        <v>1</v>
      </c>
      <c r="I196" s="17"/>
      <c r="J196" s="46"/>
      <c r="K196" s="46">
        <f>IF(C196="","",SUMIFS(entrada!H:H,entrada!C:C,C196)-SUMIFS(SAIDA!G:G,SAIDA!C:C,C196))</f>
        <v>1</v>
      </c>
      <c r="L196" s="22">
        <f t="shared" si="8"/>
        <v>0</v>
      </c>
      <c r="M196" s="102" t="s">
        <v>25</v>
      </c>
      <c r="N196" s="102" t="s">
        <v>46</v>
      </c>
    </row>
    <row r="197" spans="1:14" ht="28.5" customHeight="1" x14ac:dyDescent="0.3">
      <c r="A197" s="48">
        <f t="shared" ref="A197:A260" si="9">IF(C197="","",MONTH(B197))</f>
        <v>2</v>
      </c>
      <c r="B197" s="106">
        <v>43507</v>
      </c>
      <c r="C197" s="96" t="s">
        <v>300</v>
      </c>
      <c r="D197" s="19">
        <f>IFERROR((IFERROR(VLOOKUP(C197,CADA_PROD!C:G,5,0),VLOOKUP(C197,CADA_PROD!B:G,6,0))),"")</f>
        <v>0</v>
      </c>
      <c r="E197" s="16">
        <v>123</v>
      </c>
      <c r="F197" s="18"/>
      <c r="G197" s="17"/>
      <c r="H197" s="104">
        <v>1</v>
      </c>
      <c r="I197" s="17"/>
      <c r="J197" s="46"/>
      <c r="K197" s="46">
        <f>IF(C197="","",SUMIFS(entrada!H:H,entrada!C:C,C197)-SUMIFS(SAIDA!G:G,SAIDA!C:C,C197))</f>
        <v>1</v>
      </c>
      <c r="L197" s="22">
        <f t="shared" si="8"/>
        <v>0</v>
      </c>
      <c r="M197" s="102" t="s">
        <v>25</v>
      </c>
      <c r="N197" s="17" t="s">
        <v>46</v>
      </c>
    </row>
    <row r="198" spans="1:14" ht="28.5" customHeight="1" x14ac:dyDescent="0.3">
      <c r="A198" s="48">
        <f t="shared" si="9"/>
        <v>2</v>
      </c>
      <c r="B198" s="106">
        <v>43507</v>
      </c>
      <c r="C198" s="96" t="s">
        <v>301</v>
      </c>
      <c r="D198" s="19">
        <f>IFERROR((IFERROR(VLOOKUP(C198,CADA_PROD!C:G,5,0),VLOOKUP(C198,CADA_PROD!B:G,6,0))),"")</f>
        <v>0</v>
      </c>
      <c r="E198" s="16">
        <v>123</v>
      </c>
      <c r="F198" s="18"/>
      <c r="G198" s="17"/>
      <c r="H198" s="47">
        <v>20</v>
      </c>
      <c r="I198" s="17"/>
      <c r="J198" s="46"/>
      <c r="K198" s="46">
        <f>IF(C198="","",SUMIFS(entrada!H:H,entrada!C:C,C198)-SUMIFS(SAIDA!G:G,SAIDA!C:C,C198))</f>
        <v>20</v>
      </c>
      <c r="L198" s="22">
        <f t="shared" si="8"/>
        <v>0</v>
      </c>
      <c r="M198" s="102" t="s">
        <v>25</v>
      </c>
      <c r="N198" s="102" t="s">
        <v>46</v>
      </c>
    </row>
    <row r="199" spans="1:14" ht="28.5" customHeight="1" x14ac:dyDescent="0.3">
      <c r="A199" s="48">
        <f t="shared" si="9"/>
        <v>2</v>
      </c>
      <c r="B199" s="106">
        <v>43507</v>
      </c>
      <c r="C199" s="96" t="s">
        <v>302</v>
      </c>
      <c r="D199" s="19">
        <f>IFERROR((IFERROR(VLOOKUP(C199,CADA_PROD!C:G,5,0),VLOOKUP(C199,CADA_PROD!B:G,6,0))),"")</f>
        <v>0</v>
      </c>
      <c r="E199" s="16">
        <v>123</v>
      </c>
      <c r="F199" s="18"/>
      <c r="G199" s="17"/>
      <c r="H199" s="47">
        <v>28</v>
      </c>
      <c r="I199" s="17"/>
      <c r="J199" s="46"/>
      <c r="K199" s="46">
        <f>IF(C199="","",SUMIFS(entrada!H:H,entrada!C:C,C199)-SUMIFS(SAIDA!G:G,SAIDA!C:C,C199))</f>
        <v>28</v>
      </c>
      <c r="L199" s="22">
        <f t="shared" si="8"/>
        <v>0</v>
      </c>
      <c r="M199" s="102" t="s">
        <v>25</v>
      </c>
      <c r="N199" s="17" t="s">
        <v>46</v>
      </c>
    </row>
    <row r="200" spans="1:14" ht="28.5" customHeight="1" x14ac:dyDescent="0.3">
      <c r="A200" s="48">
        <f t="shared" si="9"/>
        <v>2</v>
      </c>
      <c r="B200" s="106">
        <v>43507</v>
      </c>
      <c r="C200" s="96" t="s">
        <v>303</v>
      </c>
      <c r="D200" s="19">
        <f>IFERROR((IFERROR(VLOOKUP(C200,CADA_PROD!C:G,5,0),VLOOKUP(C200,CADA_PROD!B:G,6,0))),"")</f>
        <v>0</v>
      </c>
      <c r="E200" s="16">
        <v>123</v>
      </c>
      <c r="F200" s="18"/>
      <c r="G200" s="17"/>
      <c r="H200" s="47">
        <v>38</v>
      </c>
      <c r="I200" s="17"/>
      <c r="J200" s="46"/>
      <c r="K200" s="46">
        <f>IF(C200="","",SUMIFS(entrada!H:H,entrada!C:C,C200)-SUMIFS(SAIDA!G:G,SAIDA!C:C,C200))</f>
        <v>38</v>
      </c>
      <c r="L200" s="22">
        <f t="shared" si="8"/>
        <v>0</v>
      </c>
      <c r="M200" s="102" t="s">
        <v>25</v>
      </c>
      <c r="N200" s="102" t="s">
        <v>46</v>
      </c>
    </row>
    <row r="201" spans="1:14" ht="28.5" customHeight="1" x14ac:dyDescent="0.3">
      <c r="A201" s="48">
        <f t="shared" si="9"/>
        <v>2</v>
      </c>
      <c r="B201" s="106">
        <v>43507</v>
      </c>
      <c r="C201" s="96" t="s">
        <v>304</v>
      </c>
      <c r="D201" s="19">
        <f>IFERROR((IFERROR(VLOOKUP(C201,CADA_PROD!C:G,5,0),VLOOKUP(C201,CADA_PROD!B:G,6,0))),"")</f>
        <v>0</v>
      </c>
      <c r="E201" s="16">
        <v>123</v>
      </c>
      <c r="F201" s="18"/>
      <c r="G201" s="17"/>
      <c r="H201" s="47">
        <v>4</v>
      </c>
      <c r="I201" s="17"/>
      <c r="J201" s="46"/>
      <c r="K201" s="46">
        <f>IF(C201="","",SUMIFS(entrada!H:H,entrada!C:C,C201)-SUMIFS(SAIDA!G:G,SAIDA!C:C,C201))</f>
        <v>4</v>
      </c>
      <c r="L201" s="22">
        <f t="shared" si="8"/>
        <v>0</v>
      </c>
      <c r="M201" s="102" t="s">
        <v>25</v>
      </c>
      <c r="N201" s="17" t="s">
        <v>46</v>
      </c>
    </row>
    <row r="202" spans="1:14" ht="28.5" customHeight="1" x14ac:dyDescent="0.3">
      <c r="A202" s="48">
        <f t="shared" si="9"/>
        <v>2</v>
      </c>
      <c r="B202" s="106">
        <v>43507</v>
      </c>
      <c r="C202" s="96" t="s">
        <v>305</v>
      </c>
      <c r="D202" s="19">
        <f>IFERROR((IFERROR(VLOOKUP(C202,CADA_PROD!C:G,5,0),VLOOKUP(C202,CADA_PROD!B:G,6,0))),"")</f>
        <v>0</v>
      </c>
      <c r="E202" s="16">
        <v>123</v>
      </c>
      <c r="F202" s="18"/>
      <c r="G202" s="17"/>
      <c r="H202" s="47">
        <v>4</v>
      </c>
      <c r="I202" s="17"/>
      <c r="J202" s="46"/>
      <c r="K202" s="46">
        <f>IF(C202="","",SUMIFS(entrada!H:H,entrada!C:C,C202)-SUMIFS(SAIDA!G:G,SAIDA!C:C,C202))</f>
        <v>17</v>
      </c>
      <c r="L202" s="22">
        <f t="shared" si="8"/>
        <v>0</v>
      </c>
      <c r="M202" s="102" t="s">
        <v>25</v>
      </c>
      <c r="N202" s="102" t="s">
        <v>46</v>
      </c>
    </row>
    <row r="203" spans="1:14" ht="28.5" customHeight="1" x14ac:dyDescent="0.3">
      <c r="A203" s="48">
        <f t="shared" si="9"/>
        <v>2</v>
      </c>
      <c r="B203" s="106">
        <v>43507</v>
      </c>
      <c r="C203" s="96" t="s">
        <v>306</v>
      </c>
      <c r="D203" s="19">
        <f>IFERROR((IFERROR(VLOOKUP(C203,CADA_PROD!C:G,5,0),VLOOKUP(C203,CADA_PROD!B:G,6,0))),"")</f>
        <v>0</v>
      </c>
      <c r="E203" s="16">
        <v>123</v>
      </c>
      <c r="F203" s="18"/>
      <c r="G203" s="17"/>
      <c r="H203" s="47">
        <v>20</v>
      </c>
      <c r="I203" s="17"/>
      <c r="J203" s="46"/>
      <c r="K203" s="46">
        <f>IF(C203="","",SUMIFS(entrada!H:H,entrada!C:C,C203)-SUMIFS(SAIDA!G:G,SAIDA!C:C,C203))</f>
        <v>20</v>
      </c>
      <c r="L203" s="22">
        <f t="shared" si="8"/>
        <v>0</v>
      </c>
      <c r="M203" s="102" t="s">
        <v>25</v>
      </c>
      <c r="N203" s="17" t="s">
        <v>46</v>
      </c>
    </row>
    <row r="204" spans="1:14" ht="28.5" customHeight="1" x14ac:dyDescent="0.3">
      <c r="A204" s="48">
        <f t="shared" si="9"/>
        <v>2</v>
      </c>
      <c r="B204" s="106">
        <v>43507</v>
      </c>
      <c r="C204" s="96" t="s">
        <v>307</v>
      </c>
      <c r="D204" s="19">
        <f>IFERROR((IFERROR(VLOOKUP(C204,CADA_PROD!C:G,5,0),VLOOKUP(C204,CADA_PROD!B:G,6,0))),"")</f>
        <v>0</v>
      </c>
      <c r="E204" s="16">
        <v>123</v>
      </c>
      <c r="F204" s="18"/>
      <c r="G204" s="17"/>
      <c r="H204" s="47">
        <v>8</v>
      </c>
      <c r="I204" s="17"/>
      <c r="J204" s="46"/>
      <c r="K204" s="46">
        <f>IF(C204="","",SUMIFS(entrada!H:H,entrada!C:C,C204)-SUMIFS(SAIDA!G:G,SAIDA!C:C,C204))</f>
        <v>8</v>
      </c>
      <c r="L204" s="22">
        <f t="shared" si="8"/>
        <v>0</v>
      </c>
      <c r="M204" s="102" t="s">
        <v>25</v>
      </c>
      <c r="N204" s="102" t="s">
        <v>46</v>
      </c>
    </row>
    <row r="205" spans="1:14" ht="28.5" customHeight="1" x14ac:dyDescent="0.3">
      <c r="A205" s="48">
        <f t="shared" si="9"/>
        <v>2</v>
      </c>
      <c r="B205" s="106">
        <v>43507</v>
      </c>
      <c r="C205" s="96" t="s">
        <v>308</v>
      </c>
      <c r="D205" s="19">
        <f>IFERROR((IFERROR(VLOOKUP(C205,CADA_PROD!C:G,5,0),VLOOKUP(C205,CADA_PROD!B:G,6,0))),"")</f>
        <v>0</v>
      </c>
      <c r="E205" s="16">
        <v>123</v>
      </c>
      <c r="F205" s="18"/>
      <c r="G205" s="17"/>
      <c r="H205" s="47">
        <v>1</v>
      </c>
      <c r="I205" s="17"/>
      <c r="J205" s="46"/>
      <c r="K205" s="46">
        <f>IF(C205="","",SUMIFS(entrada!H:H,entrada!C:C,C205)-SUMIFS(SAIDA!G:G,SAIDA!C:C,C205))</f>
        <v>1</v>
      </c>
      <c r="L205" s="22">
        <f t="shared" si="8"/>
        <v>0</v>
      </c>
      <c r="M205" s="102" t="s">
        <v>25</v>
      </c>
      <c r="N205" s="17" t="s">
        <v>46</v>
      </c>
    </row>
    <row r="206" spans="1:14" ht="28.5" customHeight="1" x14ac:dyDescent="0.3">
      <c r="A206" s="48">
        <f t="shared" si="9"/>
        <v>2</v>
      </c>
      <c r="B206" s="106">
        <v>43507</v>
      </c>
      <c r="C206" s="96" t="s">
        <v>309</v>
      </c>
      <c r="D206" s="19">
        <f>IFERROR((IFERROR(VLOOKUP(C206,CADA_PROD!C:G,5,0),VLOOKUP(C206,CADA_PROD!B:G,6,0))),"")</f>
        <v>0</v>
      </c>
      <c r="E206" s="16">
        <v>123</v>
      </c>
      <c r="F206" s="18"/>
      <c r="G206" s="17"/>
      <c r="H206" s="47">
        <v>2</v>
      </c>
      <c r="I206" s="17"/>
      <c r="J206" s="46"/>
      <c r="K206" s="46">
        <f>IF(C206="","",SUMIFS(entrada!H:H,entrada!C:C,C206)-SUMIFS(SAIDA!G:G,SAIDA!C:C,C206))</f>
        <v>2</v>
      </c>
      <c r="L206" s="22">
        <f t="shared" si="8"/>
        <v>0</v>
      </c>
      <c r="M206" s="102" t="s">
        <v>25</v>
      </c>
      <c r="N206" s="102" t="s">
        <v>46</v>
      </c>
    </row>
    <row r="207" spans="1:14" ht="28.5" customHeight="1" x14ac:dyDescent="0.3">
      <c r="A207" s="48">
        <f t="shared" si="9"/>
        <v>2</v>
      </c>
      <c r="B207" s="106">
        <v>43507</v>
      </c>
      <c r="C207" s="96" t="s">
        <v>310</v>
      </c>
      <c r="D207" s="19">
        <f>IFERROR((IFERROR(VLOOKUP(C207,CADA_PROD!C:G,5,0),VLOOKUP(C207,CADA_PROD!B:G,6,0))),"")</f>
        <v>0</v>
      </c>
      <c r="E207" s="16">
        <v>123</v>
      </c>
      <c r="F207" s="18"/>
      <c r="G207" s="17"/>
      <c r="H207" s="47">
        <v>2</v>
      </c>
      <c r="I207" s="17"/>
      <c r="J207" s="46"/>
      <c r="K207" s="46">
        <f>IF(C207="","",SUMIFS(entrada!H:H,entrada!C:C,C207)-SUMIFS(SAIDA!G:G,SAIDA!C:C,C207))</f>
        <v>2</v>
      </c>
      <c r="L207" s="22">
        <f t="shared" si="8"/>
        <v>0</v>
      </c>
      <c r="M207" s="102" t="s">
        <v>25</v>
      </c>
      <c r="N207" s="17" t="s">
        <v>46</v>
      </c>
    </row>
    <row r="208" spans="1:14" ht="28.5" customHeight="1" x14ac:dyDescent="0.3">
      <c r="A208" s="48">
        <f t="shared" si="9"/>
        <v>2</v>
      </c>
      <c r="B208" s="106">
        <v>43507</v>
      </c>
      <c r="C208" s="96" t="s">
        <v>311</v>
      </c>
      <c r="D208" s="19">
        <f>IFERROR((IFERROR(VLOOKUP(C208,CADA_PROD!C:G,5,0),VLOOKUP(C208,CADA_PROD!B:G,6,0))),"")</f>
        <v>0</v>
      </c>
      <c r="E208" s="16">
        <v>123</v>
      </c>
      <c r="F208" s="18"/>
      <c r="G208" s="17"/>
      <c r="H208" s="47">
        <v>8</v>
      </c>
      <c r="I208" s="17"/>
      <c r="J208" s="46"/>
      <c r="K208" s="46">
        <f>IF(C208="","",SUMIFS(entrada!H:H,entrada!C:C,C208)-SUMIFS(SAIDA!G:G,SAIDA!C:C,C208))</f>
        <v>8</v>
      </c>
      <c r="L208" s="22">
        <f t="shared" si="8"/>
        <v>0</v>
      </c>
      <c r="M208" s="102" t="s">
        <v>25</v>
      </c>
      <c r="N208" s="102" t="s">
        <v>46</v>
      </c>
    </row>
    <row r="209" spans="1:14" ht="28.5" customHeight="1" x14ac:dyDescent="0.3">
      <c r="A209" s="48">
        <f t="shared" si="9"/>
        <v>2</v>
      </c>
      <c r="B209" s="106">
        <v>43507</v>
      </c>
      <c r="C209" s="96" t="s">
        <v>312</v>
      </c>
      <c r="D209" s="19">
        <f>IFERROR((IFERROR(VLOOKUP(C209,CADA_PROD!C:G,5,0),VLOOKUP(C209,CADA_PROD!B:G,6,0))),"")</f>
        <v>0</v>
      </c>
      <c r="E209" s="16">
        <v>123</v>
      </c>
      <c r="F209" s="18"/>
      <c r="G209" s="17"/>
      <c r="H209" s="47">
        <v>2</v>
      </c>
      <c r="I209" s="17"/>
      <c r="J209" s="46"/>
      <c r="K209" s="46">
        <f>IF(C209="","",SUMIFS(entrada!H:H,entrada!C:C,C209)-SUMIFS(SAIDA!G:G,SAIDA!C:C,C209))</f>
        <v>1</v>
      </c>
      <c r="L209" s="22">
        <f t="shared" si="8"/>
        <v>0</v>
      </c>
      <c r="M209" s="102" t="s">
        <v>25</v>
      </c>
      <c r="N209" s="17" t="s">
        <v>46</v>
      </c>
    </row>
    <row r="210" spans="1:14" ht="28.5" customHeight="1" x14ac:dyDescent="0.3">
      <c r="A210" s="48">
        <f t="shared" si="9"/>
        <v>2</v>
      </c>
      <c r="B210" s="106">
        <v>43507</v>
      </c>
      <c r="C210" s="96" t="s">
        <v>313</v>
      </c>
      <c r="D210" s="19">
        <f>IFERROR((IFERROR(VLOOKUP(C210,CADA_PROD!C:G,5,0),VLOOKUP(C210,CADA_PROD!B:G,6,0))),"")</f>
        <v>0</v>
      </c>
      <c r="E210" s="16">
        <v>123</v>
      </c>
      <c r="F210" s="18"/>
      <c r="G210" s="17"/>
      <c r="H210" s="47">
        <v>8</v>
      </c>
      <c r="I210" s="17"/>
      <c r="J210" s="46"/>
      <c r="K210" s="46">
        <f>IF(C210="","",SUMIFS(entrada!H:H,entrada!C:C,C210)-SUMIFS(SAIDA!G:G,SAIDA!C:C,C210))</f>
        <v>7</v>
      </c>
      <c r="L210" s="22">
        <f t="shared" si="8"/>
        <v>0</v>
      </c>
      <c r="M210" s="102" t="s">
        <v>25</v>
      </c>
      <c r="N210" s="102" t="s">
        <v>46</v>
      </c>
    </row>
    <row r="211" spans="1:14" ht="28.5" customHeight="1" x14ac:dyDescent="0.3">
      <c r="A211" s="48">
        <f t="shared" si="9"/>
        <v>2</v>
      </c>
      <c r="B211" s="106">
        <v>43507</v>
      </c>
      <c r="C211" s="96" t="s">
        <v>314</v>
      </c>
      <c r="D211" s="19">
        <f>IFERROR((IFERROR(VLOOKUP(C211,CADA_PROD!C:G,5,0),VLOOKUP(C211,CADA_PROD!B:G,6,0))),"")</f>
        <v>0</v>
      </c>
      <c r="E211" s="16">
        <v>123</v>
      </c>
      <c r="F211" s="18"/>
      <c r="G211" s="17"/>
      <c r="H211" s="47">
        <v>2</v>
      </c>
      <c r="I211" s="17"/>
      <c r="J211" s="46"/>
      <c r="K211" s="46">
        <f>IF(C211="","",SUMIFS(entrada!H:H,entrada!C:C,C211)-SUMIFS(SAIDA!G:G,SAIDA!C:C,C211))</f>
        <v>2</v>
      </c>
      <c r="L211" s="22">
        <f t="shared" si="8"/>
        <v>0</v>
      </c>
      <c r="M211" s="102" t="s">
        <v>25</v>
      </c>
      <c r="N211" s="17" t="s">
        <v>46</v>
      </c>
    </row>
    <row r="212" spans="1:14" ht="28.5" customHeight="1" x14ac:dyDescent="0.3">
      <c r="A212" s="48">
        <f t="shared" si="9"/>
        <v>2</v>
      </c>
      <c r="B212" s="106">
        <v>43507</v>
      </c>
      <c r="C212" s="96" t="s">
        <v>315</v>
      </c>
      <c r="D212" s="19">
        <f>IFERROR((IFERROR(VLOOKUP(C212,CADA_PROD!C:G,5,0),VLOOKUP(C212,CADA_PROD!B:G,6,0))),"")</f>
        <v>0</v>
      </c>
      <c r="E212" s="16">
        <v>123</v>
      </c>
      <c r="F212" s="18"/>
      <c r="G212" s="17"/>
      <c r="H212" s="47">
        <v>3</v>
      </c>
      <c r="I212" s="17"/>
      <c r="J212" s="46"/>
      <c r="K212" s="46">
        <f>IF(C212="","",SUMIFS(entrada!H:H,entrada!C:C,C212)-SUMIFS(SAIDA!G:G,SAIDA!C:C,C212))</f>
        <v>3</v>
      </c>
      <c r="L212" s="22">
        <f t="shared" si="8"/>
        <v>0</v>
      </c>
      <c r="M212" s="102" t="s">
        <v>25</v>
      </c>
      <c r="N212" s="102" t="s">
        <v>46</v>
      </c>
    </row>
    <row r="213" spans="1:14" ht="28.5" customHeight="1" x14ac:dyDescent="0.3">
      <c r="A213" s="48">
        <f t="shared" si="9"/>
        <v>2</v>
      </c>
      <c r="B213" s="106">
        <v>43507</v>
      </c>
      <c r="C213" s="96" t="s">
        <v>316</v>
      </c>
      <c r="D213" s="19">
        <f>IFERROR((IFERROR(VLOOKUP(C213,CADA_PROD!C:G,5,0),VLOOKUP(C213,CADA_PROD!B:G,6,0))),"")</f>
        <v>0</v>
      </c>
      <c r="E213" s="16">
        <v>123</v>
      </c>
      <c r="F213" s="18"/>
      <c r="G213" s="17"/>
      <c r="H213" s="47">
        <v>0</v>
      </c>
      <c r="I213" s="17"/>
      <c r="J213" s="46"/>
      <c r="K213" s="46">
        <f>IF(C213="","",SUMIFS(entrada!H:H,entrada!C:C,C213)-SUMIFS(SAIDA!G:G,SAIDA!C:C,C213))</f>
        <v>0</v>
      </c>
      <c r="L213" s="22">
        <f t="shared" si="8"/>
        <v>0</v>
      </c>
      <c r="M213" s="102" t="s">
        <v>25</v>
      </c>
      <c r="N213" s="17" t="s">
        <v>46</v>
      </c>
    </row>
    <row r="214" spans="1:14" ht="28.5" customHeight="1" x14ac:dyDescent="0.3">
      <c r="A214" s="48">
        <f t="shared" si="9"/>
        <v>2</v>
      </c>
      <c r="B214" s="106">
        <v>43507</v>
      </c>
      <c r="C214" s="96" t="s">
        <v>317</v>
      </c>
      <c r="D214" s="19">
        <f>IFERROR((IFERROR(VLOOKUP(C214,CADA_PROD!C:G,5,0),VLOOKUP(C214,CADA_PROD!B:G,6,0))),"")</f>
        <v>0</v>
      </c>
      <c r="E214" s="16">
        <v>123</v>
      </c>
      <c r="F214" s="18"/>
      <c r="G214" s="17"/>
      <c r="H214" s="47">
        <v>0</v>
      </c>
      <c r="I214" s="17"/>
      <c r="J214" s="46"/>
      <c r="K214" s="46">
        <f>IF(C214="","",SUMIFS(entrada!H:H,entrada!C:C,C214)-SUMIFS(SAIDA!G:G,SAIDA!C:C,C214))</f>
        <v>0</v>
      </c>
      <c r="L214" s="22">
        <f t="shared" si="8"/>
        <v>0</v>
      </c>
      <c r="M214" s="102" t="s">
        <v>25</v>
      </c>
      <c r="N214" s="102" t="s">
        <v>46</v>
      </c>
    </row>
    <row r="215" spans="1:14" ht="28.5" customHeight="1" x14ac:dyDescent="0.3">
      <c r="A215" s="48">
        <f t="shared" si="9"/>
        <v>2</v>
      </c>
      <c r="B215" s="106">
        <v>43507</v>
      </c>
      <c r="C215" s="96" t="s">
        <v>318</v>
      </c>
      <c r="D215" s="19">
        <f>IFERROR((IFERROR(VLOOKUP(C215,CADA_PROD!C:G,5,0),VLOOKUP(C215,CADA_PROD!B:G,6,0))),"")</f>
        <v>0</v>
      </c>
      <c r="E215" s="16">
        <v>123</v>
      </c>
      <c r="F215" s="18"/>
      <c r="G215" s="17"/>
      <c r="H215" s="47">
        <v>0</v>
      </c>
      <c r="I215" s="17"/>
      <c r="J215" s="46"/>
      <c r="K215" s="46">
        <f>IF(C215="","",SUMIFS(entrada!H:H,entrada!C:C,C215)-SUMIFS(SAIDA!G:G,SAIDA!C:C,C215))</f>
        <v>0</v>
      </c>
      <c r="L215" s="22">
        <f t="shared" si="8"/>
        <v>0</v>
      </c>
      <c r="M215" s="102" t="s">
        <v>25</v>
      </c>
      <c r="N215" s="17" t="s">
        <v>46</v>
      </c>
    </row>
    <row r="216" spans="1:14" ht="28.5" customHeight="1" x14ac:dyDescent="0.3">
      <c r="A216" s="48">
        <f t="shared" si="9"/>
        <v>2</v>
      </c>
      <c r="B216" s="106">
        <v>43507</v>
      </c>
      <c r="C216" s="96" t="s">
        <v>319</v>
      </c>
      <c r="D216" s="19">
        <f>IFERROR((IFERROR(VLOOKUP(C216,CADA_PROD!C:G,5,0),VLOOKUP(C216,CADA_PROD!B:G,6,0))),"")</f>
        <v>0</v>
      </c>
      <c r="E216" s="16">
        <v>123</v>
      </c>
      <c r="F216" s="18"/>
      <c r="G216" s="17"/>
      <c r="H216" s="47">
        <v>0</v>
      </c>
      <c r="I216" s="17"/>
      <c r="J216" s="46"/>
      <c r="K216" s="46">
        <f>IF(C216="","",SUMIFS(entrada!H:H,entrada!C:C,C216)-SUMIFS(SAIDA!G:G,SAIDA!C:C,C216))</f>
        <v>0</v>
      </c>
      <c r="L216" s="22">
        <f t="shared" si="8"/>
        <v>0</v>
      </c>
      <c r="M216" s="102" t="s">
        <v>25</v>
      </c>
      <c r="N216" s="102" t="s">
        <v>46</v>
      </c>
    </row>
    <row r="217" spans="1:14" ht="28.5" customHeight="1" x14ac:dyDescent="0.3">
      <c r="A217" s="48">
        <f t="shared" si="9"/>
        <v>2</v>
      </c>
      <c r="B217" s="106">
        <v>43507</v>
      </c>
      <c r="C217" s="96" t="s">
        <v>320</v>
      </c>
      <c r="D217" s="19">
        <f>IFERROR((IFERROR(VLOOKUP(C217,CADA_PROD!C:G,5,0),VLOOKUP(C217,CADA_PROD!B:G,6,0))),"")</f>
        <v>0</v>
      </c>
      <c r="E217" s="16">
        <v>123</v>
      </c>
      <c r="F217" s="18"/>
      <c r="G217" s="17"/>
      <c r="H217" s="47">
        <v>0</v>
      </c>
      <c r="I217" s="17"/>
      <c r="J217" s="46"/>
      <c r="K217" s="46">
        <f>IF(C217="","",SUMIFS(entrada!H:H,entrada!C:C,C217)-SUMIFS(SAIDA!G:G,SAIDA!C:C,C217))</f>
        <v>0</v>
      </c>
      <c r="L217" s="22">
        <f t="shared" si="8"/>
        <v>0</v>
      </c>
      <c r="M217" s="102" t="s">
        <v>25</v>
      </c>
      <c r="N217" s="17" t="s">
        <v>46</v>
      </c>
    </row>
    <row r="218" spans="1:14" ht="28.5" customHeight="1" x14ac:dyDescent="0.3">
      <c r="A218" s="48">
        <f t="shared" si="9"/>
        <v>2</v>
      </c>
      <c r="B218" s="106">
        <v>43507</v>
      </c>
      <c r="C218" s="96" t="s">
        <v>321</v>
      </c>
      <c r="D218" s="19">
        <f>IFERROR((IFERROR(VLOOKUP(C218,CADA_PROD!C:G,5,0),VLOOKUP(C218,CADA_PROD!B:G,6,0))),"")</f>
        <v>0</v>
      </c>
      <c r="E218" s="16">
        <v>123</v>
      </c>
      <c r="F218" s="18"/>
      <c r="G218" s="17"/>
      <c r="H218" s="47">
        <v>0</v>
      </c>
      <c r="I218" s="17"/>
      <c r="J218" s="46"/>
      <c r="K218" s="46">
        <f>IF(C218="","",SUMIFS(entrada!H:H,entrada!C:C,C218)-SUMIFS(SAIDA!G:G,SAIDA!C:C,C218))</f>
        <v>0</v>
      </c>
      <c r="L218" s="22">
        <f t="shared" si="8"/>
        <v>0</v>
      </c>
      <c r="M218" s="102" t="s">
        <v>25</v>
      </c>
      <c r="N218" s="102" t="s">
        <v>46</v>
      </c>
    </row>
    <row r="219" spans="1:14" ht="28.5" customHeight="1" x14ac:dyDescent="0.3">
      <c r="A219" s="48">
        <f t="shared" si="9"/>
        <v>2</v>
      </c>
      <c r="B219" s="106">
        <v>43507</v>
      </c>
      <c r="C219" s="96" t="s">
        <v>322</v>
      </c>
      <c r="D219" s="19">
        <f>IFERROR((IFERROR(VLOOKUP(C219,CADA_PROD!C:G,5,0),VLOOKUP(C219,CADA_PROD!B:G,6,0))),"")</f>
        <v>0</v>
      </c>
      <c r="E219" s="16">
        <v>123</v>
      </c>
      <c r="F219" s="18"/>
      <c r="G219" s="17"/>
      <c r="H219" s="47">
        <v>0</v>
      </c>
      <c r="I219" s="17"/>
      <c r="J219" s="46"/>
      <c r="K219" s="46">
        <f>IF(C219="","",SUMIFS(entrada!H:H,entrada!C:C,C219)-SUMIFS(SAIDA!G:G,SAIDA!C:C,C219))</f>
        <v>0</v>
      </c>
      <c r="L219" s="22">
        <f t="shared" si="8"/>
        <v>0</v>
      </c>
      <c r="M219" s="102" t="s">
        <v>25</v>
      </c>
      <c r="N219" s="17" t="s">
        <v>46</v>
      </c>
    </row>
    <row r="220" spans="1:14" ht="28.5" customHeight="1" x14ac:dyDescent="0.3">
      <c r="A220" s="48">
        <f t="shared" si="9"/>
        <v>2</v>
      </c>
      <c r="B220" s="106">
        <v>43508</v>
      </c>
      <c r="C220" s="96" t="s">
        <v>323</v>
      </c>
      <c r="D220" s="19">
        <f>IFERROR((IFERROR(VLOOKUP(C220,CADA_PROD!C:G,5,0),VLOOKUP(C220,CADA_PROD!B:G,6,0))),"")</f>
        <v>0</v>
      </c>
      <c r="E220" s="16">
        <v>123</v>
      </c>
      <c r="F220" s="18"/>
      <c r="G220" s="17"/>
      <c r="H220" s="47">
        <v>3</v>
      </c>
      <c r="I220" s="17"/>
      <c r="J220" s="46"/>
      <c r="K220" s="46">
        <f>IF(C220="","",SUMIFS(entrada!H:H,entrada!C:C,C220)-SUMIFS(SAIDA!G:G,SAIDA!C:C,C220))</f>
        <v>3</v>
      </c>
      <c r="L220" s="22">
        <f t="shared" si="8"/>
        <v>0</v>
      </c>
      <c r="M220" s="102" t="s">
        <v>25</v>
      </c>
      <c r="N220" s="102" t="s">
        <v>46</v>
      </c>
    </row>
    <row r="221" spans="1:14" ht="28.5" customHeight="1" x14ac:dyDescent="0.3">
      <c r="A221" s="48">
        <f t="shared" si="9"/>
        <v>2</v>
      </c>
      <c r="B221" s="106">
        <v>43508</v>
      </c>
      <c r="C221" s="96" t="s">
        <v>324</v>
      </c>
      <c r="D221" s="19">
        <f>IFERROR((IFERROR(VLOOKUP(C221,CADA_PROD!C:G,5,0),VLOOKUP(C221,CADA_PROD!B:G,6,0))),"")</f>
        <v>0</v>
      </c>
      <c r="E221" s="16">
        <v>123</v>
      </c>
      <c r="F221" s="18"/>
      <c r="G221" s="17"/>
      <c r="H221" s="47">
        <v>12</v>
      </c>
      <c r="I221" s="17"/>
      <c r="J221" s="46"/>
      <c r="K221" s="46">
        <f>IF(C221="","",SUMIFS(entrada!H:H,entrada!C:C,C221)-SUMIFS(SAIDA!G:G,SAIDA!C:C,C221))</f>
        <v>10</v>
      </c>
      <c r="L221" s="22">
        <f t="shared" si="8"/>
        <v>0</v>
      </c>
      <c r="M221" s="102" t="s">
        <v>25</v>
      </c>
      <c r="N221" s="17" t="s">
        <v>46</v>
      </c>
    </row>
    <row r="222" spans="1:14" ht="28.5" customHeight="1" x14ac:dyDescent="0.3">
      <c r="A222" s="48">
        <f t="shared" si="9"/>
        <v>2</v>
      </c>
      <c r="B222" s="106">
        <v>43508</v>
      </c>
      <c r="C222" s="96" t="s">
        <v>325</v>
      </c>
      <c r="D222" s="19">
        <f>IFERROR((IFERROR(VLOOKUP(C222,CADA_PROD!C:G,5,0),VLOOKUP(C222,CADA_PROD!B:G,6,0))),"")</f>
        <v>0</v>
      </c>
      <c r="E222" s="16">
        <v>123</v>
      </c>
      <c r="F222" s="18"/>
      <c r="G222" s="17"/>
      <c r="H222" s="47">
        <v>117</v>
      </c>
      <c r="I222" s="17"/>
      <c r="J222" s="46"/>
      <c r="K222" s="46">
        <f>IF(C222="","",SUMIFS(entrada!H:H,entrada!C:C,C222)-SUMIFS(SAIDA!G:G,SAIDA!C:C,C222))</f>
        <v>117</v>
      </c>
      <c r="L222" s="22">
        <f t="shared" si="8"/>
        <v>0</v>
      </c>
      <c r="M222" s="102" t="s">
        <v>25</v>
      </c>
      <c r="N222" s="102" t="s">
        <v>46</v>
      </c>
    </row>
    <row r="223" spans="1:14" ht="28.5" customHeight="1" x14ac:dyDescent="0.3">
      <c r="A223" s="48">
        <f t="shared" si="9"/>
        <v>2</v>
      </c>
      <c r="B223" s="106">
        <v>43508</v>
      </c>
      <c r="C223" s="96" t="s">
        <v>326</v>
      </c>
      <c r="D223" s="19">
        <f>IFERROR((IFERROR(VLOOKUP(C223,CADA_PROD!C:G,5,0),VLOOKUP(C223,CADA_PROD!B:G,6,0))),"")</f>
        <v>0</v>
      </c>
      <c r="E223" s="16">
        <v>123</v>
      </c>
      <c r="F223" s="18"/>
      <c r="G223" s="17"/>
      <c r="H223" s="47">
        <v>6</v>
      </c>
      <c r="I223" s="17"/>
      <c r="J223" s="46"/>
      <c r="K223" s="46">
        <f>IF(C223="","",SUMIFS(entrada!H:H,entrada!C:C,C223)-SUMIFS(SAIDA!G:G,SAIDA!C:C,C223))</f>
        <v>5</v>
      </c>
      <c r="L223" s="22">
        <f t="shared" si="8"/>
        <v>0</v>
      </c>
      <c r="M223" s="102" t="s">
        <v>25</v>
      </c>
      <c r="N223" s="17" t="s">
        <v>46</v>
      </c>
    </row>
    <row r="224" spans="1:14" ht="28.5" customHeight="1" x14ac:dyDescent="0.3">
      <c r="A224" s="48">
        <f t="shared" si="9"/>
        <v>2</v>
      </c>
      <c r="B224" s="106">
        <v>43508</v>
      </c>
      <c r="C224" s="96" t="s">
        <v>327</v>
      </c>
      <c r="D224" s="19">
        <f>IFERROR((IFERROR(VLOOKUP(C224,CADA_PROD!C:G,5,0),VLOOKUP(C224,CADA_PROD!B:G,6,0))),"")</f>
        <v>0</v>
      </c>
      <c r="E224" s="16">
        <v>123</v>
      </c>
      <c r="F224" s="18"/>
      <c r="G224" s="17"/>
      <c r="H224" s="47">
        <v>2</v>
      </c>
      <c r="I224" s="17"/>
      <c r="J224" s="46"/>
      <c r="K224" s="46">
        <f>IF(C224="","",SUMIFS(entrada!H:H,entrada!C:C,C224)-SUMIFS(SAIDA!G:G,SAIDA!C:C,C224))</f>
        <v>2</v>
      </c>
      <c r="L224" s="22">
        <f t="shared" si="8"/>
        <v>0</v>
      </c>
      <c r="M224" s="102" t="s">
        <v>25</v>
      </c>
      <c r="N224" s="102" t="s">
        <v>46</v>
      </c>
    </row>
    <row r="225" spans="1:14" ht="28.5" customHeight="1" x14ac:dyDescent="0.3">
      <c r="A225" s="48">
        <f t="shared" si="9"/>
        <v>2</v>
      </c>
      <c r="B225" s="106">
        <v>43508</v>
      </c>
      <c r="C225" s="96" t="s">
        <v>328</v>
      </c>
      <c r="D225" s="19">
        <f>IFERROR((IFERROR(VLOOKUP(C225,CADA_PROD!C:G,5,0),VLOOKUP(C225,CADA_PROD!B:G,6,0))),"")</f>
        <v>0</v>
      </c>
      <c r="E225" s="16">
        <v>123</v>
      </c>
      <c r="F225" s="18"/>
      <c r="G225" s="17"/>
      <c r="H225" s="47">
        <v>6</v>
      </c>
      <c r="I225" s="17"/>
      <c r="J225" s="46"/>
      <c r="K225" s="46">
        <f>IF(C225="","",SUMIFS(entrada!H:H,entrada!C:C,C225)-SUMIFS(SAIDA!G:G,SAIDA!C:C,C225))</f>
        <v>6</v>
      </c>
      <c r="L225" s="22">
        <f t="shared" si="8"/>
        <v>0</v>
      </c>
      <c r="M225" s="102" t="s">
        <v>25</v>
      </c>
      <c r="N225" s="17" t="s">
        <v>46</v>
      </c>
    </row>
    <row r="226" spans="1:14" ht="28.5" customHeight="1" x14ac:dyDescent="0.3">
      <c r="A226" s="48">
        <f t="shared" si="9"/>
        <v>2</v>
      </c>
      <c r="B226" s="106">
        <v>43508</v>
      </c>
      <c r="C226" s="96" t="s">
        <v>329</v>
      </c>
      <c r="D226" s="19">
        <f>IFERROR((IFERROR(VLOOKUP(C226,CADA_PROD!C:G,5,0),VLOOKUP(C226,CADA_PROD!B:G,6,0))),"")</f>
        <v>0</v>
      </c>
      <c r="E226" s="16">
        <v>123</v>
      </c>
      <c r="F226" s="18"/>
      <c r="G226" s="17"/>
      <c r="H226" s="47">
        <v>0</v>
      </c>
      <c r="I226" s="17"/>
      <c r="J226" s="46"/>
      <c r="K226" s="46">
        <f>IF(C226="","",SUMIFS(entrada!H:H,entrada!C:C,C226)-SUMIFS(SAIDA!G:G,SAIDA!C:C,C226))</f>
        <v>0</v>
      </c>
      <c r="L226" s="22">
        <f t="shared" si="8"/>
        <v>0</v>
      </c>
      <c r="M226" s="102" t="s">
        <v>25</v>
      </c>
      <c r="N226" s="102" t="s">
        <v>46</v>
      </c>
    </row>
    <row r="227" spans="1:14" ht="28.5" customHeight="1" x14ac:dyDescent="0.3">
      <c r="A227" s="48">
        <f t="shared" si="9"/>
        <v>2</v>
      </c>
      <c r="B227" s="106">
        <v>43508</v>
      </c>
      <c r="C227" s="96" t="s">
        <v>330</v>
      </c>
      <c r="D227" s="19">
        <f>IFERROR((IFERROR(VLOOKUP(C227,CADA_PROD!C:G,5,0),VLOOKUP(C227,CADA_PROD!B:G,6,0))),"")</f>
        <v>0</v>
      </c>
      <c r="E227" s="16">
        <v>123</v>
      </c>
      <c r="F227" s="18"/>
      <c r="G227" s="17"/>
      <c r="H227" s="47">
        <v>0</v>
      </c>
      <c r="I227" s="17"/>
      <c r="J227" s="46"/>
      <c r="K227" s="46">
        <f>IF(C227="","",SUMIFS(entrada!H:H,entrada!C:C,C227)-SUMIFS(SAIDA!G:G,SAIDA!C:C,C227))</f>
        <v>0</v>
      </c>
      <c r="L227" s="22">
        <f t="shared" si="8"/>
        <v>0</v>
      </c>
      <c r="M227" s="102" t="s">
        <v>25</v>
      </c>
      <c r="N227" s="17" t="s">
        <v>46</v>
      </c>
    </row>
    <row r="228" spans="1:14" ht="28.5" customHeight="1" x14ac:dyDescent="0.3">
      <c r="A228" s="48">
        <f t="shared" si="9"/>
        <v>2</v>
      </c>
      <c r="B228" s="106">
        <v>43508</v>
      </c>
      <c r="C228" s="96" t="s">
        <v>331</v>
      </c>
      <c r="D228" s="19">
        <f>IFERROR((IFERROR(VLOOKUP(C228,CADA_PROD!C:G,5,0),VLOOKUP(C228,CADA_PROD!B:G,6,0))),"")</f>
        <v>0</v>
      </c>
      <c r="E228" s="16">
        <v>123</v>
      </c>
      <c r="F228" s="18"/>
      <c r="G228" s="17"/>
      <c r="H228" s="47">
        <v>0</v>
      </c>
      <c r="I228" s="17"/>
      <c r="J228" s="46"/>
      <c r="K228" s="46">
        <f>IF(C228="","",SUMIFS(entrada!H:H,entrada!C:C,C228)-SUMIFS(SAIDA!G:G,SAIDA!C:C,C228))</f>
        <v>0</v>
      </c>
      <c r="L228" s="22">
        <f t="shared" si="8"/>
        <v>0</v>
      </c>
      <c r="M228" s="102" t="s">
        <v>25</v>
      </c>
      <c r="N228" s="102" t="s">
        <v>46</v>
      </c>
    </row>
    <row r="229" spans="1:14" ht="28.5" customHeight="1" x14ac:dyDescent="0.3">
      <c r="A229" s="48">
        <f t="shared" si="9"/>
        <v>2</v>
      </c>
      <c r="B229" s="106">
        <v>43508</v>
      </c>
      <c r="C229" s="96" t="s">
        <v>332</v>
      </c>
      <c r="D229" s="19">
        <f>IFERROR((IFERROR(VLOOKUP(C229,CADA_PROD!C:G,5,0),VLOOKUP(C229,CADA_PROD!B:G,6,0))),"")</f>
        <v>0</v>
      </c>
      <c r="E229" s="16">
        <v>123</v>
      </c>
      <c r="F229" s="18"/>
      <c r="G229" s="17"/>
      <c r="H229" s="47">
        <v>0</v>
      </c>
      <c r="I229" s="17"/>
      <c r="J229" s="46"/>
      <c r="K229" s="46">
        <f>IF(C229="","",SUMIFS(entrada!H:H,entrada!C:C,C229)-SUMIFS(SAIDA!G:G,SAIDA!C:C,C229))</f>
        <v>0</v>
      </c>
      <c r="L229" s="22">
        <f t="shared" si="8"/>
        <v>0</v>
      </c>
      <c r="M229" s="102" t="s">
        <v>25</v>
      </c>
      <c r="N229" s="17" t="s">
        <v>46</v>
      </c>
    </row>
    <row r="230" spans="1:14" ht="28.5" customHeight="1" x14ac:dyDescent="0.3">
      <c r="A230" s="48">
        <f t="shared" si="9"/>
        <v>2</v>
      </c>
      <c r="B230" s="106">
        <v>43508</v>
      </c>
      <c r="C230" s="96" t="s">
        <v>333</v>
      </c>
      <c r="D230" s="19">
        <f>IFERROR((IFERROR(VLOOKUP(C230,CADA_PROD!C:G,5,0),VLOOKUP(C230,CADA_PROD!B:G,6,0))),"")</f>
        <v>0</v>
      </c>
      <c r="E230" s="16">
        <v>123</v>
      </c>
      <c r="F230" s="18"/>
      <c r="G230" s="17"/>
      <c r="H230" s="47">
        <v>0</v>
      </c>
      <c r="I230" s="17"/>
      <c r="J230" s="46"/>
      <c r="K230" s="46">
        <f>IF(C230="","",SUMIFS(entrada!H:H,entrada!C:C,C230)-SUMIFS(SAIDA!G:G,SAIDA!C:C,C230))</f>
        <v>0</v>
      </c>
      <c r="L230" s="22">
        <f t="shared" si="8"/>
        <v>0</v>
      </c>
      <c r="M230" s="102" t="s">
        <v>25</v>
      </c>
      <c r="N230" s="102" t="s">
        <v>46</v>
      </c>
    </row>
    <row r="231" spans="1:14" ht="28.5" customHeight="1" x14ac:dyDescent="0.3">
      <c r="A231" s="48">
        <f t="shared" si="9"/>
        <v>2</v>
      </c>
      <c r="B231" s="106">
        <v>43508</v>
      </c>
      <c r="C231" s="96" t="s">
        <v>334</v>
      </c>
      <c r="D231" s="19">
        <f>IFERROR((IFERROR(VLOOKUP(C231,CADA_PROD!C:G,5,0),VLOOKUP(C231,CADA_PROD!B:G,6,0))),"")</f>
        <v>0</v>
      </c>
      <c r="E231" s="16">
        <v>123</v>
      </c>
      <c r="F231" s="18"/>
      <c r="G231" s="17"/>
      <c r="H231" s="47">
        <v>0</v>
      </c>
      <c r="I231" s="17"/>
      <c r="J231" s="46"/>
      <c r="K231" s="46">
        <f>IF(C231="","",SUMIFS(entrada!H:H,entrada!C:C,C231)-SUMIFS(SAIDA!G:G,SAIDA!C:C,C231))</f>
        <v>0</v>
      </c>
      <c r="L231" s="22">
        <f t="shared" si="8"/>
        <v>0</v>
      </c>
      <c r="M231" s="102" t="s">
        <v>25</v>
      </c>
      <c r="N231" s="17" t="s">
        <v>46</v>
      </c>
    </row>
    <row r="232" spans="1:14" ht="28.5" customHeight="1" x14ac:dyDescent="0.3">
      <c r="A232" s="48">
        <f t="shared" si="9"/>
        <v>2</v>
      </c>
      <c r="B232" s="106">
        <v>43508</v>
      </c>
      <c r="C232" s="96" t="s">
        <v>335</v>
      </c>
      <c r="D232" s="19">
        <f>IFERROR((IFERROR(VLOOKUP(C232,CADA_PROD!C:G,5,0),VLOOKUP(C232,CADA_PROD!B:G,6,0))),"")</f>
        <v>0</v>
      </c>
      <c r="E232" s="16">
        <v>123</v>
      </c>
      <c r="F232" s="18"/>
      <c r="G232" s="17"/>
      <c r="H232" s="47">
        <v>82</v>
      </c>
      <c r="I232" s="17"/>
      <c r="J232" s="46"/>
      <c r="K232" s="46">
        <f>IF(C232="","",SUMIFS(entrada!H:H,entrada!C:C,C232)-SUMIFS(SAIDA!G:G,SAIDA!C:C,C232))</f>
        <v>82</v>
      </c>
      <c r="L232" s="22">
        <f t="shared" si="8"/>
        <v>0</v>
      </c>
      <c r="M232" s="102" t="s">
        <v>25</v>
      </c>
      <c r="N232" s="102" t="s">
        <v>46</v>
      </c>
    </row>
    <row r="233" spans="1:14" ht="28.5" customHeight="1" x14ac:dyDescent="0.3">
      <c r="A233" s="48">
        <f t="shared" si="9"/>
        <v>2</v>
      </c>
      <c r="B233" s="106">
        <v>43508</v>
      </c>
      <c r="C233" s="96" t="s">
        <v>336</v>
      </c>
      <c r="D233" s="19">
        <f>IFERROR((IFERROR(VLOOKUP(C233,CADA_PROD!C:G,5,0),VLOOKUP(C233,CADA_PROD!B:G,6,0))),"")</f>
        <v>0</v>
      </c>
      <c r="E233" s="16">
        <v>123</v>
      </c>
      <c r="F233" s="18"/>
      <c r="G233" s="17"/>
      <c r="H233" s="47">
        <v>24</v>
      </c>
      <c r="I233" s="17"/>
      <c r="J233" s="46"/>
      <c r="K233" s="46">
        <f>IF(C233="","",SUMIFS(entrada!H:H,entrada!C:C,C233)-SUMIFS(SAIDA!G:G,SAIDA!C:C,C233))</f>
        <v>24</v>
      </c>
      <c r="L233" s="22">
        <f t="shared" si="8"/>
        <v>0</v>
      </c>
      <c r="M233" s="102" t="s">
        <v>25</v>
      </c>
      <c r="N233" s="17" t="s">
        <v>46</v>
      </c>
    </row>
    <row r="234" spans="1:14" ht="28.5" customHeight="1" x14ac:dyDescent="0.3">
      <c r="A234" s="48">
        <f t="shared" si="9"/>
        <v>2</v>
      </c>
      <c r="B234" s="106">
        <v>43508</v>
      </c>
      <c r="C234" s="96" t="s">
        <v>337</v>
      </c>
      <c r="D234" s="19">
        <f>IFERROR((IFERROR(VLOOKUP(C234,CADA_PROD!C:G,5,0),VLOOKUP(C234,CADA_PROD!B:G,6,0))),"")</f>
        <v>0</v>
      </c>
      <c r="E234" s="16">
        <v>123</v>
      </c>
      <c r="F234" s="18"/>
      <c r="G234" s="17"/>
      <c r="H234" s="47">
        <v>9</v>
      </c>
      <c r="I234" s="17"/>
      <c r="J234" s="46"/>
      <c r="K234" s="46">
        <f>IF(C234="","",SUMIFS(entrada!H:H,entrada!C:C,C234)-SUMIFS(SAIDA!G:G,SAIDA!C:C,C234))</f>
        <v>9</v>
      </c>
      <c r="L234" s="22">
        <f t="shared" si="8"/>
        <v>0</v>
      </c>
      <c r="M234" s="102" t="s">
        <v>25</v>
      </c>
      <c r="N234" s="102" t="s">
        <v>46</v>
      </c>
    </row>
    <row r="235" spans="1:14" ht="28.5" customHeight="1" x14ac:dyDescent="0.3">
      <c r="A235" s="48">
        <f t="shared" si="9"/>
        <v>2</v>
      </c>
      <c r="B235" s="106">
        <v>43508</v>
      </c>
      <c r="C235" s="96" t="s">
        <v>338</v>
      </c>
      <c r="D235" s="19">
        <f>IFERROR((IFERROR(VLOOKUP(C235,CADA_PROD!C:G,5,0),VLOOKUP(C235,CADA_PROD!B:G,6,0))),"")</f>
        <v>0</v>
      </c>
      <c r="E235" s="16">
        <v>123</v>
      </c>
      <c r="F235" s="18"/>
      <c r="G235" s="17"/>
      <c r="H235" s="47">
        <v>7</v>
      </c>
      <c r="I235" s="17"/>
      <c r="J235" s="46"/>
      <c r="K235" s="46">
        <f>IF(C235="","",SUMIFS(entrada!H:H,entrada!C:C,C235)-SUMIFS(SAIDA!G:G,SAIDA!C:C,C235))</f>
        <v>7</v>
      </c>
      <c r="L235" s="22">
        <f t="shared" si="8"/>
        <v>0</v>
      </c>
      <c r="M235" s="102" t="s">
        <v>25</v>
      </c>
      <c r="N235" s="17" t="s">
        <v>46</v>
      </c>
    </row>
    <row r="236" spans="1:14" ht="28.5" customHeight="1" x14ac:dyDescent="0.3">
      <c r="A236" s="48">
        <f t="shared" si="9"/>
        <v>2</v>
      </c>
      <c r="B236" s="106">
        <v>43508</v>
      </c>
      <c r="C236" s="96" t="s">
        <v>339</v>
      </c>
      <c r="D236" s="19">
        <f>IFERROR((IFERROR(VLOOKUP(C236,CADA_PROD!C:G,5,0),VLOOKUP(C236,CADA_PROD!B:G,6,0))),"")</f>
        <v>0</v>
      </c>
      <c r="E236" s="16">
        <v>123</v>
      </c>
      <c r="F236" s="18"/>
      <c r="G236" s="17"/>
      <c r="H236" s="47">
        <v>0</v>
      </c>
      <c r="I236" s="17"/>
      <c r="J236" s="46"/>
      <c r="K236" s="46">
        <f>IF(C236="","",SUMIFS(entrada!H:H,entrada!C:C,C236)-SUMIFS(SAIDA!G:G,SAIDA!C:C,C236))</f>
        <v>0</v>
      </c>
      <c r="L236" s="22">
        <f t="shared" si="8"/>
        <v>0</v>
      </c>
      <c r="M236" s="102" t="s">
        <v>25</v>
      </c>
      <c r="N236" s="102" t="s">
        <v>46</v>
      </c>
    </row>
    <row r="237" spans="1:14" ht="28.5" customHeight="1" x14ac:dyDescent="0.3">
      <c r="A237" s="48">
        <f t="shared" si="9"/>
        <v>2</v>
      </c>
      <c r="B237" s="106">
        <v>43508</v>
      </c>
      <c r="C237" s="96" t="s">
        <v>340</v>
      </c>
      <c r="D237" s="19">
        <f>IFERROR((IFERROR(VLOOKUP(C237,CADA_PROD!C:G,5,0),VLOOKUP(C237,CADA_PROD!B:G,6,0))),"")</f>
        <v>0</v>
      </c>
      <c r="E237" s="16">
        <v>123</v>
      </c>
      <c r="F237" s="18"/>
      <c r="G237" s="17"/>
      <c r="H237" s="47">
        <v>19</v>
      </c>
      <c r="I237" s="17"/>
      <c r="J237" s="46"/>
      <c r="K237" s="46">
        <f>IF(C237="","",SUMIFS(entrada!H:H,entrada!C:C,C237)-SUMIFS(SAIDA!G:G,SAIDA!C:C,C237))</f>
        <v>19</v>
      </c>
      <c r="L237" s="22">
        <f t="shared" si="8"/>
        <v>0</v>
      </c>
      <c r="M237" s="102" t="s">
        <v>25</v>
      </c>
      <c r="N237" s="17" t="s">
        <v>46</v>
      </c>
    </row>
    <row r="238" spans="1:14" ht="28.5" customHeight="1" x14ac:dyDescent="0.3">
      <c r="A238" s="48">
        <f t="shared" si="9"/>
        <v>2</v>
      </c>
      <c r="B238" s="106">
        <v>43508</v>
      </c>
      <c r="C238" s="96" t="s">
        <v>341</v>
      </c>
      <c r="D238" s="19">
        <f>IFERROR((IFERROR(VLOOKUP(C238,CADA_PROD!C:G,5,0),VLOOKUP(C238,CADA_PROD!B:G,6,0))),"")</f>
        <v>0</v>
      </c>
      <c r="E238" s="16">
        <v>123</v>
      </c>
      <c r="F238" s="18"/>
      <c r="G238" s="17"/>
      <c r="H238" s="47">
        <v>2</v>
      </c>
      <c r="I238" s="17"/>
      <c r="J238" s="46"/>
      <c r="K238" s="46">
        <f>IF(C238="","",SUMIFS(entrada!H:H,entrada!C:C,C238)-SUMIFS(SAIDA!G:G,SAIDA!C:C,C238))</f>
        <v>2</v>
      </c>
      <c r="L238" s="22">
        <f t="shared" si="8"/>
        <v>0</v>
      </c>
      <c r="M238" s="102" t="s">
        <v>25</v>
      </c>
      <c r="N238" s="102" t="s">
        <v>46</v>
      </c>
    </row>
    <row r="239" spans="1:14" ht="28.5" customHeight="1" x14ac:dyDescent="0.3">
      <c r="A239" s="48">
        <f t="shared" si="9"/>
        <v>2</v>
      </c>
      <c r="B239" s="106">
        <v>43508</v>
      </c>
      <c r="C239" s="96" t="s">
        <v>342</v>
      </c>
      <c r="D239" s="19">
        <f>IFERROR((IFERROR(VLOOKUP(C239,CADA_PROD!C:G,5,0),VLOOKUP(C239,CADA_PROD!B:G,6,0))),"")</f>
        <v>0</v>
      </c>
      <c r="E239" s="16">
        <v>123</v>
      </c>
      <c r="F239" s="18"/>
      <c r="G239" s="17"/>
      <c r="H239" s="47">
        <v>1</v>
      </c>
      <c r="I239" s="17"/>
      <c r="J239" s="46"/>
      <c r="K239" s="46">
        <f>IF(C239="","",SUMIFS(entrada!H:H,entrada!C:C,C239)-SUMIFS(SAIDA!G:G,SAIDA!C:C,C239))</f>
        <v>1</v>
      </c>
      <c r="L239" s="22">
        <f t="shared" si="8"/>
        <v>0</v>
      </c>
      <c r="M239" s="102" t="s">
        <v>25</v>
      </c>
      <c r="N239" s="17" t="s">
        <v>46</v>
      </c>
    </row>
    <row r="240" spans="1:14" ht="28.5" customHeight="1" x14ac:dyDescent="0.3">
      <c r="A240" s="48">
        <f t="shared" si="9"/>
        <v>2</v>
      </c>
      <c r="B240" s="106">
        <v>43508</v>
      </c>
      <c r="C240" s="96" t="s">
        <v>343</v>
      </c>
      <c r="D240" s="19">
        <f>IFERROR((IFERROR(VLOOKUP(C240,CADA_PROD!C:G,5,0),VLOOKUP(C240,CADA_PROD!B:G,6,0))),"")</f>
        <v>0</v>
      </c>
      <c r="E240" s="16">
        <v>123</v>
      </c>
      <c r="F240" s="18"/>
      <c r="G240" s="17"/>
      <c r="H240" s="47">
        <v>20</v>
      </c>
      <c r="I240" s="17"/>
      <c r="J240" s="46"/>
      <c r="K240" s="46">
        <f>IF(C240="","",SUMIFS(entrada!H:H,entrada!C:C,C240)-SUMIFS(SAIDA!G:G,SAIDA!C:C,C240))</f>
        <v>16</v>
      </c>
      <c r="L240" s="22">
        <f t="shared" si="8"/>
        <v>0</v>
      </c>
      <c r="M240" s="102" t="s">
        <v>25</v>
      </c>
      <c r="N240" s="102" t="s">
        <v>46</v>
      </c>
    </row>
    <row r="241" spans="1:14" ht="28.5" customHeight="1" x14ac:dyDescent="0.3">
      <c r="A241" s="48">
        <f t="shared" si="9"/>
        <v>2</v>
      </c>
      <c r="B241" s="106">
        <v>43508</v>
      </c>
      <c r="C241" s="96" t="s">
        <v>344</v>
      </c>
      <c r="D241" s="19">
        <f>IFERROR((IFERROR(VLOOKUP(C241,CADA_PROD!C:G,5,0),VLOOKUP(C241,CADA_PROD!B:G,6,0))),"")</f>
        <v>0</v>
      </c>
      <c r="E241" s="16">
        <v>123</v>
      </c>
      <c r="F241" s="18"/>
      <c r="G241" s="17"/>
      <c r="H241" s="47">
        <v>30</v>
      </c>
      <c r="I241" s="17"/>
      <c r="J241" s="46"/>
      <c r="K241" s="46">
        <f>IF(C241="","",SUMIFS(entrada!H:H,entrada!C:C,C241)-SUMIFS(SAIDA!G:G,SAIDA!C:C,C241))</f>
        <v>26</v>
      </c>
      <c r="L241" s="22">
        <f t="shared" si="8"/>
        <v>0</v>
      </c>
      <c r="M241" s="102" t="s">
        <v>25</v>
      </c>
      <c r="N241" s="17" t="s">
        <v>46</v>
      </c>
    </row>
    <row r="242" spans="1:14" ht="28.5" customHeight="1" x14ac:dyDescent="0.3">
      <c r="A242" s="48">
        <f t="shared" si="9"/>
        <v>2</v>
      </c>
      <c r="B242" s="106">
        <v>43508</v>
      </c>
      <c r="C242" s="96" t="s">
        <v>345</v>
      </c>
      <c r="D242" s="19">
        <f>IFERROR((IFERROR(VLOOKUP(C242,CADA_PROD!C:G,5,0),VLOOKUP(C242,CADA_PROD!B:G,6,0))),"")</f>
        <v>0</v>
      </c>
      <c r="E242" s="16">
        <v>123</v>
      </c>
      <c r="F242" s="18"/>
      <c r="G242" s="17"/>
      <c r="H242" s="47">
        <v>17</v>
      </c>
      <c r="I242" s="17"/>
      <c r="J242" s="46"/>
      <c r="K242" s="46">
        <f>IF(C242="","",SUMIFS(entrada!H:H,entrada!C:C,C242)-SUMIFS(SAIDA!G:G,SAIDA!C:C,C242))</f>
        <v>14</v>
      </c>
      <c r="L242" s="22">
        <f t="shared" si="8"/>
        <v>0</v>
      </c>
      <c r="M242" s="102" t="s">
        <v>25</v>
      </c>
      <c r="N242" s="102" t="s">
        <v>46</v>
      </c>
    </row>
    <row r="243" spans="1:14" ht="28.5" customHeight="1" x14ac:dyDescent="0.3">
      <c r="A243" s="48">
        <f t="shared" si="9"/>
        <v>2</v>
      </c>
      <c r="B243" s="106">
        <v>43508</v>
      </c>
      <c r="C243" s="96" t="s">
        <v>346</v>
      </c>
      <c r="D243" s="19">
        <f>IFERROR((IFERROR(VLOOKUP(C243,CADA_PROD!C:G,5,0),VLOOKUP(C243,CADA_PROD!B:G,6,0))),"")</f>
        <v>0</v>
      </c>
      <c r="E243" s="16">
        <v>123</v>
      </c>
      <c r="F243" s="18"/>
      <c r="G243" s="17"/>
      <c r="H243" s="47">
        <v>11</v>
      </c>
      <c r="I243" s="17"/>
      <c r="J243" s="46"/>
      <c r="K243" s="46">
        <f>IF(C243="","",SUMIFS(entrada!H:H,entrada!C:C,C243)-SUMIFS(SAIDA!G:G,SAIDA!C:C,C243))</f>
        <v>7</v>
      </c>
      <c r="L243" s="22">
        <f t="shared" si="8"/>
        <v>0</v>
      </c>
      <c r="M243" s="102" t="s">
        <v>25</v>
      </c>
      <c r="N243" s="17" t="s">
        <v>46</v>
      </c>
    </row>
    <row r="244" spans="1:14" ht="28.5" customHeight="1" x14ac:dyDescent="0.3">
      <c r="A244" s="48">
        <f t="shared" si="9"/>
        <v>2</v>
      </c>
      <c r="B244" s="106">
        <v>43508</v>
      </c>
      <c r="C244" s="96" t="s">
        <v>347</v>
      </c>
      <c r="D244" s="19">
        <f>IFERROR((IFERROR(VLOOKUP(C244,CADA_PROD!C:G,5,0),VLOOKUP(C244,CADA_PROD!B:G,6,0))),"")</f>
        <v>0</v>
      </c>
      <c r="E244" s="16">
        <v>123</v>
      </c>
      <c r="F244" s="18"/>
      <c r="G244" s="17"/>
      <c r="H244" s="47">
        <v>0</v>
      </c>
      <c r="I244" s="17"/>
      <c r="J244" s="46"/>
      <c r="K244" s="46">
        <f>IF(C244="","",SUMIFS(entrada!H:H,entrada!C:C,C244)-SUMIFS(SAIDA!G:G,SAIDA!C:C,C244))</f>
        <v>-2</v>
      </c>
      <c r="L244" s="22">
        <f t="shared" si="8"/>
        <v>0</v>
      </c>
      <c r="M244" s="102" t="s">
        <v>25</v>
      </c>
      <c r="N244" s="102" t="s">
        <v>46</v>
      </c>
    </row>
    <row r="245" spans="1:14" ht="28.5" customHeight="1" x14ac:dyDescent="0.3">
      <c r="A245" s="48">
        <f t="shared" si="9"/>
        <v>2</v>
      </c>
      <c r="B245" s="106">
        <v>43508</v>
      </c>
      <c r="C245" s="96" t="s">
        <v>348</v>
      </c>
      <c r="D245" s="19">
        <f>IFERROR((IFERROR(VLOOKUP(C245,CADA_PROD!C:G,5,0),VLOOKUP(C245,CADA_PROD!B:G,6,0))),"")</f>
        <v>0</v>
      </c>
      <c r="E245" s="16">
        <v>123</v>
      </c>
      <c r="F245" s="18"/>
      <c r="G245" s="17"/>
      <c r="H245" s="47">
        <v>0</v>
      </c>
      <c r="I245" s="17"/>
      <c r="J245" s="46"/>
      <c r="K245" s="46">
        <f>IF(C245="","",SUMIFS(entrada!H:H,entrada!C:C,C245)-SUMIFS(SAIDA!G:G,SAIDA!C:C,C245))</f>
        <v>-3</v>
      </c>
      <c r="L245" s="22">
        <f t="shared" si="8"/>
        <v>0</v>
      </c>
      <c r="M245" s="102" t="s">
        <v>25</v>
      </c>
      <c r="N245" s="17" t="s">
        <v>46</v>
      </c>
    </row>
    <row r="246" spans="1:14" ht="28.5" customHeight="1" x14ac:dyDescent="0.3">
      <c r="A246" s="48">
        <f t="shared" si="9"/>
        <v>2</v>
      </c>
      <c r="B246" s="106">
        <v>43508</v>
      </c>
      <c r="C246" s="96" t="s">
        <v>349</v>
      </c>
      <c r="D246" s="19">
        <f>IFERROR((IFERROR(VLOOKUP(C246,CADA_PROD!C:G,5,0),VLOOKUP(C246,CADA_PROD!B:G,6,0))),"")</f>
        <v>0</v>
      </c>
      <c r="E246" s="16">
        <v>123</v>
      </c>
      <c r="F246" s="18"/>
      <c r="G246" s="17"/>
      <c r="H246" s="47">
        <v>0</v>
      </c>
      <c r="I246" s="17"/>
      <c r="J246" s="46"/>
      <c r="K246" s="46">
        <f>IF(C246="","",SUMIFS(entrada!H:H,entrada!C:C,C246)-SUMIFS(SAIDA!G:G,SAIDA!C:C,C246))</f>
        <v>-2</v>
      </c>
      <c r="L246" s="22">
        <f t="shared" si="8"/>
        <v>0</v>
      </c>
      <c r="M246" s="102" t="s">
        <v>25</v>
      </c>
      <c r="N246" s="102" t="s">
        <v>46</v>
      </c>
    </row>
    <row r="247" spans="1:14" ht="28.5" customHeight="1" x14ac:dyDescent="0.3">
      <c r="A247" s="48">
        <f t="shared" si="9"/>
        <v>2</v>
      </c>
      <c r="B247" s="106">
        <v>43508</v>
      </c>
      <c r="C247" s="96" t="s">
        <v>350</v>
      </c>
      <c r="D247" s="19">
        <f>IFERROR((IFERROR(VLOOKUP(C247,CADA_PROD!C:G,5,0),VLOOKUP(C247,CADA_PROD!B:G,6,0))),"")</f>
        <v>0</v>
      </c>
      <c r="E247" s="16">
        <v>123</v>
      </c>
      <c r="F247" s="18"/>
      <c r="G247" s="17"/>
      <c r="H247" s="47">
        <v>0</v>
      </c>
      <c r="I247" s="17"/>
      <c r="J247" s="46"/>
      <c r="K247" s="46">
        <f>IF(C247="","",SUMIFS(entrada!H:H,entrada!C:C,C247)-SUMIFS(SAIDA!G:G,SAIDA!C:C,C247))</f>
        <v>0</v>
      </c>
      <c r="L247" s="22">
        <f t="shared" ref="L247:L304" si="10">IF(C247="","",G247*H247)</f>
        <v>0</v>
      </c>
      <c r="M247" s="102" t="s">
        <v>25</v>
      </c>
      <c r="N247" s="17" t="s">
        <v>46</v>
      </c>
    </row>
    <row r="248" spans="1:14" ht="28.5" customHeight="1" x14ac:dyDescent="0.3">
      <c r="A248" s="48">
        <f t="shared" si="9"/>
        <v>2</v>
      </c>
      <c r="B248" s="106">
        <v>43508</v>
      </c>
      <c r="C248" s="96" t="s">
        <v>351</v>
      </c>
      <c r="D248" s="19">
        <f>IFERROR((IFERROR(VLOOKUP(C248,CADA_PROD!C:G,5,0),VLOOKUP(C248,CADA_PROD!B:G,6,0))),"")</f>
        <v>0</v>
      </c>
      <c r="E248" s="16">
        <v>123</v>
      </c>
      <c r="F248" s="18"/>
      <c r="G248" s="17"/>
      <c r="H248" s="47">
        <v>0</v>
      </c>
      <c r="I248" s="17"/>
      <c r="J248" s="46"/>
      <c r="K248" s="46">
        <f>IF(C248="","",SUMIFS(entrada!H:H,entrada!C:C,C248)-SUMIFS(SAIDA!G:G,SAIDA!C:C,C248))</f>
        <v>0</v>
      </c>
      <c r="L248" s="22">
        <f t="shared" si="10"/>
        <v>0</v>
      </c>
      <c r="M248" s="102" t="s">
        <v>25</v>
      </c>
      <c r="N248" s="102" t="s">
        <v>46</v>
      </c>
    </row>
    <row r="249" spans="1:14" ht="28.5" customHeight="1" x14ac:dyDescent="0.3">
      <c r="A249" s="48">
        <f t="shared" si="9"/>
        <v>2</v>
      </c>
      <c r="B249" s="106">
        <v>43508</v>
      </c>
      <c r="C249" s="96" t="s">
        <v>352</v>
      </c>
      <c r="D249" s="19">
        <f>IFERROR((IFERROR(VLOOKUP(C249,CADA_PROD!C:G,5,0),VLOOKUP(C249,CADA_PROD!B:G,6,0))),"")</f>
        <v>0</v>
      </c>
      <c r="E249" s="16">
        <v>123</v>
      </c>
      <c r="F249" s="18"/>
      <c r="G249" s="17"/>
      <c r="H249" s="47">
        <v>0</v>
      </c>
      <c r="I249" s="17"/>
      <c r="J249" s="46"/>
      <c r="K249" s="46">
        <f>IF(C249="","",SUMIFS(entrada!H:H,entrada!C:C,C249)-SUMIFS(SAIDA!G:G,SAIDA!C:C,C249))</f>
        <v>-1</v>
      </c>
      <c r="L249" s="22">
        <f t="shared" si="10"/>
        <v>0</v>
      </c>
      <c r="M249" s="102" t="s">
        <v>25</v>
      </c>
      <c r="N249" s="17" t="s">
        <v>46</v>
      </c>
    </row>
    <row r="250" spans="1:14" ht="28.5" customHeight="1" x14ac:dyDescent="0.3">
      <c r="A250" s="48">
        <f t="shared" si="9"/>
        <v>2</v>
      </c>
      <c r="B250" s="106">
        <v>43508</v>
      </c>
      <c r="C250" s="96" t="s">
        <v>353</v>
      </c>
      <c r="D250" s="19">
        <f>IFERROR((IFERROR(VLOOKUP(C250,CADA_PROD!C:G,5,0),VLOOKUP(C250,CADA_PROD!B:G,6,0))),"")</f>
        <v>0</v>
      </c>
      <c r="E250" s="16">
        <v>123</v>
      </c>
      <c r="F250" s="18"/>
      <c r="G250" s="17"/>
      <c r="H250" s="47">
        <v>0</v>
      </c>
      <c r="I250" s="17"/>
      <c r="J250" s="46"/>
      <c r="K250" s="46">
        <f>IF(C250="","",SUMIFS(entrada!H:H,entrada!C:C,C250)-SUMIFS(SAIDA!G:G,SAIDA!C:C,C250))</f>
        <v>0</v>
      </c>
      <c r="L250" s="22">
        <f t="shared" si="10"/>
        <v>0</v>
      </c>
      <c r="M250" s="102" t="s">
        <v>25</v>
      </c>
      <c r="N250" s="102" t="s">
        <v>46</v>
      </c>
    </row>
    <row r="251" spans="1:14" ht="28.5" customHeight="1" x14ac:dyDescent="0.3">
      <c r="A251" s="48">
        <f t="shared" si="9"/>
        <v>2</v>
      </c>
      <c r="B251" s="106">
        <v>43508</v>
      </c>
      <c r="C251" s="96" t="s">
        <v>354</v>
      </c>
      <c r="D251" s="19">
        <f>IFERROR((IFERROR(VLOOKUP(C251,CADA_PROD!C:G,5,0),VLOOKUP(C251,CADA_PROD!B:G,6,0))),"")</f>
        <v>0</v>
      </c>
      <c r="E251" s="16">
        <v>123</v>
      </c>
      <c r="F251" s="18"/>
      <c r="G251" s="17"/>
      <c r="H251" s="47">
        <v>0</v>
      </c>
      <c r="I251" s="17"/>
      <c r="J251" s="46"/>
      <c r="K251" s="46">
        <f>IF(C251="","",SUMIFS(entrada!H:H,entrada!C:C,C251)-SUMIFS(SAIDA!G:G,SAIDA!C:C,C251))</f>
        <v>0</v>
      </c>
      <c r="L251" s="22">
        <f t="shared" si="10"/>
        <v>0</v>
      </c>
      <c r="M251" s="102" t="s">
        <v>25</v>
      </c>
      <c r="N251" s="17" t="s">
        <v>46</v>
      </c>
    </row>
    <row r="252" spans="1:14" ht="28.5" customHeight="1" x14ac:dyDescent="0.3">
      <c r="A252" s="48">
        <f t="shared" si="9"/>
        <v>2</v>
      </c>
      <c r="B252" s="106">
        <v>43508</v>
      </c>
      <c r="C252" s="96" t="s">
        <v>355</v>
      </c>
      <c r="D252" s="19">
        <f>IFERROR((IFERROR(VLOOKUP(C252,CADA_PROD!C:G,5,0),VLOOKUP(C252,CADA_PROD!B:G,6,0))),"")</f>
        <v>0</v>
      </c>
      <c r="E252" s="16">
        <v>123</v>
      </c>
      <c r="F252" s="18"/>
      <c r="G252" s="17"/>
      <c r="H252" s="47">
        <v>0</v>
      </c>
      <c r="I252" s="17"/>
      <c r="J252" s="46"/>
      <c r="K252" s="46">
        <f>IF(C252="","",SUMIFS(entrada!H:H,entrada!C:C,C252)-SUMIFS(SAIDA!G:G,SAIDA!C:C,C252))</f>
        <v>0</v>
      </c>
      <c r="L252" s="22">
        <f t="shared" si="10"/>
        <v>0</v>
      </c>
      <c r="M252" s="102" t="s">
        <v>25</v>
      </c>
      <c r="N252" s="102" t="s">
        <v>46</v>
      </c>
    </row>
    <row r="253" spans="1:14" ht="28.5" customHeight="1" x14ac:dyDescent="0.3">
      <c r="A253" s="48">
        <f t="shared" si="9"/>
        <v>2</v>
      </c>
      <c r="B253" s="106">
        <v>43508</v>
      </c>
      <c r="C253" s="96" t="s">
        <v>356</v>
      </c>
      <c r="D253" s="19">
        <f>IFERROR((IFERROR(VLOOKUP(C253,CADA_PROD!C:G,5,0),VLOOKUP(C253,CADA_PROD!B:G,6,0))),"")</f>
        <v>0</v>
      </c>
      <c r="E253" s="16">
        <v>123</v>
      </c>
      <c r="F253" s="18"/>
      <c r="G253" s="17"/>
      <c r="H253" s="47">
        <v>0</v>
      </c>
      <c r="I253" s="17"/>
      <c r="J253" s="46"/>
      <c r="K253" s="46">
        <f>IF(C253="","",SUMIFS(entrada!H:H,entrada!C:C,C253)-SUMIFS(SAIDA!G:G,SAIDA!C:C,C253))</f>
        <v>0</v>
      </c>
      <c r="L253" s="22">
        <f t="shared" si="10"/>
        <v>0</v>
      </c>
      <c r="M253" s="102" t="s">
        <v>25</v>
      </c>
      <c r="N253" s="17" t="s">
        <v>46</v>
      </c>
    </row>
    <row r="254" spans="1:14" ht="28.5" customHeight="1" x14ac:dyDescent="0.3">
      <c r="A254" s="48">
        <f t="shared" si="9"/>
        <v>2</v>
      </c>
      <c r="B254" s="106">
        <v>43508</v>
      </c>
      <c r="C254" s="96" t="s">
        <v>357</v>
      </c>
      <c r="D254" s="19">
        <f>IFERROR((IFERROR(VLOOKUP(C254,CADA_PROD!C:G,5,0),VLOOKUP(C254,CADA_PROD!B:G,6,0))),"")</f>
        <v>0</v>
      </c>
      <c r="E254" s="16">
        <v>123</v>
      </c>
      <c r="F254" s="18"/>
      <c r="G254" s="17"/>
      <c r="H254" s="47">
        <v>0</v>
      </c>
      <c r="I254" s="17"/>
      <c r="J254" s="46"/>
      <c r="K254" s="46">
        <f>IF(C254="","",SUMIFS(entrada!H:H,entrada!C:C,C254)-SUMIFS(SAIDA!G:G,SAIDA!C:C,C254))</f>
        <v>0</v>
      </c>
      <c r="L254" s="22">
        <f t="shared" si="10"/>
        <v>0</v>
      </c>
      <c r="M254" s="102" t="s">
        <v>25</v>
      </c>
      <c r="N254" s="102" t="s">
        <v>46</v>
      </c>
    </row>
    <row r="255" spans="1:14" ht="28.5" customHeight="1" x14ac:dyDescent="0.3">
      <c r="A255" s="48">
        <f t="shared" si="9"/>
        <v>2</v>
      </c>
      <c r="B255" s="106">
        <v>43508</v>
      </c>
      <c r="C255" s="96" t="s">
        <v>358</v>
      </c>
      <c r="D255" s="19">
        <f>IFERROR((IFERROR(VLOOKUP(C255,CADA_PROD!C:G,5,0),VLOOKUP(C255,CADA_PROD!B:G,6,0))),"")</f>
        <v>0</v>
      </c>
      <c r="E255" s="16">
        <v>123</v>
      </c>
      <c r="F255" s="18"/>
      <c r="G255" s="17"/>
      <c r="H255" s="47">
        <v>0</v>
      </c>
      <c r="I255" s="17"/>
      <c r="J255" s="46"/>
      <c r="K255" s="46">
        <f>IF(C255="","",SUMIFS(entrada!H:H,entrada!C:C,C255)-SUMIFS(SAIDA!G:G,SAIDA!C:C,C255))</f>
        <v>0</v>
      </c>
      <c r="L255" s="22">
        <f t="shared" si="10"/>
        <v>0</v>
      </c>
      <c r="M255" s="102" t="s">
        <v>25</v>
      </c>
      <c r="N255" s="17" t="s">
        <v>46</v>
      </c>
    </row>
    <row r="256" spans="1:14" ht="28.5" customHeight="1" x14ac:dyDescent="0.3">
      <c r="A256" s="48">
        <f t="shared" si="9"/>
        <v>2</v>
      </c>
      <c r="B256" s="106">
        <v>43508</v>
      </c>
      <c r="C256" s="96" t="s">
        <v>359</v>
      </c>
      <c r="D256" s="19">
        <f>IFERROR((IFERROR(VLOOKUP(C256,CADA_PROD!C:G,5,0),VLOOKUP(C256,CADA_PROD!B:G,6,0))),"")</f>
        <v>0</v>
      </c>
      <c r="E256" s="16">
        <v>123</v>
      </c>
      <c r="F256" s="18"/>
      <c r="G256" s="17"/>
      <c r="H256" s="47">
        <v>2</v>
      </c>
      <c r="I256" s="17"/>
      <c r="J256" s="46"/>
      <c r="K256" s="46">
        <f>IF(C256="","",SUMIFS(entrada!H:H,entrada!C:C,C256)-SUMIFS(SAIDA!G:G,SAIDA!C:C,C256))</f>
        <v>2</v>
      </c>
      <c r="L256" s="22">
        <f t="shared" si="10"/>
        <v>0</v>
      </c>
      <c r="M256" s="102" t="s">
        <v>25</v>
      </c>
      <c r="N256" s="102" t="s">
        <v>46</v>
      </c>
    </row>
    <row r="257" spans="1:14" ht="28.5" customHeight="1" x14ac:dyDescent="0.3">
      <c r="A257" s="48">
        <f t="shared" si="9"/>
        <v>2</v>
      </c>
      <c r="B257" s="106">
        <v>43508</v>
      </c>
      <c r="C257" s="96" t="s">
        <v>360</v>
      </c>
      <c r="D257" s="19">
        <f>IFERROR((IFERROR(VLOOKUP(C257,CADA_PROD!C:G,5,0),VLOOKUP(C257,CADA_PROD!B:G,6,0))),"")</f>
        <v>0</v>
      </c>
      <c r="E257" s="16">
        <v>123</v>
      </c>
      <c r="F257" s="18"/>
      <c r="G257" s="17"/>
      <c r="H257" s="47">
        <v>7</v>
      </c>
      <c r="I257" s="17"/>
      <c r="J257" s="46"/>
      <c r="K257" s="46">
        <f>IF(C257="","",SUMIFS(entrada!H:H,entrada!C:C,C257)-SUMIFS(SAIDA!G:G,SAIDA!C:C,C257))</f>
        <v>7</v>
      </c>
      <c r="L257" s="22">
        <f t="shared" si="10"/>
        <v>0</v>
      </c>
      <c r="M257" s="102" t="s">
        <v>25</v>
      </c>
      <c r="N257" s="17" t="s">
        <v>46</v>
      </c>
    </row>
    <row r="258" spans="1:14" ht="28.5" customHeight="1" x14ac:dyDescent="0.3">
      <c r="A258" s="48">
        <f t="shared" si="9"/>
        <v>2</v>
      </c>
      <c r="B258" s="106">
        <v>43508</v>
      </c>
      <c r="C258" s="96" t="s">
        <v>361</v>
      </c>
      <c r="D258" s="19">
        <f>IFERROR((IFERROR(VLOOKUP(C258,CADA_PROD!C:G,5,0),VLOOKUP(C258,CADA_PROD!B:G,6,0))),"")</f>
        <v>0</v>
      </c>
      <c r="E258" s="16">
        <v>123</v>
      </c>
      <c r="F258" s="18"/>
      <c r="G258" s="17"/>
      <c r="H258" s="47">
        <v>2</v>
      </c>
      <c r="I258" s="17"/>
      <c r="J258" s="46"/>
      <c r="K258" s="46">
        <f>IF(C258="","",SUMIFS(entrada!H:H,entrada!C:C,C258)-SUMIFS(SAIDA!G:G,SAIDA!C:C,C258))</f>
        <v>2</v>
      </c>
      <c r="L258" s="22">
        <f t="shared" si="10"/>
        <v>0</v>
      </c>
      <c r="M258" s="102" t="s">
        <v>25</v>
      </c>
      <c r="N258" s="102" t="s">
        <v>46</v>
      </c>
    </row>
    <row r="259" spans="1:14" ht="28.5" customHeight="1" x14ac:dyDescent="0.3">
      <c r="A259" s="48">
        <f t="shared" si="9"/>
        <v>2</v>
      </c>
      <c r="B259" s="106">
        <v>43508</v>
      </c>
      <c r="C259" s="96" t="s">
        <v>362</v>
      </c>
      <c r="D259" s="19">
        <f>IFERROR((IFERROR(VLOOKUP(C259,CADA_PROD!C:G,5,0),VLOOKUP(C259,CADA_PROD!B:G,6,0))),"")</f>
        <v>0</v>
      </c>
      <c r="E259" s="16">
        <v>123</v>
      </c>
      <c r="F259" s="18"/>
      <c r="G259" s="17"/>
      <c r="H259" s="47">
        <v>1</v>
      </c>
      <c r="I259" s="17"/>
      <c r="J259" s="46"/>
      <c r="K259" s="46">
        <f>IF(C259="","",SUMIFS(entrada!H:H,entrada!C:C,C259)-SUMIFS(SAIDA!G:G,SAIDA!C:C,C259))</f>
        <v>1</v>
      </c>
      <c r="L259" s="22">
        <f t="shared" si="10"/>
        <v>0</v>
      </c>
      <c r="M259" s="102" t="s">
        <v>25</v>
      </c>
      <c r="N259" s="17" t="s">
        <v>46</v>
      </c>
    </row>
    <row r="260" spans="1:14" ht="28.5" customHeight="1" x14ac:dyDescent="0.3">
      <c r="A260" s="48">
        <f t="shared" si="9"/>
        <v>2</v>
      </c>
      <c r="B260" s="106">
        <v>43508</v>
      </c>
      <c r="C260" s="96" t="s">
        <v>363</v>
      </c>
      <c r="D260" s="19">
        <f>IFERROR((IFERROR(VLOOKUP(C260,CADA_PROD!C:G,5,0),VLOOKUP(C260,CADA_PROD!B:G,6,0))),"")</f>
        <v>0</v>
      </c>
      <c r="E260" s="16">
        <v>123</v>
      </c>
      <c r="F260" s="18"/>
      <c r="G260" s="17"/>
      <c r="H260" s="47">
        <v>2</v>
      </c>
      <c r="I260" s="17"/>
      <c r="J260" s="46"/>
      <c r="K260" s="46">
        <f>IF(C260="","",SUMIFS(entrada!H:H,entrada!C:C,C260)-SUMIFS(SAIDA!G:G,SAIDA!C:C,C260))</f>
        <v>2</v>
      </c>
      <c r="L260" s="22">
        <f t="shared" si="10"/>
        <v>0</v>
      </c>
      <c r="M260" s="102" t="s">
        <v>25</v>
      </c>
      <c r="N260" s="102" t="s">
        <v>46</v>
      </c>
    </row>
    <row r="261" spans="1:14" ht="28.5" customHeight="1" x14ac:dyDescent="0.3">
      <c r="A261" s="48">
        <f t="shared" ref="A261:A324" si="11">IF(C261="","",MONTH(B261))</f>
        <v>2</v>
      </c>
      <c r="B261" s="106">
        <v>43508</v>
      </c>
      <c r="C261" s="96" t="s">
        <v>364</v>
      </c>
      <c r="D261" s="19">
        <f>IFERROR((IFERROR(VLOOKUP(C261,CADA_PROD!C:G,5,0),VLOOKUP(C261,CADA_PROD!B:G,6,0))),"")</f>
        <v>0</v>
      </c>
      <c r="E261" s="16">
        <v>123</v>
      </c>
      <c r="F261" s="18"/>
      <c r="G261" s="17"/>
      <c r="H261" s="47">
        <v>1</v>
      </c>
      <c r="I261" s="17"/>
      <c r="J261" s="46"/>
      <c r="K261" s="46">
        <f>IF(C261="","",SUMIFS(entrada!H:H,entrada!C:C,C261)-SUMIFS(SAIDA!G:G,SAIDA!C:C,C261))</f>
        <v>1</v>
      </c>
      <c r="L261" s="22">
        <f t="shared" si="10"/>
        <v>0</v>
      </c>
      <c r="M261" s="102" t="s">
        <v>25</v>
      </c>
      <c r="N261" s="17" t="s">
        <v>46</v>
      </c>
    </row>
    <row r="262" spans="1:14" ht="28.5" customHeight="1" x14ac:dyDescent="0.3">
      <c r="A262" s="48">
        <f t="shared" si="11"/>
        <v>2</v>
      </c>
      <c r="B262" s="106">
        <v>43508</v>
      </c>
      <c r="C262" s="96" t="s">
        <v>365</v>
      </c>
      <c r="D262" s="19">
        <f>IFERROR((IFERROR(VLOOKUP(C262,CADA_PROD!C:G,5,0),VLOOKUP(C262,CADA_PROD!B:G,6,0))),"")</f>
        <v>0</v>
      </c>
      <c r="E262" s="16">
        <v>123</v>
      </c>
      <c r="F262" s="18"/>
      <c r="G262" s="17"/>
      <c r="H262" s="47">
        <v>0</v>
      </c>
      <c r="I262" s="17"/>
      <c r="J262" s="46"/>
      <c r="K262" s="46">
        <f>IF(C262="","",SUMIFS(entrada!H:H,entrada!C:C,C262)-SUMIFS(SAIDA!G:G,SAIDA!C:C,C262))</f>
        <v>0</v>
      </c>
      <c r="L262" s="22">
        <f t="shared" si="10"/>
        <v>0</v>
      </c>
      <c r="M262" s="102" t="s">
        <v>25</v>
      </c>
      <c r="N262" s="102" t="s">
        <v>46</v>
      </c>
    </row>
    <row r="263" spans="1:14" ht="28.5" customHeight="1" x14ac:dyDescent="0.3">
      <c r="A263" s="48">
        <f t="shared" si="11"/>
        <v>2</v>
      </c>
      <c r="B263" s="106">
        <v>43508</v>
      </c>
      <c r="C263" s="96" t="s">
        <v>366</v>
      </c>
      <c r="D263" s="19">
        <f>IFERROR((IFERROR(VLOOKUP(C263,CADA_PROD!C:G,5,0),VLOOKUP(C263,CADA_PROD!B:G,6,0))),"")</f>
        <v>0</v>
      </c>
      <c r="E263" s="16">
        <v>123</v>
      </c>
      <c r="F263" s="18"/>
      <c r="G263" s="17"/>
      <c r="H263" s="47">
        <v>0</v>
      </c>
      <c r="I263" s="17"/>
      <c r="J263" s="46"/>
      <c r="K263" s="46">
        <f>IF(C263="","",SUMIFS(entrada!H:H,entrada!C:C,C263)-SUMIFS(SAIDA!G:G,SAIDA!C:C,C263))</f>
        <v>0</v>
      </c>
      <c r="L263" s="22">
        <f t="shared" si="10"/>
        <v>0</v>
      </c>
      <c r="M263" s="102" t="s">
        <v>25</v>
      </c>
      <c r="N263" s="17" t="s">
        <v>46</v>
      </c>
    </row>
    <row r="264" spans="1:14" ht="28.5" customHeight="1" x14ac:dyDescent="0.3">
      <c r="A264" s="48">
        <f t="shared" si="11"/>
        <v>2</v>
      </c>
      <c r="B264" s="106">
        <v>43508</v>
      </c>
      <c r="C264" s="96" t="s">
        <v>367</v>
      </c>
      <c r="D264" s="19">
        <f>IFERROR((IFERROR(VLOOKUP(C264,CADA_PROD!C:G,5,0),VLOOKUP(C264,CADA_PROD!B:G,6,0))),"")</f>
        <v>0</v>
      </c>
      <c r="E264" s="16">
        <v>123</v>
      </c>
      <c r="F264" s="18"/>
      <c r="G264" s="17"/>
      <c r="H264" s="47">
        <v>0</v>
      </c>
      <c r="I264" s="17"/>
      <c r="J264" s="46"/>
      <c r="K264" s="46">
        <f>IF(C264="","",SUMIFS(entrada!H:H,entrada!C:C,C264)-SUMIFS(SAIDA!G:G,SAIDA!C:C,C264))</f>
        <v>0</v>
      </c>
      <c r="L264" s="22">
        <f t="shared" si="10"/>
        <v>0</v>
      </c>
      <c r="M264" s="102" t="s">
        <v>25</v>
      </c>
      <c r="N264" s="102" t="s">
        <v>46</v>
      </c>
    </row>
    <row r="265" spans="1:14" ht="28.5" customHeight="1" x14ac:dyDescent="0.3">
      <c r="A265" s="48">
        <f t="shared" si="11"/>
        <v>2</v>
      </c>
      <c r="B265" s="106">
        <v>43508</v>
      </c>
      <c r="C265" s="96" t="s">
        <v>368</v>
      </c>
      <c r="D265" s="19">
        <f>IFERROR((IFERROR(VLOOKUP(C265,CADA_PROD!C:G,5,0),VLOOKUP(C265,CADA_PROD!B:G,6,0))),"")</f>
        <v>0</v>
      </c>
      <c r="E265" s="16">
        <v>123</v>
      </c>
      <c r="F265" s="18"/>
      <c r="G265" s="17"/>
      <c r="H265" s="47">
        <v>0</v>
      </c>
      <c r="I265" s="17"/>
      <c r="J265" s="46"/>
      <c r="K265" s="46">
        <f>IF(C265="","",SUMIFS(entrada!H:H,entrada!C:C,C265)-SUMIFS(SAIDA!G:G,SAIDA!C:C,C265))</f>
        <v>0</v>
      </c>
      <c r="L265" s="22">
        <f t="shared" si="10"/>
        <v>0</v>
      </c>
      <c r="M265" s="102" t="s">
        <v>25</v>
      </c>
      <c r="N265" s="17" t="s">
        <v>46</v>
      </c>
    </row>
    <row r="266" spans="1:14" ht="28.5" customHeight="1" x14ac:dyDescent="0.3">
      <c r="A266" s="48">
        <f t="shared" si="11"/>
        <v>2</v>
      </c>
      <c r="B266" s="106">
        <v>43508</v>
      </c>
      <c r="C266" s="96" t="s">
        <v>369</v>
      </c>
      <c r="D266" s="19">
        <f>IFERROR((IFERROR(VLOOKUP(C266,CADA_PROD!C:G,5,0),VLOOKUP(C266,CADA_PROD!B:G,6,0))),"")</f>
        <v>0</v>
      </c>
      <c r="E266" s="16">
        <v>123</v>
      </c>
      <c r="F266" s="18"/>
      <c r="G266" s="17"/>
      <c r="H266" s="47">
        <v>0</v>
      </c>
      <c r="I266" s="17"/>
      <c r="J266" s="46"/>
      <c r="K266" s="46">
        <f>IF(C266="","",SUMIFS(entrada!H:H,entrada!C:C,C266)-SUMIFS(SAIDA!G:G,SAIDA!C:C,C266))</f>
        <v>0</v>
      </c>
      <c r="L266" s="22">
        <f t="shared" si="10"/>
        <v>0</v>
      </c>
      <c r="M266" s="102" t="s">
        <v>25</v>
      </c>
      <c r="N266" s="102" t="s">
        <v>46</v>
      </c>
    </row>
    <row r="267" spans="1:14" ht="28.5" customHeight="1" x14ac:dyDescent="0.3">
      <c r="A267" s="48">
        <f t="shared" si="11"/>
        <v>2</v>
      </c>
      <c r="B267" s="106">
        <v>43508</v>
      </c>
      <c r="C267" s="96" t="s">
        <v>370</v>
      </c>
      <c r="D267" s="19">
        <f>IFERROR((IFERROR(VLOOKUP(C267,CADA_PROD!C:G,5,0),VLOOKUP(C267,CADA_PROD!B:G,6,0))),"")</f>
        <v>0</v>
      </c>
      <c r="E267" s="16">
        <v>123</v>
      </c>
      <c r="F267" s="18"/>
      <c r="G267" s="17"/>
      <c r="H267" s="47">
        <v>0</v>
      </c>
      <c r="I267" s="17"/>
      <c r="J267" s="46"/>
      <c r="K267" s="46">
        <f>IF(C267="","",SUMIFS(entrada!H:H,entrada!C:C,C267)-SUMIFS(SAIDA!G:G,SAIDA!C:C,C267))</f>
        <v>0</v>
      </c>
      <c r="L267" s="22">
        <f t="shared" si="10"/>
        <v>0</v>
      </c>
      <c r="M267" s="102" t="s">
        <v>25</v>
      </c>
      <c r="N267" s="17" t="s">
        <v>46</v>
      </c>
    </row>
    <row r="268" spans="1:14" ht="28.5" customHeight="1" x14ac:dyDescent="0.3">
      <c r="A268" s="48">
        <f t="shared" si="11"/>
        <v>2</v>
      </c>
      <c r="B268" s="106">
        <v>43508</v>
      </c>
      <c r="C268" s="96" t="s">
        <v>371</v>
      </c>
      <c r="D268" s="19">
        <f>IFERROR((IFERROR(VLOOKUP(C268,CADA_PROD!C:G,5,0),VLOOKUP(C268,CADA_PROD!B:G,6,0))),"")</f>
        <v>0</v>
      </c>
      <c r="E268" s="16">
        <v>123</v>
      </c>
      <c r="F268" s="18"/>
      <c r="G268" s="17"/>
      <c r="H268" s="47">
        <v>28</v>
      </c>
      <c r="I268" s="17"/>
      <c r="J268" s="46"/>
      <c r="K268" s="46">
        <f>IF(C268="","",SUMIFS(entrada!H:H,entrada!C:C,C268)-SUMIFS(SAIDA!G:G,SAIDA!C:C,C268))</f>
        <v>27</v>
      </c>
      <c r="L268" s="22">
        <f t="shared" si="10"/>
        <v>0</v>
      </c>
      <c r="M268" s="102" t="s">
        <v>25</v>
      </c>
      <c r="N268" s="102" t="s">
        <v>46</v>
      </c>
    </row>
    <row r="269" spans="1:14" ht="28.5" customHeight="1" x14ac:dyDescent="0.3">
      <c r="A269" s="48">
        <f t="shared" si="11"/>
        <v>2</v>
      </c>
      <c r="B269" s="106">
        <v>43508</v>
      </c>
      <c r="C269" s="96" t="s">
        <v>372</v>
      </c>
      <c r="D269" s="19">
        <f>IFERROR((IFERROR(VLOOKUP(C269,CADA_PROD!C:G,5,0),VLOOKUP(C269,CADA_PROD!B:G,6,0))),"")</f>
        <v>0</v>
      </c>
      <c r="E269" s="16">
        <v>123</v>
      </c>
      <c r="F269" s="18"/>
      <c r="G269" s="17"/>
      <c r="H269" s="47">
        <v>0</v>
      </c>
      <c r="I269" s="17"/>
      <c r="J269" s="46"/>
      <c r="K269" s="46">
        <f>IF(C269="","",SUMIFS(entrada!H:H,entrada!C:C,C269)-SUMIFS(SAIDA!G:G,SAIDA!C:C,C269))</f>
        <v>0</v>
      </c>
      <c r="L269" s="22">
        <f t="shared" si="10"/>
        <v>0</v>
      </c>
      <c r="M269" s="102" t="s">
        <v>25</v>
      </c>
      <c r="N269" s="17" t="s">
        <v>46</v>
      </c>
    </row>
    <row r="270" spans="1:14" ht="28.5" customHeight="1" x14ac:dyDescent="0.3">
      <c r="A270" s="48">
        <f t="shared" si="11"/>
        <v>2</v>
      </c>
      <c r="B270" s="106">
        <v>43508</v>
      </c>
      <c r="C270" s="96" t="s">
        <v>373</v>
      </c>
      <c r="D270" s="19">
        <f>IFERROR((IFERROR(VLOOKUP(C270,CADA_PROD!C:G,5,0),VLOOKUP(C270,CADA_PROD!B:G,6,0))),"")</f>
        <v>0</v>
      </c>
      <c r="E270" s="16">
        <v>123</v>
      </c>
      <c r="F270" s="18"/>
      <c r="G270" s="17"/>
      <c r="H270" s="47">
        <v>102</v>
      </c>
      <c r="I270" s="17"/>
      <c r="J270" s="46"/>
      <c r="K270" s="46">
        <f>IF(C270="","",SUMIFS(entrada!H:H,entrada!C:C,C270)-SUMIFS(SAIDA!G:G,SAIDA!C:C,C270))</f>
        <v>102</v>
      </c>
      <c r="L270" s="22">
        <f t="shared" si="10"/>
        <v>0</v>
      </c>
      <c r="M270" s="102" t="s">
        <v>25</v>
      </c>
      <c r="N270" s="102" t="s">
        <v>46</v>
      </c>
    </row>
    <row r="271" spans="1:14" ht="28.5" customHeight="1" x14ac:dyDescent="0.3">
      <c r="A271" s="48">
        <f t="shared" si="11"/>
        <v>2</v>
      </c>
      <c r="B271" s="106">
        <v>43508</v>
      </c>
      <c r="C271" s="96" t="s">
        <v>374</v>
      </c>
      <c r="D271" s="19">
        <f>IFERROR((IFERROR(VLOOKUP(C271,CADA_PROD!C:G,5,0),VLOOKUP(C271,CADA_PROD!B:G,6,0))),"")</f>
        <v>0</v>
      </c>
      <c r="E271" s="16">
        <v>123</v>
      </c>
      <c r="F271" s="18"/>
      <c r="G271" s="17"/>
      <c r="H271" s="47">
        <v>200</v>
      </c>
      <c r="I271" s="17"/>
      <c r="J271" s="46"/>
      <c r="K271" s="46">
        <f>IF(C271="","",SUMIFS(entrada!H:H,entrada!C:C,C271)-SUMIFS(SAIDA!G:G,SAIDA!C:C,C271))</f>
        <v>200</v>
      </c>
      <c r="L271" s="22">
        <f t="shared" si="10"/>
        <v>0</v>
      </c>
      <c r="M271" s="102" t="s">
        <v>25</v>
      </c>
      <c r="N271" s="17" t="s">
        <v>46</v>
      </c>
    </row>
    <row r="272" spans="1:14" ht="28.5" customHeight="1" x14ac:dyDescent="0.3">
      <c r="A272" s="48">
        <f t="shared" si="11"/>
        <v>2</v>
      </c>
      <c r="B272" s="106">
        <v>43508</v>
      </c>
      <c r="C272" s="96" t="s">
        <v>375</v>
      </c>
      <c r="D272" s="19">
        <f>IFERROR((IFERROR(VLOOKUP(C272,CADA_PROD!C:G,5,0),VLOOKUP(C272,CADA_PROD!B:G,6,0))),"")</f>
        <v>0</v>
      </c>
      <c r="E272" s="16">
        <v>123</v>
      </c>
      <c r="F272" s="18"/>
      <c r="G272" s="17"/>
      <c r="H272" s="47">
        <v>5</v>
      </c>
      <c r="I272" s="17"/>
      <c r="J272" s="46"/>
      <c r="K272" s="46">
        <f>IF(C272="","",SUMIFS(entrada!H:H,entrada!C:C,C272)-SUMIFS(SAIDA!G:G,SAIDA!C:C,C272))</f>
        <v>5</v>
      </c>
      <c r="L272" s="22">
        <f t="shared" si="10"/>
        <v>0</v>
      </c>
      <c r="M272" s="102" t="s">
        <v>25</v>
      </c>
      <c r="N272" s="102" t="s">
        <v>46</v>
      </c>
    </row>
    <row r="273" spans="1:14" ht="28.5" customHeight="1" x14ac:dyDescent="0.3">
      <c r="A273" s="48">
        <f t="shared" si="11"/>
        <v>2</v>
      </c>
      <c r="B273" s="106">
        <v>43508</v>
      </c>
      <c r="C273" s="96" t="s">
        <v>376</v>
      </c>
      <c r="D273" s="19">
        <f>IFERROR((IFERROR(VLOOKUP(C273,CADA_PROD!C:G,5,0),VLOOKUP(C273,CADA_PROD!B:G,6,0))),"")</f>
        <v>0</v>
      </c>
      <c r="E273" s="16">
        <v>123</v>
      </c>
      <c r="F273" s="18"/>
      <c r="G273" s="17"/>
      <c r="H273" s="47">
        <v>16</v>
      </c>
      <c r="I273" s="17"/>
      <c r="J273" s="46"/>
      <c r="K273" s="46">
        <f>IF(C273="","",SUMIFS(entrada!H:H,entrada!C:C,C273)-SUMIFS(SAIDA!G:G,SAIDA!C:C,C273))</f>
        <v>16</v>
      </c>
      <c r="L273" s="22">
        <f t="shared" si="10"/>
        <v>0</v>
      </c>
      <c r="M273" s="102" t="s">
        <v>25</v>
      </c>
      <c r="N273" s="17" t="s">
        <v>46</v>
      </c>
    </row>
    <row r="274" spans="1:14" ht="28.5" customHeight="1" x14ac:dyDescent="0.3">
      <c r="A274" s="48">
        <f t="shared" si="11"/>
        <v>2</v>
      </c>
      <c r="B274" s="106">
        <v>43508</v>
      </c>
      <c r="C274" s="96" t="s">
        <v>377</v>
      </c>
      <c r="D274" s="19">
        <f>IFERROR((IFERROR(VLOOKUP(C274,CADA_PROD!C:G,5,0),VLOOKUP(C274,CADA_PROD!B:G,6,0))),"")</f>
        <v>0</v>
      </c>
      <c r="E274" s="16">
        <v>123</v>
      </c>
      <c r="F274" s="18"/>
      <c r="G274" s="17"/>
      <c r="H274" s="47">
        <v>4</v>
      </c>
      <c r="I274" s="17"/>
      <c r="J274" s="46"/>
      <c r="K274" s="46">
        <f>IF(C274="","",SUMIFS(entrada!H:H,entrada!C:C,C274)-SUMIFS(SAIDA!G:G,SAIDA!C:C,C274))</f>
        <v>4</v>
      </c>
      <c r="L274" s="22">
        <f t="shared" si="10"/>
        <v>0</v>
      </c>
      <c r="M274" s="102" t="s">
        <v>25</v>
      </c>
      <c r="N274" s="102" t="s">
        <v>46</v>
      </c>
    </row>
    <row r="275" spans="1:14" ht="28.5" customHeight="1" x14ac:dyDescent="0.3">
      <c r="A275" s="48">
        <f t="shared" si="11"/>
        <v>2</v>
      </c>
      <c r="B275" s="106">
        <v>43508</v>
      </c>
      <c r="C275" s="96" t="s">
        <v>378</v>
      </c>
      <c r="D275" s="19">
        <f>IFERROR((IFERROR(VLOOKUP(C275,CADA_PROD!C:G,5,0),VLOOKUP(C275,CADA_PROD!B:G,6,0))),"")</f>
        <v>0</v>
      </c>
      <c r="E275" s="16">
        <v>123</v>
      </c>
      <c r="F275" s="18"/>
      <c r="G275" s="17"/>
      <c r="H275" s="47">
        <v>1</v>
      </c>
      <c r="I275" s="17"/>
      <c r="J275" s="46"/>
      <c r="K275" s="46">
        <f>IF(C275="","",SUMIFS(entrada!H:H,entrada!C:C,C275)-SUMIFS(SAIDA!G:G,SAIDA!C:C,C275))</f>
        <v>1</v>
      </c>
      <c r="L275" s="22">
        <f t="shared" si="10"/>
        <v>0</v>
      </c>
      <c r="M275" s="102" t="s">
        <v>25</v>
      </c>
      <c r="N275" s="17" t="s">
        <v>46</v>
      </c>
    </row>
    <row r="276" spans="1:14" ht="28.5" customHeight="1" x14ac:dyDescent="0.3">
      <c r="A276" s="48">
        <f t="shared" si="11"/>
        <v>2</v>
      </c>
      <c r="B276" s="106">
        <v>43508</v>
      </c>
      <c r="C276" s="96" t="s">
        <v>379</v>
      </c>
      <c r="D276" s="19">
        <f>IFERROR((IFERROR(VLOOKUP(C276,CADA_PROD!C:G,5,0),VLOOKUP(C276,CADA_PROD!B:G,6,0))),"")</f>
        <v>0</v>
      </c>
      <c r="E276" s="16">
        <v>123</v>
      </c>
      <c r="F276" s="18"/>
      <c r="G276" s="17"/>
      <c r="H276" s="47">
        <v>2</v>
      </c>
      <c r="I276" s="17"/>
      <c r="J276" s="46"/>
      <c r="K276" s="46">
        <f>IF(C276="","",SUMIFS(entrada!H:H,entrada!C:C,C276)-SUMIFS(SAIDA!G:G,SAIDA!C:C,C276))</f>
        <v>2</v>
      </c>
      <c r="L276" s="22">
        <f t="shared" si="10"/>
        <v>0</v>
      </c>
      <c r="M276" s="102" t="s">
        <v>25</v>
      </c>
      <c r="N276" s="102" t="s">
        <v>46</v>
      </c>
    </row>
    <row r="277" spans="1:14" ht="28.5" customHeight="1" x14ac:dyDescent="0.3">
      <c r="A277" s="48">
        <f t="shared" si="11"/>
        <v>2</v>
      </c>
      <c r="B277" s="106">
        <v>43508</v>
      </c>
      <c r="C277" s="96" t="s">
        <v>380</v>
      </c>
      <c r="D277" s="19">
        <f>IFERROR((IFERROR(VLOOKUP(C277,CADA_PROD!C:G,5,0),VLOOKUP(C277,CADA_PROD!B:G,6,0))),"")</f>
        <v>0</v>
      </c>
      <c r="E277" s="16">
        <v>123</v>
      </c>
      <c r="F277" s="18"/>
      <c r="G277" s="17"/>
      <c r="H277" s="47">
        <v>19</v>
      </c>
      <c r="I277" s="17"/>
      <c r="J277" s="46"/>
      <c r="K277" s="46">
        <f>IF(C277="","",SUMIFS(entrada!H:H,entrada!C:C,C277)-SUMIFS(SAIDA!G:G,SAIDA!C:C,C277))</f>
        <v>16</v>
      </c>
      <c r="L277" s="22">
        <f t="shared" si="10"/>
        <v>0</v>
      </c>
      <c r="M277" s="102" t="s">
        <v>25</v>
      </c>
      <c r="N277" s="17" t="s">
        <v>46</v>
      </c>
    </row>
    <row r="278" spans="1:14" ht="28.5" customHeight="1" x14ac:dyDescent="0.3">
      <c r="A278" s="48">
        <f t="shared" si="11"/>
        <v>2</v>
      </c>
      <c r="B278" s="106">
        <v>43508</v>
      </c>
      <c r="C278" s="96" t="s">
        <v>381</v>
      </c>
      <c r="D278" s="19">
        <f>IFERROR((IFERROR(VLOOKUP(C278,CADA_PROD!C:G,5,0),VLOOKUP(C278,CADA_PROD!B:G,6,0))),"")</f>
        <v>0</v>
      </c>
      <c r="E278" s="16">
        <v>123</v>
      </c>
      <c r="F278" s="18"/>
      <c r="G278" s="17"/>
      <c r="H278" s="47">
        <v>1</v>
      </c>
      <c r="I278" s="17"/>
      <c r="J278" s="46"/>
      <c r="K278" s="46">
        <f>IF(C278="","",SUMIFS(entrada!H:H,entrada!C:C,C278)-SUMIFS(SAIDA!G:G,SAIDA!C:C,C278))</f>
        <v>1</v>
      </c>
      <c r="L278" s="22">
        <f t="shared" si="10"/>
        <v>0</v>
      </c>
      <c r="M278" s="102" t="s">
        <v>25</v>
      </c>
      <c r="N278" s="102" t="s">
        <v>46</v>
      </c>
    </row>
    <row r="279" spans="1:14" ht="28.5" customHeight="1" x14ac:dyDescent="0.3">
      <c r="A279" s="48">
        <f t="shared" si="11"/>
        <v>2</v>
      </c>
      <c r="B279" s="106">
        <v>43508</v>
      </c>
      <c r="C279" s="96" t="s">
        <v>382</v>
      </c>
      <c r="D279" s="19">
        <f>IFERROR((IFERROR(VLOOKUP(C279,CADA_PROD!C:G,5,0),VLOOKUP(C279,CADA_PROD!B:G,6,0))),"")</f>
        <v>0</v>
      </c>
      <c r="E279" s="16">
        <v>123</v>
      </c>
      <c r="F279" s="18"/>
      <c r="G279" s="17"/>
      <c r="H279" s="47">
        <v>8</v>
      </c>
      <c r="I279" s="17"/>
      <c r="J279" s="46"/>
      <c r="K279" s="46">
        <f>IF(C279="","",SUMIFS(entrada!H:H,entrada!C:C,C279)-SUMIFS(SAIDA!G:G,SAIDA!C:C,C279))</f>
        <v>8</v>
      </c>
      <c r="L279" s="22">
        <f t="shared" si="10"/>
        <v>0</v>
      </c>
      <c r="M279" s="102" t="s">
        <v>25</v>
      </c>
      <c r="N279" s="17" t="s">
        <v>46</v>
      </c>
    </row>
    <row r="280" spans="1:14" ht="28.5" customHeight="1" x14ac:dyDescent="0.3">
      <c r="A280" s="48">
        <f t="shared" si="11"/>
        <v>2</v>
      </c>
      <c r="B280" s="106">
        <v>43508</v>
      </c>
      <c r="C280" s="96" t="s">
        <v>383</v>
      </c>
      <c r="D280" s="19">
        <f>IFERROR((IFERROR(VLOOKUP(C280,CADA_PROD!C:G,5,0),VLOOKUP(C280,CADA_PROD!B:G,6,0))),"")</f>
        <v>0</v>
      </c>
      <c r="E280" s="16">
        <v>123</v>
      </c>
      <c r="F280" s="18"/>
      <c r="G280" s="17"/>
      <c r="H280" s="47">
        <v>0</v>
      </c>
      <c r="I280" s="17"/>
      <c r="J280" s="46"/>
      <c r="K280" s="46">
        <f>IF(C280="","",SUMIFS(entrada!H:H,entrada!C:C,C280)-SUMIFS(SAIDA!G:G,SAIDA!C:C,C280))</f>
        <v>0</v>
      </c>
      <c r="L280" s="22">
        <f t="shared" si="10"/>
        <v>0</v>
      </c>
      <c r="M280" s="102" t="s">
        <v>25</v>
      </c>
      <c r="N280" s="102" t="s">
        <v>46</v>
      </c>
    </row>
    <row r="281" spans="1:14" ht="28.5" customHeight="1" x14ac:dyDescent="0.3">
      <c r="A281" s="48">
        <f t="shared" si="11"/>
        <v>2</v>
      </c>
      <c r="B281" s="106">
        <v>43508</v>
      </c>
      <c r="C281" s="96" t="s">
        <v>384</v>
      </c>
      <c r="D281" s="19">
        <f>IFERROR((IFERROR(VLOOKUP(C281,CADA_PROD!C:G,5,0),VLOOKUP(C281,CADA_PROD!B:G,6,0))),"")</f>
        <v>0</v>
      </c>
      <c r="E281" s="16">
        <v>123</v>
      </c>
      <c r="F281" s="18"/>
      <c r="G281" s="17"/>
      <c r="H281" s="47">
        <v>0</v>
      </c>
      <c r="I281" s="17"/>
      <c r="J281" s="46"/>
      <c r="K281" s="46">
        <f>IF(C281="","",SUMIFS(entrada!H:H,entrada!C:C,C281)-SUMIFS(SAIDA!G:G,SAIDA!C:C,C281))</f>
        <v>0</v>
      </c>
      <c r="L281" s="22">
        <f t="shared" si="10"/>
        <v>0</v>
      </c>
      <c r="M281" s="102" t="s">
        <v>25</v>
      </c>
      <c r="N281" s="17" t="s">
        <v>46</v>
      </c>
    </row>
    <row r="282" spans="1:14" ht="28.5" customHeight="1" x14ac:dyDescent="0.3">
      <c r="A282" s="48">
        <f t="shared" si="11"/>
        <v>2</v>
      </c>
      <c r="B282" s="106">
        <v>43508</v>
      </c>
      <c r="C282" s="96" t="s">
        <v>385</v>
      </c>
      <c r="D282" s="19">
        <f>IFERROR((IFERROR(VLOOKUP(C282,CADA_PROD!C:G,5,0),VLOOKUP(C282,CADA_PROD!B:G,6,0))),"")</f>
        <v>0</v>
      </c>
      <c r="E282" s="16">
        <v>123</v>
      </c>
      <c r="F282" s="18"/>
      <c r="G282" s="17"/>
      <c r="H282" s="47">
        <v>0</v>
      </c>
      <c r="I282" s="17"/>
      <c r="J282" s="46"/>
      <c r="K282" s="46">
        <f>IF(C282="","",SUMIFS(entrada!H:H,entrada!C:C,C282)-SUMIFS(SAIDA!G:G,SAIDA!C:C,C282))</f>
        <v>0</v>
      </c>
      <c r="L282" s="22">
        <f t="shared" si="10"/>
        <v>0</v>
      </c>
      <c r="M282" s="102" t="s">
        <v>25</v>
      </c>
      <c r="N282" s="102" t="s">
        <v>46</v>
      </c>
    </row>
    <row r="283" spans="1:14" ht="28.5" customHeight="1" x14ac:dyDescent="0.3">
      <c r="A283" s="48">
        <f t="shared" si="11"/>
        <v>2</v>
      </c>
      <c r="B283" s="106">
        <v>43508</v>
      </c>
      <c r="C283" s="96" t="s">
        <v>386</v>
      </c>
      <c r="D283" s="19">
        <f>IFERROR((IFERROR(VLOOKUP(C283,CADA_PROD!C:G,5,0),VLOOKUP(C283,CADA_PROD!B:G,6,0))),"")</f>
        <v>0</v>
      </c>
      <c r="E283" s="16">
        <v>123</v>
      </c>
      <c r="F283" s="18"/>
      <c r="G283" s="17"/>
      <c r="H283" s="47">
        <v>0</v>
      </c>
      <c r="I283" s="17"/>
      <c r="J283" s="46"/>
      <c r="K283" s="46">
        <f>IF(C283="","",SUMIFS(entrada!H:H,entrada!C:C,C283)-SUMIFS(SAIDA!G:G,SAIDA!C:C,C283))</f>
        <v>0</v>
      </c>
      <c r="L283" s="22">
        <f t="shared" si="10"/>
        <v>0</v>
      </c>
      <c r="M283" s="102" t="s">
        <v>25</v>
      </c>
      <c r="N283" s="17" t="s">
        <v>46</v>
      </c>
    </row>
    <row r="284" spans="1:14" ht="28.5" customHeight="1" x14ac:dyDescent="0.3">
      <c r="A284" s="48">
        <f t="shared" si="11"/>
        <v>2</v>
      </c>
      <c r="B284" s="106">
        <v>43508</v>
      </c>
      <c r="C284" s="96" t="s">
        <v>387</v>
      </c>
      <c r="D284" s="19">
        <f>IFERROR((IFERROR(VLOOKUP(C284,CADA_PROD!C:G,5,0),VLOOKUP(C284,CADA_PROD!B:G,6,0))),"")</f>
        <v>0</v>
      </c>
      <c r="E284" s="16">
        <v>123</v>
      </c>
      <c r="F284" s="18"/>
      <c r="G284" s="17"/>
      <c r="H284" s="47">
        <v>0</v>
      </c>
      <c r="I284" s="17"/>
      <c r="J284" s="46"/>
      <c r="K284" s="46">
        <f>IF(C284="","",SUMIFS(entrada!H:H,entrada!C:C,C284)-SUMIFS(SAIDA!G:G,SAIDA!C:C,C284))</f>
        <v>0</v>
      </c>
      <c r="L284" s="22">
        <f t="shared" si="10"/>
        <v>0</v>
      </c>
      <c r="M284" s="102" t="s">
        <v>25</v>
      </c>
      <c r="N284" s="102" t="s">
        <v>46</v>
      </c>
    </row>
    <row r="285" spans="1:14" ht="28.5" customHeight="1" x14ac:dyDescent="0.3">
      <c r="A285" s="48">
        <f t="shared" si="11"/>
        <v>2</v>
      </c>
      <c r="B285" s="106">
        <v>43508</v>
      </c>
      <c r="C285" s="96" t="s">
        <v>388</v>
      </c>
      <c r="D285" s="19">
        <f>IFERROR((IFERROR(VLOOKUP(C285,CADA_PROD!C:G,5,0),VLOOKUP(C285,CADA_PROD!B:G,6,0))),"")</f>
        <v>0</v>
      </c>
      <c r="E285" s="16">
        <v>123</v>
      </c>
      <c r="F285" s="18"/>
      <c r="G285" s="17"/>
      <c r="H285" s="47">
        <v>0</v>
      </c>
      <c r="I285" s="17"/>
      <c r="J285" s="46"/>
      <c r="K285" s="46">
        <f>IF(C285="","",SUMIFS(entrada!H:H,entrada!C:C,C285)-SUMIFS(SAIDA!G:G,SAIDA!C:C,C285))</f>
        <v>0</v>
      </c>
      <c r="L285" s="22">
        <f t="shared" si="10"/>
        <v>0</v>
      </c>
      <c r="M285" s="102" t="s">
        <v>25</v>
      </c>
      <c r="N285" s="17" t="s">
        <v>46</v>
      </c>
    </row>
    <row r="286" spans="1:14" ht="28.5" customHeight="1" x14ac:dyDescent="0.3">
      <c r="A286" s="48">
        <f t="shared" si="11"/>
        <v>2</v>
      </c>
      <c r="B286" s="106">
        <v>43508</v>
      </c>
      <c r="C286" s="96" t="s">
        <v>389</v>
      </c>
      <c r="D286" s="19">
        <f>IFERROR((IFERROR(VLOOKUP(C286,CADA_PROD!C:G,5,0),VLOOKUP(C286,CADA_PROD!B:G,6,0))),"")</f>
        <v>0</v>
      </c>
      <c r="E286" s="16">
        <v>123</v>
      </c>
      <c r="F286" s="18"/>
      <c r="G286" s="17"/>
      <c r="H286" s="47">
        <v>0</v>
      </c>
      <c r="I286" s="17"/>
      <c r="J286" s="46"/>
      <c r="K286" s="46">
        <f>IF(C286="","",SUMIFS(entrada!H:H,entrada!C:C,C286)-SUMIFS(SAIDA!G:G,SAIDA!C:C,C286))</f>
        <v>0</v>
      </c>
      <c r="L286" s="22">
        <f t="shared" si="10"/>
        <v>0</v>
      </c>
      <c r="M286" s="102" t="s">
        <v>25</v>
      </c>
      <c r="N286" s="102" t="s">
        <v>46</v>
      </c>
    </row>
    <row r="287" spans="1:14" ht="28.5" customHeight="1" x14ac:dyDescent="0.3">
      <c r="A287" s="48">
        <f t="shared" si="11"/>
        <v>2</v>
      </c>
      <c r="B287" s="106">
        <v>43508</v>
      </c>
      <c r="C287" s="96" t="s">
        <v>390</v>
      </c>
      <c r="D287" s="19">
        <f>IFERROR((IFERROR(VLOOKUP(C287,CADA_PROD!C:G,5,0),VLOOKUP(C287,CADA_PROD!B:G,6,0))),"")</f>
        <v>0</v>
      </c>
      <c r="E287" s="16">
        <v>123</v>
      </c>
      <c r="F287" s="18"/>
      <c r="G287" s="17"/>
      <c r="H287" s="47">
        <v>0</v>
      </c>
      <c r="I287" s="17"/>
      <c r="J287" s="46"/>
      <c r="K287" s="46">
        <f>IF(C287="","",SUMIFS(entrada!H:H,entrada!C:C,C287)-SUMIFS(SAIDA!G:G,SAIDA!C:C,C287))</f>
        <v>0</v>
      </c>
      <c r="L287" s="22">
        <f t="shared" si="10"/>
        <v>0</v>
      </c>
      <c r="M287" s="102" t="s">
        <v>25</v>
      </c>
      <c r="N287" s="17" t="s">
        <v>46</v>
      </c>
    </row>
    <row r="288" spans="1:14" ht="28.5" customHeight="1" x14ac:dyDescent="0.3">
      <c r="A288" s="48">
        <f t="shared" si="11"/>
        <v>2</v>
      </c>
      <c r="B288" s="106">
        <v>43508</v>
      </c>
      <c r="C288" s="96" t="s">
        <v>391</v>
      </c>
      <c r="D288" s="19">
        <f>IFERROR((IFERROR(VLOOKUP(C288,CADA_PROD!C:G,5,0),VLOOKUP(C288,CADA_PROD!B:G,6,0))),"")</f>
        <v>0</v>
      </c>
      <c r="E288" s="16">
        <v>123</v>
      </c>
      <c r="F288" s="18"/>
      <c r="G288" s="17"/>
      <c r="H288" s="47">
        <v>0</v>
      </c>
      <c r="I288" s="17"/>
      <c r="J288" s="46"/>
      <c r="K288" s="46">
        <f>IF(C288="","",SUMIFS(entrada!H:H,entrada!C:C,C288)-SUMIFS(SAIDA!G:G,SAIDA!C:C,C288))</f>
        <v>0</v>
      </c>
      <c r="L288" s="22">
        <f t="shared" si="10"/>
        <v>0</v>
      </c>
      <c r="M288" s="102" t="s">
        <v>25</v>
      </c>
      <c r="N288" s="102" t="s">
        <v>46</v>
      </c>
    </row>
    <row r="289" spans="1:14" ht="28.5" customHeight="1" x14ac:dyDescent="0.3">
      <c r="A289" s="48">
        <f t="shared" si="11"/>
        <v>2</v>
      </c>
      <c r="B289" s="106">
        <v>43508</v>
      </c>
      <c r="C289" s="96" t="s">
        <v>392</v>
      </c>
      <c r="D289" s="19">
        <f>IFERROR((IFERROR(VLOOKUP(C289,CADA_PROD!C:G,5,0),VLOOKUP(C289,CADA_PROD!B:G,6,0))),"")</f>
        <v>0</v>
      </c>
      <c r="E289" s="16">
        <v>123</v>
      </c>
      <c r="F289" s="18"/>
      <c r="G289" s="17"/>
      <c r="H289" s="47">
        <v>0</v>
      </c>
      <c r="I289" s="17"/>
      <c r="J289" s="46"/>
      <c r="K289" s="46">
        <f>IF(C289="","",SUMIFS(entrada!H:H,entrada!C:C,C289)-SUMIFS(SAIDA!G:G,SAIDA!C:C,C289))</f>
        <v>0</v>
      </c>
      <c r="L289" s="22">
        <f t="shared" si="10"/>
        <v>0</v>
      </c>
      <c r="M289" s="102" t="s">
        <v>25</v>
      </c>
      <c r="N289" s="17" t="s">
        <v>46</v>
      </c>
    </row>
    <row r="290" spans="1:14" ht="28.5" customHeight="1" x14ac:dyDescent="0.3">
      <c r="A290" s="48">
        <f t="shared" si="11"/>
        <v>2</v>
      </c>
      <c r="B290" s="106">
        <v>43508</v>
      </c>
      <c r="C290" s="96" t="s">
        <v>393</v>
      </c>
      <c r="D290" s="19">
        <f>IFERROR((IFERROR(VLOOKUP(C290,CADA_PROD!C:G,5,0),VLOOKUP(C290,CADA_PROD!B:G,6,0))),"")</f>
        <v>0</v>
      </c>
      <c r="E290" s="16">
        <v>123</v>
      </c>
      <c r="F290" s="18"/>
      <c r="G290" s="17"/>
      <c r="H290" s="47">
        <v>0</v>
      </c>
      <c r="I290" s="17"/>
      <c r="J290" s="46"/>
      <c r="K290" s="46">
        <f>IF(C290="","",SUMIFS(entrada!H:H,entrada!C:C,C290)-SUMIFS(SAIDA!G:G,SAIDA!C:C,C290))</f>
        <v>0</v>
      </c>
      <c r="L290" s="22">
        <f t="shared" si="10"/>
        <v>0</v>
      </c>
      <c r="M290" s="102" t="s">
        <v>25</v>
      </c>
      <c r="N290" s="102" t="s">
        <v>46</v>
      </c>
    </row>
    <row r="291" spans="1:14" ht="28.5" customHeight="1" x14ac:dyDescent="0.3">
      <c r="A291" s="48">
        <f t="shared" si="11"/>
        <v>2</v>
      </c>
      <c r="B291" s="106">
        <v>43508</v>
      </c>
      <c r="C291" s="96" t="s">
        <v>394</v>
      </c>
      <c r="D291" s="19">
        <f>IFERROR((IFERROR(VLOOKUP(C291,CADA_PROD!C:G,5,0),VLOOKUP(C291,CADA_PROD!B:G,6,0))),"")</f>
        <v>0</v>
      </c>
      <c r="E291" s="16">
        <v>123</v>
      </c>
      <c r="F291" s="18"/>
      <c r="G291" s="17"/>
      <c r="H291" s="47">
        <v>0</v>
      </c>
      <c r="I291" s="17"/>
      <c r="J291" s="46"/>
      <c r="K291" s="46">
        <f>IF(C291="","",SUMIFS(entrada!H:H,entrada!C:C,C291)-SUMIFS(SAIDA!G:G,SAIDA!C:C,C291))</f>
        <v>0</v>
      </c>
      <c r="L291" s="22">
        <f t="shared" si="10"/>
        <v>0</v>
      </c>
      <c r="M291" s="102" t="s">
        <v>25</v>
      </c>
      <c r="N291" s="17" t="s">
        <v>46</v>
      </c>
    </row>
    <row r="292" spans="1:14" ht="28.5" customHeight="1" x14ac:dyDescent="0.3">
      <c r="A292" s="48">
        <f t="shared" si="11"/>
        <v>2</v>
      </c>
      <c r="B292" s="106">
        <v>43508</v>
      </c>
      <c r="C292" s="96" t="s">
        <v>395</v>
      </c>
      <c r="D292" s="19">
        <f>IFERROR((IFERROR(VLOOKUP(C292,CADA_PROD!C:G,5,0),VLOOKUP(C292,CADA_PROD!B:G,6,0))),"")</f>
        <v>0</v>
      </c>
      <c r="E292" s="16">
        <v>123</v>
      </c>
      <c r="F292" s="18"/>
      <c r="G292" s="17"/>
      <c r="H292" s="47">
        <v>0</v>
      </c>
      <c r="I292" s="17"/>
      <c r="J292" s="46"/>
      <c r="K292" s="46">
        <f>IF(C292="","",SUMIFS(entrada!H:H,entrada!C:C,C292)-SUMIFS(SAIDA!G:G,SAIDA!C:C,C292))</f>
        <v>0</v>
      </c>
      <c r="L292" s="22">
        <f t="shared" si="10"/>
        <v>0</v>
      </c>
      <c r="M292" s="102" t="s">
        <v>25</v>
      </c>
      <c r="N292" s="102" t="s">
        <v>46</v>
      </c>
    </row>
    <row r="293" spans="1:14" ht="28.5" customHeight="1" x14ac:dyDescent="0.3">
      <c r="A293" s="48">
        <f t="shared" si="11"/>
        <v>2</v>
      </c>
      <c r="B293" s="106">
        <v>43508</v>
      </c>
      <c r="C293" s="96" t="s">
        <v>396</v>
      </c>
      <c r="D293" s="19">
        <f>IFERROR((IFERROR(VLOOKUP(C293,CADA_PROD!C:G,5,0),VLOOKUP(C293,CADA_PROD!B:G,6,0))),"")</f>
        <v>0</v>
      </c>
      <c r="E293" s="16">
        <v>123</v>
      </c>
      <c r="F293" s="18"/>
      <c r="G293" s="17"/>
      <c r="H293" s="47">
        <v>0</v>
      </c>
      <c r="I293" s="17"/>
      <c r="J293" s="46"/>
      <c r="K293" s="46">
        <f>IF(C293="","",SUMIFS(entrada!H:H,entrada!C:C,C293)-SUMIFS(SAIDA!G:G,SAIDA!C:C,C293))</f>
        <v>0</v>
      </c>
      <c r="L293" s="22">
        <f t="shared" si="10"/>
        <v>0</v>
      </c>
      <c r="M293" s="102" t="s">
        <v>25</v>
      </c>
      <c r="N293" s="17" t="s">
        <v>46</v>
      </c>
    </row>
    <row r="294" spans="1:14" ht="28.5" customHeight="1" x14ac:dyDescent="0.3">
      <c r="A294" s="48">
        <f t="shared" si="11"/>
        <v>2</v>
      </c>
      <c r="B294" s="106">
        <v>43508</v>
      </c>
      <c r="C294" s="96" t="s">
        <v>397</v>
      </c>
      <c r="D294" s="19">
        <f>IFERROR((IFERROR(VLOOKUP(C294,CADA_PROD!C:G,5,0),VLOOKUP(C294,CADA_PROD!B:G,6,0))),"")</f>
        <v>0</v>
      </c>
      <c r="E294" s="16">
        <v>123</v>
      </c>
      <c r="F294" s="18"/>
      <c r="G294" s="17"/>
      <c r="H294" s="47">
        <v>0</v>
      </c>
      <c r="I294" s="17"/>
      <c r="J294" s="46"/>
      <c r="K294" s="46">
        <f>IF(C294="","",SUMIFS(entrada!H:H,entrada!C:C,C294)-SUMIFS(SAIDA!G:G,SAIDA!C:C,C294))</f>
        <v>0</v>
      </c>
      <c r="L294" s="22">
        <f t="shared" si="10"/>
        <v>0</v>
      </c>
      <c r="M294" s="102" t="s">
        <v>25</v>
      </c>
      <c r="N294" s="102" t="s">
        <v>46</v>
      </c>
    </row>
    <row r="295" spans="1:14" ht="28.5" customHeight="1" x14ac:dyDescent="0.3">
      <c r="A295" s="48">
        <f t="shared" si="11"/>
        <v>2</v>
      </c>
      <c r="B295" s="106">
        <v>43508</v>
      </c>
      <c r="C295" s="96" t="s">
        <v>398</v>
      </c>
      <c r="D295" s="19">
        <f>IFERROR((IFERROR(VLOOKUP(C295,CADA_PROD!C:G,5,0),VLOOKUP(C295,CADA_PROD!B:G,6,0))),"")</f>
        <v>0</v>
      </c>
      <c r="E295" s="16">
        <v>123</v>
      </c>
      <c r="F295" s="18"/>
      <c r="G295" s="17"/>
      <c r="H295" s="47">
        <v>0</v>
      </c>
      <c r="I295" s="17"/>
      <c r="J295" s="46"/>
      <c r="K295" s="46">
        <f>IF(C295="","",SUMIFS(entrada!H:H,entrada!C:C,C295)-SUMIFS(SAIDA!G:G,SAIDA!C:C,C295))</f>
        <v>0</v>
      </c>
      <c r="L295" s="22">
        <f t="shared" si="10"/>
        <v>0</v>
      </c>
      <c r="M295" s="102" t="s">
        <v>25</v>
      </c>
      <c r="N295" s="17" t="s">
        <v>46</v>
      </c>
    </row>
    <row r="296" spans="1:14" ht="28.5" customHeight="1" x14ac:dyDescent="0.3">
      <c r="A296" s="48">
        <f t="shared" si="11"/>
        <v>2</v>
      </c>
      <c r="B296" s="106">
        <v>43508</v>
      </c>
      <c r="C296" s="96" t="s">
        <v>399</v>
      </c>
      <c r="D296" s="19">
        <f>IFERROR((IFERROR(VLOOKUP(C296,CADA_PROD!C:G,5,0),VLOOKUP(C296,CADA_PROD!B:G,6,0))),"")</f>
        <v>0</v>
      </c>
      <c r="E296" s="16">
        <v>123</v>
      </c>
      <c r="F296" s="18"/>
      <c r="G296" s="17"/>
      <c r="H296" s="47">
        <v>0</v>
      </c>
      <c r="I296" s="17"/>
      <c r="J296" s="46"/>
      <c r="K296" s="46">
        <f>IF(C296="","",SUMIFS(entrada!H:H,entrada!C:C,C296)-SUMIFS(SAIDA!G:G,SAIDA!C:C,C296))</f>
        <v>0</v>
      </c>
      <c r="L296" s="22">
        <f t="shared" si="10"/>
        <v>0</v>
      </c>
      <c r="M296" s="102" t="s">
        <v>25</v>
      </c>
      <c r="N296" s="102" t="s">
        <v>46</v>
      </c>
    </row>
    <row r="297" spans="1:14" ht="28.5" customHeight="1" x14ac:dyDescent="0.3">
      <c r="A297" s="48">
        <f t="shared" si="11"/>
        <v>2</v>
      </c>
      <c r="B297" s="106">
        <v>43508</v>
      </c>
      <c r="C297" s="96" t="s">
        <v>400</v>
      </c>
      <c r="D297" s="19">
        <f>IFERROR((IFERROR(VLOOKUP(C297,CADA_PROD!C:G,5,0),VLOOKUP(C297,CADA_PROD!B:G,6,0))),"")</f>
        <v>0</v>
      </c>
      <c r="E297" s="16">
        <v>123</v>
      </c>
      <c r="F297" s="18"/>
      <c r="G297" s="17"/>
      <c r="H297" s="47">
        <v>0</v>
      </c>
      <c r="I297" s="17"/>
      <c r="J297" s="46"/>
      <c r="K297" s="46">
        <f>IF(C297="","",SUMIFS(entrada!H:H,entrada!C:C,C297)-SUMIFS(SAIDA!G:G,SAIDA!C:C,C297))</f>
        <v>0</v>
      </c>
      <c r="L297" s="22">
        <f t="shared" si="10"/>
        <v>0</v>
      </c>
      <c r="M297" s="102" t="s">
        <v>25</v>
      </c>
      <c r="N297" s="17" t="s">
        <v>46</v>
      </c>
    </row>
    <row r="298" spans="1:14" ht="28.5" customHeight="1" x14ac:dyDescent="0.3">
      <c r="A298" s="48">
        <f t="shared" si="11"/>
        <v>2</v>
      </c>
      <c r="B298" s="106">
        <v>43508</v>
      </c>
      <c r="C298" s="96" t="s">
        <v>401</v>
      </c>
      <c r="D298" s="19">
        <f>IFERROR((IFERROR(VLOOKUP(C298,CADA_PROD!C:G,5,0),VLOOKUP(C298,CADA_PROD!B:G,6,0))),"")</f>
        <v>0</v>
      </c>
      <c r="E298" s="16">
        <v>123</v>
      </c>
      <c r="F298" s="18"/>
      <c r="G298" s="17"/>
      <c r="H298" s="47">
        <v>0</v>
      </c>
      <c r="I298" s="17"/>
      <c r="J298" s="46"/>
      <c r="K298" s="46">
        <f>IF(C298="","",SUMIFS(entrada!H:H,entrada!C:C,C298)-SUMIFS(SAIDA!G:G,SAIDA!C:C,C298))</f>
        <v>0</v>
      </c>
      <c r="L298" s="22">
        <f t="shared" si="10"/>
        <v>0</v>
      </c>
      <c r="M298" s="102" t="s">
        <v>25</v>
      </c>
      <c r="N298" s="102" t="s">
        <v>46</v>
      </c>
    </row>
    <row r="299" spans="1:14" ht="28.5" customHeight="1" x14ac:dyDescent="0.3">
      <c r="A299" s="48">
        <f t="shared" si="11"/>
        <v>2</v>
      </c>
      <c r="B299" s="106">
        <v>43508</v>
      </c>
      <c r="C299" s="96" t="s">
        <v>402</v>
      </c>
      <c r="D299" s="19">
        <f>IFERROR((IFERROR(VLOOKUP(C299,CADA_PROD!C:G,5,0),VLOOKUP(C299,CADA_PROD!B:G,6,0))),"")</f>
        <v>0</v>
      </c>
      <c r="E299" s="16">
        <v>123</v>
      </c>
      <c r="F299" s="18"/>
      <c r="G299" s="17"/>
      <c r="H299" s="47">
        <v>0</v>
      </c>
      <c r="I299" s="17"/>
      <c r="J299" s="46"/>
      <c r="K299" s="46">
        <f>IF(C299="","",SUMIFS(entrada!H:H,entrada!C:C,C299)-SUMIFS(SAIDA!G:G,SAIDA!C:C,C299))</f>
        <v>0</v>
      </c>
      <c r="L299" s="22">
        <f t="shared" si="10"/>
        <v>0</v>
      </c>
      <c r="M299" s="102" t="s">
        <v>25</v>
      </c>
      <c r="N299" s="17" t="s">
        <v>46</v>
      </c>
    </row>
    <row r="300" spans="1:14" ht="28.5" customHeight="1" x14ac:dyDescent="0.3">
      <c r="A300" s="48">
        <f t="shared" si="11"/>
        <v>2</v>
      </c>
      <c r="B300" s="106">
        <v>43508</v>
      </c>
      <c r="C300" s="96" t="s">
        <v>403</v>
      </c>
      <c r="D300" s="19">
        <f>IFERROR((IFERROR(VLOOKUP(C300,CADA_PROD!C:G,5,0),VLOOKUP(C300,CADA_PROD!B:G,6,0))),"")</f>
        <v>0</v>
      </c>
      <c r="E300" s="16">
        <v>123</v>
      </c>
      <c r="F300" s="18"/>
      <c r="G300" s="17"/>
      <c r="H300" s="47">
        <v>0</v>
      </c>
      <c r="I300" s="17"/>
      <c r="J300" s="46"/>
      <c r="K300" s="46">
        <f>IF(C300="","",SUMIFS(entrada!H:H,entrada!C:C,C300)-SUMIFS(SAIDA!G:G,SAIDA!C:C,C300))</f>
        <v>0</v>
      </c>
      <c r="L300" s="22">
        <f t="shared" si="10"/>
        <v>0</v>
      </c>
      <c r="M300" s="102" t="s">
        <v>25</v>
      </c>
      <c r="N300" s="102" t="s">
        <v>46</v>
      </c>
    </row>
    <row r="301" spans="1:14" ht="28.5" customHeight="1" x14ac:dyDescent="0.3">
      <c r="A301" s="48">
        <f t="shared" si="11"/>
        <v>2</v>
      </c>
      <c r="B301" s="106">
        <v>43508</v>
      </c>
      <c r="C301" s="96" t="s">
        <v>404</v>
      </c>
      <c r="D301" s="19">
        <f>IFERROR((IFERROR(VLOOKUP(C301,CADA_PROD!C:G,5,0),VLOOKUP(C301,CADA_PROD!B:G,6,0))),"")</f>
        <v>0</v>
      </c>
      <c r="E301" s="16">
        <v>123</v>
      </c>
      <c r="F301" s="18"/>
      <c r="G301" s="17"/>
      <c r="H301" s="47">
        <v>0</v>
      </c>
      <c r="I301" s="17"/>
      <c r="J301" s="46"/>
      <c r="K301" s="46">
        <f>IF(C301="","",SUMIFS(entrada!H:H,entrada!C:C,C301)-SUMIFS(SAIDA!G:G,SAIDA!C:C,C301))</f>
        <v>0</v>
      </c>
      <c r="L301" s="22">
        <f t="shared" si="10"/>
        <v>0</v>
      </c>
      <c r="M301" s="102" t="s">
        <v>25</v>
      </c>
      <c r="N301" s="17" t="s">
        <v>46</v>
      </c>
    </row>
    <row r="302" spans="1:14" ht="28.5" customHeight="1" x14ac:dyDescent="0.3">
      <c r="A302" s="48">
        <f t="shared" si="11"/>
        <v>2</v>
      </c>
      <c r="B302" s="106">
        <v>43508</v>
      </c>
      <c r="C302" s="96" t="s">
        <v>405</v>
      </c>
      <c r="D302" s="19">
        <f>IFERROR((IFERROR(VLOOKUP(C302,CADA_PROD!C:G,5,0),VLOOKUP(C302,CADA_PROD!B:G,6,0))),"")</f>
        <v>0</v>
      </c>
      <c r="E302" s="16">
        <v>123</v>
      </c>
      <c r="F302" s="18"/>
      <c r="G302" s="17"/>
      <c r="H302" s="47">
        <v>0</v>
      </c>
      <c r="I302" s="17"/>
      <c r="J302" s="46"/>
      <c r="K302" s="46">
        <f>IF(C302="","",SUMIFS(entrada!H:H,entrada!C:C,C302)-SUMIFS(SAIDA!G:G,SAIDA!C:C,C302))</f>
        <v>0</v>
      </c>
      <c r="L302" s="22">
        <f t="shared" si="10"/>
        <v>0</v>
      </c>
      <c r="M302" s="102" t="s">
        <v>25</v>
      </c>
      <c r="N302" s="102" t="s">
        <v>46</v>
      </c>
    </row>
    <row r="303" spans="1:14" ht="28.5" customHeight="1" x14ac:dyDescent="0.3">
      <c r="A303" s="48">
        <f t="shared" si="11"/>
        <v>2</v>
      </c>
      <c r="B303" s="106">
        <v>43508</v>
      </c>
      <c r="C303" s="96" t="s">
        <v>406</v>
      </c>
      <c r="D303" s="19">
        <f>IFERROR((IFERROR(VLOOKUP(C303,CADA_PROD!C:G,5,0),VLOOKUP(C303,CADA_PROD!B:G,6,0))),"")</f>
        <v>0</v>
      </c>
      <c r="E303" s="16">
        <v>123</v>
      </c>
      <c r="F303" s="18"/>
      <c r="G303" s="17"/>
      <c r="H303" s="47">
        <v>0</v>
      </c>
      <c r="I303" s="17"/>
      <c r="J303" s="46"/>
      <c r="K303" s="46">
        <f>IF(C303="","",SUMIFS(entrada!H:H,entrada!C:C,C303)-SUMIFS(SAIDA!G:G,SAIDA!C:C,C303))</f>
        <v>0</v>
      </c>
      <c r="L303" s="22">
        <f t="shared" si="10"/>
        <v>0</v>
      </c>
      <c r="M303" s="102" t="s">
        <v>25</v>
      </c>
      <c r="N303" s="17" t="s">
        <v>46</v>
      </c>
    </row>
    <row r="304" spans="1:14" ht="28.5" customHeight="1" x14ac:dyDescent="0.3">
      <c r="A304" s="48">
        <f t="shared" si="11"/>
        <v>2</v>
      </c>
      <c r="B304" s="106">
        <v>43508</v>
      </c>
      <c r="C304" s="96" t="s">
        <v>407</v>
      </c>
      <c r="D304" s="19">
        <f>IFERROR((IFERROR(VLOOKUP(C304,CADA_PROD!C:G,5,0),VLOOKUP(C304,CADA_PROD!B:G,6,0))),"")</f>
        <v>0</v>
      </c>
      <c r="E304" s="16">
        <v>123</v>
      </c>
      <c r="F304" s="18"/>
      <c r="G304" s="17"/>
      <c r="H304" s="47">
        <v>0</v>
      </c>
      <c r="I304" s="17"/>
      <c r="J304" s="46"/>
      <c r="K304" s="46">
        <f>IF(C304="","",SUMIFS(entrada!H:H,entrada!C:C,C304)-SUMIFS(SAIDA!G:G,SAIDA!C:C,C304))</f>
        <v>0</v>
      </c>
      <c r="L304" s="22">
        <f t="shared" si="10"/>
        <v>0</v>
      </c>
      <c r="M304" s="102" t="s">
        <v>25</v>
      </c>
      <c r="N304" s="102" t="s">
        <v>46</v>
      </c>
    </row>
    <row r="305" spans="1:14" ht="28.5" customHeight="1" x14ac:dyDescent="0.3">
      <c r="A305" s="48">
        <f t="shared" si="11"/>
        <v>2</v>
      </c>
      <c r="B305" s="106">
        <v>43508</v>
      </c>
      <c r="C305" s="96" t="s">
        <v>408</v>
      </c>
      <c r="D305" s="19">
        <f>IFERROR((IFERROR(VLOOKUP(C305,CADA_PROD!C:G,5,0),VLOOKUP(C305,CADA_PROD!B:G,6,0))),"")</f>
        <v>0</v>
      </c>
      <c r="E305" s="16">
        <v>123</v>
      </c>
      <c r="F305" s="18"/>
      <c r="G305" s="17"/>
      <c r="H305" s="47">
        <v>0</v>
      </c>
      <c r="I305" s="17"/>
      <c r="J305" s="46"/>
      <c r="K305" s="46">
        <f>IF(C305="","",SUMIFS(entrada!H:H,entrada!C:C,C305)-SUMIFS(SAIDA!G:G,SAIDA!C:C,C305))</f>
        <v>0</v>
      </c>
      <c r="L305" s="22">
        <f t="shared" ref="L305:L328" si="12">IF(C305="","",G305*H305)</f>
        <v>0</v>
      </c>
      <c r="M305" s="102" t="s">
        <v>25</v>
      </c>
      <c r="N305" s="17" t="s">
        <v>46</v>
      </c>
    </row>
    <row r="306" spans="1:14" ht="28.5" customHeight="1" x14ac:dyDescent="0.3">
      <c r="A306" s="48">
        <f t="shared" si="11"/>
        <v>2</v>
      </c>
      <c r="B306" s="106">
        <v>43508</v>
      </c>
      <c r="C306" s="96" t="s">
        <v>409</v>
      </c>
      <c r="D306" s="19">
        <f>IFERROR((IFERROR(VLOOKUP(C306,CADA_PROD!C:G,5,0),VLOOKUP(C306,CADA_PROD!B:G,6,0))),"")</f>
        <v>0</v>
      </c>
      <c r="E306" s="16">
        <v>123</v>
      </c>
      <c r="F306" s="18"/>
      <c r="G306" s="17"/>
      <c r="H306" s="47">
        <v>0</v>
      </c>
      <c r="I306" s="17"/>
      <c r="J306" s="46"/>
      <c r="K306" s="46">
        <f>IF(C306="","",SUMIFS(entrada!H:H,entrada!C:C,C306)-SUMIFS(SAIDA!G:G,SAIDA!C:C,C306))</f>
        <v>0</v>
      </c>
      <c r="L306" s="22">
        <f t="shared" si="12"/>
        <v>0</v>
      </c>
      <c r="M306" s="102" t="s">
        <v>25</v>
      </c>
      <c r="N306" s="102" t="s">
        <v>46</v>
      </c>
    </row>
    <row r="307" spans="1:14" ht="28.5" customHeight="1" x14ac:dyDescent="0.3">
      <c r="A307" s="48">
        <f t="shared" si="11"/>
        <v>2</v>
      </c>
      <c r="B307" s="106">
        <v>43508</v>
      </c>
      <c r="C307" s="96" t="s">
        <v>410</v>
      </c>
      <c r="D307" s="19">
        <f>IFERROR((IFERROR(VLOOKUP(C307,CADA_PROD!C:G,5,0),VLOOKUP(C307,CADA_PROD!B:G,6,0))),"")</f>
        <v>0</v>
      </c>
      <c r="E307" s="16">
        <v>123</v>
      </c>
      <c r="F307" s="18"/>
      <c r="G307" s="17"/>
      <c r="H307" s="47">
        <v>0</v>
      </c>
      <c r="I307" s="17"/>
      <c r="J307" s="46"/>
      <c r="K307" s="46">
        <f>IF(C307="","",SUMIFS(entrada!H:H,entrada!C:C,C307)-SUMIFS(SAIDA!G:G,SAIDA!C:C,C307))</f>
        <v>0</v>
      </c>
      <c r="L307" s="22">
        <f t="shared" si="12"/>
        <v>0</v>
      </c>
      <c r="M307" s="102" t="s">
        <v>25</v>
      </c>
      <c r="N307" s="17" t="s">
        <v>46</v>
      </c>
    </row>
    <row r="308" spans="1:14" ht="28.5" customHeight="1" x14ac:dyDescent="0.3">
      <c r="A308" s="48">
        <f t="shared" si="11"/>
        <v>2</v>
      </c>
      <c r="B308" s="106">
        <v>43508</v>
      </c>
      <c r="C308" s="96" t="s">
        <v>411</v>
      </c>
      <c r="D308" s="19">
        <f>IFERROR((IFERROR(VLOOKUP(C308,CADA_PROD!C:G,5,0),VLOOKUP(C308,CADA_PROD!B:G,6,0))),"")</f>
        <v>0</v>
      </c>
      <c r="E308" s="16">
        <v>123</v>
      </c>
      <c r="F308" s="18"/>
      <c r="G308" s="17"/>
      <c r="H308" s="47">
        <v>0</v>
      </c>
      <c r="I308" s="17"/>
      <c r="J308" s="46"/>
      <c r="K308" s="46">
        <f>IF(C308="","",SUMIFS(entrada!H:H,entrada!C:C,C308)-SUMIFS(SAIDA!G:G,SAIDA!C:C,C308))</f>
        <v>0</v>
      </c>
      <c r="L308" s="22">
        <f t="shared" si="12"/>
        <v>0</v>
      </c>
      <c r="M308" s="102" t="s">
        <v>25</v>
      </c>
      <c r="N308" s="102" t="s">
        <v>46</v>
      </c>
    </row>
    <row r="309" spans="1:14" ht="28.5" customHeight="1" x14ac:dyDescent="0.3">
      <c r="A309" s="48">
        <f t="shared" si="11"/>
        <v>2</v>
      </c>
      <c r="B309" s="106">
        <v>43508</v>
      </c>
      <c r="C309" s="96" t="s">
        <v>412</v>
      </c>
      <c r="D309" s="19">
        <f>IFERROR((IFERROR(VLOOKUP(C309,CADA_PROD!C:G,5,0),VLOOKUP(C309,CADA_PROD!B:G,6,0))),"")</f>
        <v>0</v>
      </c>
      <c r="E309" s="16">
        <v>123</v>
      </c>
      <c r="F309" s="18"/>
      <c r="G309" s="17"/>
      <c r="H309" s="47">
        <v>0</v>
      </c>
      <c r="I309" s="17"/>
      <c r="J309" s="46"/>
      <c r="K309" s="46">
        <f>IF(C309="","",SUMIFS(entrada!H:H,entrada!C:C,C309)-SUMIFS(SAIDA!G:G,SAIDA!C:C,C309))</f>
        <v>0</v>
      </c>
      <c r="L309" s="22">
        <f t="shared" si="12"/>
        <v>0</v>
      </c>
      <c r="M309" s="102" t="s">
        <v>25</v>
      </c>
      <c r="N309" s="17" t="s">
        <v>46</v>
      </c>
    </row>
    <row r="310" spans="1:14" ht="28.5" customHeight="1" x14ac:dyDescent="0.3">
      <c r="A310" s="48">
        <f t="shared" si="11"/>
        <v>2</v>
      </c>
      <c r="B310" s="106">
        <v>43508</v>
      </c>
      <c r="C310" s="96" t="s">
        <v>413</v>
      </c>
      <c r="D310" s="19">
        <f>IFERROR((IFERROR(VLOOKUP(C310,CADA_PROD!C:G,5,0),VLOOKUP(C310,CADA_PROD!B:G,6,0))),"")</f>
        <v>0</v>
      </c>
      <c r="E310" s="16">
        <v>123</v>
      </c>
      <c r="F310" s="18"/>
      <c r="G310" s="17"/>
      <c r="H310" s="47">
        <v>1</v>
      </c>
      <c r="I310" s="17"/>
      <c r="J310" s="46"/>
      <c r="K310" s="46">
        <f>IF(C310="","",SUMIFS(entrada!H:H,entrada!C:C,C310)-SUMIFS(SAIDA!G:G,SAIDA!C:C,C310))</f>
        <v>1</v>
      </c>
      <c r="L310" s="22">
        <f t="shared" si="12"/>
        <v>0</v>
      </c>
      <c r="M310" s="102" t="s">
        <v>25</v>
      </c>
      <c r="N310" s="102" t="s">
        <v>46</v>
      </c>
    </row>
    <row r="311" spans="1:14" ht="28.5" customHeight="1" x14ac:dyDescent="0.3">
      <c r="A311" s="48">
        <f t="shared" si="11"/>
        <v>2</v>
      </c>
      <c r="B311" s="106">
        <v>43508</v>
      </c>
      <c r="C311" s="96" t="s">
        <v>414</v>
      </c>
      <c r="D311" s="19">
        <f>IFERROR((IFERROR(VLOOKUP(C311,CADA_PROD!C:G,5,0),VLOOKUP(C311,CADA_PROD!B:G,6,0))),"")</f>
        <v>0</v>
      </c>
      <c r="E311" s="16">
        <v>123</v>
      </c>
      <c r="F311" s="18"/>
      <c r="G311" s="17"/>
      <c r="H311" s="47">
        <v>4</v>
      </c>
      <c r="I311" s="17"/>
      <c r="J311" s="46"/>
      <c r="K311" s="46">
        <f>IF(C311="","",SUMIFS(entrada!H:H,entrada!C:C,C311)-SUMIFS(SAIDA!G:G,SAIDA!C:C,C311))</f>
        <v>28</v>
      </c>
      <c r="L311" s="22">
        <f t="shared" si="12"/>
        <v>0</v>
      </c>
      <c r="M311" s="102" t="s">
        <v>25</v>
      </c>
      <c r="N311" s="17" t="s">
        <v>46</v>
      </c>
    </row>
    <row r="312" spans="1:14" ht="28.5" customHeight="1" x14ac:dyDescent="0.3">
      <c r="A312" s="48">
        <f t="shared" si="11"/>
        <v>2</v>
      </c>
      <c r="B312" s="106">
        <v>43508</v>
      </c>
      <c r="C312" s="96" t="s">
        <v>415</v>
      </c>
      <c r="D312" s="19">
        <f>IFERROR((IFERROR(VLOOKUP(C312,CADA_PROD!C:G,5,0),VLOOKUP(C312,CADA_PROD!B:G,6,0))),"")</f>
        <v>0</v>
      </c>
      <c r="E312" s="16">
        <v>123</v>
      </c>
      <c r="F312" s="18"/>
      <c r="G312" s="17"/>
      <c r="H312" s="47">
        <v>6</v>
      </c>
      <c r="I312" s="17"/>
      <c r="J312" s="46"/>
      <c r="K312" s="46">
        <f>IF(C312="","",SUMIFS(entrada!H:H,entrada!C:C,C312)-SUMIFS(SAIDA!G:G,SAIDA!C:C,C312))</f>
        <v>5</v>
      </c>
      <c r="L312" s="22">
        <f t="shared" si="12"/>
        <v>0</v>
      </c>
      <c r="M312" s="102" t="s">
        <v>25</v>
      </c>
      <c r="N312" s="102" t="s">
        <v>46</v>
      </c>
    </row>
    <row r="313" spans="1:14" ht="28.5" customHeight="1" x14ac:dyDescent="0.3">
      <c r="A313" s="48">
        <f t="shared" si="11"/>
        <v>2</v>
      </c>
      <c r="B313" s="106">
        <v>43508</v>
      </c>
      <c r="C313" s="96" t="s">
        <v>416</v>
      </c>
      <c r="D313" s="19">
        <f>IFERROR((IFERROR(VLOOKUP(C313,CADA_PROD!C:G,5,0),VLOOKUP(C313,CADA_PROD!B:G,6,0))),"")</f>
        <v>0</v>
      </c>
      <c r="E313" s="16">
        <v>123</v>
      </c>
      <c r="F313" s="18"/>
      <c r="G313" s="17"/>
      <c r="H313" s="47">
        <v>2</v>
      </c>
      <c r="I313" s="17"/>
      <c r="J313" s="46"/>
      <c r="K313" s="46">
        <f>IF(C313="","",SUMIFS(entrada!H:H,entrada!C:C,C313)-SUMIFS(SAIDA!G:G,SAIDA!C:C,C313))</f>
        <v>2</v>
      </c>
      <c r="L313" s="22">
        <f t="shared" si="12"/>
        <v>0</v>
      </c>
      <c r="M313" s="102" t="s">
        <v>25</v>
      </c>
      <c r="N313" s="17" t="s">
        <v>46</v>
      </c>
    </row>
    <row r="314" spans="1:14" ht="28.5" customHeight="1" x14ac:dyDescent="0.3">
      <c r="A314" s="48">
        <f t="shared" si="11"/>
        <v>2</v>
      </c>
      <c r="B314" s="106">
        <v>43508</v>
      </c>
      <c r="C314" s="96" t="s">
        <v>417</v>
      </c>
      <c r="D314" s="19">
        <f>IFERROR((IFERROR(VLOOKUP(C314,CADA_PROD!C:G,5,0),VLOOKUP(C314,CADA_PROD!B:G,6,0))),"")</f>
        <v>0</v>
      </c>
      <c r="E314" s="16">
        <v>123</v>
      </c>
      <c r="F314" s="18"/>
      <c r="G314" s="17"/>
      <c r="H314" s="47">
        <v>2</v>
      </c>
      <c r="I314" s="17"/>
      <c r="J314" s="46"/>
      <c r="K314" s="46">
        <f>IF(C314="","",SUMIFS(entrada!H:H,entrada!C:C,C314)-SUMIFS(SAIDA!G:G,SAIDA!C:C,C314))</f>
        <v>2</v>
      </c>
      <c r="L314" s="22">
        <f t="shared" si="12"/>
        <v>0</v>
      </c>
      <c r="M314" s="102" t="s">
        <v>25</v>
      </c>
      <c r="N314" s="102" t="s">
        <v>46</v>
      </c>
    </row>
    <row r="315" spans="1:14" ht="28.5" customHeight="1" x14ac:dyDescent="0.3">
      <c r="A315" s="48">
        <f t="shared" si="11"/>
        <v>2</v>
      </c>
      <c r="B315" s="106">
        <v>43508</v>
      </c>
      <c r="C315" s="96" t="s">
        <v>418</v>
      </c>
      <c r="D315" s="19">
        <f>IFERROR((IFERROR(VLOOKUP(C315,CADA_PROD!C:G,5,0),VLOOKUP(C315,CADA_PROD!B:G,6,0))),"")</f>
        <v>0</v>
      </c>
      <c r="E315" s="16">
        <v>123</v>
      </c>
      <c r="F315" s="18"/>
      <c r="G315" s="17"/>
      <c r="H315" s="47">
        <v>2</v>
      </c>
      <c r="I315" s="17"/>
      <c r="J315" s="46"/>
      <c r="K315" s="46">
        <f>IF(C315="","",SUMIFS(entrada!H:H,entrada!C:C,C315)-SUMIFS(SAIDA!G:G,SAIDA!C:C,C315))</f>
        <v>2</v>
      </c>
      <c r="L315" s="22">
        <f t="shared" si="12"/>
        <v>0</v>
      </c>
      <c r="M315" s="102" t="s">
        <v>25</v>
      </c>
      <c r="N315" s="17" t="s">
        <v>46</v>
      </c>
    </row>
    <row r="316" spans="1:14" ht="28.5" customHeight="1" x14ac:dyDescent="0.3">
      <c r="A316" s="48">
        <f t="shared" si="11"/>
        <v>2</v>
      </c>
      <c r="B316" s="106">
        <v>43508</v>
      </c>
      <c r="C316" s="96" t="s">
        <v>419</v>
      </c>
      <c r="D316" s="19">
        <f>IFERROR((IFERROR(VLOOKUP(C316,CADA_PROD!C:G,5,0),VLOOKUP(C316,CADA_PROD!B:G,6,0))),"")</f>
        <v>0</v>
      </c>
      <c r="E316" s="16">
        <v>123</v>
      </c>
      <c r="F316" s="18"/>
      <c r="G316" s="17"/>
      <c r="H316" s="47">
        <v>0</v>
      </c>
      <c r="I316" s="17"/>
      <c r="J316" s="46"/>
      <c r="K316" s="46">
        <f>IF(C316="","",SUMIFS(entrada!H:H,entrada!C:C,C316)-SUMIFS(SAIDA!G:G,SAIDA!C:C,C316))</f>
        <v>0</v>
      </c>
      <c r="L316" s="22">
        <f t="shared" si="12"/>
        <v>0</v>
      </c>
      <c r="M316" s="102" t="s">
        <v>25</v>
      </c>
      <c r="N316" s="102" t="s">
        <v>46</v>
      </c>
    </row>
    <row r="317" spans="1:14" ht="28.5" customHeight="1" x14ac:dyDescent="0.3">
      <c r="A317" s="48">
        <f t="shared" si="11"/>
        <v>2</v>
      </c>
      <c r="B317" s="106">
        <v>43508</v>
      </c>
      <c r="C317" s="96" t="s">
        <v>420</v>
      </c>
      <c r="D317" s="19">
        <f>IFERROR((IFERROR(VLOOKUP(C317,CADA_PROD!C:G,5,0),VLOOKUP(C317,CADA_PROD!B:G,6,0))),"")</f>
        <v>0</v>
      </c>
      <c r="E317" s="16">
        <v>123</v>
      </c>
      <c r="F317" s="18"/>
      <c r="G317" s="17"/>
      <c r="H317" s="47">
        <v>0</v>
      </c>
      <c r="I317" s="17"/>
      <c r="J317" s="46"/>
      <c r="K317" s="46">
        <f>IF(C317="","",SUMIFS(entrada!H:H,entrada!C:C,C317)-SUMIFS(SAIDA!G:G,SAIDA!C:C,C317))</f>
        <v>0</v>
      </c>
      <c r="L317" s="22">
        <f t="shared" si="12"/>
        <v>0</v>
      </c>
      <c r="M317" s="102" t="s">
        <v>25</v>
      </c>
      <c r="N317" s="17" t="s">
        <v>46</v>
      </c>
    </row>
    <row r="318" spans="1:14" ht="28.5" customHeight="1" x14ac:dyDescent="0.3">
      <c r="A318" s="48">
        <f t="shared" si="11"/>
        <v>2</v>
      </c>
      <c r="B318" s="106">
        <v>43508</v>
      </c>
      <c r="C318" s="96" t="s">
        <v>421</v>
      </c>
      <c r="D318" s="19">
        <f>IFERROR((IFERROR(VLOOKUP(C318,CADA_PROD!C:G,5,0),VLOOKUP(C318,CADA_PROD!B:G,6,0))),"")</f>
        <v>0</v>
      </c>
      <c r="E318" s="16">
        <v>123</v>
      </c>
      <c r="F318" s="18"/>
      <c r="G318" s="17"/>
      <c r="H318" s="47">
        <v>0</v>
      </c>
      <c r="I318" s="17"/>
      <c r="J318" s="46"/>
      <c r="K318" s="46">
        <f>IF(C318="","",SUMIFS(entrada!H:H,entrada!C:C,C318)-SUMIFS(SAIDA!G:G,SAIDA!C:C,C318))</f>
        <v>0</v>
      </c>
      <c r="L318" s="22">
        <f t="shared" si="12"/>
        <v>0</v>
      </c>
      <c r="M318" s="102" t="s">
        <v>25</v>
      </c>
      <c r="N318" s="102" t="s">
        <v>46</v>
      </c>
    </row>
    <row r="319" spans="1:14" ht="28.5" customHeight="1" x14ac:dyDescent="0.3">
      <c r="A319" s="48">
        <f t="shared" si="11"/>
        <v>2</v>
      </c>
      <c r="B319" s="106">
        <v>43508</v>
      </c>
      <c r="C319" s="96" t="s">
        <v>422</v>
      </c>
      <c r="D319" s="19">
        <f>IFERROR((IFERROR(VLOOKUP(C319,CADA_PROD!C:G,5,0),VLOOKUP(C319,CADA_PROD!B:G,6,0))),"")</f>
        <v>0</v>
      </c>
      <c r="E319" s="16">
        <v>123</v>
      </c>
      <c r="F319" s="18"/>
      <c r="G319" s="17"/>
      <c r="H319" s="47">
        <v>0</v>
      </c>
      <c r="I319" s="17"/>
      <c r="J319" s="46"/>
      <c r="K319" s="46">
        <f>IF(C319="","",SUMIFS(entrada!H:H,entrada!C:C,C319)-SUMIFS(SAIDA!G:G,SAIDA!C:C,C319))</f>
        <v>0</v>
      </c>
      <c r="L319" s="22">
        <f t="shared" si="12"/>
        <v>0</v>
      </c>
      <c r="M319" s="102" t="s">
        <v>25</v>
      </c>
      <c r="N319" s="17" t="s">
        <v>46</v>
      </c>
    </row>
    <row r="320" spans="1:14" ht="28.5" customHeight="1" x14ac:dyDescent="0.3">
      <c r="A320" s="48">
        <f t="shared" si="11"/>
        <v>2</v>
      </c>
      <c r="B320" s="106">
        <v>43508</v>
      </c>
      <c r="C320" s="96" t="s">
        <v>423</v>
      </c>
      <c r="D320" s="19">
        <f>IFERROR((IFERROR(VLOOKUP(C320,CADA_PROD!C:G,5,0),VLOOKUP(C320,CADA_PROD!B:G,6,0))),"")</f>
        <v>0</v>
      </c>
      <c r="E320" s="16">
        <v>123</v>
      </c>
      <c r="F320" s="18"/>
      <c r="G320" s="17"/>
      <c r="H320" s="47">
        <v>0</v>
      </c>
      <c r="I320" s="17"/>
      <c r="J320" s="46"/>
      <c r="K320" s="46">
        <f>IF(C320="","",SUMIFS(entrada!H:H,entrada!C:C,C320)-SUMIFS(SAIDA!G:G,SAIDA!C:C,C320))</f>
        <v>0</v>
      </c>
      <c r="L320" s="22">
        <f t="shared" si="12"/>
        <v>0</v>
      </c>
      <c r="M320" s="102" t="s">
        <v>25</v>
      </c>
      <c r="N320" s="102" t="s">
        <v>46</v>
      </c>
    </row>
    <row r="321" spans="1:14" ht="28.5" customHeight="1" x14ac:dyDescent="0.3">
      <c r="A321" s="48">
        <f t="shared" si="11"/>
        <v>2</v>
      </c>
      <c r="B321" s="106">
        <v>43508</v>
      </c>
      <c r="C321" s="96" t="s">
        <v>424</v>
      </c>
      <c r="D321" s="19">
        <f>IFERROR((IFERROR(VLOOKUP(C321,CADA_PROD!C:G,5,0),VLOOKUP(C321,CADA_PROD!B:G,6,0))),"")</f>
        <v>0</v>
      </c>
      <c r="E321" s="16">
        <v>123</v>
      </c>
      <c r="F321" s="18"/>
      <c r="G321" s="17"/>
      <c r="H321" s="47">
        <v>0</v>
      </c>
      <c r="I321" s="17"/>
      <c r="J321" s="46"/>
      <c r="K321" s="46">
        <f>IF(C321="","",SUMIFS(entrada!H:H,entrada!C:C,C321)-SUMIFS(SAIDA!G:G,SAIDA!C:C,C321))</f>
        <v>0</v>
      </c>
      <c r="L321" s="22">
        <f t="shared" si="12"/>
        <v>0</v>
      </c>
      <c r="M321" s="102" t="s">
        <v>25</v>
      </c>
      <c r="N321" s="17" t="s">
        <v>46</v>
      </c>
    </row>
    <row r="322" spans="1:14" ht="28.5" customHeight="1" x14ac:dyDescent="0.3">
      <c r="A322" s="48">
        <f t="shared" si="11"/>
        <v>2</v>
      </c>
      <c r="B322" s="106">
        <v>43508</v>
      </c>
      <c r="C322" s="96" t="s">
        <v>425</v>
      </c>
      <c r="D322" s="19">
        <f>IFERROR((IFERROR(VLOOKUP(C322,CADA_PROD!C:G,5,0),VLOOKUP(C322,CADA_PROD!B:G,6,0))),"")</f>
        <v>0</v>
      </c>
      <c r="E322" s="16">
        <v>123</v>
      </c>
      <c r="F322" s="18"/>
      <c r="G322" s="17"/>
      <c r="H322" s="47">
        <v>0</v>
      </c>
      <c r="I322" s="17"/>
      <c r="J322" s="46"/>
      <c r="K322" s="46">
        <f>IF(C322="","",SUMIFS(entrada!H:H,entrada!C:C,C322)-SUMIFS(SAIDA!G:G,SAIDA!C:C,C322))</f>
        <v>0</v>
      </c>
      <c r="L322" s="22">
        <f t="shared" si="12"/>
        <v>0</v>
      </c>
      <c r="M322" s="102" t="s">
        <v>25</v>
      </c>
      <c r="N322" s="102" t="s">
        <v>46</v>
      </c>
    </row>
    <row r="323" spans="1:14" ht="28.5" customHeight="1" x14ac:dyDescent="0.3">
      <c r="A323" s="48">
        <f t="shared" si="11"/>
        <v>2</v>
      </c>
      <c r="B323" s="106">
        <v>43508</v>
      </c>
      <c r="C323" s="96" t="s">
        <v>426</v>
      </c>
      <c r="D323" s="19">
        <f>IFERROR((IFERROR(VLOOKUP(C323,CADA_PROD!C:G,5,0),VLOOKUP(C323,CADA_PROD!B:G,6,0))),"")</f>
        <v>0</v>
      </c>
      <c r="E323" s="16">
        <v>123</v>
      </c>
      <c r="F323" s="18"/>
      <c r="G323" s="17"/>
      <c r="H323" s="47">
        <v>0</v>
      </c>
      <c r="I323" s="17"/>
      <c r="J323" s="46"/>
      <c r="K323" s="46">
        <f>IF(C323="","",SUMIFS(entrada!H:H,entrada!C:C,C323)-SUMIFS(SAIDA!G:G,SAIDA!C:C,C323))</f>
        <v>0</v>
      </c>
      <c r="L323" s="22">
        <f t="shared" si="12"/>
        <v>0</v>
      </c>
      <c r="M323" s="102" t="s">
        <v>25</v>
      </c>
      <c r="N323" s="17" t="s">
        <v>46</v>
      </c>
    </row>
    <row r="324" spans="1:14" ht="28.5" customHeight="1" x14ac:dyDescent="0.3">
      <c r="A324" s="48">
        <f t="shared" si="11"/>
        <v>2</v>
      </c>
      <c r="B324" s="106">
        <v>43508</v>
      </c>
      <c r="C324" s="96" t="s">
        <v>427</v>
      </c>
      <c r="D324" s="19">
        <f>IFERROR((IFERROR(VLOOKUP(C324,CADA_PROD!C:G,5,0),VLOOKUP(C324,CADA_PROD!B:G,6,0))),"")</f>
        <v>0</v>
      </c>
      <c r="E324" s="16">
        <v>123</v>
      </c>
      <c r="F324" s="18"/>
      <c r="G324" s="17"/>
      <c r="H324" s="47">
        <v>0</v>
      </c>
      <c r="I324" s="17"/>
      <c r="J324" s="46"/>
      <c r="K324" s="46">
        <f>IF(C324="","",SUMIFS(entrada!H:H,entrada!C:C,C324)-SUMIFS(SAIDA!G:G,SAIDA!C:C,C324))</f>
        <v>0</v>
      </c>
      <c r="L324" s="22">
        <f t="shared" si="12"/>
        <v>0</v>
      </c>
      <c r="M324" s="102" t="s">
        <v>25</v>
      </c>
      <c r="N324" s="102" t="s">
        <v>46</v>
      </c>
    </row>
    <row r="325" spans="1:14" ht="28.5" customHeight="1" x14ac:dyDescent="0.3">
      <c r="A325" s="48">
        <f t="shared" ref="A325:A328" si="13">IF(C325="","",MONTH(B325))</f>
        <v>2</v>
      </c>
      <c r="B325" s="106">
        <v>43508</v>
      </c>
      <c r="C325" s="96" t="s">
        <v>428</v>
      </c>
      <c r="D325" s="19">
        <f>IFERROR((IFERROR(VLOOKUP(C325,CADA_PROD!C:G,5,0),VLOOKUP(C325,CADA_PROD!B:G,6,0))),"")</f>
        <v>0</v>
      </c>
      <c r="E325" s="16">
        <v>123</v>
      </c>
      <c r="F325" s="18"/>
      <c r="G325" s="17"/>
      <c r="H325" s="47">
        <v>0</v>
      </c>
      <c r="I325" s="17"/>
      <c r="J325" s="46"/>
      <c r="K325" s="46">
        <f>IF(C325="","",SUMIFS(entrada!H:H,entrada!C:C,C325)-SUMIFS(SAIDA!G:G,SAIDA!C:C,C325))</f>
        <v>0</v>
      </c>
      <c r="L325" s="22">
        <f t="shared" si="12"/>
        <v>0</v>
      </c>
      <c r="M325" s="102" t="s">
        <v>25</v>
      </c>
      <c r="N325" s="17" t="s">
        <v>46</v>
      </c>
    </row>
    <row r="326" spans="1:14" ht="28.5" customHeight="1" x14ac:dyDescent="0.3">
      <c r="A326" s="48">
        <f t="shared" si="13"/>
        <v>2</v>
      </c>
      <c r="B326" s="106">
        <v>43508</v>
      </c>
      <c r="C326" s="96" t="s">
        <v>429</v>
      </c>
      <c r="D326" s="19">
        <f>IFERROR((IFERROR(VLOOKUP(C326,CADA_PROD!C:G,5,0),VLOOKUP(C326,CADA_PROD!B:G,6,0))),"")</f>
        <v>0</v>
      </c>
      <c r="E326" s="16">
        <v>123</v>
      </c>
      <c r="F326" s="18"/>
      <c r="G326" s="17"/>
      <c r="H326" s="47">
        <v>0</v>
      </c>
      <c r="I326" s="17"/>
      <c r="J326" s="46"/>
      <c r="K326" s="46">
        <f>IF(C326="","",SUMIFS(entrada!H:H,entrada!C:C,C326)-SUMIFS(SAIDA!G:G,SAIDA!C:C,C326))</f>
        <v>0</v>
      </c>
      <c r="L326" s="22">
        <f t="shared" si="12"/>
        <v>0</v>
      </c>
      <c r="M326" s="102" t="s">
        <v>25</v>
      </c>
      <c r="N326" s="102" t="s">
        <v>46</v>
      </c>
    </row>
    <row r="327" spans="1:14" ht="28.5" customHeight="1" x14ac:dyDescent="0.3">
      <c r="A327" s="48">
        <f t="shared" si="13"/>
        <v>2</v>
      </c>
      <c r="B327" s="106">
        <v>43508</v>
      </c>
      <c r="C327" s="96" t="s">
        <v>430</v>
      </c>
      <c r="D327" s="19">
        <f>IFERROR((IFERROR(VLOOKUP(C327,CADA_PROD!C:G,5,0),VLOOKUP(C327,CADA_PROD!B:G,6,0))),"")</f>
        <v>0</v>
      </c>
      <c r="E327" s="16">
        <v>123</v>
      </c>
      <c r="F327" s="18"/>
      <c r="G327" s="17"/>
      <c r="H327" s="47">
        <v>0</v>
      </c>
      <c r="I327" s="17"/>
      <c r="J327" s="46"/>
      <c r="K327" s="46">
        <f>IF(C327="","",SUMIFS(entrada!H:H,entrada!C:C,C327)-SUMIFS(SAIDA!G:G,SAIDA!C:C,C327))</f>
        <v>0</v>
      </c>
      <c r="L327" s="22">
        <f t="shared" si="12"/>
        <v>0</v>
      </c>
      <c r="M327" s="102" t="s">
        <v>25</v>
      </c>
      <c r="N327" s="17" t="s">
        <v>46</v>
      </c>
    </row>
    <row r="328" spans="1:14" ht="28.5" customHeight="1" x14ac:dyDescent="0.3">
      <c r="A328" s="48">
        <f t="shared" si="13"/>
        <v>2</v>
      </c>
      <c r="B328" s="106">
        <v>43508</v>
      </c>
      <c r="C328" s="96" t="s">
        <v>431</v>
      </c>
      <c r="D328" s="19">
        <f>IFERROR((IFERROR(VLOOKUP(C328,CADA_PROD!C:G,5,0),VLOOKUP(C328,CADA_PROD!B:G,6,0))),"")</f>
        <v>0</v>
      </c>
      <c r="E328" s="16">
        <v>123</v>
      </c>
      <c r="F328" s="18"/>
      <c r="G328" s="17"/>
      <c r="H328" s="47">
        <v>1</v>
      </c>
      <c r="I328" s="17"/>
      <c r="J328" s="46"/>
      <c r="K328" s="46">
        <f>IF(C328="","",SUMIFS(entrada!H:H,entrada!C:C,C328)-SUMIFS(SAIDA!G:G,SAIDA!C:C,C328))</f>
        <v>1</v>
      </c>
      <c r="L328" s="22">
        <f t="shared" si="12"/>
        <v>0</v>
      </c>
      <c r="M328" s="102" t="s">
        <v>25</v>
      </c>
      <c r="N328" s="102" t="s">
        <v>46</v>
      </c>
    </row>
    <row r="329" spans="1:14" ht="28.5" customHeight="1" x14ac:dyDescent="0.3">
      <c r="A329" s="48">
        <f t="shared" ref="A329:A330" si="14">IF(C329="","",MONTH(B329))</f>
        <v>2</v>
      </c>
      <c r="B329" s="106">
        <v>43508</v>
      </c>
      <c r="C329" s="96" t="s">
        <v>432</v>
      </c>
      <c r="D329" s="19" t="str">
        <f>IFERROR((IFERROR(VLOOKUP(C329,CADA_PROD!C:G,5,0),VLOOKUP(C329,CADA_PROD!B:G,6,0))),"")</f>
        <v>unidade</v>
      </c>
      <c r="E329" s="16">
        <v>123</v>
      </c>
      <c r="F329" s="18"/>
      <c r="G329" s="17"/>
      <c r="H329" s="47">
        <v>10</v>
      </c>
      <c r="I329" s="17"/>
      <c r="J329" s="46"/>
      <c r="K329" s="46">
        <f>IF(C329="","",SUMIFS(entrada!H:H,entrada!C:C,C329)-SUMIFS(SAIDA!G:G,SAIDA!C:C,C329))</f>
        <v>4</v>
      </c>
      <c r="L329" s="22">
        <f t="shared" ref="L329:L330" si="15">IF(C329="","",G329*H329)</f>
        <v>0</v>
      </c>
      <c r="M329" s="102" t="s">
        <v>25</v>
      </c>
      <c r="N329" s="102" t="s">
        <v>46</v>
      </c>
    </row>
    <row r="330" spans="1:14" ht="28.5" customHeight="1" x14ac:dyDescent="0.3">
      <c r="A330" s="48">
        <f t="shared" si="14"/>
        <v>2</v>
      </c>
      <c r="B330" s="106">
        <v>43508</v>
      </c>
      <c r="C330" s="96" t="s">
        <v>433</v>
      </c>
      <c r="D330" s="19">
        <f>IFERROR((IFERROR(VLOOKUP(C330,CADA_PROD!C:G,5,0),VLOOKUP(C330,CADA_PROD!B:G,6,0))),"")</f>
        <v>0</v>
      </c>
      <c r="E330" s="16">
        <v>123</v>
      </c>
      <c r="F330" s="18"/>
      <c r="G330" s="17"/>
      <c r="H330" s="47">
        <v>7</v>
      </c>
      <c r="I330" s="17"/>
      <c r="J330" s="46"/>
      <c r="K330" s="46">
        <f>IF(C330="","",SUMIFS(entrada!H:H,entrada!C:C,C330)-SUMIFS(SAIDA!G:G,SAIDA!C:C,C330))</f>
        <v>5</v>
      </c>
      <c r="L330" s="22">
        <f t="shared" si="15"/>
        <v>0</v>
      </c>
      <c r="M330" s="102" t="s">
        <v>25</v>
      </c>
      <c r="N330" s="102" t="s">
        <v>46</v>
      </c>
    </row>
    <row r="331" spans="1:14" ht="28.5" customHeight="1" x14ac:dyDescent="0.3">
      <c r="A331" s="48">
        <f t="shared" ref="A331:A394" si="16">IF(C331="","",MONTH(B331))</f>
        <v>2</v>
      </c>
      <c r="B331" s="106">
        <v>43508</v>
      </c>
      <c r="C331" s="96" t="s">
        <v>434</v>
      </c>
      <c r="D331" s="19">
        <f>IFERROR((IFERROR(VLOOKUP(C331,CADA_PROD!C:G,5,0),VLOOKUP(C331,CADA_PROD!B:G,6,0))),"")</f>
        <v>0</v>
      </c>
      <c r="E331" s="16">
        <v>123</v>
      </c>
      <c r="F331" s="18"/>
      <c r="G331" s="17"/>
      <c r="H331" s="47">
        <v>2</v>
      </c>
      <c r="I331" s="17"/>
      <c r="J331" s="46"/>
      <c r="K331" s="46">
        <f>IF(C331="","",SUMIFS(entrada!H:H,entrada!C:C,C331)-SUMIFS(SAIDA!G:G,SAIDA!C:C,C331))</f>
        <v>2</v>
      </c>
      <c r="L331" s="22">
        <f t="shared" ref="L331:L394" si="17">IF(C331="","",G331*H331)</f>
        <v>0</v>
      </c>
      <c r="M331" s="102" t="s">
        <v>25</v>
      </c>
      <c r="N331" s="102" t="s">
        <v>46</v>
      </c>
    </row>
    <row r="332" spans="1:14" ht="28.5" customHeight="1" x14ac:dyDescent="0.3">
      <c r="A332" s="48">
        <f t="shared" si="16"/>
        <v>2</v>
      </c>
      <c r="B332" s="106">
        <v>43508</v>
      </c>
      <c r="C332" s="96" t="s">
        <v>435</v>
      </c>
      <c r="D332" s="19">
        <f>IFERROR((IFERROR(VLOOKUP(C332,CADA_PROD!C:G,5,0),VLOOKUP(C332,CADA_PROD!B:G,6,0))),"")</f>
        <v>0</v>
      </c>
      <c r="E332" s="16">
        <v>123</v>
      </c>
      <c r="F332" s="18"/>
      <c r="G332" s="17"/>
      <c r="H332" s="47">
        <v>7</v>
      </c>
      <c r="I332" s="17"/>
      <c r="J332" s="46"/>
      <c r="K332" s="46">
        <f>IF(C332="","",SUMIFS(entrada!H:H,entrada!C:C,C332)-SUMIFS(SAIDA!G:G,SAIDA!C:C,C332))</f>
        <v>7</v>
      </c>
      <c r="L332" s="22">
        <f t="shared" si="17"/>
        <v>0</v>
      </c>
      <c r="M332" s="102" t="s">
        <v>25</v>
      </c>
      <c r="N332" s="102" t="s">
        <v>46</v>
      </c>
    </row>
    <row r="333" spans="1:14" ht="28.5" customHeight="1" x14ac:dyDescent="0.3">
      <c r="A333" s="48">
        <f t="shared" si="16"/>
        <v>2</v>
      </c>
      <c r="B333" s="106">
        <v>43508</v>
      </c>
      <c r="C333" s="96" t="s">
        <v>436</v>
      </c>
      <c r="D333" s="19">
        <f>IFERROR((IFERROR(VLOOKUP(C333,CADA_PROD!C:G,5,0),VLOOKUP(C333,CADA_PROD!B:G,6,0))),"")</f>
        <v>0</v>
      </c>
      <c r="E333" s="16">
        <v>123</v>
      </c>
      <c r="F333" s="18"/>
      <c r="G333" s="17"/>
      <c r="H333" s="47">
        <v>2</v>
      </c>
      <c r="I333" s="17"/>
      <c r="J333" s="46"/>
      <c r="K333" s="46">
        <f>IF(C333="","",SUMIFS(entrada!H:H,entrada!C:C,C333)-SUMIFS(SAIDA!G:G,SAIDA!C:C,C333))</f>
        <v>2</v>
      </c>
      <c r="L333" s="22">
        <f t="shared" si="17"/>
        <v>0</v>
      </c>
      <c r="M333" s="102" t="s">
        <v>25</v>
      </c>
      <c r="N333" s="102" t="s">
        <v>46</v>
      </c>
    </row>
    <row r="334" spans="1:14" ht="28.5" customHeight="1" x14ac:dyDescent="0.3">
      <c r="A334" s="48">
        <f t="shared" si="16"/>
        <v>2</v>
      </c>
      <c r="B334" s="106">
        <v>43508</v>
      </c>
      <c r="C334" s="96" t="s">
        <v>437</v>
      </c>
      <c r="D334" s="19">
        <f>IFERROR((IFERROR(VLOOKUP(C334,CADA_PROD!C:G,5,0),VLOOKUP(C334,CADA_PROD!B:G,6,0))),"")</f>
        <v>0</v>
      </c>
      <c r="E334" s="16">
        <v>123</v>
      </c>
      <c r="F334" s="18"/>
      <c r="G334" s="17"/>
      <c r="H334" s="47">
        <v>64</v>
      </c>
      <c r="I334" s="17"/>
      <c r="J334" s="46"/>
      <c r="K334" s="46">
        <f>IF(C334="","",SUMIFS(entrada!H:H,entrada!C:C,C334)-SUMIFS(SAIDA!G:G,SAIDA!C:C,C334))</f>
        <v>64</v>
      </c>
      <c r="L334" s="22">
        <f t="shared" si="17"/>
        <v>0</v>
      </c>
      <c r="M334" s="102" t="s">
        <v>25</v>
      </c>
      <c r="N334" s="102" t="s">
        <v>46</v>
      </c>
    </row>
    <row r="335" spans="1:14" ht="28.5" customHeight="1" x14ac:dyDescent="0.3">
      <c r="A335" s="48">
        <f t="shared" si="16"/>
        <v>2</v>
      </c>
      <c r="B335" s="106">
        <v>43508</v>
      </c>
      <c r="C335" s="96" t="s">
        <v>438</v>
      </c>
      <c r="D335" s="19">
        <f>IFERROR((IFERROR(VLOOKUP(C335,CADA_PROD!C:G,5,0),VLOOKUP(C335,CADA_PROD!B:G,6,0))),"")</f>
        <v>0</v>
      </c>
      <c r="E335" s="16">
        <v>123</v>
      </c>
      <c r="F335" s="18"/>
      <c r="G335" s="17"/>
      <c r="H335" s="47">
        <v>6</v>
      </c>
      <c r="I335" s="17"/>
      <c r="J335" s="46"/>
      <c r="K335" s="46">
        <f>IF(C335="","",SUMIFS(entrada!H:H,entrada!C:C,C335)-SUMIFS(SAIDA!G:G,SAIDA!C:C,C335))</f>
        <v>6</v>
      </c>
      <c r="L335" s="22">
        <f t="shared" si="17"/>
        <v>0</v>
      </c>
      <c r="M335" s="102" t="s">
        <v>25</v>
      </c>
      <c r="N335" s="102" t="s">
        <v>46</v>
      </c>
    </row>
    <row r="336" spans="1:14" ht="28.5" customHeight="1" x14ac:dyDescent="0.3">
      <c r="A336" s="48">
        <f t="shared" si="16"/>
        <v>2</v>
      </c>
      <c r="B336" s="106">
        <v>43508</v>
      </c>
      <c r="C336" s="96" t="s">
        <v>439</v>
      </c>
      <c r="D336" s="19">
        <f>IFERROR((IFERROR(VLOOKUP(C336,CADA_PROD!C:G,5,0),VLOOKUP(C336,CADA_PROD!B:G,6,0))),"")</f>
        <v>0</v>
      </c>
      <c r="E336" s="16">
        <v>123</v>
      </c>
      <c r="F336" s="18"/>
      <c r="G336" s="17"/>
      <c r="H336" s="47">
        <v>28</v>
      </c>
      <c r="I336" s="17"/>
      <c r="J336" s="46"/>
      <c r="K336" s="46">
        <f>IF(C336="","",SUMIFS(entrada!H:H,entrada!C:C,C336)-SUMIFS(SAIDA!G:G,SAIDA!C:C,C336))</f>
        <v>28</v>
      </c>
      <c r="L336" s="22">
        <f t="shared" si="17"/>
        <v>0</v>
      </c>
      <c r="M336" s="102" t="s">
        <v>25</v>
      </c>
      <c r="N336" s="102" t="s">
        <v>46</v>
      </c>
    </row>
    <row r="337" spans="1:14" ht="28.5" customHeight="1" x14ac:dyDescent="0.3">
      <c r="A337" s="48">
        <f t="shared" si="16"/>
        <v>2</v>
      </c>
      <c r="B337" s="106">
        <v>43508</v>
      </c>
      <c r="C337" s="96" t="s">
        <v>440</v>
      </c>
      <c r="D337" s="19">
        <f>IFERROR((IFERROR(VLOOKUP(C337,CADA_PROD!C:G,5,0),VLOOKUP(C337,CADA_PROD!B:G,6,0))),"")</f>
        <v>0</v>
      </c>
      <c r="E337" s="16">
        <v>123</v>
      </c>
      <c r="F337" s="18"/>
      <c r="G337" s="17"/>
      <c r="H337" s="47">
        <v>21</v>
      </c>
      <c r="I337" s="17"/>
      <c r="J337" s="46"/>
      <c r="K337" s="46">
        <f>IF(C337="","",SUMIFS(entrada!H:H,entrada!C:C,C337)-SUMIFS(SAIDA!G:G,SAIDA!C:C,C337))</f>
        <v>13</v>
      </c>
      <c r="L337" s="22">
        <f t="shared" si="17"/>
        <v>0</v>
      </c>
      <c r="M337" s="102" t="s">
        <v>25</v>
      </c>
      <c r="N337" s="102" t="s">
        <v>46</v>
      </c>
    </row>
    <row r="338" spans="1:14" ht="28.5" customHeight="1" x14ac:dyDescent="0.3">
      <c r="A338" s="48">
        <f t="shared" si="16"/>
        <v>2</v>
      </c>
      <c r="B338" s="106">
        <v>43508</v>
      </c>
      <c r="C338" s="96" t="s">
        <v>441</v>
      </c>
      <c r="D338" s="19" t="str">
        <f>IFERROR((IFERROR(VLOOKUP(C338,CADA_PROD!C:G,5,0),VLOOKUP(C338,CADA_PROD!B:G,6,0))),"")</f>
        <v>unidade</v>
      </c>
      <c r="E338" s="16">
        <v>123</v>
      </c>
      <c r="F338" s="18"/>
      <c r="G338" s="17"/>
      <c r="H338" s="47">
        <v>7</v>
      </c>
      <c r="I338" s="17"/>
      <c r="J338" s="46"/>
      <c r="K338" s="46">
        <f>IF(C338="","",SUMIFS(entrada!H:H,entrada!C:C,C338)-SUMIFS(SAIDA!G:G,SAIDA!C:C,C338))</f>
        <v>4</v>
      </c>
      <c r="L338" s="22">
        <f t="shared" si="17"/>
        <v>0</v>
      </c>
      <c r="M338" s="102" t="s">
        <v>25</v>
      </c>
      <c r="N338" s="102" t="s">
        <v>46</v>
      </c>
    </row>
    <row r="339" spans="1:14" ht="28.5" customHeight="1" x14ac:dyDescent="0.3">
      <c r="A339" s="48">
        <f t="shared" si="16"/>
        <v>2</v>
      </c>
      <c r="B339" s="106">
        <v>43508</v>
      </c>
      <c r="C339" s="96" t="s">
        <v>442</v>
      </c>
      <c r="D339" s="19">
        <f>IFERROR((IFERROR(VLOOKUP(C339,CADA_PROD!C:G,5,0),VLOOKUP(C339,CADA_PROD!B:G,6,0))),"")</f>
        <v>0</v>
      </c>
      <c r="E339" s="16">
        <v>123</v>
      </c>
      <c r="F339" s="18"/>
      <c r="G339" s="17"/>
      <c r="H339" s="47">
        <v>2</v>
      </c>
      <c r="I339" s="17"/>
      <c r="J339" s="46"/>
      <c r="K339" s="46">
        <f>IF(C339="","",SUMIFS(entrada!H:H,entrada!C:C,C339)-SUMIFS(SAIDA!G:G,SAIDA!C:C,C339))</f>
        <v>2</v>
      </c>
      <c r="L339" s="22">
        <f t="shared" si="17"/>
        <v>0</v>
      </c>
      <c r="M339" s="102" t="s">
        <v>25</v>
      </c>
      <c r="N339" s="102" t="s">
        <v>46</v>
      </c>
    </row>
    <row r="340" spans="1:14" ht="28.5" customHeight="1" x14ac:dyDescent="0.3">
      <c r="A340" s="48">
        <f t="shared" si="16"/>
        <v>2</v>
      </c>
      <c r="B340" s="106">
        <v>43508</v>
      </c>
      <c r="C340" s="96" t="s">
        <v>443</v>
      </c>
      <c r="D340" s="19">
        <f>IFERROR((IFERROR(VLOOKUP(C340,CADA_PROD!C:G,5,0),VLOOKUP(C340,CADA_PROD!B:G,6,0))),"")</f>
        <v>0</v>
      </c>
      <c r="E340" s="16">
        <v>123</v>
      </c>
      <c r="F340" s="18"/>
      <c r="G340" s="17"/>
      <c r="H340" s="47">
        <v>11</v>
      </c>
      <c r="I340" s="17"/>
      <c r="J340" s="46"/>
      <c r="K340" s="46">
        <f>IF(C340="","",SUMIFS(entrada!H:H,entrada!C:C,C340)-SUMIFS(SAIDA!G:G,SAIDA!C:C,C340))</f>
        <v>10</v>
      </c>
      <c r="L340" s="22">
        <f t="shared" si="17"/>
        <v>0</v>
      </c>
      <c r="M340" s="102" t="s">
        <v>25</v>
      </c>
      <c r="N340" s="102" t="s">
        <v>46</v>
      </c>
    </row>
    <row r="341" spans="1:14" ht="28.5" customHeight="1" x14ac:dyDescent="0.3">
      <c r="A341" s="48">
        <f t="shared" si="16"/>
        <v>2</v>
      </c>
      <c r="B341" s="106">
        <v>43508</v>
      </c>
      <c r="C341" s="96" t="s">
        <v>444</v>
      </c>
      <c r="D341" s="19">
        <f>IFERROR((IFERROR(VLOOKUP(C341,CADA_PROD!C:G,5,0),VLOOKUP(C341,CADA_PROD!B:G,6,0))),"")</f>
        <v>0</v>
      </c>
      <c r="E341" s="16">
        <v>123</v>
      </c>
      <c r="F341" s="18"/>
      <c r="G341" s="17"/>
      <c r="H341" s="47">
        <v>3</v>
      </c>
      <c r="I341" s="17"/>
      <c r="J341" s="46"/>
      <c r="K341" s="46">
        <f>IF(C341="","",SUMIFS(entrada!H:H,entrada!C:C,C341)-SUMIFS(SAIDA!G:G,SAIDA!C:C,C341))</f>
        <v>3</v>
      </c>
      <c r="L341" s="22">
        <f t="shared" si="17"/>
        <v>0</v>
      </c>
      <c r="M341" s="102" t="s">
        <v>25</v>
      </c>
      <c r="N341" s="102" t="s">
        <v>46</v>
      </c>
    </row>
    <row r="342" spans="1:14" ht="28.5" customHeight="1" x14ac:dyDescent="0.3">
      <c r="A342" s="48">
        <f t="shared" si="16"/>
        <v>2</v>
      </c>
      <c r="B342" s="106">
        <v>43508</v>
      </c>
      <c r="C342" s="96" t="s">
        <v>445</v>
      </c>
      <c r="D342" s="19">
        <f>IFERROR((IFERROR(VLOOKUP(C342,CADA_PROD!C:G,5,0),VLOOKUP(C342,CADA_PROD!B:G,6,0))),"")</f>
        <v>0</v>
      </c>
      <c r="E342" s="16">
        <v>123</v>
      </c>
      <c r="F342" s="18"/>
      <c r="G342" s="17"/>
      <c r="H342" s="47">
        <v>6</v>
      </c>
      <c r="I342" s="17"/>
      <c r="J342" s="46"/>
      <c r="K342" s="46">
        <f>IF(C342="","",SUMIFS(entrada!H:H,entrada!C:C,C342)-SUMIFS(SAIDA!G:G,SAIDA!C:C,C342))</f>
        <v>6</v>
      </c>
      <c r="L342" s="22">
        <f t="shared" si="17"/>
        <v>0</v>
      </c>
      <c r="M342" s="102" t="s">
        <v>25</v>
      </c>
      <c r="N342" s="102" t="s">
        <v>46</v>
      </c>
    </row>
    <row r="343" spans="1:14" ht="28.5" customHeight="1" x14ac:dyDescent="0.3">
      <c r="A343" s="48">
        <f t="shared" si="16"/>
        <v>2</v>
      </c>
      <c r="B343" s="106">
        <v>43508</v>
      </c>
      <c r="C343" s="96" t="s">
        <v>446</v>
      </c>
      <c r="D343" s="19">
        <f>IFERROR((IFERROR(VLOOKUP(C343,CADA_PROD!C:G,5,0),VLOOKUP(C343,CADA_PROD!B:G,6,0))),"")</f>
        <v>0</v>
      </c>
      <c r="E343" s="16">
        <v>123</v>
      </c>
      <c r="F343" s="18"/>
      <c r="G343" s="17"/>
      <c r="H343" s="47">
        <v>2</v>
      </c>
      <c r="I343" s="17"/>
      <c r="J343" s="46"/>
      <c r="K343" s="46">
        <f>IF(C343="","",SUMIFS(entrada!H:H,entrada!C:C,C343)-SUMIFS(SAIDA!G:G,SAIDA!C:C,C343))</f>
        <v>2</v>
      </c>
      <c r="L343" s="22">
        <f t="shared" si="17"/>
        <v>0</v>
      </c>
      <c r="M343" s="102" t="s">
        <v>25</v>
      </c>
      <c r="N343" s="102" t="s">
        <v>46</v>
      </c>
    </row>
    <row r="344" spans="1:14" ht="28.5" customHeight="1" x14ac:dyDescent="0.3">
      <c r="A344" s="48">
        <f t="shared" si="16"/>
        <v>2</v>
      </c>
      <c r="B344" s="106">
        <v>43508</v>
      </c>
      <c r="C344" s="96" t="s">
        <v>447</v>
      </c>
      <c r="D344" s="19">
        <f>IFERROR((IFERROR(VLOOKUP(C344,CADA_PROD!C:G,5,0),VLOOKUP(C344,CADA_PROD!B:G,6,0))),"")</f>
        <v>0</v>
      </c>
      <c r="E344" s="16">
        <v>123</v>
      </c>
      <c r="F344" s="18"/>
      <c r="G344" s="17"/>
      <c r="H344" s="47">
        <v>0</v>
      </c>
      <c r="I344" s="17"/>
      <c r="J344" s="46"/>
      <c r="K344" s="46">
        <f>IF(C344="","",SUMIFS(entrada!H:H,entrada!C:C,C344)-SUMIFS(SAIDA!G:G,SAIDA!C:C,C344))</f>
        <v>-3</v>
      </c>
      <c r="L344" s="22">
        <f t="shared" si="17"/>
        <v>0</v>
      </c>
      <c r="M344" s="102" t="s">
        <v>25</v>
      </c>
      <c r="N344" s="102" t="s">
        <v>46</v>
      </c>
    </row>
    <row r="345" spans="1:14" ht="28.5" customHeight="1" x14ac:dyDescent="0.3">
      <c r="A345" s="48">
        <f t="shared" si="16"/>
        <v>2</v>
      </c>
      <c r="B345" s="106">
        <v>43508</v>
      </c>
      <c r="C345" s="96" t="s">
        <v>448</v>
      </c>
      <c r="D345" s="19">
        <f>IFERROR((IFERROR(VLOOKUP(C345,CADA_PROD!C:G,5,0),VLOOKUP(C345,CADA_PROD!B:G,6,0))),"")</f>
        <v>0</v>
      </c>
      <c r="E345" s="16">
        <v>123</v>
      </c>
      <c r="F345" s="18"/>
      <c r="G345" s="17"/>
      <c r="H345" s="47">
        <v>0</v>
      </c>
      <c r="I345" s="17"/>
      <c r="J345" s="46"/>
      <c r="K345" s="46">
        <f>IF(C345="","",SUMIFS(entrada!H:H,entrada!C:C,C345)-SUMIFS(SAIDA!G:G,SAIDA!C:C,C345))</f>
        <v>-5</v>
      </c>
      <c r="L345" s="22">
        <f t="shared" si="17"/>
        <v>0</v>
      </c>
      <c r="M345" s="102" t="s">
        <v>25</v>
      </c>
      <c r="N345" s="102" t="s">
        <v>46</v>
      </c>
    </row>
    <row r="346" spans="1:14" ht="28.5" customHeight="1" x14ac:dyDescent="0.3">
      <c r="A346" s="48">
        <f t="shared" si="16"/>
        <v>2</v>
      </c>
      <c r="B346" s="106">
        <v>43508</v>
      </c>
      <c r="C346" s="96" t="s">
        <v>449</v>
      </c>
      <c r="D346" s="19">
        <f>IFERROR((IFERROR(VLOOKUP(C346,CADA_PROD!C:G,5,0),VLOOKUP(C346,CADA_PROD!B:G,6,0))),"")</f>
        <v>0</v>
      </c>
      <c r="E346" s="16">
        <v>123</v>
      </c>
      <c r="F346" s="18"/>
      <c r="G346" s="17"/>
      <c r="H346" s="47">
        <v>0</v>
      </c>
      <c r="I346" s="17"/>
      <c r="J346" s="46"/>
      <c r="K346" s="46">
        <f>IF(C346="","",SUMIFS(entrada!H:H,entrada!C:C,C346)-SUMIFS(SAIDA!G:G,SAIDA!C:C,C346))</f>
        <v>-4</v>
      </c>
      <c r="L346" s="22">
        <f t="shared" si="17"/>
        <v>0</v>
      </c>
      <c r="M346" s="102" t="s">
        <v>25</v>
      </c>
      <c r="N346" s="102" t="s">
        <v>46</v>
      </c>
    </row>
    <row r="347" spans="1:14" ht="28.5" customHeight="1" x14ac:dyDescent="0.3">
      <c r="A347" s="48">
        <f t="shared" si="16"/>
        <v>2</v>
      </c>
      <c r="B347" s="106">
        <v>43508</v>
      </c>
      <c r="C347" s="96" t="s">
        <v>450</v>
      </c>
      <c r="D347" s="19">
        <f>IFERROR((IFERROR(VLOOKUP(C347,CADA_PROD!C:G,5,0),VLOOKUP(C347,CADA_PROD!B:G,6,0))),"")</f>
        <v>0</v>
      </c>
      <c r="E347" s="16">
        <v>123</v>
      </c>
      <c r="F347" s="18"/>
      <c r="G347" s="17"/>
      <c r="H347" s="47">
        <v>0</v>
      </c>
      <c r="I347" s="17"/>
      <c r="J347" s="46"/>
      <c r="K347" s="46">
        <f>IF(C347="","",SUMIFS(entrada!H:H,entrada!C:C,C347)-SUMIFS(SAIDA!G:G,SAIDA!C:C,C347))</f>
        <v>-4</v>
      </c>
      <c r="L347" s="22">
        <f t="shared" si="17"/>
        <v>0</v>
      </c>
      <c r="M347" s="102" t="s">
        <v>25</v>
      </c>
      <c r="N347" s="102" t="s">
        <v>46</v>
      </c>
    </row>
    <row r="348" spans="1:14" ht="28.5" customHeight="1" x14ac:dyDescent="0.3">
      <c r="A348" s="48">
        <f t="shared" si="16"/>
        <v>2</v>
      </c>
      <c r="B348" s="106">
        <v>43508</v>
      </c>
      <c r="C348" s="96" t="s">
        <v>451</v>
      </c>
      <c r="D348" s="19">
        <f>IFERROR((IFERROR(VLOOKUP(C348,CADA_PROD!C:G,5,0),VLOOKUP(C348,CADA_PROD!B:G,6,0))),"")</f>
        <v>0</v>
      </c>
      <c r="E348" s="16">
        <v>123</v>
      </c>
      <c r="F348" s="18"/>
      <c r="G348" s="17"/>
      <c r="H348" s="47">
        <v>0</v>
      </c>
      <c r="I348" s="17"/>
      <c r="J348" s="46"/>
      <c r="K348" s="46">
        <f>IF(C348="","",SUMIFS(entrada!H:H,entrada!C:C,C348)-SUMIFS(SAIDA!G:G,SAIDA!C:C,C348))</f>
        <v>-1</v>
      </c>
      <c r="L348" s="22">
        <f t="shared" si="17"/>
        <v>0</v>
      </c>
      <c r="M348" s="102" t="s">
        <v>25</v>
      </c>
      <c r="N348" s="102" t="s">
        <v>46</v>
      </c>
    </row>
    <row r="349" spans="1:14" ht="28.5" customHeight="1" x14ac:dyDescent="0.3">
      <c r="A349" s="48">
        <f t="shared" si="16"/>
        <v>2</v>
      </c>
      <c r="B349" s="106">
        <v>43508</v>
      </c>
      <c r="C349" s="96" t="s">
        <v>452</v>
      </c>
      <c r="D349" s="19">
        <f>IFERROR((IFERROR(VLOOKUP(C349,CADA_PROD!C:G,5,0),VLOOKUP(C349,CADA_PROD!B:G,6,0))),"")</f>
        <v>0</v>
      </c>
      <c r="E349" s="16">
        <v>123</v>
      </c>
      <c r="F349" s="18"/>
      <c r="G349" s="17"/>
      <c r="H349" s="47">
        <v>50</v>
      </c>
      <c r="I349" s="17"/>
      <c r="J349" s="46"/>
      <c r="K349" s="46">
        <f>IF(C349="","",SUMIFS(entrada!H:H,entrada!C:C,C349)-SUMIFS(SAIDA!G:G,SAIDA!C:C,C349))</f>
        <v>50</v>
      </c>
      <c r="L349" s="22">
        <f t="shared" si="17"/>
        <v>0</v>
      </c>
      <c r="M349" s="102" t="s">
        <v>25</v>
      </c>
      <c r="N349" s="102" t="s">
        <v>46</v>
      </c>
    </row>
    <row r="350" spans="1:14" ht="28.5" customHeight="1" x14ac:dyDescent="0.3">
      <c r="A350" s="48">
        <f t="shared" si="16"/>
        <v>2</v>
      </c>
      <c r="B350" s="106">
        <v>43508</v>
      </c>
      <c r="C350" s="96" t="s">
        <v>453</v>
      </c>
      <c r="D350" s="19">
        <f>IFERROR((IFERROR(VLOOKUP(C350,CADA_PROD!C:G,5,0),VLOOKUP(C350,CADA_PROD!B:G,6,0))),"")</f>
        <v>0</v>
      </c>
      <c r="E350" s="16">
        <v>123</v>
      </c>
      <c r="F350" s="18"/>
      <c r="G350" s="17"/>
      <c r="H350" s="47">
        <v>15</v>
      </c>
      <c r="I350" s="17"/>
      <c r="J350" s="46"/>
      <c r="K350" s="46">
        <f>IF(C350="","",SUMIFS(entrada!H:H,entrada!C:C,C350)-SUMIFS(SAIDA!G:G,SAIDA!C:C,C350))</f>
        <v>13</v>
      </c>
      <c r="L350" s="22">
        <f t="shared" si="17"/>
        <v>0</v>
      </c>
      <c r="M350" s="102" t="s">
        <v>25</v>
      </c>
      <c r="N350" s="102" t="s">
        <v>46</v>
      </c>
    </row>
    <row r="351" spans="1:14" ht="28.5" customHeight="1" x14ac:dyDescent="0.3">
      <c r="A351" s="48">
        <f t="shared" si="16"/>
        <v>2</v>
      </c>
      <c r="B351" s="106">
        <v>43508</v>
      </c>
      <c r="C351" s="96" t="s">
        <v>454</v>
      </c>
      <c r="D351" s="19">
        <f>IFERROR((IFERROR(VLOOKUP(C351,CADA_PROD!C:G,5,0),VLOOKUP(C351,CADA_PROD!B:G,6,0))),"")</f>
        <v>0</v>
      </c>
      <c r="E351" s="16">
        <v>123</v>
      </c>
      <c r="F351" s="18"/>
      <c r="G351" s="17"/>
      <c r="H351" s="47">
        <v>5</v>
      </c>
      <c r="I351" s="17"/>
      <c r="J351" s="46"/>
      <c r="K351" s="46">
        <f>IF(C351="","",SUMIFS(entrada!H:H,entrada!C:C,C351)-SUMIFS(SAIDA!G:G,SAIDA!C:C,C351))</f>
        <v>5</v>
      </c>
      <c r="L351" s="22">
        <f t="shared" si="17"/>
        <v>0</v>
      </c>
      <c r="M351" s="102" t="s">
        <v>25</v>
      </c>
      <c r="N351" s="102" t="s">
        <v>46</v>
      </c>
    </row>
    <row r="352" spans="1:14" ht="28.5" customHeight="1" x14ac:dyDescent="0.3">
      <c r="A352" s="48">
        <f t="shared" si="16"/>
        <v>2</v>
      </c>
      <c r="B352" s="106">
        <v>43508</v>
      </c>
      <c r="C352" s="96" t="s">
        <v>455</v>
      </c>
      <c r="D352" s="19">
        <f>IFERROR((IFERROR(VLOOKUP(C352,CADA_PROD!C:G,5,0),VLOOKUP(C352,CADA_PROD!B:G,6,0))),"")</f>
        <v>0</v>
      </c>
      <c r="E352" s="16">
        <v>123</v>
      </c>
      <c r="F352" s="18"/>
      <c r="G352" s="17"/>
      <c r="H352" s="47">
        <v>0</v>
      </c>
      <c r="I352" s="17"/>
      <c r="J352" s="46"/>
      <c r="K352" s="46">
        <f>IF(C352="","",SUMIFS(entrada!H:H,entrada!C:C,C352)-SUMIFS(SAIDA!G:G,SAIDA!C:C,C352))</f>
        <v>0</v>
      </c>
      <c r="L352" s="22">
        <f t="shared" si="17"/>
        <v>0</v>
      </c>
      <c r="M352" s="102" t="s">
        <v>25</v>
      </c>
      <c r="N352" s="102" t="s">
        <v>46</v>
      </c>
    </row>
    <row r="353" spans="1:14" ht="28.5" customHeight="1" x14ac:dyDescent="0.3">
      <c r="A353" s="48">
        <f t="shared" si="16"/>
        <v>2</v>
      </c>
      <c r="B353" s="106">
        <v>43508</v>
      </c>
      <c r="C353" s="96" t="s">
        <v>456</v>
      </c>
      <c r="D353" s="19">
        <f>IFERROR((IFERROR(VLOOKUP(C353,CADA_PROD!C:G,5,0),VLOOKUP(C353,CADA_PROD!B:G,6,0))),"")</f>
        <v>0</v>
      </c>
      <c r="E353" s="16">
        <v>123</v>
      </c>
      <c r="F353" s="18"/>
      <c r="G353" s="17"/>
      <c r="H353" s="47">
        <v>0</v>
      </c>
      <c r="I353" s="17"/>
      <c r="J353" s="46"/>
      <c r="K353" s="46">
        <f>IF(C353="","",SUMIFS(entrada!H:H,entrada!C:C,C353)-SUMIFS(SAIDA!G:G,SAIDA!C:C,C353))</f>
        <v>0</v>
      </c>
      <c r="L353" s="22">
        <f t="shared" si="17"/>
        <v>0</v>
      </c>
      <c r="M353" s="102" t="s">
        <v>25</v>
      </c>
      <c r="N353" s="102" t="s">
        <v>46</v>
      </c>
    </row>
    <row r="354" spans="1:14" ht="28.5" customHeight="1" x14ac:dyDescent="0.3">
      <c r="A354" s="48">
        <f t="shared" si="16"/>
        <v>2</v>
      </c>
      <c r="B354" s="106">
        <v>43508</v>
      </c>
      <c r="C354" s="96" t="s">
        <v>457</v>
      </c>
      <c r="D354" s="19">
        <f>IFERROR((IFERROR(VLOOKUP(C354,CADA_PROD!C:G,5,0),VLOOKUP(C354,CADA_PROD!B:G,6,0))),"")</f>
        <v>0</v>
      </c>
      <c r="E354" s="16">
        <v>123</v>
      </c>
      <c r="F354" s="18"/>
      <c r="G354" s="17"/>
      <c r="H354" s="47">
        <v>0</v>
      </c>
      <c r="I354" s="17"/>
      <c r="J354" s="46"/>
      <c r="K354" s="46">
        <f>IF(C354="","",SUMIFS(entrada!H:H,entrada!C:C,C354)-SUMIFS(SAIDA!G:G,SAIDA!C:C,C354))</f>
        <v>-2</v>
      </c>
      <c r="L354" s="22">
        <f t="shared" si="17"/>
        <v>0</v>
      </c>
      <c r="M354" s="102" t="s">
        <v>25</v>
      </c>
      <c r="N354" s="102" t="s">
        <v>46</v>
      </c>
    </row>
    <row r="355" spans="1:14" ht="28.5" customHeight="1" x14ac:dyDescent="0.3">
      <c r="A355" s="48">
        <f t="shared" si="16"/>
        <v>2</v>
      </c>
      <c r="B355" s="106">
        <v>43508</v>
      </c>
      <c r="C355" s="96" t="s">
        <v>458</v>
      </c>
      <c r="D355" s="19">
        <f>IFERROR((IFERROR(VLOOKUP(C355,CADA_PROD!C:G,5,0),VLOOKUP(C355,CADA_PROD!B:G,6,0))),"")</f>
        <v>0</v>
      </c>
      <c r="E355" s="16">
        <v>123</v>
      </c>
      <c r="F355" s="18"/>
      <c r="G355" s="17"/>
      <c r="H355" s="47">
        <v>0</v>
      </c>
      <c r="I355" s="17"/>
      <c r="J355" s="46"/>
      <c r="K355" s="46">
        <f>IF(C355="","",SUMIFS(entrada!H:H,entrada!C:C,C355)-SUMIFS(SAIDA!G:G,SAIDA!C:C,C355))</f>
        <v>0</v>
      </c>
      <c r="L355" s="22">
        <f t="shared" si="17"/>
        <v>0</v>
      </c>
      <c r="M355" s="102" t="s">
        <v>25</v>
      </c>
      <c r="N355" s="102" t="s">
        <v>46</v>
      </c>
    </row>
    <row r="356" spans="1:14" ht="28.5" customHeight="1" x14ac:dyDescent="0.3">
      <c r="A356" s="48">
        <f t="shared" si="16"/>
        <v>2</v>
      </c>
      <c r="B356" s="106">
        <v>43508</v>
      </c>
      <c r="C356" s="96" t="s">
        <v>459</v>
      </c>
      <c r="D356" s="19">
        <f>IFERROR((IFERROR(VLOOKUP(C356,CADA_PROD!C:G,5,0),VLOOKUP(C356,CADA_PROD!B:G,6,0))),"")</f>
        <v>0</v>
      </c>
      <c r="E356" s="16">
        <v>123</v>
      </c>
      <c r="F356" s="18"/>
      <c r="G356" s="17"/>
      <c r="H356" s="47">
        <v>1</v>
      </c>
      <c r="I356" s="17"/>
      <c r="J356" s="46"/>
      <c r="K356" s="46">
        <f>IF(C356="","",SUMIFS(entrada!H:H,entrada!C:C,C356)-SUMIFS(SAIDA!G:G,SAIDA!C:C,C356))</f>
        <v>1</v>
      </c>
      <c r="L356" s="22">
        <f t="shared" si="17"/>
        <v>0</v>
      </c>
      <c r="M356" s="102" t="s">
        <v>25</v>
      </c>
      <c r="N356" s="102" t="s">
        <v>46</v>
      </c>
    </row>
    <row r="357" spans="1:14" ht="28.5" customHeight="1" x14ac:dyDescent="0.3">
      <c r="A357" s="48">
        <f t="shared" si="16"/>
        <v>2</v>
      </c>
      <c r="B357" s="106">
        <v>43508</v>
      </c>
      <c r="C357" s="96" t="s">
        <v>460</v>
      </c>
      <c r="D357" s="19">
        <f>IFERROR((IFERROR(VLOOKUP(C357,CADA_PROD!C:G,5,0),VLOOKUP(C357,CADA_PROD!B:G,6,0))),"")</f>
        <v>0</v>
      </c>
      <c r="E357" s="16">
        <v>123</v>
      </c>
      <c r="F357" s="18"/>
      <c r="G357" s="17"/>
      <c r="H357" s="47">
        <v>5</v>
      </c>
      <c r="I357" s="17"/>
      <c r="J357" s="46"/>
      <c r="K357" s="46">
        <f>IF(C357="","",SUMIFS(entrada!H:H,entrada!C:C,C357)-SUMIFS(SAIDA!G:G,SAIDA!C:C,C357))</f>
        <v>5</v>
      </c>
      <c r="L357" s="22">
        <f t="shared" si="17"/>
        <v>0</v>
      </c>
      <c r="M357" s="102" t="s">
        <v>25</v>
      </c>
      <c r="N357" s="102" t="s">
        <v>46</v>
      </c>
    </row>
    <row r="358" spans="1:14" ht="28.5" customHeight="1" x14ac:dyDescent="0.3">
      <c r="A358" s="48">
        <f t="shared" si="16"/>
        <v>2</v>
      </c>
      <c r="B358" s="106">
        <v>43508</v>
      </c>
      <c r="C358" s="96" t="s">
        <v>461</v>
      </c>
      <c r="D358" s="19">
        <f>IFERROR((IFERROR(VLOOKUP(C358,CADA_PROD!C:G,5,0),VLOOKUP(C358,CADA_PROD!B:G,6,0))),"")</f>
        <v>0</v>
      </c>
      <c r="E358" s="16">
        <v>123</v>
      </c>
      <c r="F358" s="18"/>
      <c r="G358" s="17"/>
      <c r="H358" s="47">
        <v>6</v>
      </c>
      <c r="I358" s="17"/>
      <c r="J358" s="46"/>
      <c r="K358" s="46">
        <f>IF(C358="","",SUMIFS(entrada!H:H,entrada!C:C,C358)-SUMIFS(SAIDA!G:G,SAIDA!C:C,C358))</f>
        <v>6</v>
      </c>
      <c r="L358" s="22">
        <f t="shared" si="17"/>
        <v>0</v>
      </c>
      <c r="M358" s="102" t="s">
        <v>25</v>
      </c>
      <c r="N358" s="102" t="s">
        <v>46</v>
      </c>
    </row>
    <row r="359" spans="1:14" ht="28.5" customHeight="1" x14ac:dyDescent="0.3">
      <c r="A359" s="48">
        <f t="shared" si="16"/>
        <v>2</v>
      </c>
      <c r="B359" s="106">
        <v>43508</v>
      </c>
      <c r="C359" s="96" t="s">
        <v>462</v>
      </c>
      <c r="D359" s="19">
        <f>IFERROR((IFERROR(VLOOKUP(C359,CADA_PROD!C:G,5,0),VLOOKUP(C359,CADA_PROD!B:G,6,0))),"")</f>
        <v>0</v>
      </c>
      <c r="E359" s="16">
        <v>123</v>
      </c>
      <c r="F359" s="18"/>
      <c r="G359" s="17"/>
      <c r="H359" s="47">
        <v>3</v>
      </c>
      <c r="I359" s="17"/>
      <c r="J359" s="46"/>
      <c r="K359" s="46">
        <f>IF(C359="","",SUMIFS(entrada!H:H,entrada!C:C,C359)-SUMIFS(SAIDA!G:G,SAIDA!C:C,C359))</f>
        <v>3</v>
      </c>
      <c r="L359" s="22">
        <f t="shared" si="17"/>
        <v>0</v>
      </c>
      <c r="M359" s="102" t="s">
        <v>25</v>
      </c>
      <c r="N359" s="102" t="s">
        <v>46</v>
      </c>
    </row>
    <row r="360" spans="1:14" ht="28.5" customHeight="1" x14ac:dyDescent="0.3">
      <c r="A360" s="48">
        <f t="shared" si="16"/>
        <v>2</v>
      </c>
      <c r="B360" s="106">
        <v>43508</v>
      </c>
      <c r="C360" s="96" t="s">
        <v>463</v>
      </c>
      <c r="D360" s="19">
        <f>IFERROR((IFERROR(VLOOKUP(C360,CADA_PROD!C:G,5,0),VLOOKUP(C360,CADA_PROD!B:G,6,0))),"")</f>
        <v>0</v>
      </c>
      <c r="E360" s="16">
        <v>123</v>
      </c>
      <c r="F360" s="18"/>
      <c r="G360" s="17"/>
      <c r="H360" s="47">
        <v>36</v>
      </c>
      <c r="I360" s="17"/>
      <c r="J360" s="46"/>
      <c r="K360" s="46">
        <f>IF(C360="","",SUMIFS(entrada!H:H,entrada!C:C,C360)-SUMIFS(SAIDA!G:G,SAIDA!C:C,C360))</f>
        <v>36</v>
      </c>
      <c r="L360" s="22">
        <f t="shared" si="17"/>
        <v>0</v>
      </c>
      <c r="M360" s="102" t="s">
        <v>25</v>
      </c>
      <c r="N360" s="102" t="s">
        <v>46</v>
      </c>
    </row>
    <row r="361" spans="1:14" ht="28.5" customHeight="1" x14ac:dyDescent="0.3">
      <c r="A361" s="48">
        <f t="shared" si="16"/>
        <v>2</v>
      </c>
      <c r="B361" s="106">
        <v>43508</v>
      </c>
      <c r="C361" s="96" t="s">
        <v>464</v>
      </c>
      <c r="D361" s="19">
        <f>IFERROR((IFERROR(VLOOKUP(C361,CADA_PROD!C:G,5,0),VLOOKUP(C361,CADA_PROD!B:G,6,0))),"")</f>
        <v>0</v>
      </c>
      <c r="E361" s="16">
        <v>123</v>
      </c>
      <c r="F361" s="18"/>
      <c r="G361" s="17"/>
      <c r="H361" s="104">
        <v>6</v>
      </c>
      <c r="I361" s="17"/>
      <c r="J361" s="46"/>
      <c r="K361" s="46">
        <f>IF(C361="","",SUMIFS(entrada!H:H,entrada!C:C,C361)-SUMIFS(SAIDA!G:G,SAIDA!C:C,C361))</f>
        <v>6</v>
      </c>
      <c r="L361" s="22">
        <f t="shared" si="17"/>
        <v>0</v>
      </c>
      <c r="M361" s="102" t="s">
        <v>25</v>
      </c>
      <c r="N361" s="102" t="s">
        <v>46</v>
      </c>
    </row>
    <row r="362" spans="1:14" ht="28.5" customHeight="1" x14ac:dyDescent="0.3">
      <c r="A362" s="48">
        <f t="shared" si="16"/>
        <v>2</v>
      </c>
      <c r="B362" s="106">
        <v>43508</v>
      </c>
      <c r="C362" s="96" t="s">
        <v>465</v>
      </c>
      <c r="D362" s="19">
        <f>IFERROR((IFERROR(VLOOKUP(C362,CADA_PROD!C:G,5,0),VLOOKUP(C362,CADA_PROD!B:G,6,0))),"")</f>
        <v>0</v>
      </c>
      <c r="E362" s="16">
        <v>123</v>
      </c>
      <c r="F362" s="18"/>
      <c r="G362" s="17"/>
      <c r="H362" s="47">
        <v>17</v>
      </c>
      <c r="I362" s="17"/>
      <c r="J362" s="46"/>
      <c r="K362" s="46">
        <f>IF(C362="","",SUMIFS(entrada!H:H,entrada!C:C,C362)-SUMIFS(SAIDA!G:G,SAIDA!C:C,C362))</f>
        <v>17</v>
      </c>
      <c r="L362" s="22">
        <f t="shared" si="17"/>
        <v>0</v>
      </c>
      <c r="M362" s="102" t="s">
        <v>25</v>
      </c>
      <c r="N362" s="102" t="s">
        <v>46</v>
      </c>
    </row>
    <row r="363" spans="1:14" ht="28.5" customHeight="1" x14ac:dyDescent="0.3">
      <c r="A363" s="48">
        <f t="shared" si="16"/>
        <v>2</v>
      </c>
      <c r="B363" s="106">
        <v>43508</v>
      </c>
      <c r="C363" s="96" t="s">
        <v>466</v>
      </c>
      <c r="D363" s="19">
        <f>IFERROR((IFERROR(VLOOKUP(C363,CADA_PROD!C:G,5,0),VLOOKUP(C363,CADA_PROD!B:G,6,0))),"")</f>
        <v>0</v>
      </c>
      <c r="E363" s="16">
        <v>123</v>
      </c>
      <c r="F363" s="18"/>
      <c r="G363" s="17"/>
      <c r="H363" s="47">
        <v>4</v>
      </c>
      <c r="I363" s="17"/>
      <c r="J363" s="46"/>
      <c r="K363" s="46">
        <f>IF(C363="","",SUMIFS(entrada!H:H,entrada!C:C,C363)-SUMIFS(SAIDA!G:G,SAIDA!C:C,C363))</f>
        <v>4</v>
      </c>
      <c r="L363" s="22">
        <f t="shared" si="17"/>
        <v>0</v>
      </c>
      <c r="M363" s="102" t="s">
        <v>25</v>
      </c>
      <c r="N363" s="102" t="s">
        <v>46</v>
      </c>
    </row>
    <row r="364" spans="1:14" ht="28.5" customHeight="1" x14ac:dyDescent="0.3">
      <c r="A364" s="48">
        <f t="shared" si="16"/>
        <v>2</v>
      </c>
      <c r="B364" s="106">
        <v>43508</v>
      </c>
      <c r="C364" s="96" t="s">
        <v>467</v>
      </c>
      <c r="D364" s="19">
        <f>IFERROR((IFERROR(VLOOKUP(C364,CADA_PROD!C:G,5,0),VLOOKUP(C364,CADA_PROD!B:G,6,0))),"")</f>
        <v>0</v>
      </c>
      <c r="E364" s="16">
        <v>123</v>
      </c>
      <c r="F364" s="18"/>
      <c r="G364" s="17"/>
      <c r="H364" s="47">
        <v>13</v>
      </c>
      <c r="I364" s="17"/>
      <c r="J364" s="46"/>
      <c r="K364" s="46">
        <f>IF(C364="","",SUMIFS(entrada!H:H,entrada!C:C,C364)-SUMIFS(SAIDA!G:G,SAIDA!C:C,C364))</f>
        <v>13</v>
      </c>
      <c r="L364" s="22">
        <f t="shared" si="17"/>
        <v>0</v>
      </c>
      <c r="M364" s="102" t="s">
        <v>25</v>
      </c>
      <c r="N364" s="102" t="s">
        <v>46</v>
      </c>
    </row>
    <row r="365" spans="1:14" ht="28.5" customHeight="1" x14ac:dyDescent="0.3">
      <c r="A365" s="48">
        <f t="shared" si="16"/>
        <v>2</v>
      </c>
      <c r="B365" s="106">
        <v>43508</v>
      </c>
      <c r="C365" s="96" t="s">
        <v>468</v>
      </c>
      <c r="D365" s="19">
        <f>IFERROR((IFERROR(VLOOKUP(C365,CADA_PROD!C:G,5,0),VLOOKUP(C365,CADA_PROD!B:G,6,0))),"")</f>
        <v>0</v>
      </c>
      <c r="E365" s="16">
        <v>123</v>
      </c>
      <c r="F365" s="18"/>
      <c r="G365" s="17"/>
      <c r="H365" s="47">
        <v>9</v>
      </c>
      <c r="I365" s="17"/>
      <c r="J365" s="46"/>
      <c r="K365" s="46">
        <f>IF(C365="","",SUMIFS(entrada!H:H,entrada!C:C,C365)-SUMIFS(SAIDA!G:G,SAIDA!C:C,C365))</f>
        <v>9</v>
      </c>
      <c r="L365" s="22">
        <f t="shared" si="17"/>
        <v>0</v>
      </c>
      <c r="M365" s="102" t="s">
        <v>25</v>
      </c>
      <c r="N365" s="102" t="s">
        <v>46</v>
      </c>
    </row>
    <row r="366" spans="1:14" ht="28.5" customHeight="1" x14ac:dyDescent="0.3">
      <c r="A366" s="48">
        <f t="shared" si="16"/>
        <v>2</v>
      </c>
      <c r="B366" s="106">
        <v>43508</v>
      </c>
      <c r="C366" s="96" t="s">
        <v>469</v>
      </c>
      <c r="D366" s="19">
        <f>IFERROR((IFERROR(VLOOKUP(C366,CADA_PROD!C:G,5,0),VLOOKUP(C366,CADA_PROD!B:G,6,0))),"")</f>
        <v>0</v>
      </c>
      <c r="E366" s="16">
        <v>123</v>
      </c>
      <c r="F366" s="18"/>
      <c r="G366" s="17"/>
      <c r="H366" s="47">
        <v>2</v>
      </c>
      <c r="I366" s="17"/>
      <c r="J366" s="46"/>
      <c r="K366" s="46">
        <f>IF(C366="","",SUMIFS(entrada!H:H,entrada!C:C,C366)-SUMIFS(SAIDA!G:G,SAIDA!C:C,C366))</f>
        <v>2</v>
      </c>
      <c r="L366" s="22">
        <f t="shared" si="17"/>
        <v>0</v>
      </c>
      <c r="M366" s="102" t="s">
        <v>25</v>
      </c>
      <c r="N366" s="102" t="s">
        <v>46</v>
      </c>
    </row>
    <row r="367" spans="1:14" ht="28.5" customHeight="1" x14ac:dyDescent="0.3">
      <c r="A367" s="48">
        <f t="shared" si="16"/>
        <v>2</v>
      </c>
      <c r="B367" s="106">
        <v>43508</v>
      </c>
      <c r="C367" s="96" t="s">
        <v>470</v>
      </c>
      <c r="D367" s="19">
        <f>IFERROR((IFERROR(VLOOKUP(C367,CADA_PROD!C:G,5,0),VLOOKUP(C367,CADA_PROD!B:G,6,0))),"")</f>
        <v>0</v>
      </c>
      <c r="E367" s="16">
        <v>123</v>
      </c>
      <c r="F367" s="18"/>
      <c r="G367" s="17"/>
      <c r="H367" s="47">
        <v>1</v>
      </c>
      <c r="I367" s="17"/>
      <c r="J367" s="46"/>
      <c r="K367" s="46">
        <f>IF(C367="","",SUMIFS(entrada!H:H,entrada!C:C,C367)-SUMIFS(SAIDA!G:G,SAIDA!C:C,C367))</f>
        <v>1</v>
      </c>
      <c r="L367" s="22">
        <f t="shared" si="17"/>
        <v>0</v>
      </c>
      <c r="M367" s="102" t="s">
        <v>25</v>
      </c>
      <c r="N367" s="102" t="s">
        <v>46</v>
      </c>
    </row>
    <row r="368" spans="1:14" ht="28.5" customHeight="1" x14ac:dyDescent="0.3">
      <c r="A368" s="48">
        <f t="shared" si="16"/>
        <v>2</v>
      </c>
      <c r="B368" s="106">
        <v>43508</v>
      </c>
      <c r="C368" s="96" t="s">
        <v>471</v>
      </c>
      <c r="D368" s="19">
        <f>IFERROR((IFERROR(VLOOKUP(C368,CADA_PROD!C:G,5,0),VLOOKUP(C368,CADA_PROD!B:G,6,0))),"")</f>
        <v>0</v>
      </c>
      <c r="E368" s="16">
        <v>123</v>
      </c>
      <c r="F368" s="18"/>
      <c r="G368" s="17"/>
      <c r="H368" s="47">
        <v>40</v>
      </c>
      <c r="I368" s="17"/>
      <c r="J368" s="46"/>
      <c r="K368" s="46">
        <f>IF(C368="","",SUMIFS(entrada!H:H,entrada!C:C,C368)-SUMIFS(SAIDA!G:G,SAIDA!C:C,C368))</f>
        <v>57</v>
      </c>
      <c r="L368" s="22">
        <f t="shared" si="17"/>
        <v>0</v>
      </c>
      <c r="M368" s="102" t="s">
        <v>25</v>
      </c>
      <c r="N368" s="102" t="s">
        <v>46</v>
      </c>
    </row>
    <row r="369" spans="1:14" ht="28.5" customHeight="1" x14ac:dyDescent="0.3">
      <c r="A369" s="48">
        <f t="shared" si="16"/>
        <v>2</v>
      </c>
      <c r="B369" s="106">
        <v>43508</v>
      </c>
      <c r="C369" s="96" t="s">
        <v>472</v>
      </c>
      <c r="D369" s="19">
        <f>IFERROR((IFERROR(VLOOKUP(C369,CADA_PROD!C:G,5,0),VLOOKUP(C369,CADA_PROD!B:G,6,0))),"")</f>
        <v>0</v>
      </c>
      <c r="E369" s="16">
        <v>123</v>
      </c>
      <c r="F369" s="18"/>
      <c r="G369" s="17"/>
      <c r="H369" s="47">
        <v>4</v>
      </c>
      <c r="I369" s="17"/>
      <c r="J369" s="46"/>
      <c r="K369" s="46">
        <f>IF(C369="","",SUMIFS(entrada!H:H,entrada!C:C,C369)-SUMIFS(SAIDA!G:G,SAIDA!C:C,C369))</f>
        <v>2</v>
      </c>
      <c r="L369" s="22">
        <f t="shared" si="17"/>
        <v>0</v>
      </c>
      <c r="M369" s="102" t="s">
        <v>25</v>
      </c>
      <c r="N369" s="102" t="s">
        <v>46</v>
      </c>
    </row>
    <row r="370" spans="1:14" ht="28.5" customHeight="1" x14ac:dyDescent="0.3">
      <c r="A370" s="48">
        <f t="shared" si="16"/>
        <v>2</v>
      </c>
      <c r="B370" s="106">
        <v>43508</v>
      </c>
      <c r="C370" s="96" t="s">
        <v>473</v>
      </c>
      <c r="D370" s="19">
        <f>IFERROR((IFERROR(VLOOKUP(C370,CADA_PROD!C:G,5,0),VLOOKUP(C370,CADA_PROD!B:G,6,0))),"")</f>
        <v>0</v>
      </c>
      <c r="E370" s="16">
        <v>123</v>
      </c>
      <c r="F370" s="18"/>
      <c r="G370" s="17"/>
      <c r="H370" s="47">
        <v>8</v>
      </c>
      <c r="I370" s="17"/>
      <c r="J370" s="46"/>
      <c r="K370" s="46">
        <f>IF(C370="","",SUMIFS(entrada!H:H,entrada!C:C,C370)-SUMIFS(SAIDA!G:G,SAIDA!C:C,C370))</f>
        <v>8</v>
      </c>
      <c r="L370" s="22">
        <f t="shared" si="17"/>
        <v>0</v>
      </c>
      <c r="M370" s="102" t="s">
        <v>25</v>
      </c>
      <c r="N370" s="102" t="s">
        <v>46</v>
      </c>
    </row>
    <row r="371" spans="1:14" ht="28.5" customHeight="1" x14ac:dyDescent="0.3">
      <c r="A371" s="48">
        <f t="shared" si="16"/>
        <v>2</v>
      </c>
      <c r="B371" s="106">
        <v>43508</v>
      </c>
      <c r="C371" s="96" t="s">
        <v>474</v>
      </c>
      <c r="D371" s="19">
        <f>IFERROR((IFERROR(VLOOKUP(C371,CADA_PROD!C:G,5,0),VLOOKUP(C371,CADA_PROD!B:G,6,0))),"")</f>
        <v>0</v>
      </c>
      <c r="E371" s="16">
        <v>123</v>
      </c>
      <c r="F371" s="18"/>
      <c r="G371" s="17"/>
      <c r="H371" s="47">
        <v>8</v>
      </c>
      <c r="I371" s="17"/>
      <c r="J371" s="46"/>
      <c r="K371" s="46">
        <f>IF(C371="","",SUMIFS(entrada!H:H,entrada!C:C,C371)-SUMIFS(SAIDA!G:G,SAIDA!C:C,C371))</f>
        <v>8</v>
      </c>
      <c r="L371" s="22">
        <f t="shared" si="17"/>
        <v>0</v>
      </c>
      <c r="M371" s="102" t="s">
        <v>25</v>
      </c>
      <c r="N371" s="102" t="s">
        <v>46</v>
      </c>
    </row>
    <row r="372" spans="1:14" ht="28.5" customHeight="1" x14ac:dyDescent="0.3">
      <c r="A372" s="48">
        <f t="shared" si="16"/>
        <v>2</v>
      </c>
      <c r="B372" s="106">
        <v>43508</v>
      </c>
      <c r="C372" s="96" t="s">
        <v>475</v>
      </c>
      <c r="D372" s="19">
        <f>IFERROR((IFERROR(VLOOKUP(C372,CADA_PROD!C:G,5,0),VLOOKUP(C372,CADA_PROD!B:G,6,0))),"")</f>
        <v>0</v>
      </c>
      <c r="E372" s="16">
        <v>123</v>
      </c>
      <c r="F372" s="18"/>
      <c r="G372" s="17"/>
      <c r="H372" s="47">
        <v>3</v>
      </c>
      <c r="I372" s="17"/>
      <c r="J372" s="46"/>
      <c r="K372" s="46">
        <f>IF(C372="","",SUMIFS(entrada!H:H,entrada!C:C,C372)-SUMIFS(SAIDA!G:G,SAIDA!C:C,C372))</f>
        <v>3</v>
      </c>
      <c r="L372" s="22">
        <f t="shared" si="17"/>
        <v>0</v>
      </c>
      <c r="M372" s="102" t="s">
        <v>25</v>
      </c>
      <c r="N372" s="102" t="s">
        <v>46</v>
      </c>
    </row>
    <row r="373" spans="1:14" ht="28.5" customHeight="1" x14ac:dyDescent="0.3">
      <c r="A373" s="48">
        <f t="shared" si="16"/>
        <v>2</v>
      </c>
      <c r="B373" s="106">
        <v>43508</v>
      </c>
      <c r="C373" s="96" t="s">
        <v>476</v>
      </c>
      <c r="D373" s="19">
        <f>IFERROR((IFERROR(VLOOKUP(C373,CADA_PROD!C:G,5,0),VLOOKUP(C373,CADA_PROD!B:G,6,0))),"")</f>
        <v>0</v>
      </c>
      <c r="E373" s="16">
        <v>123</v>
      </c>
      <c r="F373" s="18"/>
      <c r="G373" s="17"/>
      <c r="H373" s="47">
        <v>5</v>
      </c>
      <c r="I373" s="17"/>
      <c r="J373" s="46"/>
      <c r="K373" s="46">
        <f>IF(C373="","",SUMIFS(entrada!H:H,entrada!C:C,C373)-SUMIFS(SAIDA!G:G,SAIDA!C:C,C373))</f>
        <v>5</v>
      </c>
      <c r="L373" s="22">
        <f t="shared" si="17"/>
        <v>0</v>
      </c>
      <c r="M373" s="102" t="s">
        <v>25</v>
      </c>
      <c r="N373" s="102" t="s">
        <v>46</v>
      </c>
    </row>
    <row r="374" spans="1:14" ht="28.5" customHeight="1" x14ac:dyDescent="0.3">
      <c r="A374" s="48">
        <f t="shared" si="16"/>
        <v>2</v>
      </c>
      <c r="B374" s="106">
        <v>43508</v>
      </c>
      <c r="C374" s="96" t="s">
        <v>477</v>
      </c>
      <c r="D374" s="19">
        <f>IFERROR((IFERROR(VLOOKUP(C374,CADA_PROD!C:G,5,0),VLOOKUP(C374,CADA_PROD!B:G,6,0))),"")</f>
        <v>0</v>
      </c>
      <c r="E374" s="16">
        <v>123</v>
      </c>
      <c r="F374" s="18"/>
      <c r="G374" s="17"/>
      <c r="H374" s="47">
        <v>31</v>
      </c>
      <c r="I374" s="17"/>
      <c r="J374" s="46"/>
      <c r="K374" s="46">
        <f>IF(C374="","",SUMIFS(entrada!H:H,entrada!C:C,C374)-SUMIFS(SAIDA!G:G,SAIDA!C:C,C374))</f>
        <v>31</v>
      </c>
      <c r="L374" s="22">
        <f t="shared" si="17"/>
        <v>0</v>
      </c>
      <c r="M374" s="102" t="s">
        <v>25</v>
      </c>
      <c r="N374" s="102" t="s">
        <v>46</v>
      </c>
    </row>
    <row r="375" spans="1:14" ht="28.5" customHeight="1" x14ac:dyDescent="0.3">
      <c r="A375" s="48">
        <f t="shared" si="16"/>
        <v>2</v>
      </c>
      <c r="B375" s="106">
        <v>43508</v>
      </c>
      <c r="C375" s="96" t="s">
        <v>478</v>
      </c>
      <c r="D375" s="19">
        <f>IFERROR((IFERROR(VLOOKUP(C375,CADA_PROD!C:G,5,0),VLOOKUP(C375,CADA_PROD!B:G,6,0))),"")</f>
        <v>0</v>
      </c>
      <c r="E375" s="16">
        <v>123</v>
      </c>
      <c r="F375" s="18"/>
      <c r="G375" s="17"/>
      <c r="H375" s="47">
        <v>35</v>
      </c>
      <c r="I375" s="17"/>
      <c r="J375" s="46"/>
      <c r="K375" s="46">
        <f>IF(C375="","",SUMIFS(entrada!H:H,entrada!C:C,C375)-SUMIFS(SAIDA!G:G,SAIDA!C:C,C375))</f>
        <v>31</v>
      </c>
      <c r="L375" s="22">
        <f t="shared" si="17"/>
        <v>0</v>
      </c>
      <c r="M375" s="102" t="s">
        <v>25</v>
      </c>
      <c r="N375" s="102" t="s">
        <v>46</v>
      </c>
    </row>
    <row r="376" spans="1:14" ht="28.5" customHeight="1" x14ac:dyDescent="0.3">
      <c r="A376" s="48">
        <f t="shared" si="16"/>
        <v>2</v>
      </c>
      <c r="B376" s="106">
        <v>43508</v>
      </c>
      <c r="C376" s="96" t="s">
        <v>479</v>
      </c>
      <c r="D376" s="19">
        <f>IFERROR((IFERROR(VLOOKUP(C376,CADA_PROD!C:G,5,0),VLOOKUP(C376,CADA_PROD!B:G,6,0))),"")</f>
        <v>0</v>
      </c>
      <c r="E376" s="16">
        <v>123</v>
      </c>
      <c r="F376" s="18"/>
      <c r="G376" s="17"/>
      <c r="H376" s="47">
        <v>9</v>
      </c>
      <c r="I376" s="17"/>
      <c r="J376" s="46"/>
      <c r="K376" s="46">
        <f>IF(C376="","",SUMIFS(entrada!H:H,entrada!C:C,C376)-SUMIFS(SAIDA!G:G,SAIDA!C:C,C376))</f>
        <v>9</v>
      </c>
      <c r="L376" s="22">
        <f t="shared" si="17"/>
        <v>0</v>
      </c>
      <c r="M376" s="102" t="s">
        <v>25</v>
      </c>
      <c r="N376" s="102" t="s">
        <v>46</v>
      </c>
    </row>
    <row r="377" spans="1:14" ht="28.5" customHeight="1" x14ac:dyDescent="0.3">
      <c r="A377" s="48">
        <f t="shared" si="16"/>
        <v>2</v>
      </c>
      <c r="B377" s="106">
        <v>43508</v>
      </c>
      <c r="C377" s="96" t="s">
        <v>480</v>
      </c>
      <c r="D377" s="19" t="str">
        <f>IFERROR((IFERROR(VLOOKUP(C377,CADA_PROD!C:G,5,0),VLOOKUP(C377,CADA_PROD!B:G,6,0))),"")</f>
        <v>unidade</v>
      </c>
      <c r="E377" s="16">
        <v>123</v>
      </c>
      <c r="F377" s="18"/>
      <c r="G377" s="17"/>
      <c r="H377" s="47">
        <v>15</v>
      </c>
      <c r="I377" s="17"/>
      <c r="J377" s="46"/>
      <c r="K377" s="46">
        <f>IF(C377="","",SUMIFS(entrada!H:H,entrada!C:C,C377)-SUMIFS(SAIDA!G:G,SAIDA!C:C,C377))</f>
        <v>2</v>
      </c>
      <c r="L377" s="22">
        <f t="shared" si="17"/>
        <v>0</v>
      </c>
      <c r="M377" s="102" t="s">
        <v>25</v>
      </c>
      <c r="N377" s="102" t="s">
        <v>46</v>
      </c>
    </row>
    <row r="378" spans="1:14" ht="28.5" customHeight="1" x14ac:dyDescent="0.3">
      <c r="A378" s="48">
        <f t="shared" si="16"/>
        <v>2</v>
      </c>
      <c r="B378" s="106">
        <v>43508</v>
      </c>
      <c r="C378" s="96" t="s">
        <v>481</v>
      </c>
      <c r="D378" s="19">
        <f>IFERROR((IFERROR(VLOOKUP(C378,CADA_PROD!C:G,5,0),VLOOKUP(C378,CADA_PROD!B:G,6,0))),"")</f>
        <v>0</v>
      </c>
      <c r="E378" s="16">
        <v>123</v>
      </c>
      <c r="F378" s="18"/>
      <c r="G378" s="17"/>
      <c r="H378" s="47">
        <v>25</v>
      </c>
      <c r="I378" s="17"/>
      <c r="J378" s="46"/>
      <c r="K378" s="46">
        <f>IF(C378="","",SUMIFS(entrada!H:H,entrada!C:C,C378)-SUMIFS(SAIDA!G:G,SAIDA!C:C,C378))</f>
        <v>15</v>
      </c>
      <c r="L378" s="22">
        <f t="shared" si="17"/>
        <v>0</v>
      </c>
      <c r="M378" s="102" t="s">
        <v>25</v>
      </c>
      <c r="N378" s="102" t="s">
        <v>46</v>
      </c>
    </row>
    <row r="379" spans="1:14" ht="28.5" customHeight="1" x14ac:dyDescent="0.3">
      <c r="A379" s="48">
        <f t="shared" si="16"/>
        <v>2</v>
      </c>
      <c r="B379" s="106">
        <v>43508</v>
      </c>
      <c r="C379" s="96" t="s">
        <v>482</v>
      </c>
      <c r="D379" s="19">
        <f>IFERROR((IFERROR(VLOOKUP(C379,CADA_PROD!C:G,5,0),VLOOKUP(C379,CADA_PROD!B:G,6,0))),"")</f>
        <v>0</v>
      </c>
      <c r="E379" s="16">
        <v>123</v>
      </c>
      <c r="F379" s="18"/>
      <c r="G379" s="17"/>
      <c r="H379" s="47">
        <v>57</v>
      </c>
      <c r="I379" s="17"/>
      <c r="J379" s="46"/>
      <c r="K379" s="46">
        <f>IF(C379="","",SUMIFS(entrada!H:H,entrada!C:C,C379)-SUMIFS(SAIDA!G:G,SAIDA!C:C,C379))</f>
        <v>53</v>
      </c>
      <c r="L379" s="22">
        <f t="shared" si="17"/>
        <v>0</v>
      </c>
      <c r="M379" s="102" t="s">
        <v>25</v>
      </c>
      <c r="N379" s="102" t="s">
        <v>46</v>
      </c>
    </row>
    <row r="380" spans="1:14" ht="28.5" customHeight="1" x14ac:dyDescent="0.3">
      <c r="A380" s="48">
        <f t="shared" si="16"/>
        <v>2</v>
      </c>
      <c r="B380" s="106">
        <v>43508</v>
      </c>
      <c r="C380" s="96" t="s">
        <v>483</v>
      </c>
      <c r="D380" s="19">
        <f>IFERROR((IFERROR(VLOOKUP(C380,CADA_PROD!C:G,5,0),VLOOKUP(C380,CADA_PROD!B:G,6,0))),"")</f>
        <v>0</v>
      </c>
      <c r="E380" s="16">
        <v>123</v>
      </c>
      <c r="F380" s="18"/>
      <c r="G380" s="17"/>
      <c r="H380" s="47">
        <v>7</v>
      </c>
      <c r="I380" s="17"/>
      <c r="J380" s="46"/>
      <c r="K380" s="46">
        <f>IF(C380="","",SUMIFS(entrada!H:H,entrada!C:C,C380)-SUMIFS(SAIDA!G:G,SAIDA!C:C,C380))</f>
        <v>7</v>
      </c>
      <c r="L380" s="22">
        <f t="shared" si="17"/>
        <v>0</v>
      </c>
      <c r="M380" s="102" t="s">
        <v>25</v>
      </c>
      <c r="N380" s="102" t="s">
        <v>46</v>
      </c>
    </row>
    <row r="381" spans="1:14" ht="28.5" customHeight="1" x14ac:dyDescent="0.3">
      <c r="A381" s="48">
        <f t="shared" si="16"/>
        <v>2</v>
      </c>
      <c r="B381" s="106">
        <v>43508</v>
      </c>
      <c r="C381" s="96" t="s">
        <v>484</v>
      </c>
      <c r="D381" s="19" t="str">
        <f>IFERROR((IFERROR(VLOOKUP(C381,CADA_PROD!C:G,5,0),VLOOKUP(C381,CADA_PROD!B:G,6,0))),"")</f>
        <v>pacote 50X</v>
      </c>
      <c r="E381" s="16">
        <v>123</v>
      </c>
      <c r="F381" s="18"/>
      <c r="G381" s="17">
        <v>135</v>
      </c>
      <c r="H381" s="47">
        <v>5</v>
      </c>
      <c r="I381" s="17"/>
      <c r="J381" s="46"/>
      <c r="K381" s="46">
        <f>IF(C381="","",SUMIFS(entrada!H:H,entrada!C:C,C381)-SUMIFS(SAIDA!G:G,SAIDA!C:C,C381))</f>
        <v>14</v>
      </c>
      <c r="L381" s="22">
        <f t="shared" si="17"/>
        <v>675</v>
      </c>
      <c r="M381" s="102" t="s">
        <v>25</v>
      </c>
      <c r="N381" s="102" t="s">
        <v>46</v>
      </c>
    </row>
    <row r="382" spans="1:14" ht="28.5" customHeight="1" x14ac:dyDescent="0.3">
      <c r="A382" s="48">
        <f t="shared" si="16"/>
        <v>2</v>
      </c>
      <c r="B382" s="106">
        <v>43508</v>
      </c>
      <c r="C382" s="96" t="s">
        <v>485</v>
      </c>
      <c r="D382" s="19" t="str">
        <f>IFERROR((IFERROR(VLOOKUP(C382,CADA_PROD!C:G,5,0),VLOOKUP(C382,CADA_PROD!B:G,6,0))),"")</f>
        <v>pacote 50X</v>
      </c>
      <c r="E382" s="16">
        <v>123</v>
      </c>
      <c r="F382" s="18"/>
      <c r="G382" s="17">
        <v>135</v>
      </c>
      <c r="H382" s="47">
        <v>2</v>
      </c>
      <c r="I382" s="17"/>
      <c r="J382" s="46"/>
      <c r="K382" s="46">
        <f>IF(C382="","",SUMIFS(entrada!H:H,entrada!C:C,C382)-SUMIFS(SAIDA!G:G,SAIDA!C:C,C382))</f>
        <v>8</v>
      </c>
      <c r="L382" s="22">
        <f t="shared" si="17"/>
        <v>270</v>
      </c>
      <c r="M382" s="102" t="s">
        <v>25</v>
      </c>
      <c r="N382" s="102" t="s">
        <v>46</v>
      </c>
    </row>
    <row r="383" spans="1:14" ht="28.5" customHeight="1" x14ac:dyDescent="0.3">
      <c r="A383" s="48">
        <f t="shared" si="16"/>
        <v>2</v>
      </c>
      <c r="B383" s="106">
        <v>43508</v>
      </c>
      <c r="C383" s="96" t="s">
        <v>486</v>
      </c>
      <c r="D383" s="19" t="str">
        <f>IFERROR((IFERROR(VLOOKUP(C383,CADA_PROD!C:G,5,0),VLOOKUP(C383,CADA_PROD!B:G,6,0))),"")</f>
        <v>pacote 50X</v>
      </c>
      <c r="E383" s="16">
        <v>123</v>
      </c>
      <c r="F383" s="18"/>
      <c r="G383" s="17">
        <v>135</v>
      </c>
      <c r="H383" s="47">
        <v>5</v>
      </c>
      <c r="I383" s="17"/>
      <c r="J383" s="46"/>
      <c r="K383" s="46">
        <f>IF(C383="","",SUMIFS(entrada!H:H,entrada!C:C,C383)-SUMIFS(SAIDA!G:G,SAIDA!C:C,C383))</f>
        <v>5</v>
      </c>
      <c r="L383" s="22">
        <f t="shared" si="17"/>
        <v>675</v>
      </c>
      <c r="M383" s="102" t="s">
        <v>25</v>
      </c>
      <c r="N383" s="102" t="s">
        <v>46</v>
      </c>
    </row>
    <row r="384" spans="1:14" ht="28.5" customHeight="1" x14ac:dyDescent="0.3">
      <c r="A384" s="48">
        <f t="shared" si="16"/>
        <v>2</v>
      </c>
      <c r="B384" s="106">
        <v>43508</v>
      </c>
      <c r="C384" s="96" t="s">
        <v>487</v>
      </c>
      <c r="D384" s="19">
        <f>IFERROR((IFERROR(VLOOKUP(C384,CADA_PROD!C:G,5,0),VLOOKUP(C384,CADA_PROD!B:G,6,0))),"")</f>
        <v>0</v>
      </c>
      <c r="E384" s="16">
        <v>123</v>
      </c>
      <c r="F384" s="18"/>
      <c r="G384" s="17"/>
      <c r="H384" s="47">
        <v>3</v>
      </c>
      <c r="I384" s="17"/>
      <c r="J384" s="46"/>
      <c r="K384" s="46">
        <f>IF(C384="","",SUMIFS(entrada!H:H,entrada!C:C,C384)-SUMIFS(SAIDA!G:G,SAIDA!C:C,C384))</f>
        <v>3</v>
      </c>
      <c r="L384" s="22">
        <f t="shared" si="17"/>
        <v>0</v>
      </c>
      <c r="M384" s="102" t="s">
        <v>25</v>
      </c>
      <c r="N384" s="102" t="s">
        <v>46</v>
      </c>
    </row>
    <row r="385" spans="1:14" ht="28.5" customHeight="1" x14ac:dyDescent="0.3">
      <c r="A385" s="48">
        <f t="shared" si="16"/>
        <v>2</v>
      </c>
      <c r="B385" s="106">
        <v>43508</v>
      </c>
      <c r="C385" s="96" t="s">
        <v>488</v>
      </c>
      <c r="D385" s="19">
        <f>IFERROR((IFERROR(VLOOKUP(C385,CADA_PROD!C:G,5,0),VLOOKUP(C385,CADA_PROD!B:G,6,0))),"")</f>
        <v>0</v>
      </c>
      <c r="E385" s="16">
        <v>123</v>
      </c>
      <c r="F385" s="18"/>
      <c r="G385" s="17"/>
      <c r="H385" s="47">
        <v>5</v>
      </c>
      <c r="I385" s="17"/>
      <c r="J385" s="46"/>
      <c r="K385" s="46">
        <f>IF(C385="","",SUMIFS(entrada!H:H,entrada!C:C,C385)-SUMIFS(SAIDA!G:G,SAIDA!C:C,C385))</f>
        <v>3</v>
      </c>
      <c r="L385" s="22">
        <f t="shared" si="17"/>
        <v>0</v>
      </c>
      <c r="M385" s="102" t="s">
        <v>25</v>
      </c>
      <c r="N385" s="102" t="s">
        <v>46</v>
      </c>
    </row>
    <row r="386" spans="1:14" ht="28.5" customHeight="1" x14ac:dyDescent="0.3">
      <c r="A386" s="48">
        <f t="shared" si="16"/>
        <v>2</v>
      </c>
      <c r="B386" s="106">
        <v>43508</v>
      </c>
      <c r="C386" s="96" t="s">
        <v>489</v>
      </c>
      <c r="D386" s="19">
        <f>IFERROR((IFERROR(VLOOKUP(C386,CADA_PROD!C:G,5,0),VLOOKUP(C386,CADA_PROD!B:G,6,0))),"")</f>
        <v>0</v>
      </c>
      <c r="E386" s="16">
        <v>123</v>
      </c>
      <c r="F386" s="18"/>
      <c r="G386" s="17"/>
      <c r="H386" s="47">
        <v>5</v>
      </c>
      <c r="I386" s="17"/>
      <c r="J386" s="46"/>
      <c r="K386" s="46">
        <f>IF(C386="","",SUMIFS(entrada!H:H,entrada!C:C,C386)-SUMIFS(SAIDA!G:G,SAIDA!C:C,C386))</f>
        <v>5</v>
      </c>
      <c r="L386" s="22">
        <f t="shared" si="17"/>
        <v>0</v>
      </c>
      <c r="M386" s="102" t="s">
        <v>25</v>
      </c>
      <c r="N386" s="102" t="s">
        <v>46</v>
      </c>
    </row>
    <row r="387" spans="1:14" ht="28.5" customHeight="1" x14ac:dyDescent="0.3">
      <c r="A387" s="48">
        <f t="shared" si="16"/>
        <v>2</v>
      </c>
      <c r="B387" s="106">
        <v>43508</v>
      </c>
      <c r="C387" s="96" t="s">
        <v>490</v>
      </c>
      <c r="D387" s="19">
        <f>IFERROR((IFERROR(VLOOKUP(C387,CADA_PROD!C:G,5,0),VLOOKUP(C387,CADA_PROD!B:G,6,0))),"")</f>
        <v>0</v>
      </c>
      <c r="E387" s="16">
        <v>123</v>
      </c>
      <c r="F387" s="18"/>
      <c r="G387" s="17"/>
      <c r="H387" s="47">
        <v>6</v>
      </c>
      <c r="I387" s="17"/>
      <c r="J387" s="46"/>
      <c r="K387" s="46">
        <f>IF(C387="","",SUMIFS(entrada!H:H,entrada!C:C,C387)-SUMIFS(SAIDA!G:G,SAIDA!C:C,C387))</f>
        <v>6</v>
      </c>
      <c r="L387" s="22">
        <f t="shared" si="17"/>
        <v>0</v>
      </c>
      <c r="M387" s="102" t="s">
        <v>25</v>
      </c>
      <c r="N387" s="102" t="s">
        <v>46</v>
      </c>
    </row>
    <row r="388" spans="1:14" ht="28.5" customHeight="1" x14ac:dyDescent="0.3">
      <c r="A388" s="48">
        <f t="shared" si="16"/>
        <v>2</v>
      </c>
      <c r="B388" s="106">
        <v>43508</v>
      </c>
      <c r="C388" s="96" t="s">
        <v>491</v>
      </c>
      <c r="D388" s="19">
        <f>IFERROR((IFERROR(VLOOKUP(C388,CADA_PROD!C:G,5,0),VLOOKUP(C388,CADA_PROD!B:G,6,0))),"")</f>
        <v>0</v>
      </c>
      <c r="E388" s="16">
        <v>123</v>
      </c>
      <c r="F388" s="18"/>
      <c r="G388" s="17"/>
      <c r="H388" s="47">
        <v>4</v>
      </c>
      <c r="I388" s="17"/>
      <c r="J388" s="46"/>
      <c r="K388" s="46">
        <f>IF(C388="","",SUMIFS(entrada!H:H,entrada!C:C,C388)-SUMIFS(SAIDA!G:G,SAIDA!C:C,C388))</f>
        <v>3</v>
      </c>
      <c r="L388" s="22">
        <f t="shared" si="17"/>
        <v>0</v>
      </c>
      <c r="M388" s="102" t="s">
        <v>25</v>
      </c>
      <c r="N388" s="102" t="s">
        <v>46</v>
      </c>
    </row>
    <row r="389" spans="1:14" ht="28.5" customHeight="1" x14ac:dyDescent="0.3">
      <c r="A389" s="48">
        <f t="shared" si="16"/>
        <v>2</v>
      </c>
      <c r="B389" s="106">
        <v>43508</v>
      </c>
      <c r="C389" s="96" t="s">
        <v>492</v>
      </c>
      <c r="D389" s="19">
        <f>IFERROR((IFERROR(VLOOKUP(C389,CADA_PROD!C:G,5,0),VLOOKUP(C389,CADA_PROD!B:G,6,0))),"")</f>
        <v>0</v>
      </c>
      <c r="E389" s="16">
        <v>123</v>
      </c>
      <c r="F389" s="18"/>
      <c r="G389" s="17"/>
      <c r="H389" s="47">
        <v>1</v>
      </c>
      <c r="I389" s="17"/>
      <c r="J389" s="46"/>
      <c r="K389" s="46">
        <f>IF(C389="","",SUMIFS(entrada!H:H,entrada!C:C,C389)-SUMIFS(SAIDA!G:G,SAIDA!C:C,C389))</f>
        <v>1</v>
      </c>
      <c r="L389" s="22">
        <f t="shared" si="17"/>
        <v>0</v>
      </c>
      <c r="M389" s="102" t="s">
        <v>25</v>
      </c>
      <c r="N389" s="102" t="s">
        <v>46</v>
      </c>
    </row>
    <row r="390" spans="1:14" ht="28.5" customHeight="1" x14ac:dyDescent="0.3">
      <c r="A390" s="48">
        <f t="shared" si="16"/>
        <v>2</v>
      </c>
      <c r="B390" s="106">
        <v>43508</v>
      </c>
      <c r="C390" s="96" t="s">
        <v>493</v>
      </c>
      <c r="D390" s="19">
        <f>IFERROR((IFERROR(VLOOKUP(C390,CADA_PROD!C:G,5,0),VLOOKUP(C390,CADA_PROD!B:G,6,0))),"")</f>
        <v>0</v>
      </c>
      <c r="E390" s="16">
        <v>123</v>
      </c>
      <c r="F390" s="18"/>
      <c r="G390" s="17"/>
      <c r="H390" s="47">
        <v>5</v>
      </c>
      <c r="I390" s="17"/>
      <c r="J390" s="46"/>
      <c r="K390" s="46">
        <f>IF(C390="","",SUMIFS(entrada!H:H,entrada!C:C,C390)-SUMIFS(SAIDA!G:G,SAIDA!C:C,C390))</f>
        <v>5</v>
      </c>
      <c r="L390" s="22">
        <f t="shared" si="17"/>
        <v>0</v>
      </c>
      <c r="M390" s="102" t="s">
        <v>25</v>
      </c>
      <c r="N390" s="102" t="s">
        <v>46</v>
      </c>
    </row>
    <row r="391" spans="1:14" ht="28.5" customHeight="1" x14ac:dyDescent="0.3">
      <c r="A391" s="48">
        <f t="shared" si="16"/>
        <v>2</v>
      </c>
      <c r="B391" s="106">
        <v>43508</v>
      </c>
      <c r="C391" s="96" t="s">
        <v>494</v>
      </c>
      <c r="D391" s="19">
        <f>IFERROR((IFERROR(VLOOKUP(C391,CADA_PROD!C:G,5,0),VLOOKUP(C391,CADA_PROD!B:G,6,0))),"")</f>
        <v>0</v>
      </c>
      <c r="E391" s="16">
        <v>123</v>
      </c>
      <c r="F391" s="18"/>
      <c r="G391" s="17"/>
      <c r="H391" s="47">
        <v>4</v>
      </c>
      <c r="I391" s="17"/>
      <c r="J391" s="46"/>
      <c r="K391" s="46">
        <f>IF(C391="","",SUMIFS(entrada!H:H,entrada!C:C,C391)-SUMIFS(SAIDA!G:G,SAIDA!C:C,C391))</f>
        <v>4</v>
      </c>
      <c r="L391" s="22">
        <f t="shared" si="17"/>
        <v>0</v>
      </c>
      <c r="M391" s="102" t="s">
        <v>25</v>
      </c>
      <c r="N391" s="102" t="s">
        <v>46</v>
      </c>
    </row>
    <row r="392" spans="1:14" ht="28.5" customHeight="1" x14ac:dyDescent="0.3">
      <c r="A392" s="48">
        <f t="shared" si="16"/>
        <v>2</v>
      </c>
      <c r="B392" s="106">
        <v>43508</v>
      </c>
      <c r="C392" s="96" t="s">
        <v>495</v>
      </c>
      <c r="D392" s="19">
        <f>IFERROR((IFERROR(VLOOKUP(C392,CADA_PROD!C:G,5,0),VLOOKUP(C392,CADA_PROD!B:G,6,0))),"")</f>
        <v>0</v>
      </c>
      <c r="E392" s="16">
        <v>123</v>
      </c>
      <c r="F392" s="18"/>
      <c r="G392" s="17"/>
      <c r="H392" s="47">
        <v>30</v>
      </c>
      <c r="I392" s="17"/>
      <c r="J392" s="46"/>
      <c r="K392" s="46">
        <f>IF(C392="","",SUMIFS(entrada!H:H,entrada!C:C,C392)-SUMIFS(SAIDA!G:G,SAIDA!C:C,C392))</f>
        <v>26</v>
      </c>
      <c r="L392" s="22">
        <f t="shared" si="17"/>
        <v>0</v>
      </c>
      <c r="M392" s="102" t="s">
        <v>25</v>
      </c>
      <c r="N392" s="102" t="s">
        <v>46</v>
      </c>
    </row>
    <row r="393" spans="1:14" ht="28.5" customHeight="1" x14ac:dyDescent="0.3">
      <c r="A393" s="48">
        <f t="shared" si="16"/>
        <v>2</v>
      </c>
      <c r="B393" s="106">
        <v>43508</v>
      </c>
      <c r="C393" s="96" t="s">
        <v>496</v>
      </c>
      <c r="D393" s="19">
        <f>IFERROR((IFERROR(VLOOKUP(C393,CADA_PROD!C:G,5,0),VLOOKUP(C393,CADA_PROD!B:G,6,0))),"")</f>
        <v>0</v>
      </c>
      <c r="E393" s="16">
        <v>123</v>
      </c>
      <c r="F393" s="18"/>
      <c r="G393" s="17"/>
      <c r="H393" s="47">
        <v>0</v>
      </c>
      <c r="I393" s="17"/>
      <c r="J393" s="46"/>
      <c r="K393" s="46">
        <f>IF(C393="","",SUMIFS(entrada!H:H,entrada!C:C,C393)-SUMIFS(SAIDA!G:G,SAIDA!C:C,C393))</f>
        <v>-2</v>
      </c>
      <c r="L393" s="22">
        <f t="shared" si="17"/>
        <v>0</v>
      </c>
      <c r="M393" s="102" t="s">
        <v>25</v>
      </c>
      <c r="N393" s="102" t="s">
        <v>46</v>
      </c>
    </row>
    <row r="394" spans="1:14" ht="28.5" customHeight="1" x14ac:dyDescent="0.3">
      <c r="A394" s="48">
        <f t="shared" si="16"/>
        <v>2</v>
      </c>
      <c r="B394" s="106">
        <v>43508</v>
      </c>
      <c r="C394" s="96" t="s">
        <v>497</v>
      </c>
      <c r="D394" s="19">
        <f>IFERROR((IFERROR(VLOOKUP(C394,CADA_PROD!C:G,5,0),VLOOKUP(C394,CADA_PROD!B:G,6,0))),"")</f>
        <v>0</v>
      </c>
      <c r="E394" s="16">
        <v>123</v>
      </c>
      <c r="F394" s="18"/>
      <c r="G394" s="17"/>
      <c r="H394" s="110">
        <v>11</v>
      </c>
      <c r="I394" s="17"/>
      <c r="J394" s="46"/>
      <c r="K394" s="46">
        <f>IF(C394="","",SUMIFS(entrada!H:H,entrada!C:C,C394)-SUMIFS(SAIDA!G:G,SAIDA!C:C,C394))</f>
        <v>0</v>
      </c>
      <c r="L394" s="22">
        <f t="shared" si="17"/>
        <v>0</v>
      </c>
      <c r="M394" s="102" t="s">
        <v>25</v>
      </c>
      <c r="N394" s="102" t="s">
        <v>46</v>
      </c>
    </row>
    <row r="395" spans="1:14" ht="28.5" customHeight="1" x14ac:dyDescent="0.3">
      <c r="A395" s="48">
        <f t="shared" ref="A395:A412" si="18">IF(C395="","",MONTH(B395))</f>
        <v>2</v>
      </c>
      <c r="B395" s="106">
        <v>43508</v>
      </c>
      <c r="C395" s="96" t="s">
        <v>498</v>
      </c>
      <c r="D395" s="19">
        <f>IFERROR((IFERROR(VLOOKUP(C395,CADA_PROD!C:G,5,0),VLOOKUP(C395,CADA_PROD!B:G,6,0))),"")</f>
        <v>0</v>
      </c>
      <c r="E395" s="16">
        <v>123</v>
      </c>
      <c r="F395" s="18"/>
      <c r="G395" s="17"/>
      <c r="H395" s="110">
        <v>12</v>
      </c>
      <c r="I395" s="17"/>
      <c r="J395" s="46"/>
      <c r="K395" s="46">
        <f>IF(C395="","",SUMIFS(entrada!H:H,entrada!C:C,C395)-SUMIFS(SAIDA!G:G,SAIDA!C:C,C395))</f>
        <v>11</v>
      </c>
      <c r="L395" s="22">
        <f t="shared" ref="L395:L412" si="19">IF(C395="","",G395*H395)</f>
        <v>0</v>
      </c>
      <c r="M395" s="102" t="s">
        <v>25</v>
      </c>
      <c r="N395" s="102" t="s">
        <v>46</v>
      </c>
    </row>
    <row r="396" spans="1:14" ht="28.5" customHeight="1" x14ac:dyDescent="0.3">
      <c r="A396" s="48">
        <f t="shared" si="18"/>
        <v>2</v>
      </c>
      <c r="B396" s="106">
        <v>43508</v>
      </c>
      <c r="C396" s="96" t="s">
        <v>499</v>
      </c>
      <c r="D396" s="19">
        <f>IFERROR((IFERROR(VLOOKUP(C396,CADA_PROD!C:G,5,0),VLOOKUP(C396,CADA_PROD!B:G,6,0))),"")</f>
        <v>0</v>
      </c>
      <c r="E396" s="16">
        <v>123</v>
      </c>
      <c r="F396" s="18"/>
      <c r="G396" s="17"/>
      <c r="H396" s="47">
        <v>80</v>
      </c>
      <c r="I396" s="17"/>
      <c r="J396" s="46"/>
      <c r="K396" s="46">
        <f>IF(C396="","",SUMIFS(entrada!H:H,entrada!C:C,C396)-SUMIFS(SAIDA!G:G,SAIDA!C:C,C396))</f>
        <v>80</v>
      </c>
      <c r="L396" s="22">
        <f t="shared" si="19"/>
        <v>0</v>
      </c>
      <c r="M396" s="102" t="s">
        <v>25</v>
      </c>
      <c r="N396" s="102" t="s">
        <v>46</v>
      </c>
    </row>
    <row r="397" spans="1:14" ht="28.5" customHeight="1" x14ac:dyDescent="0.3">
      <c r="A397" s="48">
        <f t="shared" si="18"/>
        <v>2</v>
      </c>
      <c r="B397" s="106">
        <v>43508</v>
      </c>
      <c r="C397" s="96" t="s">
        <v>500</v>
      </c>
      <c r="D397" s="19">
        <f>IFERROR((IFERROR(VLOOKUP(C397,CADA_PROD!C:G,5,0),VLOOKUP(C397,CADA_PROD!B:G,6,0))),"")</f>
        <v>0</v>
      </c>
      <c r="E397" s="16">
        <v>123</v>
      </c>
      <c r="F397" s="18"/>
      <c r="G397" s="17"/>
      <c r="H397" s="47">
        <v>70</v>
      </c>
      <c r="I397" s="17"/>
      <c r="J397" s="46"/>
      <c r="K397" s="46">
        <f>IF(C397="","",SUMIFS(entrada!H:H,entrada!C:C,C397)-SUMIFS(SAIDA!G:G,SAIDA!C:C,C397))</f>
        <v>70</v>
      </c>
      <c r="L397" s="22">
        <f t="shared" si="19"/>
        <v>0</v>
      </c>
      <c r="M397" s="102" t="s">
        <v>25</v>
      </c>
      <c r="N397" s="102" t="s">
        <v>46</v>
      </c>
    </row>
    <row r="398" spans="1:14" ht="28.5" customHeight="1" x14ac:dyDescent="0.3">
      <c r="A398" s="48">
        <f t="shared" si="18"/>
        <v>2</v>
      </c>
      <c r="B398" s="106">
        <v>43508</v>
      </c>
      <c r="C398" s="96" t="s">
        <v>501</v>
      </c>
      <c r="D398" s="19">
        <f>IFERROR((IFERROR(VLOOKUP(C398,CADA_PROD!C:G,5,0),VLOOKUP(C398,CADA_PROD!B:G,6,0))),"")</f>
        <v>0</v>
      </c>
      <c r="E398" s="16">
        <v>123</v>
      </c>
      <c r="F398" s="18"/>
      <c r="G398" s="17"/>
      <c r="H398" s="47">
        <v>10</v>
      </c>
      <c r="I398" s="17"/>
      <c r="J398" s="46"/>
      <c r="K398" s="46">
        <f>IF(C398="","",SUMIFS(entrada!H:H,entrada!C:C,C398)-SUMIFS(SAIDA!G:G,SAIDA!C:C,C398))</f>
        <v>8</v>
      </c>
      <c r="L398" s="22">
        <f t="shared" si="19"/>
        <v>0</v>
      </c>
      <c r="M398" s="102" t="s">
        <v>25</v>
      </c>
      <c r="N398" s="102" t="s">
        <v>46</v>
      </c>
    </row>
    <row r="399" spans="1:14" ht="28.5" customHeight="1" x14ac:dyDescent="0.3">
      <c r="A399" s="48">
        <f t="shared" si="18"/>
        <v>2</v>
      </c>
      <c r="B399" s="106">
        <v>43508</v>
      </c>
      <c r="C399" s="96" t="s">
        <v>502</v>
      </c>
      <c r="D399" s="19">
        <f>IFERROR((IFERROR(VLOOKUP(C399,CADA_PROD!C:G,5,0),VLOOKUP(C399,CADA_PROD!B:G,6,0))),"")</f>
        <v>0</v>
      </c>
      <c r="E399" s="16">
        <v>123</v>
      </c>
      <c r="F399" s="18"/>
      <c r="G399" s="17"/>
      <c r="H399" s="47">
        <v>2</v>
      </c>
      <c r="I399" s="17"/>
      <c r="J399" s="46"/>
      <c r="K399" s="46">
        <f>IF(C399="","",SUMIFS(entrada!H:H,entrada!C:C,C399)-SUMIFS(SAIDA!G:G,SAIDA!C:C,C399))</f>
        <v>2</v>
      </c>
      <c r="L399" s="22">
        <f t="shared" si="19"/>
        <v>0</v>
      </c>
      <c r="M399" s="102" t="s">
        <v>25</v>
      </c>
      <c r="N399" s="102" t="s">
        <v>46</v>
      </c>
    </row>
    <row r="400" spans="1:14" ht="28.5" customHeight="1" x14ac:dyDescent="0.3">
      <c r="A400" s="48">
        <f t="shared" si="18"/>
        <v>2</v>
      </c>
      <c r="B400" s="106">
        <v>43508</v>
      </c>
      <c r="C400" s="96" t="s">
        <v>503</v>
      </c>
      <c r="D400" s="19">
        <f>IFERROR((IFERROR(VLOOKUP(C400,CADA_PROD!C:G,5,0),VLOOKUP(C400,CADA_PROD!B:G,6,0))),"")</f>
        <v>0</v>
      </c>
      <c r="E400" s="16">
        <v>123</v>
      </c>
      <c r="F400" s="18"/>
      <c r="G400" s="17"/>
      <c r="H400" s="47">
        <v>8</v>
      </c>
      <c r="I400" s="17"/>
      <c r="J400" s="46"/>
      <c r="K400" s="46">
        <f>IF(C400="","",SUMIFS(entrada!H:H,entrada!C:C,C400)-SUMIFS(SAIDA!G:G,SAIDA!C:C,C400))</f>
        <v>6</v>
      </c>
      <c r="L400" s="22">
        <f t="shared" si="19"/>
        <v>0</v>
      </c>
      <c r="M400" s="102" t="s">
        <v>25</v>
      </c>
      <c r="N400" s="102" t="s">
        <v>46</v>
      </c>
    </row>
    <row r="401" spans="1:14" ht="28.5" customHeight="1" x14ac:dyDescent="0.3">
      <c r="A401" s="48">
        <f t="shared" si="18"/>
        <v>2</v>
      </c>
      <c r="B401" s="106">
        <v>43508</v>
      </c>
      <c r="C401" s="96" t="s">
        <v>504</v>
      </c>
      <c r="D401" s="19">
        <f>IFERROR((IFERROR(VLOOKUP(C401,CADA_PROD!C:G,5,0),VLOOKUP(C401,CADA_PROD!B:G,6,0))),"")</f>
        <v>0</v>
      </c>
      <c r="E401" s="16">
        <v>123</v>
      </c>
      <c r="F401" s="18"/>
      <c r="G401" s="17"/>
      <c r="H401" s="47">
        <v>1</v>
      </c>
      <c r="I401" s="17"/>
      <c r="J401" s="46"/>
      <c r="K401" s="46">
        <f>IF(C401="","",SUMIFS(entrada!H:H,entrada!C:C,C401)-SUMIFS(SAIDA!G:G,SAIDA!C:C,C401))</f>
        <v>1</v>
      </c>
      <c r="L401" s="22">
        <f t="shared" si="19"/>
        <v>0</v>
      </c>
      <c r="M401" s="102" t="s">
        <v>25</v>
      </c>
      <c r="N401" s="102" t="s">
        <v>46</v>
      </c>
    </row>
    <row r="402" spans="1:14" ht="28.5" customHeight="1" x14ac:dyDescent="0.3">
      <c r="A402" s="48">
        <f t="shared" si="18"/>
        <v>2</v>
      </c>
      <c r="B402" s="106">
        <v>43508</v>
      </c>
      <c r="C402" s="96" t="s">
        <v>505</v>
      </c>
      <c r="D402" s="19">
        <f>IFERROR((IFERROR(VLOOKUP(C402,CADA_PROD!C:G,5,0),VLOOKUP(C402,CADA_PROD!B:G,6,0))),"")</f>
        <v>0</v>
      </c>
      <c r="E402" s="16">
        <v>123</v>
      </c>
      <c r="F402" s="18"/>
      <c r="G402" s="17"/>
      <c r="H402" s="47">
        <v>1</v>
      </c>
      <c r="I402" s="17"/>
      <c r="J402" s="46"/>
      <c r="K402" s="46">
        <f>IF(C402="","",SUMIFS(entrada!H:H,entrada!C:C,C402)-SUMIFS(SAIDA!G:G,SAIDA!C:C,C402))</f>
        <v>1</v>
      </c>
      <c r="L402" s="22">
        <f t="shared" si="19"/>
        <v>0</v>
      </c>
      <c r="M402" s="102" t="s">
        <v>25</v>
      </c>
      <c r="N402" s="102" t="s">
        <v>46</v>
      </c>
    </row>
    <row r="403" spans="1:14" ht="28.5" customHeight="1" x14ac:dyDescent="0.3">
      <c r="A403" s="48">
        <f t="shared" si="18"/>
        <v>2</v>
      </c>
      <c r="B403" s="106">
        <v>43508</v>
      </c>
      <c r="C403" s="96" t="s">
        <v>506</v>
      </c>
      <c r="D403" s="19">
        <f>IFERROR((IFERROR(VLOOKUP(C403,CADA_PROD!C:G,5,0),VLOOKUP(C403,CADA_PROD!B:G,6,0))),"")</f>
        <v>0</v>
      </c>
      <c r="E403" s="16">
        <v>123</v>
      </c>
      <c r="F403" s="18"/>
      <c r="G403" s="17"/>
      <c r="H403" s="47">
        <v>16</v>
      </c>
      <c r="I403" s="17"/>
      <c r="J403" s="46"/>
      <c r="K403" s="46">
        <f>IF(C403="","",SUMIFS(entrada!H:H,entrada!C:C,C403)-SUMIFS(SAIDA!G:G,SAIDA!C:C,C403))</f>
        <v>1245</v>
      </c>
      <c r="L403" s="22">
        <f t="shared" si="19"/>
        <v>0</v>
      </c>
      <c r="M403" s="102" t="s">
        <v>25</v>
      </c>
      <c r="N403" s="102" t="s">
        <v>46</v>
      </c>
    </row>
    <row r="404" spans="1:14" ht="28.5" customHeight="1" x14ac:dyDescent="0.3">
      <c r="A404" s="48">
        <f t="shared" si="18"/>
        <v>2</v>
      </c>
      <c r="B404" s="106">
        <v>43508</v>
      </c>
      <c r="C404" s="96" t="s">
        <v>507</v>
      </c>
      <c r="D404" s="19">
        <f>IFERROR((IFERROR(VLOOKUP(C404,CADA_PROD!C:G,5,0),VLOOKUP(C404,CADA_PROD!B:G,6,0))),"")</f>
        <v>0</v>
      </c>
      <c r="E404" s="16">
        <v>123</v>
      </c>
      <c r="F404" s="18"/>
      <c r="G404" s="17"/>
      <c r="H404" s="47">
        <v>53</v>
      </c>
      <c r="I404" s="17"/>
      <c r="J404" s="46"/>
      <c r="K404" s="46">
        <f>IF(C404="","",SUMIFS(entrada!H:H,entrada!C:C,C404)-SUMIFS(SAIDA!G:G,SAIDA!C:C,C404))</f>
        <v>50</v>
      </c>
      <c r="L404" s="22">
        <f t="shared" si="19"/>
        <v>0</v>
      </c>
      <c r="M404" s="102" t="s">
        <v>25</v>
      </c>
      <c r="N404" s="102" t="s">
        <v>46</v>
      </c>
    </row>
    <row r="405" spans="1:14" ht="28.5" customHeight="1" x14ac:dyDescent="0.3">
      <c r="A405" s="48">
        <f t="shared" si="18"/>
        <v>2</v>
      </c>
      <c r="B405" s="106">
        <v>43508</v>
      </c>
      <c r="C405" s="96" t="s">
        <v>508</v>
      </c>
      <c r="D405" s="19">
        <f>IFERROR((IFERROR(VLOOKUP(C405,CADA_PROD!C:G,5,0),VLOOKUP(C405,CADA_PROD!B:G,6,0))),"")</f>
        <v>0</v>
      </c>
      <c r="E405" s="16">
        <v>123</v>
      </c>
      <c r="F405" s="18"/>
      <c r="G405" s="17"/>
      <c r="H405" s="47">
        <v>1</v>
      </c>
      <c r="I405" s="17"/>
      <c r="J405" s="46"/>
      <c r="K405" s="46">
        <f>IF(C405="","",SUMIFS(entrada!H:H,entrada!C:C,C405)-SUMIFS(SAIDA!G:G,SAIDA!C:C,C405))</f>
        <v>1</v>
      </c>
      <c r="L405" s="22">
        <f t="shared" si="19"/>
        <v>0</v>
      </c>
      <c r="M405" s="102" t="s">
        <v>25</v>
      </c>
      <c r="N405" s="102" t="s">
        <v>46</v>
      </c>
    </row>
    <row r="406" spans="1:14" ht="28.5" customHeight="1" x14ac:dyDescent="0.3">
      <c r="A406" s="48">
        <f t="shared" si="18"/>
        <v>2</v>
      </c>
      <c r="B406" s="106">
        <v>43508</v>
      </c>
      <c r="C406" s="96" t="s">
        <v>509</v>
      </c>
      <c r="D406" s="19">
        <f>IFERROR((IFERROR(VLOOKUP(C406,CADA_PROD!C:G,5,0),VLOOKUP(C406,CADA_PROD!B:G,6,0))),"")</f>
        <v>0</v>
      </c>
      <c r="E406" s="16">
        <v>123</v>
      </c>
      <c r="F406" s="18"/>
      <c r="G406" s="17"/>
      <c r="H406" s="47">
        <v>10</v>
      </c>
      <c r="I406" s="17"/>
      <c r="J406" s="46"/>
      <c r="K406" s="46">
        <f>IF(C406="","",SUMIFS(entrada!H:H,entrada!C:C,C406)-SUMIFS(SAIDA!G:G,SAIDA!C:C,C406))</f>
        <v>8</v>
      </c>
      <c r="L406" s="22">
        <f t="shared" si="19"/>
        <v>0</v>
      </c>
      <c r="M406" s="102" t="s">
        <v>25</v>
      </c>
      <c r="N406" s="102" t="s">
        <v>46</v>
      </c>
    </row>
    <row r="407" spans="1:14" ht="28.5" customHeight="1" x14ac:dyDescent="0.3">
      <c r="A407" s="48">
        <f t="shared" si="18"/>
        <v>2</v>
      </c>
      <c r="B407" s="106">
        <v>43508</v>
      </c>
      <c r="C407" s="96" t="s">
        <v>510</v>
      </c>
      <c r="D407" s="19">
        <f>IFERROR((IFERROR(VLOOKUP(C407,CADA_PROD!C:G,5,0),VLOOKUP(C407,CADA_PROD!B:G,6,0))),"")</f>
        <v>0</v>
      </c>
      <c r="E407" s="16">
        <v>123</v>
      </c>
      <c r="F407" s="18"/>
      <c r="G407" s="17"/>
      <c r="H407" s="47">
        <v>26</v>
      </c>
      <c r="I407" s="17"/>
      <c r="J407" s="46"/>
      <c r="K407" s="46">
        <f>IF(C407="","",SUMIFS(entrada!H:H,entrada!C:C,C407)-SUMIFS(SAIDA!G:G,SAIDA!C:C,C407))</f>
        <v>24</v>
      </c>
      <c r="L407" s="22">
        <f t="shared" si="19"/>
        <v>0</v>
      </c>
      <c r="M407" s="102" t="s">
        <v>25</v>
      </c>
      <c r="N407" s="102" t="s">
        <v>46</v>
      </c>
    </row>
    <row r="408" spans="1:14" ht="28.5" customHeight="1" x14ac:dyDescent="0.3">
      <c r="A408" s="48">
        <f t="shared" si="18"/>
        <v>2</v>
      </c>
      <c r="B408" s="106">
        <v>43508</v>
      </c>
      <c r="C408" s="96" t="s">
        <v>511</v>
      </c>
      <c r="D408" s="19">
        <f>IFERROR((IFERROR(VLOOKUP(C408,CADA_PROD!C:G,5,0),VLOOKUP(C408,CADA_PROD!B:G,6,0))),"")</f>
        <v>0</v>
      </c>
      <c r="E408" s="16">
        <v>123</v>
      </c>
      <c r="F408" s="18"/>
      <c r="G408" s="17"/>
      <c r="H408" s="47">
        <v>0</v>
      </c>
      <c r="I408" s="17"/>
      <c r="J408" s="46"/>
      <c r="K408" s="46">
        <f>IF(C408="","",SUMIFS(entrada!H:H,entrada!C:C,C408)-SUMIFS(SAIDA!G:G,SAIDA!C:C,C408))</f>
        <v>0</v>
      </c>
      <c r="L408" s="22">
        <f t="shared" si="19"/>
        <v>0</v>
      </c>
      <c r="M408" s="102" t="s">
        <v>25</v>
      </c>
      <c r="N408" s="102" t="s">
        <v>46</v>
      </c>
    </row>
    <row r="409" spans="1:14" ht="28.5" customHeight="1" x14ac:dyDescent="0.3">
      <c r="A409" s="48">
        <f t="shared" si="18"/>
        <v>2</v>
      </c>
      <c r="B409" s="106">
        <v>43508</v>
      </c>
      <c r="C409" s="96" t="s">
        <v>512</v>
      </c>
      <c r="D409" s="19">
        <f>IFERROR((IFERROR(VLOOKUP(C409,CADA_PROD!C:G,5,0),VLOOKUP(C409,CADA_PROD!B:G,6,0))),"")</f>
        <v>0</v>
      </c>
      <c r="E409" s="16">
        <v>123</v>
      </c>
      <c r="F409" s="18"/>
      <c r="G409" s="17"/>
      <c r="H409" s="47">
        <v>0</v>
      </c>
      <c r="I409" s="17"/>
      <c r="J409" s="46"/>
      <c r="K409" s="46">
        <f>IF(C409="","",SUMIFS(entrada!H:H,entrada!C:C,C409)-SUMIFS(SAIDA!G:G,SAIDA!C:C,C409))</f>
        <v>-5</v>
      </c>
      <c r="L409" s="22">
        <f t="shared" si="19"/>
        <v>0</v>
      </c>
      <c r="M409" s="102" t="s">
        <v>25</v>
      </c>
      <c r="N409" s="102" t="s">
        <v>46</v>
      </c>
    </row>
    <row r="410" spans="1:14" ht="28.5" customHeight="1" x14ac:dyDescent="0.3">
      <c r="A410" s="48">
        <f t="shared" si="18"/>
        <v>2</v>
      </c>
      <c r="B410" s="106">
        <v>43508</v>
      </c>
      <c r="C410" s="96" t="s">
        <v>513</v>
      </c>
      <c r="D410" s="19">
        <f>IFERROR((IFERROR(VLOOKUP(C410,CADA_PROD!C:G,5,0),VLOOKUP(C410,CADA_PROD!B:G,6,0))),"")</f>
        <v>0</v>
      </c>
      <c r="E410" s="16">
        <v>123</v>
      </c>
      <c r="F410" s="18"/>
      <c r="G410" s="17"/>
      <c r="H410" s="47">
        <v>0</v>
      </c>
      <c r="I410" s="17"/>
      <c r="J410" s="46"/>
      <c r="K410" s="46">
        <f>IF(C410="","",SUMIFS(entrada!H:H,entrada!C:C,C410)-SUMIFS(SAIDA!G:G,SAIDA!C:C,C410))</f>
        <v>0</v>
      </c>
      <c r="L410" s="22">
        <f t="shared" si="19"/>
        <v>0</v>
      </c>
      <c r="M410" s="102" t="s">
        <v>25</v>
      </c>
      <c r="N410" s="102" t="s">
        <v>46</v>
      </c>
    </row>
    <row r="411" spans="1:14" ht="28.5" customHeight="1" x14ac:dyDescent="0.3">
      <c r="A411" s="48">
        <f t="shared" si="18"/>
        <v>2</v>
      </c>
      <c r="B411" s="106">
        <v>43508</v>
      </c>
      <c r="C411" s="96" t="s">
        <v>514</v>
      </c>
      <c r="D411" s="19">
        <f>IFERROR((IFERROR(VLOOKUP(C411,CADA_PROD!C:G,5,0),VLOOKUP(C411,CADA_PROD!B:G,6,0))),"")</f>
        <v>0</v>
      </c>
      <c r="E411" s="16">
        <v>123</v>
      </c>
      <c r="F411" s="18"/>
      <c r="G411" s="17"/>
      <c r="H411" s="47">
        <v>0</v>
      </c>
      <c r="I411" s="17"/>
      <c r="J411" s="46"/>
      <c r="K411" s="46">
        <f>IF(C411="","",SUMIFS(entrada!H:H,entrada!C:C,C411)-SUMIFS(SAIDA!G:G,SAIDA!C:C,C411))</f>
        <v>-32</v>
      </c>
      <c r="L411" s="22">
        <f t="shared" si="19"/>
        <v>0</v>
      </c>
      <c r="M411" s="102" t="s">
        <v>25</v>
      </c>
      <c r="N411" s="102" t="s">
        <v>46</v>
      </c>
    </row>
    <row r="412" spans="1:14" ht="28.5" customHeight="1" x14ac:dyDescent="0.3">
      <c r="A412" s="48">
        <f t="shared" si="18"/>
        <v>2</v>
      </c>
      <c r="B412" s="106">
        <v>43508</v>
      </c>
      <c r="C412" s="96" t="s">
        <v>515</v>
      </c>
      <c r="D412" s="19">
        <f>IFERROR((IFERROR(VLOOKUP(C412,CADA_PROD!C:G,5,0),VLOOKUP(C412,CADA_PROD!B:G,6,0))),"")</f>
        <v>0</v>
      </c>
      <c r="E412" s="16">
        <v>123</v>
      </c>
      <c r="F412" s="18"/>
      <c r="G412" s="17"/>
      <c r="H412" s="47">
        <v>2</v>
      </c>
      <c r="I412" s="17"/>
      <c r="J412" s="46"/>
      <c r="K412" s="46">
        <f>IF(C412="","",SUMIFS(entrada!H:H,entrada!C:C,C412)-SUMIFS(SAIDA!G:G,SAIDA!C:C,C412))</f>
        <v>2</v>
      </c>
      <c r="L412" s="22">
        <f t="shared" si="19"/>
        <v>0</v>
      </c>
      <c r="M412" s="102" t="s">
        <v>25</v>
      </c>
      <c r="N412" s="102" t="s">
        <v>46</v>
      </c>
    </row>
    <row r="413" spans="1:14" ht="28.5" customHeight="1" x14ac:dyDescent="0.3">
      <c r="A413" s="48">
        <f t="shared" ref="A413:A422" si="20">IF(C413="","",MONTH(B413))</f>
        <v>2</v>
      </c>
      <c r="B413" s="106">
        <v>43508</v>
      </c>
      <c r="C413" s="96" t="s">
        <v>516</v>
      </c>
      <c r="D413" s="19" t="str">
        <f>IFERROR((IFERROR(VLOOKUP(C413,CADA_PROD!C:G,5,0),VLOOKUP(C413,CADA_PROD!B:G,6,0))),"")</f>
        <v>unidade</v>
      </c>
      <c r="E413" s="16">
        <v>123</v>
      </c>
      <c r="F413" s="18"/>
      <c r="G413" s="17"/>
      <c r="H413" s="47">
        <v>1</v>
      </c>
      <c r="I413" s="17"/>
      <c r="J413" s="46"/>
      <c r="K413" s="46">
        <f>IF(C413="","",SUMIFS(entrada!H:H,entrada!C:C,C413)-SUMIFS(SAIDA!G:G,SAIDA!C:C,C413))</f>
        <v>-23</v>
      </c>
      <c r="L413" s="22">
        <f t="shared" ref="L413:L422" si="21">IF(C413="","",G413*H413)</f>
        <v>0</v>
      </c>
      <c r="M413" s="102" t="s">
        <v>25</v>
      </c>
      <c r="N413" s="102" t="s">
        <v>46</v>
      </c>
    </row>
    <row r="414" spans="1:14" ht="28.5" customHeight="1" x14ac:dyDescent="0.3">
      <c r="A414" s="48">
        <f t="shared" si="20"/>
        <v>2</v>
      </c>
      <c r="B414" s="106">
        <v>43508</v>
      </c>
      <c r="C414" s="96" t="s">
        <v>517</v>
      </c>
      <c r="D414" s="19">
        <f>IFERROR((IFERROR(VLOOKUP(C414,CADA_PROD!C:G,5,0),VLOOKUP(C414,CADA_PROD!B:G,6,0))),"")</f>
        <v>0</v>
      </c>
      <c r="E414" s="16">
        <v>123</v>
      </c>
      <c r="F414" s="18"/>
      <c r="G414" s="17"/>
      <c r="H414" s="47">
        <v>1</v>
      </c>
      <c r="I414" s="17"/>
      <c r="J414" s="46"/>
      <c r="K414" s="46">
        <f>IF(C414="","",SUMIFS(entrada!H:H,entrada!C:C,C414)-SUMIFS(SAIDA!G:G,SAIDA!C:C,C414))</f>
        <v>1</v>
      </c>
      <c r="L414" s="22">
        <f t="shared" si="21"/>
        <v>0</v>
      </c>
      <c r="M414" s="102" t="s">
        <v>25</v>
      </c>
      <c r="N414" s="102" t="s">
        <v>46</v>
      </c>
    </row>
    <row r="415" spans="1:14" ht="28.5" customHeight="1" x14ac:dyDescent="0.3">
      <c r="A415" s="48">
        <f t="shared" si="20"/>
        <v>2</v>
      </c>
      <c r="B415" s="106">
        <v>43508</v>
      </c>
      <c r="C415" s="96" t="s">
        <v>518</v>
      </c>
      <c r="D415" s="19">
        <f>IFERROR((IFERROR(VLOOKUP(C415,CADA_PROD!C:G,5,0),VLOOKUP(C415,CADA_PROD!B:G,6,0))),"")</f>
        <v>0</v>
      </c>
      <c r="E415" s="16">
        <v>123</v>
      </c>
      <c r="F415" s="18"/>
      <c r="G415" s="17"/>
      <c r="H415" s="47">
        <v>15</v>
      </c>
      <c r="I415" s="17"/>
      <c r="J415" s="46"/>
      <c r="K415" s="46">
        <f>IF(C415="","",SUMIFS(entrada!H:H,entrada!C:C,C415)-SUMIFS(SAIDA!G:G,SAIDA!C:C,C415))</f>
        <v>15</v>
      </c>
      <c r="L415" s="22">
        <f t="shared" si="21"/>
        <v>0</v>
      </c>
      <c r="M415" s="102" t="s">
        <v>25</v>
      </c>
      <c r="N415" s="102" t="s">
        <v>46</v>
      </c>
    </row>
    <row r="416" spans="1:14" ht="28.5" customHeight="1" x14ac:dyDescent="0.3">
      <c r="A416" s="48">
        <f t="shared" si="20"/>
        <v>2</v>
      </c>
      <c r="B416" s="106">
        <v>43508</v>
      </c>
      <c r="C416" s="96" t="s">
        <v>519</v>
      </c>
      <c r="D416" s="19">
        <f>IFERROR((IFERROR(VLOOKUP(C416,CADA_PROD!C:G,5,0),VLOOKUP(C416,CADA_PROD!B:G,6,0))),"")</f>
        <v>0</v>
      </c>
      <c r="E416" s="16">
        <v>123</v>
      </c>
      <c r="F416" s="18"/>
      <c r="G416" s="17"/>
      <c r="H416" s="47">
        <v>0</v>
      </c>
      <c r="I416" s="17"/>
      <c r="J416" s="46"/>
      <c r="K416" s="46">
        <f>IF(C416="","",SUMIFS(entrada!H:H,entrada!C:C,C416)-SUMIFS(SAIDA!G:G,SAIDA!C:C,C416))</f>
        <v>0</v>
      </c>
      <c r="L416" s="22">
        <f t="shared" si="21"/>
        <v>0</v>
      </c>
      <c r="M416" s="102" t="s">
        <v>25</v>
      </c>
      <c r="N416" s="102" t="s">
        <v>46</v>
      </c>
    </row>
    <row r="417" spans="1:14" ht="28.5" customHeight="1" x14ac:dyDescent="0.3">
      <c r="A417" s="48">
        <f t="shared" si="20"/>
        <v>2</v>
      </c>
      <c r="B417" s="106">
        <v>43508</v>
      </c>
      <c r="C417" s="96" t="s">
        <v>520</v>
      </c>
      <c r="D417" s="19">
        <f>IFERROR((IFERROR(VLOOKUP(C417,CADA_PROD!C:G,5,0),VLOOKUP(C417,CADA_PROD!B:G,6,0))),"")</f>
        <v>0</v>
      </c>
      <c r="E417" s="16">
        <v>123</v>
      </c>
      <c r="F417" s="18"/>
      <c r="G417" s="17"/>
      <c r="H417" s="47">
        <v>0</v>
      </c>
      <c r="I417" s="17"/>
      <c r="J417" s="46"/>
      <c r="K417" s="46">
        <f>IF(C417="","",SUMIFS(entrada!H:H,entrada!C:C,C417)-SUMIFS(SAIDA!G:G,SAIDA!C:C,C417))</f>
        <v>-2</v>
      </c>
      <c r="L417" s="22">
        <f t="shared" si="21"/>
        <v>0</v>
      </c>
      <c r="M417" s="102" t="s">
        <v>25</v>
      </c>
      <c r="N417" s="102" t="s">
        <v>46</v>
      </c>
    </row>
    <row r="418" spans="1:14" ht="28.5" customHeight="1" x14ac:dyDescent="0.3">
      <c r="A418" s="48">
        <f t="shared" si="20"/>
        <v>2</v>
      </c>
      <c r="B418" s="106">
        <v>43508</v>
      </c>
      <c r="C418" s="96" t="s">
        <v>521</v>
      </c>
      <c r="D418" s="19">
        <f>IFERROR((IFERROR(VLOOKUP(C418,CADA_PROD!C:G,5,0),VLOOKUP(C418,CADA_PROD!B:G,6,0))),"")</f>
        <v>0</v>
      </c>
      <c r="E418" s="16">
        <v>123</v>
      </c>
      <c r="F418" s="18"/>
      <c r="G418" s="17"/>
      <c r="H418" s="47">
        <v>0</v>
      </c>
      <c r="I418" s="17"/>
      <c r="J418" s="46"/>
      <c r="K418" s="46">
        <f>IF(C418="","",SUMIFS(entrada!H:H,entrada!C:C,C418)-SUMIFS(SAIDA!G:G,SAIDA!C:C,C418))</f>
        <v>0</v>
      </c>
      <c r="L418" s="22">
        <f t="shared" si="21"/>
        <v>0</v>
      </c>
      <c r="M418" s="102" t="s">
        <v>25</v>
      </c>
      <c r="N418" s="102" t="s">
        <v>46</v>
      </c>
    </row>
    <row r="419" spans="1:14" ht="28.5" customHeight="1" x14ac:dyDescent="0.3">
      <c r="A419" s="48">
        <f t="shared" si="20"/>
        <v>2</v>
      </c>
      <c r="B419" s="106">
        <v>43508</v>
      </c>
      <c r="C419" s="96" t="s">
        <v>522</v>
      </c>
      <c r="D419" s="19">
        <f>IFERROR((IFERROR(VLOOKUP(C419,CADA_PROD!C:G,5,0),VLOOKUP(C419,CADA_PROD!B:G,6,0))),"")</f>
        <v>0</v>
      </c>
      <c r="E419" s="16">
        <v>123</v>
      </c>
      <c r="F419" s="18"/>
      <c r="G419" s="17"/>
      <c r="H419" s="47">
        <v>0</v>
      </c>
      <c r="I419" s="17"/>
      <c r="J419" s="46"/>
      <c r="K419" s="46">
        <f>IF(C419="","",SUMIFS(entrada!H:H,entrada!C:C,C419)-SUMIFS(SAIDA!G:G,SAIDA!C:C,C419))</f>
        <v>0</v>
      </c>
      <c r="L419" s="22">
        <f t="shared" si="21"/>
        <v>0</v>
      </c>
      <c r="M419" s="102" t="s">
        <v>25</v>
      </c>
      <c r="N419" s="102" t="s">
        <v>46</v>
      </c>
    </row>
    <row r="420" spans="1:14" ht="28.5" customHeight="1" x14ac:dyDescent="0.3">
      <c r="A420" s="48">
        <f t="shared" si="20"/>
        <v>2</v>
      </c>
      <c r="B420" s="106">
        <v>43508</v>
      </c>
      <c r="C420" s="96" t="s">
        <v>523</v>
      </c>
      <c r="D420" s="19">
        <f>IFERROR((IFERROR(VLOOKUP(C420,CADA_PROD!C:G,5,0),VLOOKUP(C420,CADA_PROD!B:G,6,0))),"")</f>
        <v>0</v>
      </c>
      <c r="E420" s="16">
        <v>123</v>
      </c>
      <c r="F420" s="18"/>
      <c r="G420" s="17"/>
      <c r="H420" s="47">
        <v>0</v>
      </c>
      <c r="I420" s="17"/>
      <c r="J420" s="46"/>
      <c r="K420" s="46">
        <f>IF(C420="","",SUMIFS(entrada!H:H,entrada!C:C,C420)-SUMIFS(SAIDA!G:G,SAIDA!C:C,C420))</f>
        <v>0</v>
      </c>
      <c r="L420" s="22">
        <f t="shared" si="21"/>
        <v>0</v>
      </c>
      <c r="M420" s="102" t="s">
        <v>25</v>
      </c>
      <c r="N420" s="102" t="s">
        <v>46</v>
      </c>
    </row>
    <row r="421" spans="1:14" ht="28.5" customHeight="1" x14ac:dyDescent="0.3">
      <c r="A421" s="48">
        <f t="shared" si="20"/>
        <v>2</v>
      </c>
      <c r="B421" s="106">
        <v>43508</v>
      </c>
      <c r="C421" s="96" t="s">
        <v>524</v>
      </c>
      <c r="D421" s="19">
        <f>IFERROR((IFERROR(VLOOKUP(C421,CADA_PROD!C:G,5,0),VLOOKUP(C421,CADA_PROD!B:G,6,0))),"")</f>
        <v>0</v>
      </c>
      <c r="E421" s="16">
        <v>123</v>
      </c>
      <c r="F421" s="18"/>
      <c r="G421" s="17"/>
      <c r="H421" s="47">
        <v>0</v>
      </c>
      <c r="I421" s="17"/>
      <c r="J421" s="46"/>
      <c r="K421" s="46">
        <f>IF(C421="","",SUMIFS(entrada!H:H,entrada!C:C,C421)-SUMIFS(SAIDA!G:G,SAIDA!C:C,C421))</f>
        <v>0</v>
      </c>
      <c r="L421" s="22">
        <f t="shared" si="21"/>
        <v>0</v>
      </c>
      <c r="M421" s="102" t="s">
        <v>25</v>
      </c>
      <c r="N421" s="102" t="s">
        <v>46</v>
      </c>
    </row>
    <row r="422" spans="1:14" ht="28.5" customHeight="1" x14ac:dyDescent="0.3">
      <c r="A422" s="48">
        <f t="shared" si="20"/>
        <v>2</v>
      </c>
      <c r="B422" s="106">
        <v>43508</v>
      </c>
      <c r="C422" s="96" t="s">
        <v>525</v>
      </c>
      <c r="D422" s="19">
        <f>IFERROR((IFERROR(VLOOKUP(C422,CADA_PROD!C:G,5,0),VLOOKUP(C422,CADA_PROD!B:G,6,0))),"")</f>
        <v>0</v>
      </c>
      <c r="E422" s="16">
        <v>123</v>
      </c>
      <c r="F422" s="18"/>
      <c r="G422" s="17"/>
      <c r="H422" s="47">
        <v>0</v>
      </c>
      <c r="I422" s="17"/>
      <c r="J422" s="46"/>
      <c r="K422" s="46">
        <f>IF(C422="","",SUMIFS(entrada!H:H,entrada!C:C,C422)-SUMIFS(SAIDA!G:G,SAIDA!C:C,C422))</f>
        <v>0</v>
      </c>
      <c r="L422" s="22">
        <f t="shared" si="21"/>
        <v>0</v>
      </c>
      <c r="M422" s="102" t="s">
        <v>25</v>
      </c>
      <c r="N422" s="102" t="s">
        <v>46</v>
      </c>
    </row>
    <row r="423" spans="1:14" ht="28.5" customHeight="1" x14ac:dyDescent="0.3">
      <c r="A423" s="48">
        <f t="shared" ref="A423:A486" si="22">IF(C423="","",MONTH(B423))</f>
        <v>2</v>
      </c>
      <c r="B423" s="106">
        <v>43508</v>
      </c>
      <c r="C423" s="96" t="s">
        <v>526</v>
      </c>
      <c r="D423" s="19">
        <f>IFERROR((IFERROR(VLOOKUP(C423,CADA_PROD!C:G,5,0),VLOOKUP(C423,CADA_PROD!B:G,6,0))),"")</f>
        <v>0</v>
      </c>
      <c r="E423" s="16">
        <v>123</v>
      </c>
      <c r="F423" s="18"/>
      <c r="G423" s="17"/>
      <c r="H423" s="47">
        <v>0</v>
      </c>
      <c r="I423" s="17"/>
      <c r="J423" s="46"/>
      <c r="K423" s="46">
        <f>IF(C423="","",SUMIFS(entrada!H:H,entrada!C:C,C423)-SUMIFS(SAIDA!G:G,SAIDA!C:C,C423))</f>
        <v>0</v>
      </c>
      <c r="L423" s="22">
        <f t="shared" ref="L423:L486" si="23">IF(C423="","",G423*H423)</f>
        <v>0</v>
      </c>
      <c r="M423" s="102" t="s">
        <v>25</v>
      </c>
      <c r="N423" s="102" t="s">
        <v>46</v>
      </c>
    </row>
    <row r="424" spans="1:14" ht="28.5" customHeight="1" x14ac:dyDescent="0.3">
      <c r="A424" s="48">
        <f t="shared" si="22"/>
        <v>2</v>
      </c>
      <c r="B424" s="106">
        <v>43508</v>
      </c>
      <c r="C424" s="96" t="s">
        <v>527</v>
      </c>
      <c r="D424" s="19">
        <f>IFERROR((IFERROR(VLOOKUP(C424,CADA_PROD!C:G,5,0),VLOOKUP(C424,CADA_PROD!B:G,6,0))),"")</f>
        <v>0</v>
      </c>
      <c r="E424" s="16">
        <v>123</v>
      </c>
      <c r="F424" s="18"/>
      <c r="G424" s="17"/>
      <c r="H424" s="47">
        <v>0</v>
      </c>
      <c r="I424" s="17"/>
      <c r="J424" s="46"/>
      <c r="K424" s="46">
        <f>IF(C424="","",SUMIFS(entrada!H:H,entrada!C:C,C424)-SUMIFS(SAIDA!G:G,SAIDA!C:C,C424))</f>
        <v>7</v>
      </c>
      <c r="L424" s="22">
        <f t="shared" si="23"/>
        <v>0</v>
      </c>
      <c r="M424" s="102" t="s">
        <v>25</v>
      </c>
      <c r="N424" s="102" t="s">
        <v>46</v>
      </c>
    </row>
    <row r="425" spans="1:14" ht="28.5" customHeight="1" x14ac:dyDescent="0.3">
      <c r="A425" s="48">
        <f t="shared" si="22"/>
        <v>2</v>
      </c>
      <c r="B425" s="106">
        <v>43508</v>
      </c>
      <c r="C425" s="96" t="s">
        <v>528</v>
      </c>
      <c r="D425" s="19">
        <f>IFERROR((IFERROR(VLOOKUP(C425,CADA_PROD!C:G,5,0),VLOOKUP(C425,CADA_PROD!B:G,6,0))),"")</f>
        <v>0</v>
      </c>
      <c r="E425" s="16">
        <v>123</v>
      </c>
      <c r="F425" s="18"/>
      <c r="G425" s="17"/>
      <c r="H425" s="47">
        <v>7</v>
      </c>
      <c r="I425" s="17"/>
      <c r="J425" s="46"/>
      <c r="K425" s="46">
        <f>IF(C425="","",SUMIFS(entrada!H:H,entrada!C:C,C425)-SUMIFS(SAIDA!G:G,SAIDA!C:C,C425))</f>
        <v>7</v>
      </c>
      <c r="L425" s="22">
        <f t="shared" si="23"/>
        <v>0</v>
      </c>
      <c r="M425" s="102" t="s">
        <v>25</v>
      </c>
      <c r="N425" s="102" t="s">
        <v>46</v>
      </c>
    </row>
    <row r="426" spans="1:14" ht="28.5" customHeight="1" x14ac:dyDescent="0.3">
      <c r="A426" s="48">
        <f t="shared" si="22"/>
        <v>2</v>
      </c>
      <c r="B426" s="106">
        <v>43508</v>
      </c>
      <c r="C426" s="96" t="s">
        <v>529</v>
      </c>
      <c r="D426" s="19">
        <f>IFERROR((IFERROR(VLOOKUP(C426,CADA_PROD!C:G,5,0),VLOOKUP(C426,CADA_PROD!B:G,6,0))),"")</f>
        <v>0</v>
      </c>
      <c r="E426" s="16">
        <v>123</v>
      </c>
      <c r="F426" s="18"/>
      <c r="G426" s="17"/>
      <c r="H426" s="47">
        <v>2</v>
      </c>
      <c r="I426" s="17"/>
      <c r="J426" s="46"/>
      <c r="K426" s="46">
        <f>IF(C426="","",SUMIFS(entrada!H:H,entrada!C:C,C426)-SUMIFS(SAIDA!G:G,SAIDA!C:C,C426))</f>
        <v>1</v>
      </c>
      <c r="L426" s="22">
        <f t="shared" si="23"/>
        <v>0</v>
      </c>
      <c r="M426" s="102" t="s">
        <v>25</v>
      </c>
      <c r="N426" s="102" t="s">
        <v>46</v>
      </c>
    </row>
    <row r="427" spans="1:14" ht="28.5" customHeight="1" x14ac:dyDescent="0.3">
      <c r="A427" s="48">
        <f t="shared" si="22"/>
        <v>2</v>
      </c>
      <c r="B427" s="106">
        <v>43508</v>
      </c>
      <c r="C427" s="96" t="s">
        <v>530</v>
      </c>
      <c r="D427" s="19">
        <f>IFERROR((IFERROR(VLOOKUP(C427,CADA_PROD!C:G,5,0),VLOOKUP(C427,CADA_PROD!B:G,6,0))),"")</f>
        <v>0</v>
      </c>
      <c r="E427" s="16">
        <v>123</v>
      </c>
      <c r="F427" s="18"/>
      <c r="G427" s="17"/>
      <c r="H427" s="47">
        <v>80</v>
      </c>
      <c r="I427" s="17"/>
      <c r="J427" s="46"/>
      <c r="K427" s="46">
        <f>IF(C427="","",SUMIFS(entrada!H:H,entrada!C:C,C427)-SUMIFS(SAIDA!G:G,SAIDA!C:C,C427))</f>
        <v>87</v>
      </c>
      <c r="L427" s="22">
        <f t="shared" si="23"/>
        <v>0</v>
      </c>
      <c r="M427" s="102" t="s">
        <v>25</v>
      </c>
      <c r="N427" s="102" t="s">
        <v>46</v>
      </c>
    </row>
    <row r="428" spans="1:14" ht="28.5" customHeight="1" x14ac:dyDescent="0.3">
      <c r="A428" s="48">
        <f t="shared" si="22"/>
        <v>2</v>
      </c>
      <c r="B428" s="106">
        <v>43508</v>
      </c>
      <c r="C428" s="96" t="s">
        <v>531</v>
      </c>
      <c r="D428" s="19">
        <f>IFERROR((IFERROR(VLOOKUP(C428,CADA_PROD!C:G,5,0),VLOOKUP(C428,CADA_PROD!B:G,6,0))),"")</f>
        <v>0</v>
      </c>
      <c r="E428" s="16">
        <v>123</v>
      </c>
      <c r="F428" s="18"/>
      <c r="G428" s="17"/>
      <c r="H428" s="47">
        <v>6</v>
      </c>
      <c r="I428" s="17"/>
      <c r="J428" s="46"/>
      <c r="K428" s="46">
        <f>IF(C428="","",SUMIFS(entrada!H:H,entrada!C:C,C428)-SUMIFS(SAIDA!G:G,SAIDA!C:C,C428))</f>
        <v>6</v>
      </c>
      <c r="L428" s="22">
        <f t="shared" si="23"/>
        <v>0</v>
      </c>
      <c r="M428" s="102" t="s">
        <v>25</v>
      </c>
      <c r="N428" s="102" t="s">
        <v>46</v>
      </c>
    </row>
    <row r="429" spans="1:14" ht="28.5" customHeight="1" x14ac:dyDescent="0.3">
      <c r="A429" s="48">
        <f t="shared" si="22"/>
        <v>2</v>
      </c>
      <c r="B429" s="106">
        <v>43508</v>
      </c>
      <c r="C429" s="96" t="s">
        <v>532</v>
      </c>
      <c r="D429" s="19">
        <f>IFERROR((IFERROR(VLOOKUP(C429,CADA_PROD!C:G,5,0),VLOOKUP(C429,CADA_PROD!B:G,6,0))),"")</f>
        <v>0</v>
      </c>
      <c r="E429" s="16">
        <v>123</v>
      </c>
      <c r="F429" s="18"/>
      <c r="G429" s="17"/>
      <c r="H429" s="47">
        <v>6</v>
      </c>
      <c r="I429" s="17"/>
      <c r="J429" s="46"/>
      <c r="K429" s="46">
        <f>IF(C429="","",SUMIFS(entrada!H:H,entrada!C:C,C429)-SUMIFS(SAIDA!G:G,SAIDA!C:C,C429))</f>
        <v>6</v>
      </c>
      <c r="L429" s="22">
        <f t="shared" si="23"/>
        <v>0</v>
      </c>
      <c r="M429" s="102" t="s">
        <v>25</v>
      </c>
      <c r="N429" s="102" t="s">
        <v>46</v>
      </c>
    </row>
    <row r="430" spans="1:14" ht="28.5" customHeight="1" x14ac:dyDescent="0.3">
      <c r="A430" s="48">
        <f t="shared" si="22"/>
        <v>2</v>
      </c>
      <c r="B430" s="106">
        <v>43508</v>
      </c>
      <c r="C430" s="96" t="s">
        <v>533</v>
      </c>
      <c r="D430" s="19">
        <f>IFERROR((IFERROR(VLOOKUP(C430,CADA_PROD!C:G,5,0),VLOOKUP(C430,CADA_PROD!B:G,6,0))),"")</f>
        <v>0</v>
      </c>
      <c r="E430" s="16">
        <v>123</v>
      </c>
      <c r="F430" s="18"/>
      <c r="G430" s="17"/>
      <c r="H430" s="47">
        <v>7</v>
      </c>
      <c r="I430" s="17"/>
      <c r="J430" s="46"/>
      <c r="K430" s="46">
        <f>IF(C430="","",SUMIFS(entrada!H:H,entrada!C:C,C430)-SUMIFS(SAIDA!G:G,SAIDA!C:C,C430))</f>
        <v>5</v>
      </c>
      <c r="L430" s="22">
        <f t="shared" si="23"/>
        <v>0</v>
      </c>
      <c r="M430" s="102" t="s">
        <v>25</v>
      </c>
      <c r="N430" s="102" t="s">
        <v>46</v>
      </c>
    </row>
    <row r="431" spans="1:14" ht="28.5" customHeight="1" x14ac:dyDescent="0.3">
      <c r="A431" s="48">
        <f t="shared" si="22"/>
        <v>2</v>
      </c>
      <c r="B431" s="106">
        <v>43508</v>
      </c>
      <c r="C431" s="96" t="s">
        <v>534</v>
      </c>
      <c r="D431" s="19">
        <f>IFERROR((IFERROR(VLOOKUP(C431,CADA_PROD!C:G,5,0),VLOOKUP(C431,CADA_PROD!B:G,6,0))),"")</f>
        <v>0</v>
      </c>
      <c r="E431" s="16">
        <v>123</v>
      </c>
      <c r="F431" s="18"/>
      <c r="G431" s="17"/>
      <c r="H431" s="47">
        <v>19</v>
      </c>
      <c r="I431" s="17"/>
      <c r="J431" s="46"/>
      <c r="K431" s="46">
        <f>IF(C431="","",SUMIFS(entrada!H:H,entrada!C:C,C431)-SUMIFS(SAIDA!G:G,SAIDA!C:C,C431))</f>
        <v>19</v>
      </c>
      <c r="L431" s="22">
        <f t="shared" si="23"/>
        <v>0</v>
      </c>
      <c r="M431" s="102" t="s">
        <v>25</v>
      </c>
      <c r="N431" s="102" t="s">
        <v>46</v>
      </c>
    </row>
    <row r="432" spans="1:14" ht="28.5" customHeight="1" x14ac:dyDescent="0.3">
      <c r="A432" s="48">
        <f t="shared" si="22"/>
        <v>2</v>
      </c>
      <c r="B432" s="106">
        <v>43508</v>
      </c>
      <c r="C432" s="96" t="s">
        <v>535</v>
      </c>
      <c r="D432" s="19">
        <f>IFERROR((IFERROR(VLOOKUP(C432,CADA_PROD!C:G,5,0),VLOOKUP(C432,CADA_PROD!B:G,6,0))),"")</f>
        <v>0</v>
      </c>
      <c r="E432" s="16">
        <v>123</v>
      </c>
      <c r="F432" s="18"/>
      <c r="G432" s="17"/>
      <c r="H432" s="47">
        <v>4</v>
      </c>
      <c r="I432" s="17"/>
      <c r="J432" s="46"/>
      <c r="K432" s="46">
        <f>IF(C432="","",SUMIFS(entrada!H:H,entrada!C:C,C432)-SUMIFS(SAIDA!G:G,SAIDA!C:C,C432))</f>
        <v>4</v>
      </c>
      <c r="L432" s="22">
        <f t="shared" si="23"/>
        <v>0</v>
      </c>
      <c r="M432" s="102" t="s">
        <v>25</v>
      </c>
      <c r="N432" s="102" t="s">
        <v>46</v>
      </c>
    </row>
    <row r="433" spans="1:14" ht="28.5" customHeight="1" x14ac:dyDescent="0.3">
      <c r="A433" s="48">
        <f t="shared" si="22"/>
        <v>2</v>
      </c>
      <c r="B433" s="106">
        <v>43508</v>
      </c>
      <c r="C433" s="96" t="s">
        <v>536</v>
      </c>
      <c r="D433" s="19">
        <f>IFERROR((IFERROR(VLOOKUP(C433,CADA_PROD!C:G,5,0),VLOOKUP(C433,CADA_PROD!B:G,6,0))),"")</f>
        <v>0</v>
      </c>
      <c r="E433" s="16">
        <v>123</v>
      </c>
      <c r="F433" s="18"/>
      <c r="G433" s="17"/>
      <c r="H433" s="47">
        <v>7</v>
      </c>
      <c r="I433" s="17"/>
      <c r="J433" s="46"/>
      <c r="K433" s="46">
        <f>IF(C433="","",SUMIFS(entrada!H:H,entrada!C:C,C433)-SUMIFS(SAIDA!G:G,SAIDA!C:C,C433))</f>
        <v>3</v>
      </c>
      <c r="L433" s="22">
        <f t="shared" si="23"/>
        <v>0</v>
      </c>
      <c r="M433" s="102" t="s">
        <v>25</v>
      </c>
      <c r="N433" s="102" t="s">
        <v>46</v>
      </c>
    </row>
    <row r="434" spans="1:14" ht="28.5" customHeight="1" x14ac:dyDescent="0.3">
      <c r="A434" s="48">
        <f t="shared" si="22"/>
        <v>2</v>
      </c>
      <c r="B434" s="106">
        <v>43508</v>
      </c>
      <c r="C434" s="96" t="s">
        <v>537</v>
      </c>
      <c r="D434" s="19">
        <f>IFERROR((IFERROR(VLOOKUP(C434,CADA_PROD!C:G,5,0),VLOOKUP(C434,CADA_PROD!B:G,6,0))),"")</f>
        <v>0</v>
      </c>
      <c r="E434" s="16">
        <v>123</v>
      </c>
      <c r="F434" s="18"/>
      <c r="G434" s="17"/>
      <c r="H434" s="47">
        <v>13</v>
      </c>
      <c r="I434" s="17"/>
      <c r="J434" s="46"/>
      <c r="K434" s="46">
        <f>IF(C434="","",SUMIFS(entrada!H:H,entrada!C:C,C434)-SUMIFS(SAIDA!G:G,SAIDA!C:C,C434))</f>
        <v>13</v>
      </c>
      <c r="L434" s="22">
        <f t="shared" si="23"/>
        <v>0</v>
      </c>
      <c r="M434" s="102" t="s">
        <v>25</v>
      </c>
      <c r="N434" s="102" t="s">
        <v>46</v>
      </c>
    </row>
    <row r="435" spans="1:14" ht="28.5" customHeight="1" x14ac:dyDescent="0.3">
      <c r="A435" s="48">
        <f t="shared" si="22"/>
        <v>2</v>
      </c>
      <c r="B435" s="106">
        <v>43508</v>
      </c>
      <c r="C435" s="96" t="s">
        <v>538</v>
      </c>
      <c r="D435" s="19">
        <f>IFERROR((IFERROR(VLOOKUP(C435,CADA_PROD!C:G,5,0),VLOOKUP(C435,CADA_PROD!B:G,6,0))),"")</f>
        <v>0</v>
      </c>
      <c r="E435" s="16">
        <v>123</v>
      </c>
      <c r="F435" s="18"/>
      <c r="G435" s="17"/>
      <c r="H435" s="47">
        <v>20</v>
      </c>
      <c r="I435" s="17"/>
      <c r="J435" s="46"/>
      <c r="K435" s="46">
        <f>IF(C435="","",SUMIFS(entrada!H:H,entrada!C:C,C435)-SUMIFS(SAIDA!G:G,SAIDA!C:C,C435))</f>
        <v>20</v>
      </c>
      <c r="L435" s="22">
        <f t="shared" si="23"/>
        <v>0</v>
      </c>
      <c r="M435" s="102" t="s">
        <v>25</v>
      </c>
      <c r="N435" s="102" t="s">
        <v>46</v>
      </c>
    </row>
    <row r="436" spans="1:14" ht="28.5" customHeight="1" x14ac:dyDescent="0.3">
      <c r="A436" s="48">
        <f t="shared" si="22"/>
        <v>2</v>
      </c>
      <c r="B436" s="106">
        <v>43508</v>
      </c>
      <c r="C436" s="96" t="s">
        <v>539</v>
      </c>
      <c r="D436" s="19">
        <f>IFERROR((IFERROR(VLOOKUP(C436,CADA_PROD!C:G,5,0),VLOOKUP(C436,CADA_PROD!B:G,6,0))),"")</f>
        <v>0</v>
      </c>
      <c r="E436" s="16">
        <v>123</v>
      </c>
      <c r="F436" s="18"/>
      <c r="G436" s="17"/>
      <c r="H436" s="47">
        <v>12</v>
      </c>
      <c r="I436" s="17"/>
      <c r="J436" s="46"/>
      <c r="K436" s="46">
        <f>IF(C436="","",SUMIFS(entrada!H:H,entrada!C:C,C436)-SUMIFS(SAIDA!G:G,SAIDA!C:C,C436))</f>
        <v>4</v>
      </c>
      <c r="L436" s="22">
        <f t="shared" si="23"/>
        <v>0</v>
      </c>
      <c r="M436" s="102" t="s">
        <v>25</v>
      </c>
      <c r="N436" s="102" t="s">
        <v>46</v>
      </c>
    </row>
    <row r="437" spans="1:14" ht="28.5" customHeight="1" x14ac:dyDescent="0.3">
      <c r="A437" s="48">
        <f t="shared" si="22"/>
        <v>2</v>
      </c>
      <c r="B437" s="106">
        <v>43508</v>
      </c>
      <c r="C437" s="96" t="s">
        <v>540</v>
      </c>
      <c r="D437" s="19">
        <f>IFERROR((IFERROR(VLOOKUP(C437,CADA_PROD!C:G,5,0),VLOOKUP(C437,CADA_PROD!B:G,6,0))),"")</f>
        <v>0</v>
      </c>
      <c r="E437" s="16">
        <v>123</v>
      </c>
      <c r="F437" s="18"/>
      <c r="G437" s="17"/>
      <c r="H437" s="47">
        <v>9</v>
      </c>
      <c r="I437" s="17"/>
      <c r="J437" s="46"/>
      <c r="K437" s="46">
        <f>IF(C437="","",SUMIFS(entrada!H:H,entrada!C:C,C437)-SUMIFS(SAIDA!G:G,SAIDA!C:C,C437))</f>
        <v>2</v>
      </c>
      <c r="L437" s="22">
        <f t="shared" si="23"/>
        <v>0</v>
      </c>
      <c r="M437" s="102" t="s">
        <v>25</v>
      </c>
      <c r="N437" s="102" t="s">
        <v>46</v>
      </c>
    </row>
    <row r="438" spans="1:14" ht="28.5" customHeight="1" x14ac:dyDescent="0.3">
      <c r="A438" s="48">
        <f t="shared" si="22"/>
        <v>2</v>
      </c>
      <c r="B438" s="106">
        <v>43508</v>
      </c>
      <c r="C438" s="96" t="s">
        <v>541</v>
      </c>
      <c r="D438" s="19">
        <f>IFERROR((IFERROR(VLOOKUP(C438,CADA_PROD!C:G,5,0),VLOOKUP(C438,CADA_PROD!B:G,6,0))),"")</f>
        <v>0</v>
      </c>
      <c r="E438" s="16">
        <v>123</v>
      </c>
      <c r="F438" s="18"/>
      <c r="G438" s="17"/>
      <c r="H438" s="47">
        <v>12</v>
      </c>
      <c r="I438" s="17"/>
      <c r="J438" s="46"/>
      <c r="K438" s="46">
        <f>IF(C438="","",SUMIFS(entrada!H:H,entrada!C:C,C438)-SUMIFS(SAIDA!G:G,SAIDA!C:C,C438))</f>
        <v>12</v>
      </c>
      <c r="L438" s="22">
        <f t="shared" si="23"/>
        <v>0</v>
      </c>
      <c r="M438" s="102" t="s">
        <v>25</v>
      </c>
      <c r="N438" s="102" t="s">
        <v>46</v>
      </c>
    </row>
    <row r="439" spans="1:14" ht="28.5" customHeight="1" x14ac:dyDescent="0.3">
      <c r="A439" s="48">
        <f t="shared" si="22"/>
        <v>2</v>
      </c>
      <c r="B439" s="106">
        <v>43508</v>
      </c>
      <c r="C439" s="96" t="s">
        <v>542</v>
      </c>
      <c r="D439" s="19">
        <f>IFERROR((IFERROR(VLOOKUP(C439,CADA_PROD!C:G,5,0),VLOOKUP(C439,CADA_PROD!B:G,6,0))),"")</f>
        <v>0</v>
      </c>
      <c r="E439" s="16">
        <v>123</v>
      </c>
      <c r="F439" s="18"/>
      <c r="G439" s="17"/>
      <c r="H439" s="47">
        <v>5</v>
      </c>
      <c r="I439" s="17"/>
      <c r="J439" s="46"/>
      <c r="K439" s="46">
        <f>IF(C439="","",SUMIFS(entrada!H:H,entrada!C:C,C439)-SUMIFS(SAIDA!G:G,SAIDA!C:C,C439))</f>
        <v>5</v>
      </c>
      <c r="L439" s="22">
        <f t="shared" si="23"/>
        <v>0</v>
      </c>
      <c r="M439" s="102" t="s">
        <v>25</v>
      </c>
      <c r="N439" s="102" t="s">
        <v>46</v>
      </c>
    </row>
    <row r="440" spans="1:14" ht="28.5" customHeight="1" x14ac:dyDescent="0.3">
      <c r="A440" s="48">
        <f t="shared" si="22"/>
        <v>2</v>
      </c>
      <c r="B440" s="106">
        <v>43508</v>
      </c>
      <c r="C440" s="96" t="s">
        <v>543</v>
      </c>
      <c r="D440" s="19">
        <f>IFERROR((IFERROR(VLOOKUP(C440,CADA_PROD!C:G,5,0),VLOOKUP(C440,CADA_PROD!B:G,6,0))),"")</f>
        <v>0</v>
      </c>
      <c r="E440" s="16">
        <v>123</v>
      </c>
      <c r="F440" s="18"/>
      <c r="G440" s="17"/>
      <c r="H440" s="47">
        <v>90</v>
      </c>
      <c r="I440" s="17"/>
      <c r="J440" s="46"/>
      <c r="K440" s="46">
        <f>IF(C440="","",SUMIFS(entrada!H:H,entrada!C:C,C440)-SUMIFS(SAIDA!G:G,SAIDA!C:C,C440))</f>
        <v>90</v>
      </c>
      <c r="L440" s="22">
        <f t="shared" si="23"/>
        <v>0</v>
      </c>
      <c r="M440" s="102" t="s">
        <v>25</v>
      </c>
      <c r="N440" s="102" t="s">
        <v>46</v>
      </c>
    </row>
    <row r="441" spans="1:14" ht="28.5" customHeight="1" x14ac:dyDescent="0.3">
      <c r="A441" s="48">
        <f t="shared" si="22"/>
        <v>2</v>
      </c>
      <c r="B441" s="106">
        <v>43508</v>
      </c>
      <c r="C441" s="96" t="s">
        <v>544</v>
      </c>
      <c r="D441" s="19">
        <f>IFERROR((IFERROR(VLOOKUP(C441,CADA_PROD!C:G,5,0),VLOOKUP(C441,CADA_PROD!B:G,6,0))),"")</f>
        <v>0</v>
      </c>
      <c r="E441" s="16">
        <v>123</v>
      </c>
      <c r="F441" s="18"/>
      <c r="G441" s="17"/>
      <c r="H441" s="47">
        <v>24</v>
      </c>
      <c r="I441" s="17"/>
      <c r="J441" s="46"/>
      <c r="K441" s="46">
        <f>IF(C441="","",SUMIFS(entrada!H:H,entrada!C:C,C441)-SUMIFS(SAIDA!G:G,SAIDA!C:C,C441))</f>
        <v>15</v>
      </c>
      <c r="L441" s="22">
        <f t="shared" si="23"/>
        <v>0</v>
      </c>
      <c r="M441" s="102" t="s">
        <v>25</v>
      </c>
      <c r="N441" s="102" t="s">
        <v>46</v>
      </c>
    </row>
    <row r="442" spans="1:14" ht="28.5" customHeight="1" x14ac:dyDescent="0.3">
      <c r="A442" s="48">
        <f t="shared" si="22"/>
        <v>2</v>
      </c>
      <c r="B442" s="106">
        <v>43508</v>
      </c>
      <c r="C442" s="96" t="s">
        <v>545</v>
      </c>
      <c r="D442" s="19">
        <f>IFERROR((IFERROR(VLOOKUP(C442,CADA_PROD!C:G,5,0),VLOOKUP(C442,CADA_PROD!B:G,6,0))),"")</f>
        <v>0</v>
      </c>
      <c r="E442" s="16">
        <v>123</v>
      </c>
      <c r="F442" s="18"/>
      <c r="G442" s="17"/>
      <c r="H442" s="47">
        <v>50</v>
      </c>
      <c r="I442" s="17"/>
      <c r="J442" s="46"/>
      <c r="K442" s="46">
        <f>IF(C442="","",SUMIFS(entrada!H:H,entrada!C:C,C442)-SUMIFS(SAIDA!G:G,SAIDA!C:C,C442))</f>
        <v>50</v>
      </c>
      <c r="L442" s="22">
        <f t="shared" si="23"/>
        <v>0</v>
      </c>
      <c r="M442" s="102" t="s">
        <v>25</v>
      </c>
      <c r="N442" s="102" t="s">
        <v>46</v>
      </c>
    </row>
    <row r="443" spans="1:14" ht="28.5" customHeight="1" x14ac:dyDescent="0.3">
      <c r="A443" s="48">
        <f t="shared" si="22"/>
        <v>2</v>
      </c>
      <c r="B443" s="106">
        <v>43508</v>
      </c>
      <c r="C443" s="96" t="s">
        <v>546</v>
      </c>
      <c r="D443" s="19">
        <f>IFERROR((IFERROR(VLOOKUP(C443,CADA_PROD!C:G,5,0),VLOOKUP(C443,CADA_PROD!B:G,6,0))),"")</f>
        <v>0</v>
      </c>
      <c r="E443" s="16">
        <v>123</v>
      </c>
      <c r="F443" s="18"/>
      <c r="G443" s="17"/>
      <c r="H443" s="47">
        <v>17</v>
      </c>
      <c r="I443" s="17"/>
      <c r="J443" s="46"/>
      <c r="K443" s="46">
        <f>IF(C443="","",SUMIFS(entrada!H:H,entrada!C:C,C443)-SUMIFS(SAIDA!G:G,SAIDA!C:C,C443))</f>
        <v>17</v>
      </c>
      <c r="L443" s="22">
        <f t="shared" si="23"/>
        <v>0</v>
      </c>
      <c r="M443" s="102" t="s">
        <v>25</v>
      </c>
      <c r="N443" s="102" t="s">
        <v>46</v>
      </c>
    </row>
    <row r="444" spans="1:14" ht="28.5" customHeight="1" x14ac:dyDescent="0.3">
      <c r="A444" s="48">
        <f t="shared" si="22"/>
        <v>2</v>
      </c>
      <c r="B444" s="106">
        <v>43508</v>
      </c>
      <c r="C444" s="96" t="s">
        <v>547</v>
      </c>
      <c r="D444" s="19">
        <f>IFERROR((IFERROR(VLOOKUP(C444,CADA_PROD!C:G,5,0),VLOOKUP(C444,CADA_PROD!B:G,6,0))),"")</f>
        <v>0</v>
      </c>
      <c r="E444" s="16">
        <v>123</v>
      </c>
      <c r="F444" s="18"/>
      <c r="G444" s="17"/>
      <c r="H444" s="47">
        <v>3</v>
      </c>
      <c r="I444" s="17"/>
      <c r="J444" s="46"/>
      <c r="K444" s="46">
        <f>IF(C444="","",SUMIFS(entrada!H:H,entrada!C:C,C444)-SUMIFS(SAIDA!G:G,SAIDA!C:C,C444))</f>
        <v>3</v>
      </c>
      <c r="L444" s="22">
        <f t="shared" si="23"/>
        <v>0</v>
      </c>
      <c r="M444" s="102" t="s">
        <v>25</v>
      </c>
      <c r="N444" s="102" t="s">
        <v>46</v>
      </c>
    </row>
    <row r="445" spans="1:14" ht="28.5" customHeight="1" x14ac:dyDescent="0.3">
      <c r="A445" s="48">
        <f t="shared" si="22"/>
        <v>2</v>
      </c>
      <c r="B445" s="106">
        <v>43508</v>
      </c>
      <c r="C445" s="96" t="s">
        <v>548</v>
      </c>
      <c r="D445" s="19">
        <f>IFERROR((IFERROR(VLOOKUP(C445,CADA_PROD!C:G,5,0),VLOOKUP(C445,CADA_PROD!B:G,6,0))),"")</f>
        <v>0</v>
      </c>
      <c r="E445" s="16">
        <v>123</v>
      </c>
      <c r="F445" s="18"/>
      <c r="G445" s="17"/>
      <c r="H445" s="47">
        <v>4</v>
      </c>
      <c r="I445" s="17"/>
      <c r="J445" s="46"/>
      <c r="K445" s="46">
        <f>IF(C445="","",SUMIFS(entrada!H:H,entrada!C:C,C445)-SUMIFS(SAIDA!G:G,SAIDA!C:C,C445))</f>
        <v>4</v>
      </c>
      <c r="L445" s="22">
        <f t="shared" si="23"/>
        <v>0</v>
      </c>
      <c r="M445" s="102" t="s">
        <v>25</v>
      </c>
      <c r="N445" s="102" t="s">
        <v>46</v>
      </c>
    </row>
    <row r="446" spans="1:14" ht="28.5" customHeight="1" x14ac:dyDescent="0.3">
      <c r="A446" s="48">
        <f t="shared" si="22"/>
        <v>2</v>
      </c>
      <c r="B446" s="106">
        <v>43508</v>
      </c>
      <c r="C446" s="96" t="s">
        <v>549</v>
      </c>
      <c r="D446" s="19">
        <f>IFERROR((IFERROR(VLOOKUP(C446,CADA_PROD!C:G,5,0),VLOOKUP(C446,CADA_PROD!B:G,6,0))),"")</f>
        <v>0</v>
      </c>
      <c r="E446" s="16">
        <v>123</v>
      </c>
      <c r="F446" s="18"/>
      <c r="G446" s="17"/>
      <c r="H446" s="47">
        <v>16</v>
      </c>
      <c r="I446" s="17"/>
      <c r="J446" s="46"/>
      <c r="K446" s="46">
        <f>IF(C446="","",SUMIFS(entrada!H:H,entrada!C:C,C446)-SUMIFS(SAIDA!G:G,SAIDA!C:C,C446))</f>
        <v>14</v>
      </c>
      <c r="L446" s="22">
        <f t="shared" si="23"/>
        <v>0</v>
      </c>
      <c r="M446" s="102" t="s">
        <v>25</v>
      </c>
      <c r="N446" s="102" t="s">
        <v>46</v>
      </c>
    </row>
    <row r="447" spans="1:14" ht="28.5" customHeight="1" x14ac:dyDescent="0.3">
      <c r="A447" s="48">
        <f t="shared" si="22"/>
        <v>2</v>
      </c>
      <c r="B447" s="106">
        <v>43508</v>
      </c>
      <c r="C447" s="96" t="s">
        <v>550</v>
      </c>
      <c r="D447" s="19">
        <f>IFERROR((IFERROR(VLOOKUP(C447,CADA_PROD!C:G,5,0),VLOOKUP(C447,CADA_PROD!B:G,6,0))),"")</f>
        <v>0</v>
      </c>
      <c r="E447" s="16">
        <v>123</v>
      </c>
      <c r="F447" s="18"/>
      <c r="G447" s="17"/>
      <c r="H447" s="47">
        <v>4</v>
      </c>
      <c r="I447" s="17"/>
      <c r="J447" s="46"/>
      <c r="K447" s="46">
        <f>IF(C447="","",SUMIFS(entrada!H:H,entrada!C:C,C447)-SUMIFS(SAIDA!G:G,SAIDA!C:C,C447))</f>
        <v>4</v>
      </c>
      <c r="L447" s="22">
        <f t="shared" si="23"/>
        <v>0</v>
      </c>
      <c r="M447" s="102" t="s">
        <v>25</v>
      </c>
      <c r="N447" s="102" t="s">
        <v>46</v>
      </c>
    </row>
    <row r="448" spans="1:14" ht="28.5" customHeight="1" x14ac:dyDescent="0.3">
      <c r="A448" s="48">
        <f t="shared" si="22"/>
        <v>2</v>
      </c>
      <c r="B448" s="106">
        <v>43508</v>
      </c>
      <c r="C448" s="96" t="s">
        <v>551</v>
      </c>
      <c r="D448" s="19">
        <f>IFERROR((IFERROR(VLOOKUP(C448,CADA_PROD!C:G,5,0),VLOOKUP(C448,CADA_PROD!B:G,6,0))),"")</f>
        <v>0</v>
      </c>
      <c r="E448" s="16">
        <v>123</v>
      </c>
      <c r="F448" s="18"/>
      <c r="G448" s="17"/>
      <c r="H448" s="47">
        <v>0</v>
      </c>
      <c r="I448" s="17"/>
      <c r="J448" s="46"/>
      <c r="K448" s="46">
        <f>IF(C448="","",SUMIFS(entrada!H:H,entrada!C:C,C448)-SUMIFS(SAIDA!G:G,SAIDA!C:C,C448))</f>
        <v>0</v>
      </c>
      <c r="L448" s="22">
        <f t="shared" si="23"/>
        <v>0</v>
      </c>
      <c r="M448" s="102" t="s">
        <v>25</v>
      </c>
      <c r="N448" s="102" t="s">
        <v>46</v>
      </c>
    </row>
    <row r="449" spans="1:14" ht="28.5" customHeight="1" x14ac:dyDescent="0.3">
      <c r="A449" s="48">
        <f t="shared" si="22"/>
        <v>2</v>
      </c>
      <c r="B449" s="106">
        <v>43508</v>
      </c>
      <c r="C449" s="96" t="s">
        <v>552</v>
      </c>
      <c r="D449" s="19">
        <f>IFERROR((IFERROR(VLOOKUP(C449,CADA_PROD!C:G,5,0),VLOOKUP(C449,CADA_PROD!B:G,6,0))),"")</f>
        <v>0</v>
      </c>
      <c r="E449" s="16">
        <v>123</v>
      </c>
      <c r="F449" s="18"/>
      <c r="G449" s="17"/>
      <c r="H449" s="47">
        <v>0</v>
      </c>
      <c r="I449" s="17"/>
      <c r="J449" s="46"/>
      <c r="K449" s="46">
        <f>IF(C449="","",SUMIFS(entrada!H:H,entrada!C:C,C449)-SUMIFS(SAIDA!G:G,SAIDA!C:C,C449))</f>
        <v>0</v>
      </c>
      <c r="L449" s="22">
        <f t="shared" si="23"/>
        <v>0</v>
      </c>
      <c r="M449" s="102" t="s">
        <v>25</v>
      </c>
      <c r="N449" s="102" t="s">
        <v>46</v>
      </c>
    </row>
    <row r="450" spans="1:14" ht="28.5" customHeight="1" x14ac:dyDescent="0.3">
      <c r="A450" s="48">
        <f t="shared" si="22"/>
        <v>2</v>
      </c>
      <c r="B450" s="106">
        <v>43508</v>
      </c>
      <c r="C450" s="96" t="s">
        <v>553</v>
      </c>
      <c r="D450" s="19">
        <f>IFERROR((IFERROR(VLOOKUP(C450,CADA_PROD!C:G,5,0),VLOOKUP(C450,CADA_PROD!B:G,6,0))),"")</f>
        <v>0</v>
      </c>
      <c r="E450" s="16">
        <v>123</v>
      </c>
      <c r="F450" s="18"/>
      <c r="G450" s="17"/>
      <c r="H450" s="47">
        <v>0</v>
      </c>
      <c r="I450" s="17"/>
      <c r="J450" s="46"/>
      <c r="K450" s="46">
        <f>IF(C450="","",SUMIFS(entrada!H:H,entrada!C:C,C450)-SUMIFS(SAIDA!G:G,SAIDA!C:C,C450))</f>
        <v>0</v>
      </c>
      <c r="L450" s="22">
        <f t="shared" si="23"/>
        <v>0</v>
      </c>
      <c r="M450" s="102" t="s">
        <v>25</v>
      </c>
      <c r="N450" s="102" t="s">
        <v>46</v>
      </c>
    </row>
    <row r="451" spans="1:14" ht="28.5" customHeight="1" x14ac:dyDescent="0.3">
      <c r="A451" s="48">
        <f t="shared" si="22"/>
        <v>2</v>
      </c>
      <c r="B451" s="106">
        <v>43508</v>
      </c>
      <c r="C451" s="96" t="s">
        <v>554</v>
      </c>
      <c r="D451" s="19">
        <f>IFERROR((IFERROR(VLOOKUP(C451,CADA_PROD!C:G,5,0),VLOOKUP(C451,CADA_PROD!B:G,6,0))),"")</f>
        <v>0</v>
      </c>
      <c r="E451" s="16">
        <v>123</v>
      </c>
      <c r="F451" s="18"/>
      <c r="G451" s="17"/>
      <c r="H451" s="47">
        <v>0</v>
      </c>
      <c r="I451" s="17"/>
      <c r="J451" s="46"/>
      <c r="K451" s="46">
        <f>IF(C451="","",SUMIFS(entrada!H:H,entrada!C:C,C451)-SUMIFS(SAIDA!G:G,SAIDA!C:C,C451))</f>
        <v>0</v>
      </c>
      <c r="L451" s="22">
        <f t="shared" si="23"/>
        <v>0</v>
      </c>
      <c r="M451" s="102" t="s">
        <v>25</v>
      </c>
      <c r="N451" s="102" t="s">
        <v>46</v>
      </c>
    </row>
    <row r="452" spans="1:14" ht="28.5" customHeight="1" x14ac:dyDescent="0.3">
      <c r="A452" s="48">
        <f t="shared" si="22"/>
        <v>2</v>
      </c>
      <c r="B452" s="106">
        <v>43508</v>
      </c>
      <c r="C452" s="96" t="s">
        <v>555</v>
      </c>
      <c r="D452" s="19">
        <f>IFERROR((IFERROR(VLOOKUP(C452,CADA_PROD!C:G,5,0),VLOOKUP(C452,CADA_PROD!B:G,6,0))),"")</f>
        <v>0</v>
      </c>
      <c r="E452" s="16">
        <v>123</v>
      </c>
      <c r="F452" s="18"/>
      <c r="G452" s="17"/>
      <c r="H452" s="47">
        <v>0</v>
      </c>
      <c r="I452" s="17"/>
      <c r="J452" s="46"/>
      <c r="K452" s="46">
        <f>IF(C452="","",SUMIFS(entrada!H:H,entrada!C:C,C452)-SUMIFS(SAIDA!G:G,SAIDA!C:C,C452))</f>
        <v>0</v>
      </c>
      <c r="L452" s="22">
        <f t="shared" si="23"/>
        <v>0</v>
      </c>
      <c r="M452" s="102" t="s">
        <v>25</v>
      </c>
      <c r="N452" s="102" t="s">
        <v>46</v>
      </c>
    </row>
    <row r="453" spans="1:14" ht="28.5" customHeight="1" x14ac:dyDescent="0.3">
      <c r="A453" s="48">
        <f t="shared" si="22"/>
        <v>2</v>
      </c>
      <c r="B453" s="106">
        <v>43508</v>
      </c>
      <c r="C453" s="96" t="s">
        <v>556</v>
      </c>
      <c r="D453" s="19">
        <f>IFERROR((IFERROR(VLOOKUP(C453,CADA_PROD!C:G,5,0),VLOOKUP(C453,CADA_PROD!B:G,6,0))),"")</f>
        <v>0</v>
      </c>
      <c r="E453" s="16">
        <v>123</v>
      </c>
      <c r="F453" s="18"/>
      <c r="G453" s="17"/>
      <c r="H453" s="47">
        <v>0</v>
      </c>
      <c r="I453" s="17"/>
      <c r="J453" s="46"/>
      <c r="K453" s="46">
        <f>IF(C453="","",SUMIFS(entrada!H:H,entrada!C:C,C453)-SUMIFS(SAIDA!G:G,SAIDA!C:C,C453))</f>
        <v>0</v>
      </c>
      <c r="L453" s="22">
        <f t="shared" si="23"/>
        <v>0</v>
      </c>
      <c r="M453" s="102" t="s">
        <v>25</v>
      </c>
      <c r="N453" s="102" t="s">
        <v>46</v>
      </c>
    </row>
    <row r="454" spans="1:14" ht="28.5" customHeight="1" x14ac:dyDescent="0.3">
      <c r="A454" s="48">
        <f t="shared" si="22"/>
        <v>2</v>
      </c>
      <c r="B454" s="106">
        <v>43508</v>
      </c>
      <c r="C454" s="96" t="s">
        <v>557</v>
      </c>
      <c r="D454" s="19">
        <f>IFERROR((IFERROR(VLOOKUP(C454,CADA_PROD!C:G,5,0),VLOOKUP(C454,CADA_PROD!B:G,6,0))),"")</f>
        <v>0</v>
      </c>
      <c r="E454" s="16">
        <v>123</v>
      </c>
      <c r="F454" s="18"/>
      <c r="G454" s="17"/>
      <c r="H454" s="47">
        <v>0</v>
      </c>
      <c r="I454" s="17"/>
      <c r="J454" s="46"/>
      <c r="K454" s="46">
        <f>IF(C454="","",SUMIFS(entrada!H:H,entrada!C:C,C454)-SUMIFS(SAIDA!G:G,SAIDA!C:C,C454))</f>
        <v>0</v>
      </c>
      <c r="L454" s="22">
        <f t="shared" si="23"/>
        <v>0</v>
      </c>
      <c r="M454" s="102" t="s">
        <v>25</v>
      </c>
      <c r="N454" s="102" t="s">
        <v>46</v>
      </c>
    </row>
    <row r="455" spans="1:14" ht="28.5" customHeight="1" x14ac:dyDescent="0.3">
      <c r="A455" s="48">
        <f t="shared" si="22"/>
        <v>2</v>
      </c>
      <c r="B455" s="106">
        <v>43508</v>
      </c>
      <c r="C455" s="96" t="s">
        <v>558</v>
      </c>
      <c r="D455" s="19">
        <f>IFERROR((IFERROR(VLOOKUP(C455,CADA_PROD!C:G,5,0),VLOOKUP(C455,CADA_PROD!B:G,6,0))),"")</f>
        <v>0</v>
      </c>
      <c r="E455" s="16">
        <v>123</v>
      </c>
      <c r="F455" s="18"/>
      <c r="G455" s="17"/>
      <c r="H455" s="47">
        <v>0</v>
      </c>
      <c r="I455" s="17"/>
      <c r="J455" s="46"/>
      <c r="K455" s="46">
        <f>IF(C455="","",SUMIFS(entrada!H:H,entrada!C:C,C455)-SUMIFS(SAIDA!G:G,SAIDA!C:C,C455))</f>
        <v>0</v>
      </c>
      <c r="L455" s="22">
        <f t="shared" si="23"/>
        <v>0</v>
      </c>
      <c r="M455" s="102" t="s">
        <v>25</v>
      </c>
      <c r="N455" s="102" t="s">
        <v>46</v>
      </c>
    </row>
    <row r="456" spans="1:14" ht="28.5" customHeight="1" x14ac:dyDescent="0.3">
      <c r="A456" s="48">
        <f t="shared" si="22"/>
        <v>2</v>
      </c>
      <c r="B456" s="106">
        <v>43508</v>
      </c>
      <c r="C456" s="96" t="s">
        <v>559</v>
      </c>
      <c r="D456" s="19">
        <f>IFERROR((IFERROR(VLOOKUP(C456,CADA_PROD!C:G,5,0),VLOOKUP(C456,CADA_PROD!B:G,6,0))),"")</f>
        <v>0</v>
      </c>
      <c r="E456" s="16">
        <v>123</v>
      </c>
      <c r="F456" s="18"/>
      <c r="G456" s="17"/>
      <c r="H456" s="47">
        <v>4</v>
      </c>
      <c r="I456" s="17"/>
      <c r="J456" s="46"/>
      <c r="K456" s="46">
        <f>IF(C456="","",SUMIFS(entrada!H:H,entrada!C:C,C456)-SUMIFS(SAIDA!G:G,SAIDA!C:C,C456))</f>
        <v>-3</v>
      </c>
      <c r="L456" s="22">
        <f t="shared" si="23"/>
        <v>0</v>
      </c>
      <c r="M456" s="102" t="s">
        <v>25</v>
      </c>
      <c r="N456" s="102" t="s">
        <v>46</v>
      </c>
    </row>
    <row r="457" spans="1:14" ht="28.5" customHeight="1" x14ac:dyDescent="0.3">
      <c r="A457" s="48">
        <f t="shared" si="22"/>
        <v>2</v>
      </c>
      <c r="B457" s="106">
        <v>43508</v>
      </c>
      <c r="C457" s="96" t="s">
        <v>560</v>
      </c>
      <c r="D457" s="19">
        <f>IFERROR((IFERROR(VLOOKUP(C457,CADA_PROD!C:G,5,0),VLOOKUP(C457,CADA_PROD!B:G,6,0))),"")</f>
        <v>0</v>
      </c>
      <c r="E457" s="16">
        <v>123</v>
      </c>
      <c r="F457" s="18"/>
      <c r="G457" s="17"/>
      <c r="H457" s="47">
        <v>6</v>
      </c>
      <c r="I457" s="17"/>
      <c r="J457" s="46"/>
      <c r="K457" s="46">
        <f>IF(C457="","",SUMIFS(entrada!H:H,entrada!C:C,C457)-SUMIFS(SAIDA!G:G,SAIDA!C:C,C457))</f>
        <v>5</v>
      </c>
      <c r="L457" s="22">
        <f t="shared" si="23"/>
        <v>0</v>
      </c>
      <c r="M457" s="102" t="s">
        <v>25</v>
      </c>
      <c r="N457" s="102" t="s">
        <v>46</v>
      </c>
    </row>
    <row r="458" spans="1:14" ht="28.5" customHeight="1" x14ac:dyDescent="0.3">
      <c r="A458" s="48">
        <f t="shared" si="22"/>
        <v>2</v>
      </c>
      <c r="B458" s="106">
        <v>43508</v>
      </c>
      <c r="C458" s="96" t="s">
        <v>561</v>
      </c>
      <c r="D458" s="19">
        <f>IFERROR((IFERROR(VLOOKUP(C458,CADA_PROD!C:G,5,0),VLOOKUP(C458,CADA_PROD!B:G,6,0))),"")</f>
        <v>0</v>
      </c>
      <c r="E458" s="16">
        <v>123</v>
      </c>
      <c r="F458" s="18"/>
      <c r="G458" s="17"/>
      <c r="H458" s="47">
        <v>9</v>
      </c>
      <c r="I458" s="17"/>
      <c r="J458" s="46"/>
      <c r="K458" s="46">
        <f>IF(C458="","",SUMIFS(entrada!H:H,entrada!C:C,C458)-SUMIFS(SAIDA!G:G,SAIDA!C:C,C458))</f>
        <v>7</v>
      </c>
      <c r="L458" s="22">
        <f t="shared" si="23"/>
        <v>0</v>
      </c>
      <c r="M458" s="102" t="s">
        <v>25</v>
      </c>
      <c r="N458" s="102" t="s">
        <v>46</v>
      </c>
    </row>
    <row r="459" spans="1:14" ht="28.5" customHeight="1" x14ac:dyDescent="0.3">
      <c r="A459" s="48">
        <f t="shared" si="22"/>
        <v>2</v>
      </c>
      <c r="B459" s="106">
        <v>43508</v>
      </c>
      <c r="C459" s="96" t="s">
        <v>562</v>
      </c>
      <c r="D459" s="19">
        <f>IFERROR((IFERROR(VLOOKUP(C459,CADA_PROD!C:G,5,0),VLOOKUP(C459,CADA_PROD!B:G,6,0))),"")</f>
        <v>0</v>
      </c>
      <c r="E459" s="16">
        <v>123</v>
      </c>
      <c r="F459" s="18"/>
      <c r="G459" s="17"/>
      <c r="H459" s="47">
        <v>68</v>
      </c>
      <c r="I459" s="17"/>
      <c r="J459" s="46"/>
      <c r="K459" s="46">
        <f>IF(C459="","",SUMIFS(entrada!H:H,entrada!C:C,C459)-SUMIFS(SAIDA!G:G,SAIDA!C:C,C459))</f>
        <v>68</v>
      </c>
      <c r="L459" s="22">
        <f t="shared" si="23"/>
        <v>0</v>
      </c>
      <c r="M459" s="102" t="s">
        <v>25</v>
      </c>
      <c r="N459" s="102" t="s">
        <v>46</v>
      </c>
    </row>
    <row r="460" spans="1:14" ht="28.5" customHeight="1" x14ac:dyDescent="0.3">
      <c r="A460" s="48">
        <f t="shared" si="22"/>
        <v>2</v>
      </c>
      <c r="B460" s="106">
        <v>43508</v>
      </c>
      <c r="C460" s="96" t="s">
        <v>563</v>
      </c>
      <c r="D460" s="19">
        <f>IFERROR((IFERROR(VLOOKUP(C460,CADA_PROD!C:G,5,0),VLOOKUP(C460,CADA_PROD!B:G,6,0))),"")</f>
        <v>0</v>
      </c>
      <c r="E460" s="16">
        <v>123</v>
      </c>
      <c r="F460" s="18"/>
      <c r="G460" s="17"/>
      <c r="H460" s="47">
        <v>2</v>
      </c>
      <c r="I460" s="17"/>
      <c r="J460" s="46"/>
      <c r="K460" s="46">
        <f>IF(C460="","",SUMIFS(entrada!H:H,entrada!C:C,C460)-SUMIFS(SAIDA!G:G,SAIDA!C:C,C460))</f>
        <v>2</v>
      </c>
      <c r="L460" s="22">
        <f t="shared" si="23"/>
        <v>0</v>
      </c>
      <c r="M460" s="102" t="s">
        <v>25</v>
      </c>
      <c r="N460" s="102" t="s">
        <v>46</v>
      </c>
    </row>
    <row r="461" spans="1:14" ht="28.5" customHeight="1" x14ac:dyDescent="0.3">
      <c r="A461" s="48">
        <f t="shared" si="22"/>
        <v>2</v>
      </c>
      <c r="B461" s="106">
        <v>43508</v>
      </c>
      <c r="C461" s="96" t="s">
        <v>564</v>
      </c>
      <c r="D461" s="19">
        <f>IFERROR((IFERROR(VLOOKUP(C461,CADA_PROD!C:G,5,0),VLOOKUP(C461,CADA_PROD!B:G,6,0))),"")</f>
        <v>0</v>
      </c>
      <c r="E461" s="16">
        <v>123</v>
      </c>
      <c r="F461" s="18"/>
      <c r="G461" s="17"/>
      <c r="H461" s="47">
        <v>2</v>
      </c>
      <c r="I461" s="17"/>
      <c r="J461" s="46"/>
      <c r="K461" s="46">
        <f>IF(C461="","",SUMIFS(entrada!H:H,entrada!C:C,C461)-SUMIFS(SAIDA!G:G,SAIDA!C:C,C461))</f>
        <v>2</v>
      </c>
      <c r="L461" s="22">
        <f t="shared" si="23"/>
        <v>0</v>
      </c>
      <c r="M461" s="102" t="s">
        <v>25</v>
      </c>
      <c r="N461" s="102" t="s">
        <v>46</v>
      </c>
    </row>
    <row r="462" spans="1:14" ht="28.5" customHeight="1" x14ac:dyDescent="0.3">
      <c r="A462" s="48">
        <f t="shared" si="22"/>
        <v>2</v>
      </c>
      <c r="B462" s="106">
        <v>43508</v>
      </c>
      <c r="C462" s="96" t="s">
        <v>565</v>
      </c>
      <c r="D462" s="19">
        <f>IFERROR((IFERROR(VLOOKUP(C462,CADA_PROD!C:G,5,0),VLOOKUP(C462,CADA_PROD!B:G,6,0))),"")</f>
        <v>0</v>
      </c>
      <c r="E462" s="16">
        <v>123</v>
      </c>
      <c r="F462" s="18"/>
      <c r="G462" s="17"/>
      <c r="H462" s="47">
        <v>6</v>
      </c>
      <c r="I462" s="17"/>
      <c r="J462" s="46"/>
      <c r="K462" s="46">
        <f>IF(C462="","",SUMIFS(entrada!H:H,entrada!C:C,C462)-SUMIFS(SAIDA!G:G,SAIDA!C:C,C462))</f>
        <v>6</v>
      </c>
      <c r="L462" s="22">
        <f t="shared" si="23"/>
        <v>0</v>
      </c>
      <c r="M462" s="102" t="s">
        <v>25</v>
      </c>
      <c r="N462" s="102" t="s">
        <v>46</v>
      </c>
    </row>
    <row r="463" spans="1:14" ht="28.5" customHeight="1" x14ac:dyDescent="0.3">
      <c r="A463" s="48">
        <f t="shared" si="22"/>
        <v>2</v>
      </c>
      <c r="B463" s="106">
        <v>43508</v>
      </c>
      <c r="C463" s="96" t="s">
        <v>566</v>
      </c>
      <c r="D463" s="19">
        <f>IFERROR((IFERROR(VLOOKUP(C463,CADA_PROD!C:G,5,0),VLOOKUP(C463,CADA_PROD!B:G,6,0))),"")</f>
        <v>0</v>
      </c>
      <c r="E463" s="16">
        <v>123</v>
      </c>
      <c r="F463" s="18"/>
      <c r="G463" s="17"/>
      <c r="H463" s="47">
        <v>5</v>
      </c>
      <c r="I463" s="17"/>
      <c r="J463" s="46"/>
      <c r="K463" s="46">
        <f>IF(C463="","",SUMIFS(entrada!H:H,entrada!C:C,C463)-SUMIFS(SAIDA!G:G,SAIDA!C:C,C463))</f>
        <v>5</v>
      </c>
      <c r="L463" s="22">
        <f t="shared" si="23"/>
        <v>0</v>
      </c>
      <c r="M463" s="102" t="s">
        <v>25</v>
      </c>
      <c r="N463" s="102" t="s">
        <v>46</v>
      </c>
    </row>
    <row r="464" spans="1:14" ht="28.5" customHeight="1" x14ac:dyDescent="0.3">
      <c r="A464" s="48">
        <f t="shared" si="22"/>
        <v>2</v>
      </c>
      <c r="B464" s="106">
        <v>43508</v>
      </c>
      <c r="C464" s="96" t="s">
        <v>567</v>
      </c>
      <c r="D464" s="19">
        <f>IFERROR((IFERROR(VLOOKUP(C464,CADA_PROD!C:G,5,0),VLOOKUP(C464,CADA_PROD!B:G,6,0))),"")</f>
        <v>0</v>
      </c>
      <c r="E464" s="16">
        <v>123</v>
      </c>
      <c r="F464" s="18"/>
      <c r="G464" s="17"/>
      <c r="H464" s="47">
        <v>8</v>
      </c>
      <c r="I464" s="17"/>
      <c r="J464" s="46"/>
      <c r="K464" s="46">
        <f>IF(C464="","",SUMIFS(entrada!H:H,entrada!C:C,C464)-SUMIFS(SAIDA!G:G,SAIDA!C:C,C464))</f>
        <v>4</v>
      </c>
      <c r="L464" s="22">
        <f t="shared" si="23"/>
        <v>0</v>
      </c>
      <c r="M464" s="102" t="s">
        <v>25</v>
      </c>
      <c r="N464" s="102" t="s">
        <v>46</v>
      </c>
    </row>
    <row r="465" spans="1:14" ht="28.5" customHeight="1" x14ac:dyDescent="0.3">
      <c r="A465" s="48">
        <f t="shared" si="22"/>
        <v>2</v>
      </c>
      <c r="B465" s="106">
        <v>43508</v>
      </c>
      <c r="C465" s="96" t="s">
        <v>568</v>
      </c>
      <c r="D465" s="19">
        <f>IFERROR((IFERROR(VLOOKUP(C465,CADA_PROD!C:G,5,0),VLOOKUP(C465,CADA_PROD!B:G,6,0))),"")</f>
        <v>0</v>
      </c>
      <c r="E465" s="16">
        <v>123</v>
      </c>
      <c r="F465" s="18"/>
      <c r="G465" s="17"/>
      <c r="H465" s="47">
        <v>7</v>
      </c>
      <c r="I465" s="17"/>
      <c r="J465" s="46"/>
      <c r="K465" s="46">
        <f>IF(C465="","",SUMIFS(entrada!H:H,entrada!C:C,C465)-SUMIFS(SAIDA!G:G,SAIDA!C:C,C465))</f>
        <v>5</v>
      </c>
      <c r="L465" s="22">
        <f t="shared" si="23"/>
        <v>0</v>
      </c>
      <c r="M465" s="102" t="s">
        <v>25</v>
      </c>
      <c r="N465" s="102" t="s">
        <v>46</v>
      </c>
    </row>
    <row r="466" spans="1:14" ht="28.5" customHeight="1" x14ac:dyDescent="0.3">
      <c r="A466" s="48">
        <f t="shared" si="22"/>
        <v>2</v>
      </c>
      <c r="B466" s="106">
        <v>43508</v>
      </c>
      <c r="C466" s="96" t="s">
        <v>569</v>
      </c>
      <c r="D466" s="19">
        <f>IFERROR((IFERROR(VLOOKUP(C466,CADA_PROD!C:G,5,0),VLOOKUP(C466,CADA_PROD!B:G,6,0))),"")</f>
        <v>0</v>
      </c>
      <c r="E466" s="16">
        <v>123</v>
      </c>
      <c r="F466" s="18"/>
      <c r="G466" s="17"/>
      <c r="H466" s="47">
        <v>2</v>
      </c>
      <c r="I466" s="17"/>
      <c r="J466" s="46"/>
      <c r="K466" s="46">
        <f>IF(C466="","",SUMIFS(entrada!H:H,entrada!C:C,C466)-SUMIFS(SAIDA!G:G,SAIDA!C:C,C466))</f>
        <v>2</v>
      </c>
      <c r="L466" s="22">
        <f t="shared" si="23"/>
        <v>0</v>
      </c>
      <c r="M466" s="102" t="s">
        <v>25</v>
      </c>
      <c r="N466" s="102" t="s">
        <v>46</v>
      </c>
    </row>
    <row r="467" spans="1:14" ht="28.5" customHeight="1" x14ac:dyDescent="0.3">
      <c r="A467" s="48">
        <f t="shared" si="22"/>
        <v>2</v>
      </c>
      <c r="B467" s="106">
        <v>43508</v>
      </c>
      <c r="C467" s="96" t="s">
        <v>570</v>
      </c>
      <c r="D467" s="19">
        <f>IFERROR((IFERROR(VLOOKUP(C467,CADA_PROD!C:G,5,0),VLOOKUP(C467,CADA_PROD!B:G,6,0))),"")</f>
        <v>0</v>
      </c>
      <c r="E467" s="16">
        <v>123</v>
      </c>
      <c r="F467" s="18"/>
      <c r="G467" s="17"/>
      <c r="H467" s="47">
        <v>4</v>
      </c>
      <c r="I467" s="17"/>
      <c r="J467" s="46"/>
      <c r="K467" s="46">
        <f>IF(C467="","",SUMIFS(entrada!H:H,entrada!C:C,C467)-SUMIFS(SAIDA!G:G,SAIDA!C:C,C467))</f>
        <v>3</v>
      </c>
      <c r="L467" s="22">
        <f t="shared" si="23"/>
        <v>0</v>
      </c>
      <c r="M467" s="102" t="s">
        <v>25</v>
      </c>
      <c r="N467" s="102" t="s">
        <v>46</v>
      </c>
    </row>
    <row r="468" spans="1:14" ht="28.5" customHeight="1" x14ac:dyDescent="0.3">
      <c r="A468" s="48">
        <f t="shared" si="22"/>
        <v>2</v>
      </c>
      <c r="B468" s="106">
        <v>43508</v>
      </c>
      <c r="C468" s="96" t="s">
        <v>571</v>
      </c>
      <c r="D468" s="19">
        <f>IFERROR((IFERROR(VLOOKUP(C468,CADA_PROD!C:G,5,0),VLOOKUP(C468,CADA_PROD!B:G,6,0))),"")</f>
        <v>0</v>
      </c>
      <c r="E468" s="16">
        <v>123</v>
      </c>
      <c r="F468" s="18"/>
      <c r="G468" s="17"/>
      <c r="H468" s="47">
        <v>2</v>
      </c>
      <c r="I468" s="17"/>
      <c r="J468" s="46"/>
      <c r="K468" s="46">
        <f>IF(C468="","",SUMIFS(entrada!H:H,entrada!C:C,C468)-SUMIFS(SAIDA!G:G,SAIDA!C:C,C468))</f>
        <v>2</v>
      </c>
      <c r="L468" s="22">
        <f t="shared" si="23"/>
        <v>0</v>
      </c>
      <c r="M468" s="102" t="s">
        <v>25</v>
      </c>
      <c r="N468" s="102" t="s">
        <v>46</v>
      </c>
    </row>
    <row r="469" spans="1:14" ht="28.5" customHeight="1" x14ac:dyDescent="0.3">
      <c r="A469" s="48">
        <f t="shared" si="22"/>
        <v>2</v>
      </c>
      <c r="B469" s="106">
        <v>43508</v>
      </c>
      <c r="C469" s="96" t="s">
        <v>572</v>
      </c>
      <c r="D469" s="19">
        <f>IFERROR((IFERROR(VLOOKUP(C469,CADA_PROD!C:G,5,0),VLOOKUP(C469,CADA_PROD!B:G,6,0))),"")</f>
        <v>0</v>
      </c>
      <c r="E469" s="16">
        <v>123</v>
      </c>
      <c r="F469" s="18"/>
      <c r="G469" s="17"/>
      <c r="H469" s="47">
        <v>3</v>
      </c>
      <c r="I469" s="17"/>
      <c r="J469" s="46"/>
      <c r="K469" s="46">
        <f>IF(C469="","",SUMIFS(entrada!H:H,entrada!C:C,C469)-SUMIFS(SAIDA!G:G,SAIDA!C:C,C469))</f>
        <v>3</v>
      </c>
      <c r="L469" s="22">
        <f t="shared" si="23"/>
        <v>0</v>
      </c>
      <c r="M469" s="102" t="s">
        <v>25</v>
      </c>
      <c r="N469" s="102" t="s">
        <v>46</v>
      </c>
    </row>
    <row r="470" spans="1:14" ht="28.5" customHeight="1" x14ac:dyDescent="0.3">
      <c r="A470" s="48">
        <f t="shared" si="22"/>
        <v>2</v>
      </c>
      <c r="B470" s="106">
        <v>43508</v>
      </c>
      <c r="C470" s="96" t="s">
        <v>573</v>
      </c>
      <c r="D470" s="19">
        <f>IFERROR((IFERROR(VLOOKUP(C470,CADA_PROD!C:G,5,0),VLOOKUP(C470,CADA_PROD!B:G,6,0))),"")</f>
        <v>0</v>
      </c>
      <c r="E470" s="16">
        <v>123</v>
      </c>
      <c r="F470" s="18"/>
      <c r="G470" s="17"/>
      <c r="H470" s="47">
        <v>1</v>
      </c>
      <c r="I470" s="17"/>
      <c r="J470" s="46"/>
      <c r="K470" s="46">
        <f>IF(C470="","",SUMIFS(entrada!H:H,entrada!C:C,C470)-SUMIFS(SAIDA!G:G,SAIDA!C:C,C470))</f>
        <v>1</v>
      </c>
      <c r="L470" s="22">
        <f t="shared" si="23"/>
        <v>0</v>
      </c>
      <c r="M470" s="102" t="s">
        <v>25</v>
      </c>
      <c r="N470" s="102" t="s">
        <v>46</v>
      </c>
    </row>
    <row r="471" spans="1:14" ht="28.5" customHeight="1" x14ac:dyDescent="0.3">
      <c r="A471" s="48">
        <f t="shared" si="22"/>
        <v>2</v>
      </c>
      <c r="B471" s="106">
        <v>43508</v>
      </c>
      <c r="C471" s="96" t="s">
        <v>574</v>
      </c>
      <c r="D471" s="19">
        <f>IFERROR((IFERROR(VLOOKUP(C471,CADA_PROD!C:G,5,0),VLOOKUP(C471,CADA_PROD!B:G,6,0))),"")</f>
        <v>0</v>
      </c>
      <c r="E471" s="16">
        <v>123</v>
      </c>
      <c r="F471" s="18"/>
      <c r="G471" s="17"/>
      <c r="H471" s="47">
        <v>10</v>
      </c>
      <c r="I471" s="17"/>
      <c r="J471" s="46"/>
      <c r="K471" s="46">
        <f>IF(C471="","",SUMIFS(entrada!H:H,entrada!C:C,C471)-SUMIFS(SAIDA!G:G,SAIDA!C:C,C471))</f>
        <v>10</v>
      </c>
      <c r="L471" s="22">
        <f t="shared" si="23"/>
        <v>0</v>
      </c>
      <c r="M471" s="102" t="s">
        <v>25</v>
      </c>
      <c r="N471" s="102" t="s">
        <v>46</v>
      </c>
    </row>
    <row r="472" spans="1:14" ht="28.5" customHeight="1" x14ac:dyDescent="0.3">
      <c r="A472" s="48">
        <f t="shared" si="22"/>
        <v>2</v>
      </c>
      <c r="B472" s="106">
        <v>43508</v>
      </c>
      <c r="C472" s="96" t="s">
        <v>575</v>
      </c>
      <c r="D472" s="19">
        <f>IFERROR((IFERROR(VLOOKUP(C472,CADA_PROD!C:G,5,0),VLOOKUP(C472,CADA_PROD!B:G,6,0))),"")</f>
        <v>0</v>
      </c>
      <c r="E472" s="16">
        <v>123</v>
      </c>
      <c r="F472" s="18"/>
      <c r="G472" s="17"/>
      <c r="H472" s="47">
        <v>90</v>
      </c>
      <c r="I472" s="17"/>
      <c r="J472" s="46"/>
      <c r="K472" s="46">
        <f>IF(C472="","",SUMIFS(entrada!H:H,entrada!C:C,C472)-SUMIFS(SAIDA!G:G,SAIDA!C:C,C472))</f>
        <v>80</v>
      </c>
      <c r="L472" s="22">
        <f t="shared" si="23"/>
        <v>0</v>
      </c>
      <c r="M472" s="102" t="s">
        <v>25</v>
      </c>
      <c r="N472" s="102" t="s">
        <v>46</v>
      </c>
    </row>
    <row r="473" spans="1:14" ht="28.5" customHeight="1" x14ac:dyDescent="0.3">
      <c r="A473" s="48">
        <f t="shared" si="22"/>
        <v>2</v>
      </c>
      <c r="B473" s="106">
        <v>43508</v>
      </c>
      <c r="C473" s="96" t="s">
        <v>576</v>
      </c>
      <c r="D473" s="19">
        <f>IFERROR((IFERROR(VLOOKUP(C473,CADA_PROD!C:G,5,0),VLOOKUP(C473,CADA_PROD!B:G,6,0))),"")</f>
        <v>0</v>
      </c>
      <c r="E473" s="16">
        <v>123</v>
      </c>
      <c r="F473" s="18"/>
      <c r="G473" s="17"/>
      <c r="H473" s="47">
        <v>74</v>
      </c>
      <c r="I473" s="17"/>
      <c r="J473" s="46"/>
      <c r="K473" s="46">
        <f>IF(C473="","",SUMIFS(entrada!H:H,entrada!C:C,C473)-SUMIFS(SAIDA!G:G,SAIDA!C:C,C473))</f>
        <v>64</v>
      </c>
      <c r="L473" s="22">
        <f t="shared" si="23"/>
        <v>0</v>
      </c>
      <c r="M473" s="102" t="s">
        <v>25</v>
      </c>
      <c r="N473" s="102" t="s">
        <v>46</v>
      </c>
    </row>
    <row r="474" spans="1:14" ht="28.5" customHeight="1" x14ac:dyDescent="0.3">
      <c r="A474" s="48">
        <f t="shared" si="22"/>
        <v>2</v>
      </c>
      <c r="B474" s="106">
        <v>43508</v>
      </c>
      <c r="C474" s="96" t="s">
        <v>577</v>
      </c>
      <c r="D474" s="19">
        <f>IFERROR((IFERROR(VLOOKUP(C474,CADA_PROD!C:G,5,0),VLOOKUP(C474,CADA_PROD!B:G,6,0))),"")</f>
        <v>0</v>
      </c>
      <c r="E474" s="16">
        <v>123</v>
      </c>
      <c r="F474" s="18"/>
      <c r="G474" s="17"/>
      <c r="H474" s="47">
        <v>5</v>
      </c>
      <c r="I474" s="17"/>
      <c r="J474" s="46"/>
      <c r="K474" s="46">
        <f>IF(C474="","",SUMIFS(entrada!H:H,entrada!C:C,C474)-SUMIFS(SAIDA!G:G,SAIDA!C:C,C474))</f>
        <v>5</v>
      </c>
      <c r="L474" s="22">
        <f t="shared" si="23"/>
        <v>0</v>
      </c>
      <c r="M474" s="102" t="s">
        <v>25</v>
      </c>
      <c r="N474" s="102" t="s">
        <v>46</v>
      </c>
    </row>
    <row r="475" spans="1:14" ht="28.5" customHeight="1" x14ac:dyDescent="0.3">
      <c r="A475" s="48">
        <f t="shared" si="22"/>
        <v>2</v>
      </c>
      <c r="B475" s="106">
        <v>43508</v>
      </c>
      <c r="C475" s="96" t="s">
        <v>578</v>
      </c>
      <c r="D475" s="19">
        <f>IFERROR((IFERROR(VLOOKUP(C475,CADA_PROD!C:G,5,0),VLOOKUP(C475,CADA_PROD!B:G,6,0))),"")</f>
        <v>0</v>
      </c>
      <c r="E475" s="16">
        <v>123</v>
      </c>
      <c r="F475" s="18"/>
      <c r="G475" s="17"/>
      <c r="H475" s="47">
        <v>1</v>
      </c>
      <c r="I475" s="17"/>
      <c r="J475" s="46"/>
      <c r="K475" s="46">
        <f>IF(C475="","",SUMIFS(entrada!H:H,entrada!C:C,C475)-SUMIFS(SAIDA!G:G,SAIDA!C:C,C475))</f>
        <v>-1</v>
      </c>
      <c r="L475" s="22">
        <f t="shared" si="23"/>
        <v>0</v>
      </c>
      <c r="M475" s="102" t="s">
        <v>25</v>
      </c>
      <c r="N475" s="102" t="s">
        <v>46</v>
      </c>
    </row>
    <row r="476" spans="1:14" ht="28.5" customHeight="1" x14ac:dyDescent="0.3">
      <c r="A476" s="48">
        <f t="shared" si="22"/>
        <v>2</v>
      </c>
      <c r="B476" s="106">
        <v>43508</v>
      </c>
      <c r="C476" s="96" t="s">
        <v>579</v>
      </c>
      <c r="D476" s="19">
        <f>IFERROR((IFERROR(VLOOKUP(C476,CADA_PROD!C:G,5,0),VLOOKUP(C476,CADA_PROD!B:G,6,0))),"")</f>
        <v>0</v>
      </c>
      <c r="E476" s="16">
        <v>123</v>
      </c>
      <c r="F476" s="18"/>
      <c r="G476" s="17"/>
      <c r="H476" s="47">
        <v>10</v>
      </c>
      <c r="I476" s="17"/>
      <c r="J476" s="46"/>
      <c r="K476" s="46">
        <f>IF(C476="","",SUMIFS(entrada!H:H,entrada!C:C,C476)-SUMIFS(SAIDA!G:G,SAIDA!C:C,C476))</f>
        <v>9</v>
      </c>
      <c r="L476" s="22">
        <f t="shared" si="23"/>
        <v>0</v>
      </c>
      <c r="M476" s="102" t="s">
        <v>25</v>
      </c>
      <c r="N476" s="102" t="s">
        <v>46</v>
      </c>
    </row>
    <row r="477" spans="1:14" ht="28.5" customHeight="1" x14ac:dyDescent="0.3">
      <c r="A477" s="48">
        <f t="shared" si="22"/>
        <v>2</v>
      </c>
      <c r="B477" s="106">
        <v>43508</v>
      </c>
      <c r="C477" s="96" t="s">
        <v>580</v>
      </c>
      <c r="D477" s="19">
        <f>IFERROR((IFERROR(VLOOKUP(C477,CADA_PROD!C:G,5,0),VLOOKUP(C477,CADA_PROD!B:G,6,0))),"")</f>
        <v>0</v>
      </c>
      <c r="E477" s="16">
        <v>123</v>
      </c>
      <c r="F477" s="18"/>
      <c r="G477" s="17"/>
      <c r="H477" s="47">
        <v>18</v>
      </c>
      <c r="I477" s="17"/>
      <c r="J477" s="46"/>
      <c r="K477" s="46">
        <f>IF(C477="","",SUMIFS(entrada!H:H,entrada!C:C,C477)-SUMIFS(SAIDA!G:G,SAIDA!C:C,C477))</f>
        <v>18</v>
      </c>
      <c r="L477" s="22">
        <f t="shared" si="23"/>
        <v>0</v>
      </c>
      <c r="M477" s="102" t="s">
        <v>25</v>
      </c>
      <c r="N477" s="102" t="s">
        <v>46</v>
      </c>
    </row>
    <row r="478" spans="1:14" ht="28.5" customHeight="1" x14ac:dyDescent="0.3">
      <c r="A478" s="48">
        <f t="shared" si="22"/>
        <v>2</v>
      </c>
      <c r="B478" s="106">
        <v>43508</v>
      </c>
      <c r="C478" s="96" t="s">
        <v>581</v>
      </c>
      <c r="D478" s="19">
        <f>IFERROR((IFERROR(VLOOKUP(C478,CADA_PROD!C:G,5,0),VLOOKUP(C478,CADA_PROD!B:G,6,0))),"")</f>
        <v>0</v>
      </c>
      <c r="E478" s="16">
        <v>123</v>
      </c>
      <c r="F478" s="18"/>
      <c r="G478" s="17"/>
      <c r="H478" s="47">
        <v>0</v>
      </c>
      <c r="I478" s="17"/>
      <c r="J478" s="46"/>
      <c r="K478" s="46">
        <f>IF(C478="","",SUMIFS(entrada!H:H,entrada!C:C,C478)-SUMIFS(SAIDA!G:G,SAIDA!C:C,C478))</f>
        <v>0</v>
      </c>
      <c r="L478" s="22">
        <f t="shared" si="23"/>
        <v>0</v>
      </c>
      <c r="M478" s="102" t="s">
        <v>25</v>
      </c>
      <c r="N478" s="102" t="s">
        <v>46</v>
      </c>
    </row>
    <row r="479" spans="1:14" ht="28.5" customHeight="1" x14ac:dyDescent="0.3">
      <c r="A479" s="48">
        <f t="shared" si="22"/>
        <v>2</v>
      </c>
      <c r="B479" s="106">
        <v>43508</v>
      </c>
      <c r="C479" s="96" t="s">
        <v>582</v>
      </c>
      <c r="D479" s="19">
        <f>IFERROR((IFERROR(VLOOKUP(C479,CADA_PROD!C:G,5,0),VLOOKUP(C479,CADA_PROD!B:G,6,0))),"")</f>
        <v>0</v>
      </c>
      <c r="E479" s="16">
        <v>123</v>
      </c>
      <c r="F479" s="18"/>
      <c r="G479" s="17"/>
      <c r="H479" s="47">
        <v>8</v>
      </c>
      <c r="I479" s="17"/>
      <c r="J479" s="46"/>
      <c r="K479" s="46">
        <f>IF(C479="","",SUMIFS(entrada!H:H,entrada!C:C,C479)-SUMIFS(SAIDA!G:G,SAIDA!C:C,C479))</f>
        <v>8</v>
      </c>
      <c r="L479" s="22">
        <f t="shared" si="23"/>
        <v>0</v>
      </c>
      <c r="M479" s="102" t="s">
        <v>25</v>
      </c>
      <c r="N479" s="102" t="s">
        <v>46</v>
      </c>
    </row>
    <row r="480" spans="1:14" ht="28.5" customHeight="1" x14ac:dyDescent="0.3">
      <c r="A480" s="48">
        <f t="shared" si="22"/>
        <v>2</v>
      </c>
      <c r="B480" s="106">
        <v>43508</v>
      </c>
      <c r="C480" s="96" t="s">
        <v>583</v>
      </c>
      <c r="D480" s="19">
        <f>IFERROR((IFERROR(VLOOKUP(C480,CADA_PROD!C:G,5,0),VLOOKUP(C480,CADA_PROD!B:G,6,0))),"")</f>
        <v>0</v>
      </c>
      <c r="E480" s="16">
        <v>123</v>
      </c>
      <c r="F480" s="18"/>
      <c r="G480" s="17"/>
      <c r="H480" s="47">
        <v>0</v>
      </c>
      <c r="I480" s="17"/>
      <c r="J480" s="46"/>
      <c r="K480" s="46">
        <f>IF(C480="","",SUMIFS(entrada!H:H,entrada!C:C,C480)-SUMIFS(SAIDA!G:G,SAIDA!C:C,C480))</f>
        <v>0</v>
      </c>
      <c r="L480" s="22">
        <f t="shared" si="23"/>
        <v>0</v>
      </c>
      <c r="M480" s="102" t="s">
        <v>25</v>
      </c>
      <c r="N480" s="102" t="s">
        <v>46</v>
      </c>
    </row>
    <row r="481" spans="1:14" ht="28.5" customHeight="1" x14ac:dyDescent="0.3">
      <c r="A481" s="48">
        <f t="shared" si="22"/>
        <v>2</v>
      </c>
      <c r="B481" s="106">
        <v>43508</v>
      </c>
      <c r="C481" s="96" t="s">
        <v>584</v>
      </c>
      <c r="D481" s="19">
        <f>IFERROR((IFERROR(VLOOKUP(C481,CADA_PROD!C:G,5,0),VLOOKUP(C481,CADA_PROD!B:G,6,0))),"")</f>
        <v>0</v>
      </c>
      <c r="E481" s="16">
        <v>123</v>
      </c>
      <c r="F481" s="18"/>
      <c r="G481" s="17"/>
      <c r="H481" s="47">
        <v>0</v>
      </c>
      <c r="I481" s="17"/>
      <c r="J481" s="46"/>
      <c r="K481" s="46">
        <f>IF(C481="","",SUMIFS(entrada!H:H,entrada!C:C,C481)-SUMIFS(SAIDA!G:G,SAIDA!C:C,C481))</f>
        <v>0</v>
      </c>
      <c r="L481" s="22">
        <f t="shared" si="23"/>
        <v>0</v>
      </c>
      <c r="M481" s="102" t="s">
        <v>25</v>
      </c>
      <c r="N481" s="102" t="s">
        <v>46</v>
      </c>
    </row>
    <row r="482" spans="1:14" ht="28.5" customHeight="1" x14ac:dyDescent="0.3">
      <c r="A482" s="48">
        <f t="shared" si="22"/>
        <v>2</v>
      </c>
      <c r="B482" s="106">
        <v>43508</v>
      </c>
      <c r="C482" s="96" t="s">
        <v>585</v>
      </c>
      <c r="D482" s="19">
        <f>IFERROR((IFERROR(VLOOKUP(C482,CADA_PROD!C:G,5,0),VLOOKUP(C482,CADA_PROD!B:G,6,0))),"")</f>
        <v>0</v>
      </c>
      <c r="E482" s="16">
        <v>123</v>
      </c>
      <c r="F482" s="18"/>
      <c r="G482" s="17"/>
      <c r="H482" s="47">
        <v>0</v>
      </c>
      <c r="I482" s="17"/>
      <c r="J482" s="46"/>
      <c r="K482" s="46">
        <f>IF(C482="","",SUMIFS(entrada!H:H,entrada!C:C,C482)-SUMIFS(SAIDA!G:G,SAIDA!C:C,C482))</f>
        <v>0</v>
      </c>
      <c r="L482" s="22">
        <f t="shared" si="23"/>
        <v>0</v>
      </c>
      <c r="M482" s="102" t="s">
        <v>25</v>
      </c>
      <c r="N482" s="102" t="s">
        <v>46</v>
      </c>
    </row>
    <row r="483" spans="1:14" ht="28.5" customHeight="1" x14ac:dyDescent="0.3">
      <c r="A483" s="48">
        <f t="shared" si="22"/>
        <v>2</v>
      </c>
      <c r="B483" s="106">
        <v>43508</v>
      </c>
      <c r="C483" s="96" t="s">
        <v>586</v>
      </c>
      <c r="D483" s="19">
        <f>IFERROR((IFERROR(VLOOKUP(C483,CADA_PROD!C:G,5,0),VLOOKUP(C483,CADA_PROD!B:G,6,0))),"")</f>
        <v>0</v>
      </c>
      <c r="E483" s="16">
        <v>123</v>
      </c>
      <c r="F483" s="18"/>
      <c r="G483" s="17"/>
      <c r="H483" s="47">
        <v>0</v>
      </c>
      <c r="I483" s="17"/>
      <c r="J483" s="46"/>
      <c r="K483" s="46">
        <f>IF(C483="","",SUMIFS(entrada!H:H,entrada!C:C,C483)-SUMIFS(SAIDA!G:G,SAIDA!C:C,C483))</f>
        <v>0</v>
      </c>
      <c r="L483" s="22">
        <f t="shared" si="23"/>
        <v>0</v>
      </c>
      <c r="M483" s="102" t="s">
        <v>25</v>
      </c>
      <c r="N483" s="102" t="s">
        <v>46</v>
      </c>
    </row>
    <row r="484" spans="1:14" ht="28.5" customHeight="1" x14ac:dyDescent="0.3">
      <c r="A484" s="48">
        <f t="shared" si="22"/>
        <v>2</v>
      </c>
      <c r="B484" s="106">
        <v>43508</v>
      </c>
      <c r="C484" s="96" t="s">
        <v>587</v>
      </c>
      <c r="D484" s="19">
        <f>IFERROR((IFERROR(VLOOKUP(C484,CADA_PROD!C:G,5,0),VLOOKUP(C484,CADA_PROD!B:G,6,0))),"")</f>
        <v>0</v>
      </c>
      <c r="E484" s="16">
        <v>123</v>
      </c>
      <c r="F484" s="18"/>
      <c r="G484" s="17"/>
      <c r="H484" s="47">
        <v>0</v>
      </c>
      <c r="I484" s="17"/>
      <c r="J484" s="46"/>
      <c r="K484" s="46">
        <f>IF(C484="","",SUMIFS(entrada!H:H,entrada!C:C,C484)-SUMIFS(SAIDA!G:G,SAIDA!C:C,C484))</f>
        <v>0</v>
      </c>
      <c r="L484" s="22">
        <f t="shared" si="23"/>
        <v>0</v>
      </c>
      <c r="M484" s="102" t="s">
        <v>25</v>
      </c>
      <c r="N484" s="102" t="s">
        <v>46</v>
      </c>
    </row>
    <row r="485" spans="1:14" ht="28.5" customHeight="1" x14ac:dyDescent="0.3">
      <c r="A485" s="48">
        <f t="shared" si="22"/>
        <v>2</v>
      </c>
      <c r="B485" s="106">
        <v>43508</v>
      </c>
      <c r="C485" s="96" t="s">
        <v>588</v>
      </c>
      <c r="D485" s="19">
        <f>IFERROR((IFERROR(VLOOKUP(C485,CADA_PROD!C:G,5,0),VLOOKUP(C485,CADA_PROD!B:G,6,0))),"")</f>
        <v>0</v>
      </c>
      <c r="E485" s="16">
        <v>123</v>
      </c>
      <c r="F485" s="18"/>
      <c r="G485" s="17"/>
      <c r="H485" s="47">
        <v>0</v>
      </c>
      <c r="I485" s="17"/>
      <c r="J485" s="46"/>
      <c r="K485" s="46">
        <f>IF(C485="","",SUMIFS(entrada!H:H,entrada!C:C,C485)-SUMIFS(SAIDA!G:G,SAIDA!C:C,C485))</f>
        <v>0</v>
      </c>
      <c r="L485" s="22">
        <f t="shared" si="23"/>
        <v>0</v>
      </c>
      <c r="M485" s="102" t="s">
        <v>25</v>
      </c>
      <c r="N485" s="102" t="s">
        <v>46</v>
      </c>
    </row>
    <row r="486" spans="1:14" ht="28.5" customHeight="1" x14ac:dyDescent="0.3">
      <c r="A486" s="48">
        <f t="shared" si="22"/>
        <v>2</v>
      </c>
      <c r="B486" s="106">
        <v>43508</v>
      </c>
      <c r="C486" s="96" t="s">
        <v>589</v>
      </c>
      <c r="D486" s="19">
        <f>IFERROR((IFERROR(VLOOKUP(C486,CADA_PROD!C:G,5,0),VLOOKUP(C486,CADA_PROD!B:G,6,0))),"")</f>
        <v>0</v>
      </c>
      <c r="E486" s="16">
        <v>123</v>
      </c>
      <c r="F486" s="18"/>
      <c r="G486" s="17"/>
      <c r="H486" s="47">
        <v>0</v>
      </c>
      <c r="I486" s="17"/>
      <c r="J486" s="46"/>
      <c r="K486" s="46">
        <f>IF(C486="","",SUMIFS(entrada!H:H,entrada!C:C,C486)-SUMIFS(SAIDA!G:G,SAIDA!C:C,C486))</f>
        <v>0</v>
      </c>
      <c r="L486" s="22">
        <f t="shared" si="23"/>
        <v>0</v>
      </c>
      <c r="M486" s="102" t="s">
        <v>25</v>
      </c>
      <c r="N486" s="102" t="s">
        <v>46</v>
      </c>
    </row>
    <row r="487" spans="1:14" ht="28.5" customHeight="1" x14ac:dyDescent="0.3">
      <c r="A487" s="48">
        <f t="shared" ref="A487:A539" si="24">IF(C487="","",MONTH(B487))</f>
        <v>2</v>
      </c>
      <c r="B487" s="106">
        <v>43508</v>
      </c>
      <c r="C487" s="96" t="s">
        <v>590</v>
      </c>
      <c r="D487" s="19">
        <f>IFERROR((IFERROR(VLOOKUP(C487,CADA_PROD!C:G,5,0),VLOOKUP(C487,CADA_PROD!B:G,6,0))),"")</f>
        <v>0</v>
      </c>
      <c r="E487" s="16">
        <v>123</v>
      </c>
      <c r="F487" s="18"/>
      <c r="G487" s="17"/>
      <c r="H487" s="47">
        <v>0</v>
      </c>
      <c r="I487" s="17"/>
      <c r="J487" s="46"/>
      <c r="K487" s="46">
        <f>IF(C487="","",SUMIFS(entrada!H:H,entrada!C:C,C487)-SUMIFS(SAIDA!G:G,SAIDA!C:C,C487))</f>
        <v>0</v>
      </c>
      <c r="L487" s="22">
        <f t="shared" ref="L487:L539" si="25">IF(C487="","",G487*H487)</f>
        <v>0</v>
      </c>
      <c r="M487" s="102" t="s">
        <v>25</v>
      </c>
      <c r="N487" s="102" t="s">
        <v>46</v>
      </c>
    </row>
    <row r="488" spans="1:14" ht="28.5" customHeight="1" x14ac:dyDescent="0.3">
      <c r="A488" s="48">
        <f t="shared" si="24"/>
        <v>2</v>
      </c>
      <c r="B488" s="106">
        <v>43508</v>
      </c>
      <c r="C488" s="96" t="s">
        <v>591</v>
      </c>
      <c r="D488" s="19">
        <f>IFERROR((IFERROR(VLOOKUP(C488,CADA_PROD!C:G,5,0),VLOOKUP(C488,CADA_PROD!B:G,6,0))),"")</f>
        <v>0</v>
      </c>
      <c r="E488" s="16">
        <v>123</v>
      </c>
      <c r="F488" s="18"/>
      <c r="G488" s="17"/>
      <c r="H488" s="47">
        <v>4</v>
      </c>
      <c r="I488" s="17"/>
      <c r="J488" s="46"/>
      <c r="K488" s="46">
        <f>IF(C488="","",SUMIFS(entrada!H:H,entrada!C:C,C488)-SUMIFS(SAIDA!G:G,SAIDA!C:C,C488))</f>
        <v>4</v>
      </c>
      <c r="L488" s="22">
        <f t="shared" si="25"/>
        <v>0</v>
      </c>
      <c r="M488" s="102" t="s">
        <v>25</v>
      </c>
      <c r="N488" s="102" t="s">
        <v>46</v>
      </c>
    </row>
    <row r="489" spans="1:14" ht="28.5" customHeight="1" x14ac:dyDescent="0.3">
      <c r="A489" s="48">
        <f t="shared" si="24"/>
        <v>2</v>
      </c>
      <c r="B489" s="106">
        <v>43508</v>
      </c>
      <c r="C489" s="96" t="s">
        <v>592</v>
      </c>
      <c r="D489" s="19">
        <f>IFERROR((IFERROR(VLOOKUP(C489,CADA_PROD!C:G,5,0),VLOOKUP(C489,CADA_PROD!B:G,6,0))),"")</f>
        <v>0</v>
      </c>
      <c r="E489" s="16">
        <v>123</v>
      </c>
      <c r="F489" s="18"/>
      <c r="G489" s="17"/>
      <c r="H489" s="47">
        <v>3</v>
      </c>
      <c r="I489" s="17"/>
      <c r="J489" s="46"/>
      <c r="K489" s="46">
        <f>IF(C489="","",SUMIFS(entrada!H:H,entrada!C:C,C489)-SUMIFS(SAIDA!G:G,SAIDA!C:C,C489))</f>
        <v>3</v>
      </c>
      <c r="L489" s="22">
        <f t="shared" si="25"/>
        <v>0</v>
      </c>
      <c r="M489" s="102" t="s">
        <v>25</v>
      </c>
      <c r="N489" s="102" t="s">
        <v>46</v>
      </c>
    </row>
    <row r="490" spans="1:14" ht="28.5" customHeight="1" x14ac:dyDescent="0.3">
      <c r="A490" s="48">
        <f t="shared" si="24"/>
        <v>2</v>
      </c>
      <c r="B490" s="106">
        <v>43508</v>
      </c>
      <c r="C490" s="96" t="s">
        <v>593</v>
      </c>
      <c r="D490" s="19">
        <f>IFERROR((IFERROR(VLOOKUP(C490,CADA_PROD!C:G,5,0),VLOOKUP(C490,CADA_PROD!B:G,6,0))),"")</f>
        <v>0</v>
      </c>
      <c r="E490" s="16">
        <v>123</v>
      </c>
      <c r="F490" s="18"/>
      <c r="G490" s="17"/>
      <c r="H490" s="47">
        <v>0</v>
      </c>
      <c r="I490" s="17"/>
      <c r="J490" s="46"/>
      <c r="K490" s="46">
        <f>IF(C490="","",SUMIFS(entrada!H:H,entrada!C:C,C490)-SUMIFS(SAIDA!G:G,SAIDA!C:C,C490))</f>
        <v>0</v>
      </c>
      <c r="L490" s="22">
        <f t="shared" si="25"/>
        <v>0</v>
      </c>
      <c r="M490" s="102" t="s">
        <v>25</v>
      </c>
      <c r="N490" s="102" t="s">
        <v>46</v>
      </c>
    </row>
    <row r="491" spans="1:14" ht="28.5" customHeight="1" x14ac:dyDescent="0.3">
      <c r="A491" s="48">
        <f t="shared" si="24"/>
        <v>2</v>
      </c>
      <c r="B491" s="106">
        <v>43508</v>
      </c>
      <c r="C491" s="96" t="s">
        <v>594</v>
      </c>
      <c r="D491" s="19">
        <f>IFERROR((IFERROR(VLOOKUP(C491,CADA_PROD!C:G,5,0),VLOOKUP(C491,CADA_PROD!B:G,6,0))),"")</f>
        <v>0</v>
      </c>
      <c r="E491" s="16">
        <v>123</v>
      </c>
      <c r="F491" s="18"/>
      <c r="G491" s="17"/>
      <c r="H491" s="47">
        <v>80</v>
      </c>
      <c r="I491" s="17"/>
      <c r="J491" s="46"/>
      <c r="K491" s="46">
        <f>IF(C491="","",SUMIFS(entrada!H:H,entrada!C:C,C491)-SUMIFS(SAIDA!G:G,SAIDA!C:C,C491))</f>
        <v>80</v>
      </c>
      <c r="L491" s="22">
        <f t="shared" si="25"/>
        <v>0</v>
      </c>
      <c r="M491" s="102" t="s">
        <v>25</v>
      </c>
      <c r="N491" s="102" t="s">
        <v>46</v>
      </c>
    </row>
    <row r="492" spans="1:14" ht="28.5" customHeight="1" x14ac:dyDescent="0.3">
      <c r="A492" s="48">
        <f t="shared" si="24"/>
        <v>2</v>
      </c>
      <c r="B492" s="106">
        <v>43508</v>
      </c>
      <c r="C492" s="96" t="s">
        <v>595</v>
      </c>
      <c r="D492" s="19">
        <f>IFERROR((IFERROR(VLOOKUP(C492,CADA_PROD!C:G,5,0),VLOOKUP(C492,CADA_PROD!B:G,6,0))),"")</f>
        <v>0</v>
      </c>
      <c r="E492" s="16">
        <v>123</v>
      </c>
      <c r="F492" s="18"/>
      <c r="G492" s="17"/>
      <c r="H492" s="47">
        <v>3</v>
      </c>
      <c r="I492" s="17"/>
      <c r="J492" s="46"/>
      <c r="K492" s="46">
        <f>IF(C492="","",SUMIFS(entrada!H:H,entrada!C:C,C492)-SUMIFS(SAIDA!G:G,SAIDA!C:C,C492))</f>
        <v>-1</v>
      </c>
      <c r="L492" s="22">
        <f t="shared" si="25"/>
        <v>0</v>
      </c>
      <c r="M492" s="102" t="s">
        <v>25</v>
      </c>
      <c r="N492" s="102" t="s">
        <v>46</v>
      </c>
    </row>
    <row r="493" spans="1:14" ht="28.5" customHeight="1" x14ac:dyDescent="0.3">
      <c r="A493" s="48">
        <f t="shared" si="24"/>
        <v>2</v>
      </c>
      <c r="B493" s="106">
        <v>43508</v>
      </c>
      <c r="C493" s="96" t="s">
        <v>596</v>
      </c>
      <c r="D493" s="19">
        <f>IFERROR((IFERROR(VLOOKUP(C493,CADA_PROD!C:G,5,0),VLOOKUP(C493,CADA_PROD!B:G,6,0))),"")</f>
        <v>0</v>
      </c>
      <c r="E493" s="16">
        <v>123</v>
      </c>
      <c r="F493" s="18"/>
      <c r="G493" s="17"/>
      <c r="H493" s="47">
        <v>3</v>
      </c>
      <c r="I493" s="17"/>
      <c r="J493" s="46"/>
      <c r="K493" s="46">
        <f>IF(C493="","",SUMIFS(entrada!H:H,entrada!C:C,C493)-SUMIFS(SAIDA!G:G,SAIDA!C:C,C493))</f>
        <v>-1</v>
      </c>
      <c r="L493" s="22">
        <f t="shared" si="25"/>
        <v>0</v>
      </c>
      <c r="M493" s="102" t="s">
        <v>25</v>
      </c>
      <c r="N493" s="102" t="s">
        <v>46</v>
      </c>
    </row>
    <row r="494" spans="1:14" ht="28.5" customHeight="1" x14ac:dyDescent="0.3">
      <c r="A494" s="48">
        <f t="shared" si="24"/>
        <v>2</v>
      </c>
      <c r="B494" s="106">
        <v>43508</v>
      </c>
      <c r="C494" s="96" t="s">
        <v>597</v>
      </c>
      <c r="D494" s="19">
        <f>IFERROR((IFERROR(VLOOKUP(C494,CADA_PROD!C:G,5,0),VLOOKUP(C494,CADA_PROD!B:G,6,0))),"")</f>
        <v>0</v>
      </c>
      <c r="E494" s="16">
        <v>123</v>
      </c>
      <c r="F494" s="18"/>
      <c r="G494" s="17"/>
      <c r="H494" s="47">
        <v>2</v>
      </c>
      <c r="I494" s="17"/>
      <c r="J494" s="46"/>
      <c r="K494" s="46">
        <f>IF(C494="","",SUMIFS(entrada!H:H,entrada!C:C,C494)-SUMIFS(SAIDA!G:G,SAIDA!C:C,C494))</f>
        <v>2</v>
      </c>
      <c r="L494" s="22">
        <f t="shared" si="25"/>
        <v>0</v>
      </c>
      <c r="M494" s="102" t="s">
        <v>25</v>
      </c>
      <c r="N494" s="102" t="s">
        <v>46</v>
      </c>
    </row>
    <row r="495" spans="1:14" ht="28.5" customHeight="1" x14ac:dyDescent="0.3">
      <c r="A495" s="48">
        <f t="shared" si="24"/>
        <v>2</v>
      </c>
      <c r="B495" s="106">
        <v>43508</v>
      </c>
      <c r="C495" s="96" t="s">
        <v>598</v>
      </c>
      <c r="D495" s="19">
        <f>IFERROR((IFERROR(VLOOKUP(C495,CADA_PROD!C:G,5,0),VLOOKUP(C495,CADA_PROD!B:G,6,0))),"")</f>
        <v>0</v>
      </c>
      <c r="E495" s="16">
        <v>123</v>
      </c>
      <c r="F495" s="18"/>
      <c r="G495" s="17"/>
      <c r="H495" s="47">
        <v>2</v>
      </c>
      <c r="I495" s="17"/>
      <c r="J495" s="46"/>
      <c r="K495" s="46">
        <f>IF(C495="","",SUMIFS(entrada!H:H,entrada!C:C,C495)-SUMIFS(SAIDA!G:G,SAIDA!C:C,C495))</f>
        <v>2</v>
      </c>
      <c r="L495" s="22">
        <f t="shared" si="25"/>
        <v>0</v>
      </c>
      <c r="M495" s="102" t="s">
        <v>25</v>
      </c>
      <c r="N495" s="102" t="s">
        <v>46</v>
      </c>
    </row>
    <row r="496" spans="1:14" ht="28.5" customHeight="1" x14ac:dyDescent="0.3">
      <c r="A496" s="48">
        <f t="shared" si="24"/>
        <v>2</v>
      </c>
      <c r="B496" s="106">
        <v>43508</v>
      </c>
      <c r="C496" s="96" t="s">
        <v>599</v>
      </c>
      <c r="D496" s="19">
        <f>IFERROR((IFERROR(VLOOKUP(C496,CADA_PROD!C:G,5,0),VLOOKUP(C496,CADA_PROD!B:G,6,0))),"")</f>
        <v>0</v>
      </c>
      <c r="E496" s="16">
        <v>123</v>
      </c>
      <c r="F496" s="18"/>
      <c r="G496" s="17"/>
      <c r="H496" s="47">
        <v>9</v>
      </c>
      <c r="I496" s="17"/>
      <c r="J496" s="46"/>
      <c r="K496" s="46">
        <f>IF(C496="","",SUMIFS(entrada!H:H,entrada!C:C,C496)-SUMIFS(SAIDA!G:G,SAIDA!C:C,C496))</f>
        <v>8</v>
      </c>
      <c r="L496" s="22">
        <f t="shared" si="25"/>
        <v>0</v>
      </c>
      <c r="M496" s="102" t="s">
        <v>25</v>
      </c>
      <c r="N496" s="102" t="s">
        <v>46</v>
      </c>
    </row>
    <row r="497" spans="1:14" ht="28.5" customHeight="1" x14ac:dyDescent="0.3">
      <c r="A497" s="48">
        <f t="shared" si="24"/>
        <v>2</v>
      </c>
      <c r="B497" s="106">
        <v>43508</v>
      </c>
      <c r="C497" s="96" t="s">
        <v>600</v>
      </c>
      <c r="D497" s="19">
        <f>IFERROR((IFERROR(VLOOKUP(C497,CADA_PROD!C:G,5,0),VLOOKUP(C497,CADA_PROD!B:G,6,0))),"")</f>
        <v>0</v>
      </c>
      <c r="E497" s="16">
        <v>123</v>
      </c>
      <c r="F497" s="18"/>
      <c r="G497" s="17"/>
      <c r="H497" s="47">
        <v>2</v>
      </c>
      <c r="I497" s="17"/>
      <c r="J497" s="46"/>
      <c r="K497" s="46">
        <f>IF(C497="","",SUMIFS(entrada!H:H,entrada!C:C,C497)-SUMIFS(SAIDA!G:G,SAIDA!C:C,C497))</f>
        <v>2</v>
      </c>
      <c r="L497" s="22">
        <f t="shared" si="25"/>
        <v>0</v>
      </c>
      <c r="M497" s="102" t="s">
        <v>25</v>
      </c>
      <c r="N497" s="102" t="s">
        <v>46</v>
      </c>
    </row>
    <row r="498" spans="1:14" ht="28.5" customHeight="1" x14ac:dyDescent="0.3">
      <c r="A498" s="48">
        <f t="shared" si="24"/>
        <v>2</v>
      </c>
      <c r="B498" s="106">
        <v>43508</v>
      </c>
      <c r="C498" s="96" t="s">
        <v>601</v>
      </c>
      <c r="D498" s="19">
        <f>IFERROR((IFERROR(VLOOKUP(C498,CADA_PROD!C:G,5,0),VLOOKUP(C498,CADA_PROD!B:G,6,0))),"")</f>
        <v>0</v>
      </c>
      <c r="E498" s="16">
        <v>123</v>
      </c>
      <c r="F498" s="18"/>
      <c r="G498" s="17"/>
      <c r="H498" s="47">
        <v>2</v>
      </c>
      <c r="I498" s="17"/>
      <c r="J498" s="46"/>
      <c r="K498" s="46">
        <f>IF(C498="","",SUMIFS(entrada!H:H,entrada!C:C,C498)-SUMIFS(SAIDA!G:G,SAIDA!C:C,C498))</f>
        <v>2</v>
      </c>
      <c r="L498" s="22">
        <f t="shared" si="25"/>
        <v>0</v>
      </c>
      <c r="M498" s="102" t="s">
        <v>25</v>
      </c>
      <c r="N498" s="102" t="s">
        <v>46</v>
      </c>
    </row>
    <row r="499" spans="1:14" ht="28.5" customHeight="1" x14ac:dyDescent="0.3">
      <c r="A499" s="48">
        <f t="shared" si="24"/>
        <v>2</v>
      </c>
      <c r="B499" s="106">
        <v>43508</v>
      </c>
      <c r="C499" s="96" t="s">
        <v>602</v>
      </c>
      <c r="D499" s="19">
        <f>IFERROR((IFERROR(VLOOKUP(C499,CADA_PROD!C:G,5,0),VLOOKUP(C499,CADA_PROD!B:G,6,0))),"")</f>
        <v>0</v>
      </c>
      <c r="E499" s="16">
        <v>123</v>
      </c>
      <c r="F499" s="18"/>
      <c r="G499" s="17"/>
      <c r="H499" s="47">
        <v>1</v>
      </c>
      <c r="I499" s="17"/>
      <c r="J499" s="46"/>
      <c r="K499" s="46">
        <f>IF(C499="","",SUMIFS(entrada!H:H,entrada!C:C,C499)-SUMIFS(SAIDA!G:G,SAIDA!C:C,C499))</f>
        <v>1</v>
      </c>
      <c r="L499" s="22">
        <f t="shared" si="25"/>
        <v>0</v>
      </c>
      <c r="M499" s="102" t="s">
        <v>25</v>
      </c>
      <c r="N499" s="102" t="s">
        <v>46</v>
      </c>
    </row>
    <row r="500" spans="1:14" ht="28.5" customHeight="1" x14ac:dyDescent="0.3">
      <c r="A500" s="48">
        <f t="shared" si="24"/>
        <v>2</v>
      </c>
      <c r="B500" s="106">
        <v>43508</v>
      </c>
      <c r="C500" s="96" t="s">
        <v>603</v>
      </c>
      <c r="D500" s="19">
        <f>IFERROR((IFERROR(VLOOKUP(C500,CADA_PROD!C:G,5,0),VLOOKUP(C500,CADA_PROD!B:G,6,0))),"")</f>
        <v>0</v>
      </c>
      <c r="E500" s="16">
        <v>123</v>
      </c>
      <c r="F500" s="18"/>
      <c r="G500" s="17"/>
      <c r="H500" s="47">
        <v>1</v>
      </c>
      <c r="I500" s="17"/>
      <c r="J500" s="46"/>
      <c r="K500" s="46">
        <f>IF(C500="","",SUMIFS(entrada!H:H,entrada!C:C,C500)-SUMIFS(SAIDA!G:G,SAIDA!C:C,C500))</f>
        <v>1</v>
      </c>
      <c r="L500" s="22">
        <f t="shared" si="25"/>
        <v>0</v>
      </c>
      <c r="M500" s="102" t="s">
        <v>25</v>
      </c>
      <c r="N500" s="102" t="s">
        <v>46</v>
      </c>
    </row>
    <row r="501" spans="1:14" ht="28.5" customHeight="1" x14ac:dyDescent="0.3">
      <c r="A501" s="48">
        <f t="shared" si="24"/>
        <v>2</v>
      </c>
      <c r="B501" s="106">
        <v>43508</v>
      </c>
      <c r="C501" s="96" t="s">
        <v>604</v>
      </c>
      <c r="D501" s="19">
        <f>IFERROR((IFERROR(VLOOKUP(C501,CADA_PROD!C:G,5,0),VLOOKUP(C501,CADA_PROD!B:G,6,0))),"")</f>
        <v>0</v>
      </c>
      <c r="E501" s="16">
        <v>123</v>
      </c>
      <c r="F501" s="18"/>
      <c r="G501" s="17"/>
      <c r="H501" s="47">
        <v>1</v>
      </c>
      <c r="I501" s="17"/>
      <c r="J501" s="46"/>
      <c r="K501" s="46">
        <f>IF(C501="","",SUMIFS(entrada!H:H,entrada!C:C,C501)-SUMIFS(SAIDA!G:G,SAIDA!C:C,C501))</f>
        <v>1</v>
      </c>
      <c r="L501" s="22">
        <f t="shared" si="25"/>
        <v>0</v>
      </c>
      <c r="M501" s="102" t="s">
        <v>25</v>
      </c>
      <c r="N501" s="102" t="s">
        <v>46</v>
      </c>
    </row>
    <row r="502" spans="1:14" ht="28.5" customHeight="1" x14ac:dyDescent="0.3">
      <c r="A502" s="48">
        <f t="shared" si="24"/>
        <v>2</v>
      </c>
      <c r="B502" s="106">
        <v>43508</v>
      </c>
      <c r="C502" s="96" t="s">
        <v>605</v>
      </c>
      <c r="D502" s="19">
        <f>IFERROR((IFERROR(VLOOKUP(C502,CADA_PROD!C:G,5,0),VLOOKUP(C502,CADA_PROD!B:G,6,0))),"")</f>
        <v>0</v>
      </c>
      <c r="E502" s="16">
        <v>123</v>
      </c>
      <c r="F502" s="18"/>
      <c r="G502" s="17"/>
      <c r="H502" s="47">
        <v>1</v>
      </c>
      <c r="I502" s="17"/>
      <c r="J502" s="46"/>
      <c r="K502" s="46">
        <f>IF(C502="","",SUMIFS(entrada!H:H,entrada!C:C,C502)-SUMIFS(SAIDA!G:G,SAIDA!C:C,C502))</f>
        <v>1</v>
      </c>
      <c r="L502" s="22">
        <f t="shared" si="25"/>
        <v>0</v>
      </c>
      <c r="M502" s="102" t="s">
        <v>25</v>
      </c>
      <c r="N502" s="102" t="s">
        <v>46</v>
      </c>
    </row>
    <row r="503" spans="1:14" ht="28.5" customHeight="1" x14ac:dyDescent="0.3">
      <c r="A503" s="48">
        <f t="shared" si="24"/>
        <v>2</v>
      </c>
      <c r="B503" s="106">
        <v>43508</v>
      </c>
      <c r="C503" s="96" t="s">
        <v>606</v>
      </c>
      <c r="D503" s="19">
        <f>IFERROR((IFERROR(VLOOKUP(C503,CADA_PROD!C:G,5,0),VLOOKUP(C503,CADA_PROD!B:G,6,0))),"")</f>
        <v>0</v>
      </c>
      <c r="E503" s="16">
        <v>123</v>
      </c>
      <c r="F503" s="18"/>
      <c r="G503" s="17"/>
      <c r="H503" s="47">
        <v>3</v>
      </c>
      <c r="I503" s="17"/>
      <c r="J503" s="46"/>
      <c r="K503" s="46">
        <f>IF(C503="","",SUMIFS(entrada!H:H,entrada!C:C,C503)-SUMIFS(SAIDA!G:G,SAIDA!C:C,C503))</f>
        <v>3</v>
      </c>
      <c r="L503" s="22">
        <f t="shared" si="25"/>
        <v>0</v>
      </c>
      <c r="M503" s="102" t="s">
        <v>25</v>
      </c>
      <c r="N503" s="102" t="s">
        <v>46</v>
      </c>
    </row>
    <row r="504" spans="1:14" ht="28.5" customHeight="1" x14ac:dyDescent="0.3">
      <c r="A504" s="48">
        <f t="shared" si="24"/>
        <v>2</v>
      </c>
      <c r="B504" s="106">
        <v>43508</v>
      </c>
      <c r="C504" s="96" t="s">
        <v>607</v>
      </c>
      <c r="D504" s="19">
        <f>IFERROR((IFERROR(VLOOKUP(C504,CADA_PROD!C:G,5,0),VLOOKUP(C504,CADA_PROD!B:G,6,0))),"")</f>
        <v>0</v>
      </c>
      <c r="E504" s="16">
        <v>123</v>
      </c>
      <c r="F504" s="18"/>
      <c r="G504" s="17"/>
      <c r="H504" s="47">
        <v>4</v>
      </c>
      <c r="I504" s="17"/>
      <c r="J504" s="46"/>
      <c r="K504" s="46">
        <f>IF(C504="","",SUMIFS(entrada!H:H,entrada!C:C,C504)-SUMIFS(SAIDA!G:G,SAIDA!C:C,C504))</f>
        <v>4</v>
      </c>
      <c r="L504" s="22">
        <f t="shared" si="25"/>
        <v>0</v>
      </c>
      <c r="M504" s="102" t="s">
        <v>25</v>
      </c>
      <c r="N504" s="102" t="s">
        <v>46</v>
      </c>
    </row>
    <row r="505" spans="1:14" ht="28.5" customHeight="1" x14ac:dyDescent="0.3">
      <c r="A505" s="48">
        <f t="shared" si="24"/>
        <v>2</v>
      </c>
      <c r="B505" s="106">
        <v>43508</v>
      </c>
      <c r="C505" s="96" t="s">
        <v>608</v>
      </c>
      <c r="D505" s="19">
        <f>IFERROR((IFERROR(VLOOKUP(C505,CADA_PROD!C:G,5,0),VLOOKUP(C505,CADA_PROD!B:G,6,0))),"")</f>
        <v>0</v>
      </c>
      <c r="E505" s="16">
        <v>123</v>
      </c>
      <c r="F505" s="18"/>
      <c r="G505" s="17"/>
      <c r="H505" s="47">
        <v>0</v>
      </c>
      <c r="I505" s="17"/>
      <c r="J505" s="46"/>
      <c r="K505" s="46">
        <f>IF(C505="","",SUMIFS(entrada!H:H,entrada!C:C,C505)-SUMIFS(SAIDA!G:G,SAIDA!C:C,C505))</f>
        <v>0</v>
      </c>
      <c r="L505" s="22">
        <f t="shared" si="25"/>
        <v>0</v>
      </c>
      <c r="M505" s="102" t="s">
        <v>25</v>
      </c>
      <c r="N505" s="102" t="s">
        <v>46</v>
      </c>
    </row>
    <row r="506" spans="1:14" ht="28.5" customHeight="1" x14ac:dyDescent="0.3">
      <c r="A506" s="48">
        <f t="shared" si="24"/>
        <v>2</v>
      </c>
      <c r="B506" s="106">
        <v>43508</v>
      </c>
      <c r="C506" s="96" t="s">
        <v>609</v>
      </c>
      <c r="D506" s="19">
        <f>IFERROR((IFERROR(VLOOKUP(C506,CADA_PROD!C:G,5,0),VLOOKUP(C506,CADA_PROD!B:G,6,0))),"")</f>
        <v>0</v>
      </c>
      <c r="E506" s="16">
        <v>123</v>
      </c>
      <c r="F506" s="18"/>
      <c r="G506" s="17"/>
      <c r="H506" s="47">
        <v>1</v>
      </c>
      <c r="I506" s="17"/>
      <c r="J506" s="46"/>
      <c r="K506" s="46">
        <f>IF(C506="","",SUMIFS(entrada!H:H,entrada!C:C,C506)-SUMIFS(SAIDA!G:G,SAIDA!C:C,C506))</f>
        <v>1</v>
      </c>
      <c r="L506" s="22">
        <f t="shared" si="25"/>
        <v>0</v>
      </c>
      <c r="M506" s="102" t="s">
        <v>25</v>
      </c>
      <c r="N506" s="102" t="s">
        <v>46</v>
      </c>
    </row>
    <row r="507" spans="1:14" ht="28.5" customHeight="1" x14ac:dyDescent="0.3">
      <c r="A507" s="48">
        <f t="shared" si="24"/>
        <v>2</v>
      </c>
      <c r="B507" s="106">
        <v>43508</v>
      </c>
      <c r="C507" s="96" t="s">
        <v>610</v>
      </c>
      <c r="D507" s="19">
        <f>IFERROR((IFERROR(VLOOKUP(C507,CADA_PROD!C:G,5,0),VLOOKUP(C507,CADA_PROD!B:G,6,0))),"")</f>
        <v>0</v>
      </c>
      <c r="E507" s="16">
        <v>123</v>
      </c>
      <c r="F507" s="18"/>
      <c r="G507" s="17"/>
      <c r="H507" s="47">
        <v>9</v>
      </c>
      <c r="I507" s="17"/>
      <c r="J507" s="46"/>
      <c r="K507" s="46">
        <f>IF(C507="","",SUMIFS(entrada!H:H,entrada!C:C,C507)-SUMIFS(SAIDA!G:G,SAIDA!C:C,C507))</f>
        <v>9</v>
      </c>
      <c r="L507" s="22">
        <f t="shared" si="25"/>
        <v>0</v>
      </c>
      <c r="M507" s="102" t="s">
        <v>25</v>
      </c>
      <c r="N507" s="102" t="s">
        <v>46</v>
      </c>
    </row>
    <row r="508" spans="1:14" ht="28.5" customHeight="1" x14ac:dyDescent="0.3">
      <c r="A508" s="48">
        <f t="shared" si="24"/>
        <v>2</v>
      </c>
      <c r="B508" s="106">
        <v>43508</v>
      </c>
      <c r="C508" s="96" t="s">
        <v>611</v>
      </c>
      <c r="D508" s="19">
        <f>IFERROR((IFERROR(VLOOKUP(C508,CADA_PROD!C:G,5,0),VLOOKUP(C508,CADA_PROD!B:G,6,0))),"")</f>
        <v>0</v>
      </c>
      <c r="E508" s="16">
        <v>123</v>
      </c>
      <c r="F508" s="18"/>
      <c r="G508" s="17"/>
      <c r="H508" s="47">
        <v>4</v>
      </c>
      <c r="I508" s="17"/>
      <c r="J508" s="46"/>
      <c r="K508" s="46">
        <f>IF(C508="","",SUMIFS(entrada!H:H,entrada!C:C,C508)-SUMIFS(SAIDA!G:G,SAIDA!C:C,C508))</f>
        <v>4</v>
      </c>
      <c r="L508" s="22">
        <f t="shared" si="25"/>
        <v>0</v>
      </c>
      <c r="M508" s="102" t="s">
        <v>25</v>
      </c>
      <c r="N508" s="102" t="s">
        <v>46</v>
      </c>
    </row>
    <row r="509" spans="1:14" ht="28.5" customHeight="1" x14ac:dyDescent="0.3">
      <c r="A509" s="48">
        <f t="shared" si="24"/>
        <v>2</v>
      </c>
      <c r="B509" s="106">
        <v>43508</v>
      </c>
      <c r="C509" s="96" t="s">
        <v>612</v>
      </c>
      <c r="D509" s="19">
        <f>IFERROR((IFERROR(VLOOKUP(C509,CADA_PROD!C:G,5,0),VLOOKUP(C509,CADA_PROD!B:G,6,0))),"")</f>
        <v>0</v>
      </c>
      <c r="E509" s="16">
        <v>123</v>
      </c>
      <c r="F509" s="18"/>
      <c r="G509" s="17"/>
      <c r="H509" s="47">
        <v>18</v>
      </c>
      <c r="I509" s="17"/>
      <c r="J509" s="46"/>
      <c r="K509" s="46">
        <f>IF(C509="","",SUMIFS(entrada!H:H,entrada!C:C,C509)-SUMIFS(SAIDA!G:G,SAIDA!C:C,C509))</f>
        <v>18</v>
      </c>
      <c r="L509" s="22">
        <f t="shared" si="25"/>
        <v>0</v>
      </c>
      <c r="M509" s="102" t="s">
        <v>25</v>
      </c>
      <c r="N509" s="102" t="s">
        <v>46</v>
      </c>
    </row>
    <row r="510" spans="1:14" ht="28.5" customHeight="1" x14ac:dyDescent="0.3">
      <c r="A510" s="48">
        <f t="shared" si="24"/>
        <v>2</v>
      </c>
      <c r="B510" s="106">
        <v>43508</v>
      </c>
      <c r="C510" s="96" t="s">
        <v>613</v>
      </c>
      <c r="D510" s="19">
        <f>IFERROR((IFERROR(VLOOKUP(C510,CADA_PROD!C:G,5,0),VLOOKUP(C510,CADA_PROD!B:G,6,0))),"")</f>
        <v>0</v>
      </c>
      <c r="E510" s="16">
        <v>123</v>
      </c>
      <c r="F510" s="18"/>
      <c r="G510" s="17"/>
      <c r="H510" s="47">
        <v>4</v>
      </c>
      <c r="I510" s="17"/>
      <c r="J510" s="46"/>
      <c r="K510" s="46">
        <f>IF(C510="","",SUMIFS(entrada!H:H,entrada!C:C,C510)-SUMIFS(SAIDA!G:G,SAIDA!C:C,C510))</f>
        <v>4</v>
      </c>
      <c r="L510" s="22">
        <f t="shared" si="25"/>
        <v>0</v>
      </c>
      <c r="M510" s="102" t="s">
        <v>25</v>
      </c>
      <c r="N510" s="102" t="s">
        <v>46</v>
      </c>
    </row>
    <row r="511" spans="1:14" ht="28.5" customHeight="1" x14ac:dyDescent="0.3">
      <c r="A511" s="48">
        <f t="shared" si="24"/>
        <v>2</v>
      </c>
      <c r="B511" s="106">
        <v>43508</v>
      </c>
      <c r="C511" s="96" t="s">
        <v>614</v>
      </c>
      <c r="D511" s="19">
        <f>IFERROR((IFERROR(VLOOKUP(C511,CADA_PROD!C:G,5,0),VLOOKUP(C511,CADA_PROD!B:G,6,0))),"")</f>
        <v>0</v>
      </c>
      <c r="E511" s="16">
        <v>123</v>
      </c>
      <c r="F511" s="18"/>
      <c r="G511" s="17"/>
      <c r="H511" s="47">
        <v>5</v>
      </c>
      <c r="I511" s="17"/>
      <c r="J511" s="46"/>
      <c r="K511" s="46">
        <f>IF(C511="","",SUMIFS(entrada!H:H,entrada!C:C,C511)-SUMIFS(SAIDA!G:G,SAIDA!C:C,C511))</f>
        <v>5</v>
      </c>
      <c r="L511" s="22">
        <f t="shared" si="25"/>
        <v>0</v>
      </c>
      <c r="M511" s="102" t="s">
        <v>25</v>
      </c>
      <c r="N511" s="102" t="s">
        <v>46</v>
      </c>
    </row>
    <row r="512" spans="1:14" ht="28.5" customHeight="1" x14ac:dyDescent="0.3">
      <c r="A512" s="48">
        <f t="shared" si="24"/>
        <v>2</v>
      </c>
      <c r="B512" s="106">
        <v>43508</v>
      </c>
      <c r="C512" s="96" t="s">
        <v>615</v>
      </c>
      <c r="D512" s="19">
        <f>IFERROR((IFERROR(VLOOKUP(C512,CADA_PROD!C:G,5,0),VLOOKUP(C512,CADA_PROD!B:G,6,0))),"")</f>
        <v>0</v>
      </c>
      <c r="E512" s="16">
        <v>123</v>
      </c>
      <c r="F512" s="18"/>
      <c r="G512" s="17"/>
      <c r="H512" s="47">
        <v>0</v>
      </c>
      <c r="I512" s="17"/>
      <c r="J512" s="46"/>
      <c r="K512" s="46">
        <f>IF(C512="","",SUMIFS(entrada!H:H,entrada!C:C,C512)-SUMIFS(SAIDA!G:G,SAIDA!C:C,C512))</f>
        <v>6</v>
      </c>
      <c r="L512" s="22">
        <f t="shared" si="25"/>
        <v>0</v>
      </c>
      <c r="M512" s="102" t="s">
        <v>25</v>
      </c>
      <c r="N512" s="102" t="s">
        <v>46</v>
      </c>
    </row>
    <row r="513" spans="1:14" ht="28.5" customHeight="1" x14ac:dyDescent="0.3">
      <c r="A513" s="48">
        <f t="shared" si="24"/>
        <v>2</v>
      </c>
      <c r="B513" s="106">
        <v>43508</v>
      </c>
      <c r="C513" s="96" t="s">
        <v>616</v>
      </c>
      <c r="D513" s="19">
        <f>IFERROR((IFERROR(VLOOKUP(C513,CADA_PROD!C:G,5,0),VLOOKUP(C513,CADA_PROD!B:G,6,0))),"")</f>
        <v>0</v>
      </c>
      <c r="E513" s="16">
        <v>123</v>
      </c>
      <c r="F513" s="18"/>
      <c r="G513" s="17"/>
      <c r="H513" s="47">
        <v>0</v>
      </c>
      <c r="I513" s="17"/>
      <c r="J513" s="46"/>
      <c r="K513" s="46">
        <f>IF(C513="","",SUMIFS(entrada!H:H,entrada!C:C,C513)-SUMIFS(SAIDA!G:G,SAIDA!C:C,C513))</f>
        <v>0</v>
      </c>
      <c r="L513" s="22">
        <f t="shared" si="25"/>
        <v>0</v>
      </c>
      <c r="M513" s="102" t="s">
        <v>25</v>
      </c>
      <c r="N513" s="102" t="s">
        <v>46</v>
      </c>
    </row>
    <row r="514" spans="1:14" ht="28.5" customHeight="1" x14ac:dyDescent="0.3">
      <c r="A514" s="48">
        <f t="shared" si="24"/>
        <v>2</v>
      </c>
      <c r="B514" s="106">
        <v>43508</v>
      </c>
      <c r="C514" s="96" t="s">
        <v>617</v>
      </c>
      <c r="D514" s="19">
        <f>IFERROR((IFERROR(VLOOKUP(C514,CADA_PROD!C:G,5,0),VLOOKUP(C514,CADA_PROD!B:G,6,0))),"")</f>
        <v>0</v>
      </c>
      <c r="E514" s="16">
        <v>123</v>
      </c>
      <c r="F514" s="18"/>
      <c r="G514" s="17"/>
      <c r="H514" s="47">
        <v>0</v>
      </c>
      <c r="I514" s="17"/>
      <c r="J514" s="46"/>
      <c r="K514" s="46">
        <f>IF(C514="","",SUMIFS(entrada!H:H,entrada!C:C,C514)-SUMIFS(SAIDA!G:G,SAIDA!C:C,C514))</f>
        <v>6</v>
      </c>
      <c r="L514" s="22">
        <f t="shared" si="25"/>
        <v>0</v>
      </c>
      <c r="M514" s="102" t="s">
        <v>25</v>
      </c>
      <c r="N514" s="102" t="s">
        <v>46</v>
      </c>
    </row>
    <row r="515" spans="1:14" ht="28.5" customHeight="1" x14ac:dyDescent="0.3">
      <c r="A515" s="48">
        <f t="shared" si="24"/>
        <v>2</v>
      </c>
      <c r="B515" s="106">
        <v>43508</v>
      </c>
      <c r="C515" s="96" t="s">
        <v>618</v>
      </c>
      <c r="D515" s="19">
        <f>IFERROR((IFERROR(VLOOKUP(C515,CADA_PROD!C:G,5,0),VLOOKUP(C515,CADA_PROD!B:G,6,0))),"")</f>
        <v>0</v>
      </c>
      <c r="E515" s="16">
        <v>123</v>
      </c>
      <c r="F515" s="18"/>
      <c r="G515" s="17"/>
      <c r="H515" s="47">
        <v>0</v>
      </c>
      <c r="I515" s="17"/>
      <c r="J515" s="46"/>
      <c r="K515" s="46">
        <f>IF(C515="","",SUMIFS(entrada!H:H,entrada!C:C,C515)-SUMIFS(SAIDA!G:G,SAIDA!C:C,C515))</f>
        <v>0</v>
      </c>
      <c r="L515" s="22">
        <f t="shared" si="25"/>
        <v>0</v>
      </c>
      <c r="M515" s="102" t="s">
        <v>25</v>
      </c>
      <c r="N515" s="102" t="s">
        <v>46</v>
      </c>
    </row>
    <row r="516" spans="1:14" ht="28.5" customHeight="1" x14ac:dyDescent="0.3">
      <c r="A516" s="48">
        <f t="shared" si="24"/>
        <v>2</v>
      </c>
      <c r="B516" s="106">
        <v>43508</v>
      </c>
      <c r="C516" s="96" t="s">
        <v>619</v>
      </c>
      <c r="D516" s="19">
        <f>IFERROR((IFERROR(VLOOKUP(C516,CADA_PROD!C:G,5,0),VLOOKUP(C516,CADA_PROD!B:G,6,0))),"")</f>
        <v>0</v>
      </c>
      <c r="E516" s="16">
        <v>123</v>
      </c>
      <c r="F516" s="18"/>
      <c r="G516" s="17"/>
      <c r="H516" s="47">
        <v>0</v>
      </c>
      <c r="I516" s="17"/>
      <c r="J516" s="46"/>
      <c r="K516" s="46">
        <f>IF(C516="","",SUMIFS(entrada!H:H,entrada!C:C,C516)-SUMIFS(SAIDA!G:G,SAIDA!C:C,C516))</f>
        <v>0</v>
      </c>
      <c r="L516" s="22">
        <f t="shared" si="25"/>
        <v>0</v>
      </c>
      <c r="M516" s="102" t="s">
        <v>25</v>
      </c>
      <c r="N516" s="102" t="s">
        <v>46</v>
      </c>
    </row>
    <row r="517" spans="1:14" ht="28.5" customHeight="1" x14ac:dyDescent="0.3">
      <c r="A517" s="48">
        <f t="shared" si="24"/>
        <v>2</v>
      </c>
      <c r="B517" s="106">
        <v>43508</v>
      </c>
      <c r="C517" s="96" t="s">
        <v>620</v>
      </c>
      <c r="D517" s="19">
        <f>IFERROR((IFERROR(VLOOKUP(C517,CADA_PROD!C:G,5,0),VLOOKUP(C517,CADA_PROD!B:G,6,0))),"")</f>
        <v>0</v>
      </c>
      <c r="E517" s="16">
        <v>123</v>
      </c>
      <c r="F517" s="18"/>
      <c r="G517" s="17"/>
      <c r="H517" s="47">
        <v>0</v>
      </c>
      <c r="I517" s="17"/>
      <c r="J517" s="46"/>
      <c r="K517" s="46">
        <f>IF(C517="","",SUMIFS(entrada!H:H,entrada!C:C,C517)-SUMIFS(SAIDA!G:G,SAIDA!C:C,C517))</f>
        <v>0</v>
      </c>
      <c r="L517" s="22">
        <f t="shared" si="25"/>
        <v>0</v>
      </c>
      <c r="M517" s="102" t="s">
        <v>25</v>
      </c>
      <c r="N517" s="102" t="s">
        <v>46</v>
      </c>
    </row>
    <row r="518" spans="1:14" ht="28.5" customHeight="1" x14ac:dyDescent="0.3">
      <c r="A518" s="48">
        <f t="shared" si="24"/>
        <v>2</v>
      </c>
      <c r="B518" s="106">
        <v>43508</v>
      </c>
      <c r="C518" s="96" t="s">
        <v>621</v>
      </c>
      <c r="D518" s="19">
        <f>IFERROR((IFERROR(VLOOKUP(C518,CADA_PROD!C:G,5,0),VLOOKUP(C518,CADA_PROD!B:G,6,0))),"")</f>
        <v>0</v>
      </c>
      <c r="E518" s="16">
        <v>123</v>
      </c>
      <c r="F518" s="18"/>
      <c r="G518" s="17"/>
      <c r="H518" s="47">
        <v>0</v>
      </c>
      <c r="I518" s="17"/>
      <c r="J518" s="46"/>
      <c r="K518" s="46">
        <f>IF(C518="","",SUMIFS(entrada!H:H,entrada!C:C,C518)-SUMIFS(SAIDA!G:G,SAIDA!C:C,C518))</f>
        <v>0</v>
      </c>
      <c r="L518" s="22">
        <f t="shared" si="25"/>
        <v>0</v>
      </c>
      <c r="M518" s="102" t="s">
        <v>25</v>
      </c>
      <c r="N518" s="102" t="s">
        <v>46</v>
      </c>
    </row>
    <row r="519" spans="1:14" ht="28.5" customHeight="1" x14ac:dyDescent="0.3">
      <c r="A519" s="48">
        <f t="shared" si="24"/>
        <v>2</v>
      </c>
      <c r="B519" s="106">
        <v>43508</v>
      </c>
      <c r="C519" s="96" t="s">
        <v>622</v>
      </c>
      <c r="D519" s="19">
        <f>IFERROR((IFERROR(VLOOKUP(C519,CADA_PROD!C:G,5,0),VLOOKUP(C519,CADA_PROD!B:G,6,0))),"")</f>
        <v>0</v>
      </c>
      <c r="E519" s="16">
        <v>123</v>
      </c>
      <c r="F519" s="18"/>
      <c r="G519" s="17"/>
      <c r="H519" s="47">
        <v>0</v>
      </c>
      <c r="I519" s="17"/>
      <c r="J519" s="46"/>
      <c r="K519" s="46">
        <f>IF(C519="","",SUMIFS(entrada!H:H,entrada!C:C,C519)-SUMIFS(SAIDA!G:G,SAIDA!C:C,C519))</f>
        <v>0</v>
      </c>
      <c r="L519" s="22">
        <f t="shared" si="25"/>
        <v>0</v>
      </c>
      <c r="M519" s="102" t="s">
        <v>25</v>
      </c>
      <c r="N519" s="102" t="s">
        <v>46</v>
      </c>
    </row>
    <row r="520" spans="1:14" ht="28.5" customHeight="1" x14ac:dyDescent="0.3">
      <c r="A520" s="48">
        <f t="shared" si="24"/>
        <v>2</v>
      </c>
      <c r="B520" s="106">
        <v>43508</v>
      </c>
      <c r="C520" s="96" t="s">
        <v>623</v>
      </c>
      <c r="D520" s="19">
        <f>IFERROR((IFERROR(VLOOKUP(C520,CADA_PROD!C:G,5,0),VLOOKUP(C520,CADA_PROD!B:G,6,0))),"")</f>
        <v>0</v>
      </c>
      <c r="E520" s="16">
        <v>123</v>
      </c>
      <c r="F520" s="18"/>
      <c r="G520" s="17"/>
      <c r="H520" s="47">
        <v>27</v>
      </c>
      <c r="I520" s="17"/>
      <c r="J520" s="46"/>
      <c r="K520" s="46">
        <f>IF(C520="","",SUMIFS(entrada!H:H,entrada!C:C,C520)-SUMIFS(SAIDA!G:G,SAIDA!C:C,C520))</f>
        <v>27</v>
      </c>
      <c r="L520" s="22">
        <f t="shared" si="25"/>
        <v>0</v>
      </c>
      <c r="M520" s="102" t="s">
        <v>25</v>
      </c>
      <c r="N520" s="102" t="s">
        <v>46</v>
      </c>
    </row>
    <row r="521" spans="1:14" ht="28.5" customHeight="1" x14ac:dyDescent="0.3">
      <c r="A521" s="48">
        <f t="shared" si="24"/>
        <v>2</v>
      </c>
      <c r="B521" s="106">
        <v>43508</v>
      </c>
      <c r="C521" s="96" t="s">
        <v>624</v>
      </c>
      <c r="D521" s="19">
        <f>IFERROR((IFERROR(VLOOKUP(C521,CADA_PROD!C:G,5,0),VLOOKUP(C521,CADA_PROD!B:G,6,0))),"")</f>
        <v>0</v>
      </c>
      <c r="E521" s="16">
        <v>123</v>
      </c>
      <c r="F521" s="18"/>
      <c r="G521" s="17"/>
      <c r="H521" s="47">
        <v>1</v>
      </c>
      <c r="I521" s="17"/>
      <c r="J521" s="46"/>
      <c r="K521" s="46">
        <f>IF(C521="","",SUMIFS(entrada!H:H,entrada!C:C,C521)-SUMIFS(SAIDA!G:G,SAIDA!C:C,C521))</f>
        <v>1</v>
      </c>
      <c r="L521" s="22">
        <f t="shared" si="25"/>
        <v>0</v>
      </c>
      <c r="M521" s="102" t="s">
        <v>25</v>
      </c>
      <c r="N521" s="102" t="s">
        <v>46</v>
      </c>
    </row>
    <row r="522" spans="1:14" ht="28.5" customHeight="1" x14ac:dyDescent="0.3">
      <c r="A522" s="48">
        <f t="shared" si="24"/>
        <v>2</v>
      </c>
      <c r="B522" s="106">
        <v>43508</v>
      </c>
      <c r="C522" s="96" t="s">
        <v>625</v>
      </c>
      <c r="D522" s="19">
        <f>IFERROR((IFERROR(VLOOKUP(C522,CADA_PROD!C:G,5,0),VLOOKUP(C522,CADA_PROD!B:G,6,0))),"")</f>
        <v>0</v>
      </c>
      <c r="E522" s="16">
        <v>123</v>
      </c>
      <c r="F522" s="18"/>
      <c r="G522" s="17"/>
      <c r="H522" s="47">
        <v>0</v>
      </c>
      <c r="I522" s="17"/>
      <c r="J522" s="46"/>
      <c r="K522" s="46">
        <f>IF(C522="","",SUMIFS(entrada!H:H,entrada!C:C,C522)-SUMIFS(SAIDA!G:G,SAIDA!C:C,C522))</f>
        <v>0</v>
      </c>
      <c r="L522" s="22">
        <f t="shared" si="25"/>
        <v>0</v>
      </c>
      <c r="M522" s="102" t="s">
        <v>25</v>
      </c>
      <c r="N522" s="102" t="s">
        <v>46</v>
      </c>
    </row>
    <row r="523" spans="1:14" ht="28.5" customHeight="1" x14ac:dyDescent="0.3">
      <c r="A523" s="48">
        <f t="shared" si="24"/>
        <v>2</v>
      </c>
      <c r="B523" s="106">
        <v>43508</v>
      </c>
      <c r="C523" s="96" t="s">
        <v>626</v>
      </c>
      <c r="D523" s="19">
        <f>IFERROR((IFERROR(VLOOKUP(C523,CADA_PROD!C:G,5,0),VLOOKUP(C523,CADA_PROD!B:G,6,0))),"")</f>
        <v>0</v>
      </c>
      <c r="E523" s="16">
        <v>123</v>
      </c>
      <c r="F523" s="18"/>
      <c r="G523" s="17"/>
      <c r="H523" s="47">
        <v>22</v>
      </c>
      <c r="I523" s="17"/>
      <c r="J523" s="46"/>
      <c r="K523" s="46">
        <f>IF(C523="","",SUMIFS(entrada!H:H,entrada!C:C,C523)-SUMIFS(SAIDA!G:G,SAIDA!C:C,C523))</f>
        <v>19</v>
      </c>
      <c r="L523" s="22">
        <f t="shared" si="25"/>
        <v>0</v>
      </c>
      <c r="M523" s="102" t="s">
        <v>25</v>
      </c>
      <c r="N523" s="102" t="s">
        <v>46</v>
      </c>
    </row>
    <row r="524" spans="1:14" ht="28.5" customHeight="1" x14ac:dyDescent="0.3">
      <c r="A524" s="48">
        <f t="shared" si="24"/>
        <v>2</v>
      </c>
      <c r="B524" s="106">
        <v>43508</v>
      </c>
      <c r="C524" s="96" t="s">
        <v>627</v>
      </c>
      <c r="D524" s="19">
        <f>IFERROR((IFERROR(VLOOKUP(C524,CADA_PROD!C:G,5,0),VLOOKUP(C524,CADA_PROD!B:G,6,0))),"")</f>
        <v>0</v>
      </c>
      <c r="E524" s="16">
        <v>123</v>
      </c>
      <c r="F524" s="18"/>
      <c r="G524" s="17"/>
      <c r="H524" s="47">
        <v>3</v>
      </c>
      <c r="I524" s="17"/>
      <c r="J524" s="46"/>
      <c r="K524" s="46">
        <f>IF(C524="","",SUMIFS(entrada!H:H,entrada!C:C,C524)-SUMIFS(SAIDA!G:G,SAIDA!C:C,C524))</f>
        <v>3</v>
      </c>
      <c r="L524" s="22">
        <f t="shared" si="25"/>
        <v>0</v>
      </c>
      <c r="M524" s="102" t="s">
        <v>25</v>
      </c>
      <c r="N524" s="102" t="s">
        <v>46</v>
      </c>
    </row>
    <row r="525" spans="1:14" ht="28.5" customHeight="1" x14ac:dyDescent="0.3">
      <c r="A525" s="48">
        <f t="shared" si="24"/>
        <v>2</v>
      </c>
      <c r="B525" s="106">
        <v>43508</v>
      </c>
      <c r="C525" s="96" t="s">
        <v>628</v>
      </c>
      <c r="D525" s="19">
        <f>IFERROR((IFERROR(VLOOKUP(C525,CADA_PROD!C:G,5,0),VLOOKUP(C525,CADA_PROD!B:G,6,0))),"")</f>
        <v>0</v>
      </c>
      <c r="E525" s="16">
        <v>123</v>
      </c>
      <c r="F525" s="18"/>
      <c r="G525" s="17"/>
      <c r="H525" s="47">
        <v>6</v>
      </c>
      <c r="I525" s="17"/>
      <c r="J525" s="46"/>
      <c r="K525" s="46">
        <f>IF(C525="","",SUMIFS(entrada!H:H,entrada!C:C,C525)-SUMIFS(SAIDA!G:G,SAIDA!C:C,C525))</f>
        <v>5</v>
      </c>
      <c r="L525" s="22">
        <f t="shared" si="25"/>
        <v>0</v>
      </c>
      <c r="M525" s="102" t="s">
        <v>25</v>
      </c>
      <c r="N525" s="102" t="s">
        <v>46</v>
      </c>
    </row>
    <row r="526" spans="1:14" ht="28.5" customHeight="1" x14ac:dyDescent="0.3">
      <c r="A526" s="48">
        <f t="shared" si="24"/>
        <v>2</v>
      </c>
      <c r="B526" s="106">
        <v>43508</v>
      </c>
      <c r="C526" s="96" t="s">
        <v>629</v>
      </c>
      <c r="D526" s="19">
        <f>IFERROR((IFERROR(VLOOKUP(C526,CADA_PROD!C:G,5,0),VLOOKUP(C526,CADA_PROD!B:G,6,0))),"")</f>
        <v>0</v>
      </c>
      <c r="E526" s="16">
        <v>123</v>
      </c>
      <c r="F526" s="18"/>
      <c r="G526" s="17"/>
      <c r="H526" s="47">
        <v>3</v>
      </c>
      <c r="I526" s="17"/>
      <c r="J526" s="46"/>
      <c r="K526" s="46">
        <f>IF(C526="","",SUMIFS(entrada!H:H,entrada!C:C,C526)-SUMIFS(SAIDA!G:G,SAIDA!C:C,C526))</f>
        <v>3</v>
      </c>
      <c r="L526" s="22">
        <f t="shared" si="25"/>
        <v>0</v>
      </c>
      <c r="M526" s="102" t="s">
        <v>25</v>
      </c>
      <c r="N526" s="102" t="s">
        <v>46</v>
      </c>
    </row>
    <row r="527" spans="1:14" ht="28.5" customHeight="1" x14ac:dyDescent="0.3">
      <c r="A527" s="48">
        <f t="shared" si="24"/>
        <v>2</v>
      </c>
      <c r="B527" s="106">
        <v>43508</v>
      </c>
      <c r="C527" s="96" t="s">
        <v>630</v>
      </c>
      <c r="D527" s="19">
        <f>IFERROR((IFERROR(VLOOKUP(C527,CADA_PROD!C:G,5,0),VLOOKUP(C527,CADA_PROD!B:G,6,0))),"")</f>
        <v>0</v>
      </c>
      <c r="E527" s="16">
        <v>123</v>
      </c>
      <c r="F527" s="18"/>
      <c r="G527" s="17"/>
      <c r="H527" s="47">
        <v>1</v>
      </c>
      <c r="I527" s="17"/>
      <c r="J527" s="46"/>
      <c r="K527" s="46">
        <f>IF(C527="","",SUMIFS(entrada!H:H,entrada!C:C,C527)-SUMIFS(SAIDA!G:G,SAIDA!C:C,C527))</f>
        <v>1</v>
      </c>
      <c r="L527" s="22">
        <f t="shared" si="25"/>
        <v>0</v>
      </c>
      <c r="M527" s="102" t="s">
        <v>25</v>
      </c>
      <c r="N527" s="102" t="s">
        <v>46</v>
      </c>
    </row>
    <row r="528" spans="1:14" ht="28.5" customHeight="1" x14ac:dyDescent="0.3">
      <c r="A528" s="48">
        <f t="shared" si="24"/>
        <v>2</v>
      </c>
      <c r="B528" s="106">
        <v>43508</v>
      </c>
      <c r="C528" s="96" t="s">
        <v>631</v>
      </c>
      <c r="D528" s="19">
        <f>IFERROR((IFERROR(VLOOKUP(C528,CADA_PROD!C:G,5,0),VLOOKUP(C528,CADA_PROD!B:G,6,0))),"")</f>
        <v>0</v>
      </c>
      <c r="E528" s="16">
        <v>123</v>
      </c>
      <c r="F528" s="18"/>
      <c r="G528" s="17"/>
      <c r="H528" s="47">
        <v>4</v>
      </c>
      <c r="I528" s="17"/>
      <c r="J528" s="46"/>
      <c r="K528" s="46">
        <f>IF(C528="","",SUMIFS(entrada!H:H,entrada!C:C,C528)-SUMIFS(SAIDA!G:G,SAIDA!C:C,C528))</f>
        <v>-7</v>
      </c>
      <c r="L528" s="22">
        <f t="shared" si="25"/>
        <v>0</v>
      </c>
      <c r="M528" s="102" t="s">
        <v>25</v>
      </c>
      <c r="N528" s="102" t="s">
        <v>46</v>
      </c>
    </row>
    <row r="529" spans="1:14" ht="28.5" customHeight="1" x14ac:dyDescent="0.3">
      <c r="A529" s="48">
        <f t="shared" si="24"/>
        <v>2</v>
      </c>
      <c r="B529" s="106">
        <v>43508</v>
      </c>
      <c r="C529" s="96" t="s">
        <v>632</v>
      </c>
      <c r="D529" s="19">
        <f>IFERROR((IFERROR(VLOOKUP(C529,CADA_PROD!C:G,5,0),VLOOKUP(C529,CADA_PROD!B:G,6,0))),"")</f>
        <v>0</v>
      </c>
      <c r="E529" s="16">
        <v>123</v>
      </c>
      <c r="F529" s="18"/>
      <c r="G529" s="17"/>
      <c r="H529" s="47">
        <v>8</v>
      </c>
      <c r="I529" s="17"/>
      <c r="J529" s="46"/>
      <c r="K529" s="46">
        <f>IF(C529="","",SUMIFS(entrada!H:H,entrada!C:C,C529)-SUMIFS(SAIDA!G:G,SAIDA!C:C,C529))</f>
        <v>1</v>
      </c>
      <c r="L529" s="22">
        <f t="shared" si="25"/>
        <v>0</v>
      </c>
      <c r="M529" s="102" t="s">
        <v>25</v>
      </c>
      <c r="N529" s="102" t="s">
        <v>46</v>
      </c>
    </row>
    <row r="530" spans="1:14" ht="28.5" customHeight="1" x14ac:dyDescent="0.3">
      <c r="A530" s="48">
        <f t="shared" si="24"/>
        <v>2</v>
      </c>
      <c r="B530" s="106">
        <v>43508</v>
      </c>
      <c r="C530" s="96" t="s">
        <v>633</v>
      </c>
      <c r="D530" s="19">
        <f>IFERROR((IFERROR(VLOOKUP(C530,CADA_PROD!C:G,5,0),VLOOKUP(C530,CADA_PROD!B:G,6,0))),"")</f>
        <v>0</v>
      </c>
      <c r="E530" s="16">
        <v>123</v>
      </c>
      <c r="F530" s="18"/>
      <c r="G530" s="17"/>
      <c r="H530" s="47">
        <v>5</v>
      </c>
      <c r="I530" s="17"/>
      <c r="J530" s="46"/>
      <c r="K530" s="46">
        <f>IF(C530="","",SUMIFS(entrada!H:H,entrada!C:C,C530)-SUMIFS(SAIDA!G:G,SAIDA!C:C,C530))</f>
        <v>3</v>
      </c>
      <c r="L530" s="22">
        <f t="shared" si="25"/>
        <v>0</v>
      </c>
      <c r="M530" s="102" t="s">
        <v>25</v>
      </c>
      <c r="N530" s="102" t="s">
        <v>46</v>
      </c>
    </row>
    <row r="531" spans="1:14" ht="28.5" customHeight="1" x14ac:dyDescent="0.3">
      <c r="A531" s="48">
        <f t="shared" si="24"/>
        <v>2</v>
      </c>
      <c r="B531" s="106">
        <v>43508</v>
      </c>
      <c r="C531" s="96" t="s">
        <v>634</v>
      </c>
      <c r="D531" s="19">
        <f>IFERROR((IFERROR(VLOOKUP(C531,CADA_PROD!C:G,5,0),VLOOKUP(C531,CADA_PROD!B:G,6,0))),"")</f>
        <v>0</v>
      </c>
      <c r="E531" s="16">
        <v>123</v>
      </c>
      <c r="F531" s="18"/>
      <c r="G531" s="17"/>
      <c r="H531" s="47">
        <v>10</v>
      </c>
      <c r="I531" s="17"/>
      <c r="J531" s="46"/>
      <c r="K531" s="46">
        <f>IF(C531="","",SUMIFS(entrada!H:H,entrada!C:C,C531)-SUMIFS(SAIDA!G:G,SAIDA!C:C,C531))</f>
        <v>10</v>
      </c>
      <c r="L531" s="22">
        <f t="shared" si="25"/>
        <v>0</v>
      </c>
      <c r="M531" s="102" t="s">
        <v>25</v>
      </c>
      <c r="N531" s="102" t="s">
        <v>46</v>
      </c>
    </row>
    <row r="532" spans="1:14" ht="28.5" customHeight="1" x14ac:dyDescent="0.3">
      <c r="A532" s="48">
        <f t="shared" si="24"/>
        <v>2</v>
      </c>
      <c r="B532" s="106">
        <v>43508</v>
      </c>
      <c r="C532" s="96" t="s">
        <v>635</v>
      </c>
      <c r="D532" s="19">
        <f>IFERROR((IFERROR(VLOOKUP(C532,CADA_PROD!C:G,5,0),VLOOKUP(C532,CADA_PROD!B:G,6,0))),"")</f>
        <v>0</v>
      </c>
      <c r="E532" s="16">
        <v>123</v>
      </c>
      <c r="F532" s="18"/>
      <c r="G532" s="17"/>
      <c r="H532" s="47">
        <v>1</v>
      </c>
      <c r="I532" s="17"/>
      <c r="J532" s="46"/>
      <c r="K532" s="46">
        <f>IF(C532="","",SUMIFS(entrada!H:H,entrada!C:C,C532)-SUMIFS(SAIDA!G:G,SAIDA!C:C,C532))</f>
        <v>1</v>
      </c>
      <c r="L532" s="22">
        <f t="shared" si="25"/>
        <v>0</v>
      </c>
      <c r="M532" s="102" t="s">
        <v>25</v>
      </c>
      <c r="N532" s="102" t="s">
        <v>46</v>
      </c>
    </row>
    <row r="533" spans="1:14" ht="28.5" customHeight="1" x14ac:dyDescent="0.3">
      <c r="A533" s="48">
        <f t="shared" si="24"/>
        <v>2</v>
      </c>
      <c r="B533" s="106">
        <v>43508</v>
      </c>
      <c r="C533" s="96" t="s">
        <v>636</v>
      </c>
      <c r="D533" s="19">
        <f>IFERROR((IFERROR(VLOOKUP(C533,CADA_PROD!C:G,5,0),VLOOKUP(C533,CADA_PROD!B:G,6,0))),"")</f>
        <v>0</v>
      </c>
      <c r="E533" s="16">
        <v>123</v>
      </c>
      <c r="F533" s="18"/>
      <c r="G533" s="17"/>
      <c r="H533" s="47">
        <v>4</v>
      </c>
      <c r="I533" s="17"/>
      <c r="J533" s="46"/>
      <c r="K533" s="46">
        <f>IF(C533="","",SUMIFS(entrada!H:H,entrada!C:C,C533)-SUMIFS(SAIDA!G:G,SAIDA!C:C,C533))</f>
        <v>4</v>
      </c>
      <c r="L533" s="22">
        <f t="shared" si="25"/>
        <v>0</v>
      </c>
      <c r="M533" s="102" t="s">
        <v>25</v>
      </c>
      <c r="N533" s="102" t="s">
        <v>46</v>
      </c>
    </row>
    <row r="534" spans="1:14" ht="28.5" customHeight="1" x14ac:dyDescent="0.3">
      <c r="A534" s="48">
        <f t="shared" si="24"/>
        <v>2</v>
      </c>
      <c r="B534" s="106">
        <v>43508</v>
      </c>
      <c r="C534" s="96" t="s">
        <v>637</v>
      </c>
      <c r="D534" s="19">
        <f>IFERROR((IFERROR(VLOOKUP(C534,CADA_PROD!C:G,5,0),VLOOKUP(C534,CADA_PROD!B:G,6,0))),"")</f>
        <v>0</v>
      </c>
      <c r="E534" s="16">
        <v>123</v>
      </c>
      <c r="F534" s="18"/>
      <c r="G534" s="17"/>
      <c r="H534" s="47">
        <v>1</v>
      </c>
      <c r="I534" s="17"/>
      <c r="J534" s="46"/>
      <c r="K534" s="46">
        <f>IF(C534="","",SUMIFS(entrada!H:H,entrada!C:C,C534)-SUMIFS(SAIDA!G:G,SAIDA!C:C,C534))</f>
        <v>1</v>
      </c>
      <c r="L534" s="22">
        <f t="shared" si="25"/>
        <v>0</v>
      </c>
      <c r="M534" s="102" t="s">
        <v>25</v>
      </c>
      <c r="N534" s="102" t="s">
        <v>46</v>
      </c>
    </row>
    <row r="535" spans="1:14" ht="28.5" customHeight="1" x14ac:dyDescent="0.3">
      <c r="A535" s="48">
        <f t="shared" si="24"/>
        <v>2</v>
      </c>
      <c r="B535" s="106">
        <v>43508</v>
      </c>
      <c r="C535" s="96" t="s">
        <v>638</v>
      </c>
      <c r="D535" s="19">
        <f>IFERROR((IFERROR(VLOOKUP(C535,CADA_PROD!C:G,5,0),VLOOKUP(C535,CADA_PROD!B:G,6,0))),"")</f>
        <v>0</v>
      </c>
      <c r="E535" s="16">
        <v>123</v>
      </c>
      <c r="F535" s="18"/>
      <c r="G535" s="17"/>
      <c r="H535" s="47">
        <v>0</v>
      </c>
      <c r="I535" s="17"/>
      <c r="J535" s="46"/>
      <c r="K535" s="46">
        <f>IF(C535="","",SUMIFS(entrada!H:H,entrada!C:C,C535)-SUMIFS(SAIDA!G:G,SAIDA!C:C,C535))</f>
        <v>0</v>
      </c>
      <c r="L535" s="22">
        <f t="shared" si="25"/>
        <v>0</v>
      </c>
      <c r="M535" s="102" t="s">
        <v>25</v>
      </c>
      <c r="N535" s="102" t="s">
        <v>46</v>
      </c>
    </row>
    <row r="536" spans="1:14" ht="28.5" customHeight="1" x14ac:dyDescent="0.3">
      <c r="A536" s="48">
        <f t="shared" si="24"/>
        <v>2</v>
      </c>
      <c r="B536" s="106">
        <v>43508</v>
      </c>
      <c r="C536" s="96" t="s">
        <v>639</v>
      </c>
      <c r="D536" s="19">
        <f>IFERROR((IFERROR(VLOOKUP(C536,CADA_PROD!C:G,5,0),VLOOKUP(C536,CADA_PROD!B:G,6,0))),"")</f>
        <v>0</v>
      </c>
      <c r="E536" s="16">
        <v>123</v>
      </c>
      <c r="F536" s="18"/>
      <c r="G536" s="17"/>
      <c r="H536" s="47">
        <v>0</v>
      </c>
      <c r="I536" s="17"/>
      <c r="J536" s="46"/>
      <c r="K536" s="46">
        <f>IF(C536="","",SUMIFS(entrada!H:H,entrada!C:C,C536)-SUMIFS(SAIDA!G:G,SAIDA!C:C,C536))</f>
        <v>0</v>
      </c>
      <c r="L536" s="22">
        <f t="shared" si="25"/>
        <v>0</v>
      </c>
      <c r="M536" s="102" t="s">
        <v>25</v>
      </c>
      <c r="N536" s="102" t="s">
        <v>46</v>
      </c>
    </row>
    <row r="537" spans="1:14" ht="28.5" customHeight="1" x14ac:dyDescent="0.3">
      <c r="A537" s="48">
        <f t="shared" si="24"/>
        <v>2</v>
      </c>
      <c r="B537" s="106">
        <v>43508</v>
      </c>
      <c r="C537" s="96" t="s">
        <v>640</v>
      </c>
      <c r="D537" s="19">
        <f>IFERROR((IFERROR(VLOOKUP(C537,CADA_PROD!C:G,5,0),VLOOKUP(C537,CADA_PROD!B:G,6,0))),"")</f>
        <v>0</v>
      </c>
      <c r="E537" s="16">
        <v>123</v>
      </c>
      <c r="F537" s="18"/>
      <c r="G537" s="17"/>
      <c r="H537" s="47">
        <v>0</v>
      </c>
      <c r="I537" s="17"/>
      <c r="J537" s="46"/>
      <c r="K537" s="46">
        <f>IF(C537="","",SUMIFS(entrada!H:H,entrada!C:C,C537)-SUMIFS(SAIDA!G:G,SAIDA!C:C,C537))</f>
        <v>0</v>
      </c>
      <c r="L537" s="22">
        <f t="shared" si="25"/>
        <v>0</v>
      </c>
      <c r="M537" s="102" t="s">
        <v>25</v>
      </c>
      <c r="N537" s="102" t="s">
        <v>46</v>
      </c>
    </row>
    <row r="538" spans="1:14" ht="28.5" customHeight="1" x14ac:dyDescent="0.3">
      <c r="A538" s="48">
        <f t="shared" si="24"/>
        <v>2</v>
      </c>
      <c r="B538" s="106">
        <v>43508</v>
      </c>
      <c r="C538" s="96" t="s">
        <v>641</v>
      </c>
      <c r="D538" s="19">
        <f>IFERROR((IFERROR(VLOOKUP(C538,CADA_PROD!C:G,5,0),VLOOKUP(C538,CADA_PROD!B:G,6,0))),"")</f>
        <v>0</v>
      </c>
      <c r="E538" s="16">
        <v>123</v>
      </c>
      <c r="F538" s="18"/>
      <c r="G538" s="17"/>
      <c r="H538" s="47">
        <v>2</v>
      </c>
      <c r="I538" s="17"/>
      <c r="J538" s="46"/>
      <c r="K538" s="46">
        <f>IF(C538="","",SUMIFS(entrada!H:H,entrada!C:C,C538)-SUMIFS(SAIDA!G:G,SAIDA!C:C,C538))</f>
        <v>2</v>
      </c>
      <c r="L538" s="22">
        <f t="shared" si="25"/>
        <v>0</v>
      </c>
      <c r="M538" s="102" t="s">
        <v>25</v>
      </c>
      <c r="N538" s="102" t="s">
        <v>46</v>
      </c>
    </row>
    <row r="539" spans="1:14" ht="28.5" customHeight="1" x14ac:dyDescent="0.3">
      <c r="A539" s="48">
        <f t="shared" si="24"/>
        <v>2</v>
      </c>
      <c r="B539" s="106">
        <v>43508</v>
      </c>
      <c r="C539" s="96" t="s">
        <v>642</v>
      </c>
      <c r="D539" s="19">
        <f>IFERROR((IFERROR(VLOOKUP(C539,CADA_PROD!C:G,5,0),VLOOKUP(C539,CADA_PROD!B:G,6,0))),"")</f>
        <v>0</v>
      </c>
      <c r="E539" s="16">
        <v>123</v>
      </c>
      <c r="F539" s="18"/>
      <c r="G539" s="17"/>
      <c r="H539" s="47">
        <v>0</v>
      </c>
      <c r="I539" s="17"/>
      <c r="J539" s="46"/>
      <c r="K539" s="46">
        <f>IF(C539="","",SUMIFS(entrada!H:H,entrada!C:C,C539)-SUMIFS(SAIDA!G:G,SAIDA!C:C,C539))</f>
        <v>0</v>
      </c>
      <c r="L539" s="22">
        <f t="shared" si="25"/>
        <v>0</v>
      </c>
      <c r="M539" s="102" t="s">
        <v>25</v>
      </c>
      <c r="N539" s="102" t="s">
        <v>46</v>
      </c>
    </row>
    <row r="540" spans="1:14" ht="28.5" customHeight="1" x14ac:dyDescent="0.3">
      <c r="A540" s="48">
        <f t="shared" ref="A540:A592" si="26">IF(C540="","",MONTH(B540))</f>
        <v>2</v>
      </c>
      <c r="B540" s="106">
        <v>43508</v>
      </c>
      <c r="C540" s="96" t="s">
        <v>643</v>
      </c>
      <c r="D540" s="19">
        <f>IFERROR((IFERROR(VLOOKUP(C540,CADA_PROD!C:G,5,0),VLOOKUP(C540,CADA_PROD!B:G,6,0))),"")</f>
        <v>0</v>
      </c>
      <c r="E540" s="16">
        <v>123</v>
      </c>
      <c r="F540" s="18"/>
      <c r="G540" s="17"/>
      <c r="H540" s="47">
        <v>3</v>
      </c>
      <c r="I540" s="17"/>
      <c r="J540" s="46"/>
      <c r="K540" s="46">
        <f>IF(C540="","",SUMIFS(entrada!H:H,entrada!C:C,C540)-SUMIFS(SAIDA!G:G,SAIDA!C:C,C540))</f>
        <v>3</v>
      </c>
      <c r="L540" s="22">
        <f t="shared" ref="L540:L592" si="27">IF(C540="","",G540*H540)</f>
        <v>0</v>
      </c>
      <c r="M540" s="102" t="s">
        <v>25</v>
      </c>
      <c r="N540" s="102" t="s">
        <v>46</v>
      </c>
    </row>
    <row r="541" spans="1:14" ht="28.5" customHeight="1" x14ac:dyDescent="0.3">
      <c r="A541" s="48">
        <f t="shared" si="26"/>
        <v>2</v>
      </c>
      <c r="B541" s="106">
        <v>43508</v>
      </c>
      <c r="C541" s="96" t="s">
        <v>644</v>
      </c>
      <c r="D541" s="19">
        <f>IFERROR((IFERROR(VLOOKUP(C541,CADA_PROD!C:G,5,0),VLOOKUP(C541,CADA_PROD!B:G,6,0))),"")</f>
        <v>0</v>
      </c>
      <c r="E541" s="16">
        <v>123</v>
      </c>
      <c r="F541" s="18"/>
      <c r="G541" s="17"/>
      <c r="H541" s="47">
        <v>2</v>
      </c>
      <c r="I541" s="17"/>
      <c r="J541" s="46"/>
      <c r="K541" s="46">
        <f>IF(C541="","",SUMIFS(entrada!H:H,entrada!C:C,C541)-SUMIFS(SAIDA!G:G,SAIDA!C:C,C541))</f>
        <v>2</v>
      </c>
      <c r="L541" s="22">
        <f t="shared" si="27"/>
        <v>0</v>
      </c>
      <c r="M541" s="102" t="s">
        <v>25</v>
      </c>
      <c r="N541" s="102" t="s">
        <v>46</v>
      </c>
    </row>
    <row r="542" spans="1:14" ht="28.5" customHeight="1" x14ac:dyDescent="0.3">
      <c r="A542" s="48">
        <f t="shared" si="26"/>
        <v>2</v>
      </c>
      <c r="B542" s="106">
        <v>43508</v>
      </c>
      <c r="C542" s="96" t="s">
        <v>645</v>
      </c>
      <c r="D542" s="19">
        <f>IFERROR((IFERROR(VLOOKUP(C542,CADA_PROD!C:G,5,0),VLOOKUP(C542,CADA_PROD!B:G,6,0))),"")</f>
        <v>0</v>
      </c>
      <c r="E542" s="16">
        <v>123</v>
      </c>
      <c r="F542" s="18"/>
      <c r="G542" s="17"/>
      <c r="H542" s="47">
        <v>0</v>
      </c>
      <c r="I542" s="17"/>
      <c r="J542" s="46"/>
      <c r="K542" s="46">
        <f>IF(C542="","",SUMIFS(entrada!H:H,entrada!C:C,C542)-SUMIFS(SAIDA!G:G,SAIDA!C:C,C542))</f>
        <v>0</v>
      </c>
      <c r="L542" s="22">
        <f t="shared" si="27"/>
        <v>0</v>
      </c>
      <c r="M542" s="102" t="s">
        <v>25</v>
      </c>
      <c r="N542" s="102" t="s">
        <v>46</v>
      </c>
    </row>
    <row r="543" spans="1:14" ht="28.5" customHeight="1" x14ac:dyDescent="0.3">
      <c r="A543" s="48">
        <f t="shared" si="26"/>
        <v>2</v>
      </c>
      <c r="B543" s="106">
        <v>43508</v>
      </c>
      <c r="C543" s="96" t="s">
        <v>646</v>
      </c>
      <c r="D543" s="19">
        <f>IFERROR((IFERROR(VLOOKUP(C543,CADA_PROD!C:G,5,0),VLOOKUP(C543,CADA_PROD!B:G,6,0))),"")</f>
        <v>0</v>
      </c>
      <c r="E543" s="16">
        <v>123</v>
      </c>
      <c r="F543" s="18"/>
      <c r="G543" s="17"/>
      <c r="H543" s="47">
        <v>3</v>
      </c>
      <c r="I543" s="17"/>
      <c r="J543" s="46"/>
      <c r="K543" s="46">
        <f>IF(C543="","",SUMIFS(entrada!H:H,entrada!C:C,C543)-SUMIFS(SAIDA!G:G,SAIDA!C:C,C543))</f>
        <v>3</v>
      </c>
      <c r="L543" s="22">
        <f t="shared" si="27"/>
        <v>0</v>
      </c>
      <c r="M543" s="102" t="s">
        <v>25</v>
      </c>
      <c r="N543" s="102" t="s">
        <v>46</v>
      </c>
    </row>
    <row r="544" spans="1:14" ht="28.5" customHeight="1" x14ac:dyDescent="0.3">
      <c r="A544" s="48">
        <f t="shared" si="26"/>
        <v>2</v>
      </c>
      <c r="B544" s="106">
        <v>43508</v>
      </c>
      <c r="C544" s="96" t="s">
        <v>647</v>
      </c>
      <c r="D544" s="19">
        <f>IFERROR((IFERROR(VLOOKUP(C544,CADA_PROD!C:G,5,0),VLOOKUP(C544,CADA_PROD!B:G,6,0))),"")</f>
        <v>0</v>
      </c>
      <c r="E544" s="16">
        <v>123</v>
      </c>
      <c r="F544" s="18"/>
      <c r="G544" s="17"/>
      <c r="H544" s="47">
        <v>0</v>
      </c>
      <c r="I544" s="17"/>
      <c r="J544" s="46"/>
      <c r="K544" s="46">
        <f>IF(C544="","",SUMIFS(entrada!H:H,entrada!C:C,C544)-SUMIFS(SAIDA!G:G,SAIDA!C:C,C544))</f>
        <v>0</v>
      </c>
      <c r="L544" s="22">
        <f t="shared" si="27"/>
        <v>0</v>
      </c>
      <c r="M544" s="102" t="s">
        <v>25</v>
      </c>
      <c r="N544" s="102" t="s">
        <v>46</v>
      </c>
    </row>
    <row r="545" spans="1:14" ht="28.5" customHeight="1" x14ac:dyDescent="0.3">
      <c r="A545" s="48">
        <f t="shared" si="26"/>
        <v>2</v>
      </c>
      <c r="B545" s="106">
        <v>43508</v>
      </c>
      <c r="C545" s="96" t="s">
        <v>648</v>
      </c>
      <c r="D545" s="19">
        <f>IFERROR((IFERROR(VLOOKUP(C545,CADA_PROD!C:G,5,0),VLOOKUP(C545,CADA_PROD!B:G,6,0))),"")</f>
        <v>0</v>
      </c>
      <c r="E545" s="16">
        <v>123</v>
      </c>
      <c r="F545" s="18"/>
      <c r="G545" s="17"/>
      <c r="H545" s="47">
        <v>0</v>
      </c>
      <c r="I545" s="17"/>
      <c r="J545" s="46"/>
      <c r="K545" s="46">
        <f>IF(C545="","",SUMIFS(entrada!H:H,entrada!C:C,C545)-SUMIFS(SAIDA!G:G,SAIDA!C:C,C545))</f>
        <v>0</v>
      </c>
      <c r="L545" s="22">
        <f t="shared" si="27"/>
        <v>0</v>
      </c>
      <c r="M545" s="102" t="s">
        <v>25</v>
      </c>
      <c r="N545" s="102" t="s">
        <v>46</v>
      </c>
    </row>
    <row r="546" spans="1:14" ht="28.5" customHeight="1" x14ac:dyDescent="0.3">
      <c r="A546" s="48">
        <f t="shared" si="26"/>
        <v>2</v>
      </c>
      <c r="B546" s="106">
        <v>43508</v>
      </c>
      <c r="C546" s="96" t="s">
        <v>649</v>
      </c>
      <c r="D546" s="19">
        <f>IFERROR((IFERROR(VLOOKUP(C546,CADA_PROD!C:G,5,0),VLOOKUP(C546,CADA_PROD!B:G,6,0))),"")</f>
        <v>0</v>
      </c>
      <c r="E546" s="16">
        <v>123</v>
      </c>
      <c r="F546" s="18"/>
      <c r="G546" s="17"/>
      <c r="H546" s="47">
        <v>0</v>
      </c>
      <c r="I546" s="17"/>
      <c r="J546" s="46"/>
      <c r="K546" s="46">
        <f>IF(C546="","",SUMIFS(entrada!H:H,entrada!C:C,C546)-SUMIFS(SAIDA!G:G,SAIDA!C:C,C546))</f>
        <v>0</v>
      </c>
      <c r="L546" s="22">
        <f t="shared" si="27"/>
        <v>0</v>
      </c>
      <c r="M546" s="102" t="s">
        <v>25</v>
      </c>
      <c r="N546" s="102" t="s">
        <v>46</v>
      </c>
    </row>
    <row r="547" spans="1:14" ht="28.5" customHeight="1" x14ac:dyDescent="0.3">
      <c r="A547" s="48">
        <f t="shared" si="26"/>
        <v>2</v>
      </c>
      <c r="B547" s="106">
        <v>43508</v>
      </c>
      <c r="C547" s="96" t="s">
        <v>650</v>
      </c>
      <c r="D547" s="19">
        <f>IFERROR((IFERROR(VLOOKUP(C547,CADA_PROD!C:G,5,0),VLOOKUP(C547,CADA_PROD!B:G,6,0))),"")</f>
        <v>0</v>
      </c>
      <c r="E547" s="16">
        <v>123</v>
      </c>
      <c r="F547" s="18"/>
      <c r="G547" s="17"/>
      <c r="H547" s="47">
        <v>0</v>
      </c>
      <c r="I547" s="17"/>
      <c r="J547" s="46"/>
      <c r="K547" s="46">
        <f>IF(C547="","",SUMIFS(entrada!H:H,entrada!C:C,C547)-SUMIFS(SAIDA!G:G,SAIDA!C:C,C547))</f>
        <v>0</v>
      </c>
      <c r="L547" s="22">
        <f t="shared" si="27"/>
        <v>0</v>
      </c>
      <c r="M547" s="102" t="s">
        <v>25</v>
      </c>
      <c r="N547" s="102" t="s">
        <v>46</v>
      </c>
    </row>
    <row r="548" spans="1:14" ht="28.5" customHeight="1" x14ac:dyDescent="0.3">
      <c r="A548" s="48">
        <f t="shared" si="26"/>
        <v>2</v>
      </c>
      <c r="B548" s="106">
        <v>43508</v>
      </c>
      <c r="C548" s="96" t="s">
        <v>651</v>
      </c>
      <c r="D548" s="19">
        <f>IFERROR((IFERROR(VLOOKUP(C548,CADA_PROD!C:G,5,0),VLOOKUP(C548,CADA_PROD!B:G,6,0))),"")</f>
        <v>0</v>
      </c>
      <c r="E548" s="16">
        <v>123</v>
      </c>
      <c r="F548" s="18"/>
      <c r="G548" s="17"/>
      <c r="H548" s="47">
        <v>0</v>
      </c>
      <c r="I548" s="17"/>
      <c r="J548" s="46"/>
      <c r="K548" s="46">
        <f>IF(C548="","",SUMIFS(entrada!H:H,entrada!C:C,C548)-SUMIFS(SAIDA!G:G,SAIDA!C:C,C548))</f>
        <v>0</v>
      </c>
      <c r="L548" s="22">
        <f t="shared" si="27"/>
        <v>0</v>
      </c>
      <c r="M548" s="102" t="s">
        <v>25</v>
      </c>
      <c r="N548" s="102" t="s">
        <v>46</v>
      </c>
    </row>
    <row r="549" spans="1:14" ht="28.5" customHeight="1" x14ac:dyDescent="0.3">
      <c r="A549" s="48">
        <f t="shared" si="26"/>
        <v>2</v>
      </c>
      <c r="B549" s="106">
        <v>43508</v>
      </c>
      <c r="C549" s="96" t="s">
        <v>652</v>
      </c>
      <c r="D549" s="19">
        <f>IFERROR((IFERROR(VLOOKUP(C549,CADA_PROD!C:G,5,0),VLOOKUP(C549,CADA_PROD!B:G,6,0))),"")</f>
        <v>0</v>
      </c>
      <c r="E549" s="16">
        <v>123</v>
      </c>
      <c r="F549" s="18"/>
      <c r="G549" s="17"/>
      <c r="H549" s="47">
        <v>0</v>
      </c>
      <c r="I549" s="17"/>
      <c r="J549" s="46"/>
      <c r="K549" s="46">
        <f>IF(C549="","",SUMIFS(entrada!H:H,entrada!C:C,C549)-SUMIFS(SAIDA!G:G,SAIDA!C:C,C549))</f>
        <v>0</v>
      </c>
      <c r="L549" s="22">
        <f t="shared" si="27"/>
        <v>0</v>
      </c>
      <c r="M549" s="102" t="s">
        <v>25</v>
      </c>
      <c r="N549" s="102" t="s">
        <v>46</v>
      </c>
    </row>
    <row r="550" spans="1:14" ht="28.5" customHeight="1" x14ac:dyDescent="0.3">
      <c r="A550" s="48">
        <f t="shared" si="26"/>
        <v>2</v>
      </c>
      <c r="B550" s="106">
        <v>43508</v>
      </c>
      <c r="C550" s="96" t="s">
        <v>653</v>
      </c>
      <c r="D550" s="19">
        <f>IFERROR((IFERROR(VLOOKUP(C550,CADA_PROD!C:G,5,0),VLOOKUP(C550,CADA_PROD!B:G,6,0))),"")</f>
        <v>0</v>
      </c>
      <c r="E550" s="16">
        <v>123</v>
      </c>
      <c r="F550" s="18"/>
      <c r="G550" s="17"/>
      <c r="H550" s="47">
        <v>0</v>
      </c>
      <c r="I550" s="17"/>
      <c r="J550" s="46"/>
      <c r="K550" s="46">
        <f>IF(C550="","",SUMIFS(entrada!H:H,entrada!C:C,C550)-SUMIFS(SAIDA!G:G,SAIDA!C:C,C550))</f>
        <v>0</v>
      </c>
      <c r="L550" s="22">
        <f t="shared" si="27"/>
        <v>0</v>
      </c>
      <c r="M550" s="102" t="s">
        <v>25</v>
      </c>
      <c r="N550" s="102" t="s">
        <v>46</v>
      </c>
    </row>
    <row r="551" spans="1:14" ht="28.5" customHeight="1" x14ac:dyDescent="0.3">
      <c r="A551" s="48">
        <f t="shared" si="26"/>
        <v>2</v>
      </c>
      <c r="B551" s="106">
        <v>43508</v>
      </c>
      <c r="C551" s="96" t="s">
        <v>654</v>
      </c>
      <c r="D551" s="19">
        <f>IFERROR((IFERROR(VLOOKUP(C551,CADA_PROD!C:G,5,0),VLOOKUP(C551,CADA_PROD!B:G,6,0))),"")</f>
        <v>0</v>
      </c>
      <c r="E551" s="16">
        <v>123</v>
      </c>
      <c r="F551" s="18"/>
      <c r="G551" s="17"/>
      <c r="H551" s="47">
        <v>0</v>
      </c>
      <c r="I551" s="17"/>
      <c r="J551" s="46"/>
      <c r="K551" s="46">
        <f>IF(C551="","",SUMIFS(entrada!H:H,entrada!C:C,C551)-SUMIFS(SAIDA!G:G,SAIDA!C:C,C551))</f>
        <v>0</v>
      </c>
      <c r="L551" s="22">
        <f t="shared" si="27"/>
        <v>0</v>
      </c>
      <c r="M551" s="102" t="s">
        <v>25</v>
      </c>
      <c r="N551" s="102" t="s">
        <v>46</v>
      </c>
    </row>
    <row r="552" spans="1:14" ht="28.5" customHeight="1" x14ac:dyDescent="0.3">
      <c r="A552" s="48">
        <f t="shared" si="26"/>
        <v>3</v>
      </c>
      <c r="B552" s="112">
        <v>43551</v>
      </c>
      <c r="C552" s="96" t="s">
        <v>655</v>
      </c>
      <c r="D552" s="19" t="str">
        <f>IFERROR((IFERROR(VLOOKUP(C552,CADA_PROD!C:G,5,0),VLOOKUP(C552,CADA_PROD!B:G,6,0))),"")</f>
        <v>pacote 50X</v>
      </c>
      <c r="E552" s="16">
        <v>0</v>
      </c>
      <c r="F552" s="96" t="s">
        <v>657</v>
      </c>
      <c r="G552" s="17">
        <v>135</v>
      </c>
      <c r="H552" s="47">
        <v>11</v>
      </c>
      <c r="I552" s="102" t="s">
        <v>656</v>
      </c>
      <c r="J552" s="46">
        <v>20</v>
      </c>
      <c r="K552" s="46">
        <f>IF(C552="","",SUMIFS(entrada!H:H,entrada!C:C,C552)-SUMIFS(SAIDA!G:G,SAIDA!C:C,C552))</f>
        <v>14</v>
      </c>
      <c r="L552" s="22">
        <f t="shared" si="27"/>
        <v>1485</v>
      </c>
      <c r="M552" s="102" t="s">
        <v>25</v>
      </c>
      <c r="N552" s="102" t="s">
        <v>46</v>
      </c>
    </row>
    <row r="553" spans="1:14" ht="28.5" customHeight="1" x14ac:dyDescent="0.3">
      <c r="A553" s="48">
        <f t="shared" si="26"/>
        <v>3</v>
      </c>
      <c r="B553" s="112">
        <v>43552</v>
      </c>
      <c r="C553" s="96" t="s">
        <v>485</v>
      </c>
      <c r="D553" s="19" t="str">
        <f>IFERROR((IFERROR(VLOOKUP(C553,CADA_PROD!C:G,5,0),VLOOKUP(C553,CADA_PROD!B:G,6,0))),"")</f>
        <v>pacote 50X</v>
      </c>
      <c r="E553" s="16">
        <v>0</v>
      </c>
      <c r="F553" s="96" t="s">
        <v>657</v>
      </c>
      <c r="G553" s="17">
        <v>135</v>
      </c>
      <c r="H553" s="47">
        <v>9</v>
      </c>
      <c r="I553" s="102" t="s">
        <v>656</v>
      </c>
      <c r="J553" s="46">
        <v>20</v>
      </c>
      <c r="K553" s="46">
        <f>IF(C553="","",SUMIFS(entrada!H:H,entrada!C:C,C553)-SUMIFS(SAIDA!G:G,SAIDA!C:C,C553))</f>
        <v>8</v>
      </c>
      <c r="L553" s="22">
        <f t="shared" si="27"/>
        <v>1215</v>
      </c>
      <c r="M553" s="102" t="s">
        <v>25</v>
      </c>
      <c r="N553" s="102" t="s">
        <v>46</v>
      </c>
    </row>
    <row r="554" spans="1:14" ht="28.5" customHeight="1" x14ac:dyDescent="0.3">
      <c r="A554" s="48">
        <f t="shared" si="26"/>
        <v>3</v>
      </c>
      <c r="B554" s="112">
        <v>43552</v>
      </c>
      <c r="C554" s="125" t="s">
        <v>671</v>
      </c>
      <c r="D554" s="19" t="str">
        <f>IFERROR((IFERROR(VLOOKUP(C554,CADA_PROD!C:G,5,0),VLOOKUP(C554,CADA_PROD!B:G,6,0))),"")</f>
        <v>unidade</v>
      </c>
      <c r="E554" s="16">
        <v>123</v>
      </c>
      <c r="F554" s="18"/>
      <c r="G554" s="17"/>
      <c r="H554" s="47">
        <v>0</v>
      </c>
      <c r="I554" s="17"/>
      <c r="J554" s="46"/>
      <c r="K554" s="46">
        <f>IF(C554="","",SUMIFS(entrada!H:H,entrada!C:C,C554)-SUMIFS(SAIDA!G:G,SAIDA!C:C,C554))</f>
        <v>0</v>
      </c>
      <c r="L554" s="22">
        <f t="shared" si="27"/>
        <v>0</v>
      </c>
      <c r="M554" s="102" t="s">
        <v>25</v>
      </c>
      <c r="N554" s="102" t="s">
        <v>46</v>
      </c>
    </row>
    <row r="555" spans="1:14" ht="28.5" customHeight="1" x14ac:dyDescent="0.3">
      <c r="A555" s="48">
        <f t="shared" si="26"/>
        <v>3</v>
      </c>
      <c r="B555" s="112">
        <v>43551</v>
      </c>
      <c r="C555" s="125" t="s">
        <v>659</v>
      </c>
      <c r="D555" s="19" t="str">
        <f>IFERROR((IFERROR(VLOOKUP(C555,CADA_PROD!C:G,5,0),VLOOKUP(C555,CADA_PROD!B:G,6,0))),"")</f>
        <v>unidade</v>
      </c>
      <c r="E555" s="16">
        <v>123</v>
      </c>
      <c r="F555" s="18"/>
      <c r="G555" s="17"/>
      <c r="H555" s="47">
        <v>0</v>
      </c>
      <c r="I555" s="17"/>
      <c r="J555" s="46"/>
      <c r="K555" s="46">
        <f>IF(C555="","",SUMIFS(entrada!H:H,entrada!C:C,C555)-SUMIFS(SAIDA!G:G,SAIDA!C:C,C555))</f>
        <v>0</v>
      </c>
      <c r="L555" s="22">
        <f t="shared" si="27"/>
        <v>0</v>
      </c>
      <c r="M555" s="102" t="s">
        <v>25</v>
      </c>
      <c r="N555" s="102" t="s">
        <v>46</v>
      </c>
    </row>
    <row r="556" spans="1:14" ht="28.5" customHeight="1" x14ac:dyDescent="0.3">
      <c r="A556" s="48">
        <f t="shared" si="26"/>
        <v>3</v>
      </c>
      <c r="B556" s="112">
        <v>43552</v>
      </c>
      <c r="C556" s="129" t="s">
        <v>527</v>
      </c>
      <c r="D556" s="19">
        <f>IFERROR((IFERROR(VLOOKUP(C556,CADA_PROD!C:G,5,0),VLOOKUP(C556,CADA_PROD!B:G,6,0))),"")</f>
        <v>0</v>
      </c>
      <c r="E556" s="16">
        <v>123</v>
      </c>
      <c r="F556" s="18"/>
      <c r="G556" s="17"/>
      <c r="H556" s="47">
        <v>9</v>
      </c>
      <c r="I556" s="17"/>
      <c r="J556" s="46"/>
      <c r="K556" s="46">
        <f>IF(C556="","",SUMIFS(entrada!H:H,entrada!C:C,C556)-SUMIFS(SAIDA!G:G,SAIDA!C:C,C556))</f>
        <v>7</v>
      </c>
      <c r="L556" s="22">
        <f t="shared" si="27"/>
        <v>0</v>
      </c>
      <c r="M556" s="102" t="s">
        <v>25</v>
      </c>
      <c r="N556" s="102" t="s">
        <v>46</v>
      </c>
    </row>
    <row r="557" spans="1:14" ht="28.5" customHeight="1" x14ac:dyDescent="0.3">
      <c r="A557" s="48">
        <f t="shared" si="26"/>
        <v>3</v>
      </c>
      <c r="B557" s="112">
        <v>43552</v>
      </c>
      <c r="C557" s="129" t="s">
        <v>280</v>
      </c>
      <c r="D557" s="19">
        <f>IFERROR((IFERROR(VLOOKUP(C557,CADA_PROD!C:G,5,0),VLOOKUP(C557,CADA_PROD!B:G,6,0))),"")</f>
        <v>0</v>
      </c>
      <c r="E557" s="16">
        <v>123</v>
      </c>
      <c r="F557" s="18"/>
      <c r="G557" s="17"/>
      <c r="H557" s="47">
        <v>72</v>
      </c>
      <c r="I557" s="17"/>
      <c r="J557" s="46"/>
      <c r="K557" s="46">
        <f>IF(C557="","",SUMIFS(entrada!H:H,entrada!C:C,C557)-SUMIFS(SAIDA!G:G,SAIDA!C:C,C557))</f>
        <v>72</v>
      </c>
      <c r="L557" s="22">
        <f t="shared" si="27"/>
        <v>0</v>
      </c>
      <c r="M557" s="102" t="s">
        <v>25</v>
      </c>
      <c r="N557" s="102" t="s">
        <v>46</v>
      </c>
    </row>
    <row r="558" spans="1:14" ht="28.5" customHeight="1" x14ac:dyDescent="0.3">
      <c r="A558" s="48">
        <f t="shared" si="26"/>
        <v>3</v>
      </c>
      <c r="B558" s="112">
        <v>43552</v>
      </c>
      <c r="C558" s="129" t="s">
        <v>150</v>
      </c>
      <c r="D558" s="19" t="str">
        <f>IFERROR((IFERROR(VLOOKUP(C558,CADA_PROD!C:G,5,0),VLOOKUP(C558,CADA_PROD!B:G,6,0))),"")</f>
        <v>unidade</v>
      </c>
      <c r="E558" s="16">
        <v>123</v>
      </c>
      <c r="F558" s="18"/>
      <c r="G558" s="17"/>
      <c r="H558" s="47">
        <v>12</v>
      </c>
      <c r="I558" s="17"/>
      <c r="J558" s="46"/>
      <c r="K558" s="46">
        <f>IF(C558="","",SUMIFS(entrada!H:H,entrada!C:C,C558)-SUMIFS(SAIDA!G:G,SAIDA!C:C,C558))</f>
        <v>20</v>
      </c>
      <c r="L558" s="22">
        <f t="shared" si="27"/>
        <v>0</v>
      </c>
      <c r="M558" s="102" t="s">
        <v>25</v>
      </c>
      <c r="N558" s="102" t="s">
        <v>46</v>
      </c>
    </row>
    <row r="559" spans="1:14" ht="28.5" customHeight="1" x14ac:dyDescent="0.3">
      <c r="A559" s="48">
        <f t="shared" si="26"/>
        <v>3</v>
      </c>
      <c r="B559" s="112">
        <v>43552</v>
      </c>
      <c r="C559" s="129" t="s">
        <v>186</v>
      </c>
      <c r="D559" s="19" t="str">
        <f>IFERROR((IFERROR(VLOOKUP(C559,CADA_PROD!C:G,5,0),VLOOKUP(C559,CADA_PROD!B:G,6,0))),"")</f>
        <v>unidade</v>
      </c>
      <c r="E559" s="16">
        <v>123</v>
      </c>
      <c r="F559" s="18"/>
      <c r="G559" s="17"/>
      <c r="H559" s="47">
        <v>49</v>
      </c>
      <c r="I559" s="17"/>
      <c r="J559" s="46"/>
      <c r="K559" s="46">
        <f>IF(C559="","",SUMIFS(entrada!H:H,entrada!C:C,C559)-SUMIFS(SAIDA!G:G,SAIDA!C:C,C559))</f>
        <v>73</v>
      </c>
      <c r="L559" s="22">
        <f t="shared" si="27"/>
        <v>0</v>
      </c>
      <c r="M559" s="102" t="s">
        <v>25</v>
      </c>
      <c r="N559" s="102" t="s">
        <v>46</v>
      </c>
    </row>
    <row r="560" spans="1:14" ht="28.5" customHeight="1" x14ac:dyDescent="0.3">
      <c r="A560" s="48">
        <f t="shared" si="26"/>
        <v>3</v>
      </c>
      <c r="B560" s="112">
        <v>43552</v>
      </c>
      <c r="C560" s="129" t="s">
        <v>158</v>
      </c>
      <c r="D560" s="19" t="str">
        <f>IFERROR((IFERROR(VLOOKUP(C560,CADA_PROD!C:G,5,0),VLOOKUP(C560,CADA_PROD!B:G,6,0))),"")</f>
        <v>unidade</v>
      </c>
      <c r="E560" s="16">
        <v>123</v>
      </c>
      <c r="F560" s="18"/>
      <c r="G560" s="17"/>
      <c r="H560" s="47">
        <v>11</v>
      </c>
      <c r="I560" s="17"/>
      <c r="J560" s="46"/>
      <c r="K560" s="46">
        <f>IF(C560="","",SUMIFS(entrada!H:H,entrada!C:C,C560)-SUMIFS(SAIDA!G:G,SAIDA!C:C,C560))</f>
        <v>16</v>
      </c>
      <c r="L560" s="22">
        <f t="shared" si="27"/>
        <v>0</v>
      </c>
      <c r="M560" s="102" t="s">
        <v>25</v>
      </c>
      <c r="N560" s="102" t="s">
        <v>46</v>
      </c>
    </row>
    <row r="561" spans="1:14" ht="28.5" customHeight="1" x14ac:dyDescent="0.3">
      <c r="A561" s="48">
        <f t="shared" si="26"/>
        <v>3</v>
      </c>
      <c r="B561" s="112">
        <v>43552</v>
      </c>
      <c r="C561" s="129" t="s">
        <v>152</v>
      </c>
      <c r="D561" s="19" t="str">
        <f>IFERROR((IFERROR(VLOOKUP(C561,CADA_PROD!C:G,5,0),VLOOKUP(C561,CADA_PROD!B:G,6,0))),"")</f>
        <v>unidade</v>
      </c>
      <c r="E561" s="16">
        <v>123</v>
      </c>
      <c r="F561" s="18"/>
      <c r="G561" s="17"/>
      <c r="H561" s="47">
        <v>12</v>
      </c>
      <c r="I561" s="17"/>
      <c r="J561" s="46"/>
      <c r="K561" s="46">
        <f>IF(C561="","",SUMIFS(entrada!H:H,entrada!C:C,C561)-SUMIFS(SAIDA!G:G,SAIDA!C:C,C561))</f>
        <v>13</v>
      </c>
      <c r="L561" s="22">
        <f t="shared" si="27"/>
        <v>0</v>
      </c>
      <c r="M561" s="102" t="s">
        <v>25</v>
      </c>
      <c r="N561" s="102" t="s">
        <v>46</v>
      </c>
    </row>
    <row r="562" spans="1:14" ht="28.5" customHeight="1" x14ac:dyDescent="0.3">
      <c r="A562" s="48">
        <f t="shared" si="26"/>
        <v>3</v>
      </c>
      <c r="B562" s="112">
        <v>43552</v>
      </c>
      <c r="C562" s="129" t="s">
        <v>696</v>
      </c>
      <c r="D562" s="19">
        <f>IFERROR((IFERROR(VLOOKUP(C562,CADA_PROD!C:G,5,0),VLOOKUP(C562,CADA_PROD!B:G,6,0))),"")</f>
        <v>0</v>
      </c>
      <c r="E562" s="16">
        <v>123</v>
      </c>
      <c r="F562" s="18"/>
      <c r="G562" s="17"/>
      <c r="H562" s="47">
        <v>17</v>
      </c>
      <c r="I562" s="17"/>
      <c r="J562" s="46"/>
      <c r="K562" s="46">
        <f>IF(C562="","",SUMIFS(entrada!H:H,entrada!C:C,C562)-SUMIFS(SAIDA!G:G,SAIDA!C:C,C562))</f>
        <v>57</v>
      </c>
      <c r="L562" s="22">
        <f t="shared" si="27"/>
        <v>0</v>
      </c>
      <c r="M562" s="102" t="s">
        <v>25</v>
      </c>
      <c r="N562" s="102" t="s">
        <v>46</v>
      </c>
    </row>
    <row r="563" spans="1:14" ht="28.5" customHeight="1" x14ac:dyDescent="0.3">
      <c r="A563" s="48">
        <f t="shared" si="26"/>
        <v>3</v>
      </c>
      <c r="B563" s="112">
        <v>43552</v>
      </c>
      <c r="C563" s="129" t="s">
        <v>697</v>
      </c>
      <c r="D563" s="19" t="str">
        <f>IFERROR((IFERROR(VLOOKUP(C563,CADA_PROD!C:G,5,0),VLOOKUP(C563,CADA_PROD!B:G,6,0))),"")</f>
        <v/>
      </c>
      <c r="E563" s="16">
        <v>123</v>
      </c>
      <c r="F563" s="18"/>
      <c r="G563" s="17"/>
      <c r="H563" s="47">
        <v>5</v>
      </c>
      <c r="I563" s="17"/>
      <c r="J563" s="46"/>
      <c r="K563" s="46">
        <f>IF(C563="","",SUMIFS(entrada!H:H,entrada!C:C,C563)-SUMIFS(SAIDA!G:G,SAIDA!C:C,C563))</f>
        <v>5</v>
      </c>
      <c r="L563" s="22">
        <f t="shared" si="27"/>
        <v>0</v>
      </c>
      <c r="M563" s="102" t="s">
        <v>25</v>
      </c>
      <c r="N563" s="102" t="s">
        <v>46</v>
      </c>
    </row>
    <row r="564" spans="1:14" ht="28.5" customHeight="1" x14ac:dyDescent="0.3">
      <c r="A564" s="48">
        <f t="shared" si="26"/>
        <v>3</v>
      </c>
      <c r="B564" s="112">
        <v>43552</v>
      </c>
      <c r="C564" s="129" t="s">
        <v>698</v>
      </c>
      <c r="D564" s="19" t="str">
        <f>IFERROR((IFERROR(VLOOKUP(C564,CADA_PROD!C:G,5,0),VLOOKUP(C564,CADA_PROD!B:G,6,0))),"")</f>
        <v/>
      </c>
      <c r="E564" s="16">
        <v>123</v>
      </c>
      <c r="F564" s="18"/>
      <c r="G564" s="17"/>
      <c r="H564" s="47">
        <v>14</v>
      </c>
      <c r="I564" s="17"/>
      <c r="J564" s="46"/>
      <c r="K564" s="46">
        <f>IF(C564="","",SUMIFS(entrada!H:H,entrada!C:C,C564)-SUMIFS(SAIDA!G:G,SAIDA!C:C,C564))</f>
        <v>14</v>
      </c>
      <c r="L564" s="22">
        <f t="shared" si="27"/>
        <v>0</v>
      </c>
      <c r="M564" s="102" t="s">
        <v>25</v>
      </c>
      <c r="N564" s="102" t="s">
        <v>46</v>
      </c>
    </row>
    <row r="565" spans="1:14" ht="28.5" customHeight="1" x14ac:dyDescent="0.3">
      <c r="A565" s="48">
        <f t="shared" si="26"/>
        <v>3</v>
      </c>
      <c r="B565" s="112">
        <v>43552</v>
      </c>
      <c r="C565" s="129" t="s">
        <v>188</v>
      </c>
      <c r="D565" s="19" t="str">
        <f>IFERROR((IFERROR(VLOOKUP(C565,CADA_PROD!C:G,5,0),VLOOKUP(C565,CADA_PROD!B:G,6,0))),"")</f>
        <v>unidade</v>
      </c>
      <c r="E565" s="16">
        <v>123</v>
      </c>
      <c r="F565" s="18"/>
      <c r="G565" s="17"/>
      <c r="H565" s="47">
        <v>13</v>
      </c>
      <c r="I565" s="17"/>
      <c r="J565" s="46"/>
      <c r="K565" s="46">
        <f>IF(C565="","",SUMIFS(entrada!H:H,entrada!C:C,C565)-SUMIFS(SAIDA!G:G,SAIDA!C:C,C565))</f>
        <v>18</v>
      </c>
      <c r="L565" s="22">
        <f t="shared" si="27"/>
        <v>0</v>
      </c>
      <c r="M565" s="102" t="s">
        <v>25</v>
      </c>
      <c r="N565" s="102" t="s">
        <v>46</v>
      </c>
    </row>
    <row r="566" spans="1:14" ht="28.5" customHeight="1" x14ac:dyDescent="0.3">
      <c r="A566" s="48">
        <f t="shared" si="26"/>
        <v>3</v>
      </c>
      <c r="B566" s="112">
        <v>43552</v>
      </c>
      <c r="C566" s="129" t="s">
        <v>153</v>
      </c>
      <c r="D566" s="19" t="str">
        <f>IFERROR((IFERROR(VLOOKUP(C566,CADA_PROD!C:G,5,0),VLOOKUP(C566,CADA_PROD!B:G,6,0))),"")</f>
        <v>unidade</v>
      </c>
      <c r="E566" s="16">
        <v>123</v>
      </c>
      <c r="F566" s="18"/>
      <c r="G566" s="17"/>
      <c r="H566" s="47">
        <v>2</v>
      </c>
      <c r="I566" s="17"/>
      <c r="J566" s="46"/>
      <c r="K566" s="46">
        <f>IF(C566="","",SUMIFS(entrada!H:H,entrada!C:C,C566)-SUMIFS(SAIDA!G:G,SAIDA!C:C,C566))</f>
        <v>10</v>
      </c>
      <c r="L566" s="22">
        <f t="shared" si="27"/>
        <v>0</v>
      </c>
      <c r="M566" s="102" t="s">
        <v>25</v>
      </c>
      <c r="N566" s="102" t="s">
        <v>46</v>
      </c>
    </row>
    <row r="567" spans="1:14" ht="28.5" customHeight="1" x14ac:dyDescent="0.3">
      <c r="A567" s="48">
        <f t="shared" si="26"/>
        <v>3</v>
      </c>
      <c r="B567" s="112">
        <v>43552</v>
      </c>
      <c r="C567" s="130" t="s">
        <v>699</v>
      </c>
      <c r="D567" s="19" t="str">
        <f>IFERROR((IFERROR(VLOOKUP(C567,CADA_PROD!C:G,5,0),VLOOKUP(C567,CADA_PROD!B:G,6,0))),"")</f>
        <v/>
      </c>
      <c r="E567" s="16">
        <v>123</v>
      </c>
      <c r="F567" s="18"/>
      <c r="G567" s="17"/>
      <c r="H567" s="47">
        <v>34</v>
      </c>
      <c r="I567" s="17"/>
      <c r="J567" s="46"/>
      <c r="K567" s="46">
        <f>IF(C567="","",SUMIFS(entrada!H:H,entrada!C:C,C567)-SUMIFS(SAIDA!G:G,SAIDA!C:C,C567))</f>
        <v>34</v>
      </c>
      <c r="L567" s="22">
        <f t="shared" si="27"/>
        <v>0</v>
      </c>
      <c r="M567" s="102" t="s">
        <v>25</v>
      </c>
      <c r="N567" s="102" t="s">
        <v>46</v>
      </c>
    </row>
    <row r="568" spans="1:14" ht="28.5" customHeight="1" x14ac:dyDescent="0.3">
      <c r="A568" s="48">
        <f t="shared" si="26"/>
        <v>3</v>
      </c>
      <c r="B568" s="112">
        <v>43552</v>
      </c>
      <c r="C568" s="129" t="s">
        <v>414</v>
      </c>
      <c r="D568" s="19">
        <f>IFERROR((IFERROR(VLOOKUP(C568,CADA_PROD!C:G,5,0),VLOOKUP(C568,CADA_PROD!B:G,6,0))),"")</f>
        <v>0</v>
      </c>
      <c r="E568" s="16">
        <v>123</v>
      </c>
      <c r="F568" s="18"/>
      <c r="G568" s="17"/>
      <c r="H568" s="47">
        <v>24</v>
      </c>
      <c r="I568" s="17"/>
      <c r="J568" s="46"/>
      <c r="K568" s="46">
        <f>IF(C568="","",SUMIFS(entrada!H:H,entrada!C:C,C568)-SUMIFS(SAIDA!G:G,SAIDA!C:C,C568))</f>
        <v>28</v>
      </c>
      <c r="L568" s="22">
        <f t="shared" si="27"/>
        <v>0</v>
      </c>
      <c r="M568" s="102" t="s">
        <v>25</v>
      </c>
      <c r="N568" s="102" t="s">
        <v>46</v>
      </c>
    </row>
    <row r="569" spans="1:14" ht="28.5" customHeight="1" x14ac:dyDescent="0.3">
      <c r="A569" s="48">
        <f t="shared" si="26"/>
        <v>3</v>
      </c>
      <c r="B569" s="112">
        <v>43552</v>
      </c>
      <c r="C569" s="96" t="s">
        <v>440</v>
      </c>
      <c r="D569" s="19">
        <f>IFERROR((IFERROR(VLOOKUP(C569,CADA_PROD!C:G,5,0),VLOOKUP(C569,CADA_PROD!B:G,6,0))),"")</f>
        <v>0</v>
      </c>
      <c r="E569" s="16">
        <v>123</v>
      </c>
      <c r="F569" s="18"/>
      <c r="G569" s="17"/>
      <c r="H569" s="47">
        <v>2</v>
      </c>
      <c r="I569" s="17"/>
      <c r="J569" s="46"/>
      <c r="K569" s="46">
        <f>IF(C569="","",SUMIFS(entrada!H:H,entrada!C:C,C569)-SUMIFS(SAIDA!G:G,SAIDA!C:C,C569))</f>
        <v>13</v>
      </c>
      <c r="L569" s="22">
        <f t="shared" si="27"/>
        <v>0</v>
      </c>
      <c r="M569" s="102" t="s">
        <v>25</v>
      </c>
      <c r="N569" s="102" t="s">
        <v>46</v>
      </c>
    </row>
    <row r="570" spans="1:14" ht="28.5" customHeight="1" x14ac:dyDescent="0.3">
      <c r="A570" s="48">
        <f t="shared" si="26"/>
        <v>3</v>
      </c>
      <c r="B570" s="112">
        <v>43552</v>
      </c>
      <c r="C570" s="96" t="s">
        <v>101</v>
      </c>
      <c r="D570" s="19" t="str">
        <f>IFERROR((IFERROR(VLOOKUP(C570,CADA_PROD!C:G,5,0),VLOOKUP(C570,CADA_PROD!B:G,6,0))),"")</f>
        <v>unidade</v>
      </c>
      <c r="E570" s="16">
        <v>123</v>
      </c>
      <c r="F570" s="18"/>
      <c r="G570" s="17"/>
      <c r="H570" s="47">
        <v>1</v>
      </c>
      <c r="I570" s="17"/>
      <c r="J570" s="46"/>
      <c r="K570" s="46">
        <f>IF(C570="","",SUMIFS(entrada!H:H,entrada!C:C,C570)-SUMIFS(SAIDA!G:G,SAIDA!C:C,C570))</f>
        <v>-2</v>
      </c>
      <c r="L570" s="22">
        <f t="shared" si="27"/>
        <v>0</v>
      </c>
      <c r="M570" s="102" t="s">
        <v>25</v>
      </c>
      <c r="N570" s="102" t="s">
        <v>46</v>
      </c>
    </row>
    <row r="571" spans="1:14" ht="28.5" customHeight="1" x14ac:dyDescent="0.3">
      <c r="A571" s="48">
        <f t="shared" si="26"/>
        <v>3</v>
      </c>
      <c r="B571" s="112">
        <v>43552</v>
      </c>
      <c r="C571" s="96" t="s">
        <v>152</v>
      </c>
      <c r="D571" s="19" t="str">
        <f>IFERROR((IFERROR(VLOOKUP(C571,CADA_PROD!C:G,5,0),VLOOKUP(C571,CADA_PROD!B:G,6,0))),"")</f>
        <v>unidade</v>
      </c>
      <c r="E571" s="16">
        <v>123</v>
      </c>
      <c r="F571" s="18"/>
      <c r="G571" s="17"/>
      <c r="H571" s="47">
        <v>1</v>
      </c>
      <c r="I571" s="17"/>
      <c r="J571" s="46"/>
      <c r="K571" s="46">
        <f>IF(C571="","",SUMIFS(entrada!H:H,entrada!C:C,C571)-SUMIFS(SAIDA!G:G,SAIDA!C:C,C571))</f>
        <v>13</v>
      </c>
      <c r="L571" s="22">
        <f t="shared" si="27"/>
        <v>0</v>
      </c>
      <c r="M571" s="102" t="s">
        <v>25</v>
      </c>
      <c r="N571" s="102" t="s">
        <v>46</v>
      </c>
    </row>
    <row r="572" spans="1:14" ht="28.5" customHeight="1" x14ac:dyDescent="0.3">
      <c r="A572" s="48">
        <f t="shared" si="26"/>
        <v>3</v>
      </c>
      <c r="B572" s="112">
        <v>43552</v>
      </c>
      <c r="C572" s="96" t="s">
        <v>153</v>
      </c>
      <c r="D572" s="19" t="str">
        <f>IFERROR((IFERROR(VLOOKUP(C572,CADA_PROD!C:G,5,0),VLOOKUP(C572,CADA_PROD!B:G,6,0))),"")</f>
        <v>unidade</v>
      </c>
      <c r="E572" s="16">
        <v>123</v>
      </c>
      <c r="F572" s="18"/>
      <c r="G572" s="17"/>
      <c r="H572" s="47">
        <v>1</v>
      </c>
      <c r="I572" s="17"/>
      <c r="J572" s="46"/>
      <c r="K572" s="46">
        <f>IF(C572="","",SUMIFS(entrada!H:H,entrada!C:C,C572)-SUMIFS(SAIDA!G:G,SAIDA!C:C,C572))</f>
        <v>10</v>
      </c>
      <c r="L572" s="22">
        <f t="shared" si="27"/>
        <v>0</v>
      </c>
      <c r="M572" s="102" t="s">
        <v>25</v>
      </c>
      <c r="N572" s="102" t="s">
        <v>46</v>
      </c>
    </row>
    <row r="573" spans="1:14" ht="28.5" customHeight="1" x14ac:dyDescent="0.3">
      <c r="A573" s="48">
        <f t="shared" si="26"/>
        <v>3</v>
      </c>
      <c r="B573" s="112">
        <v>43552</v>
      </c>
      <c r="C573" s="96" t="s">
        <v>305</v>
      </c>
      <c r="D573" s="19">
        <f>IFERROR((IFERROR(VLOOKUP(C573,CADA_PROD!C:G,5,0),VLOOKUP(C573,CADA_PROD!B:G,6,0))),"")</f>
        <v>0</v>
      </c>
      <c r="E573" s="16">
        <v>123</v>
      </c>
      <c r="F573" s="18"/>
      <c r="G573" s="17"/>
      <c r="H573" s="47">
        <v>1</v>
      </c>
      <c r="I573" s="17"/>
      <c r="J573" s="46"/>
      <c r="K573" s="46">
        <f>IF(C573="","",SUMIFS(entrada!H:H,entrada!C:C,C573)-SUMIFS(SAIDA!G:G,SAIDA!C:C,C573))</f>
        <v>17</v>
      </c>
      <c r="L573" s="22">
        <f t="shared" si="27"/>
        <v>0</v>
      </c>
      <c r="M573" s="102" t="s">
        <v>25</v>
      </c>
      <c r="N573" s="102" t="s">
        <v>46</v>
      </c>
    </row>
    <row r="574" spans="1:14" ht="28.5" customHeight="1" x14ac:dyDescent="0.3">
      <c r="A574" s="48">
        <f t="shared" si="26"/>
        <v>3</v>
      </c>
      <c r="B574" s="112">
        <v>43552</v>
      </c>
      <c r="C574" s="96" t="s">
        <v>659</v>
      </c>
      <c r="D574" s="19" t="str">
        <f>IFERROR((IFERROR(VLOOKUP(C574,CADA_PROD!C:G,5,0),VLOOKUP(C574,CADA_PROD!B:G,6,0))),"")</f>
        <v>unidade</v>
      </c>
      <c r="E574" s="16">
        <v>123</v>
      </c>
      <c r="F574" s="18"/>
      <c r="G574" s="17"/>
      <c r="H574" s="47">
        <v>50</v>
      </c>
      <c r="I574" s="17"/>
      <c r="J574" s="46"/>
      <c r="K574" s="46">
        <f>IF(C574="","",SUMIFS(entrada!H:H,entrada!C:C,C574)-SUMIFS(SAIDA!G:G,SAIDA!C:C,C574))</f>
        <v>0</v>
      </c>
      <c r="L574" s="22">
        <f t="shared" si="27"/>
        <v>0</v>
      </c>
      <c r="M574" s="102" t="s">
        <v>25</v>
      </c>
      <c r="N574" s="102" t="s">
        <v>46</v>
      </c>
    </row>
    <row r="575" spans="1:14" ht="28.5" customHeight="1" x14ac:dyDescent="0.3">
      <c r="A575" s="48">
        <f t="shared" si="26"/>
        <v>3</v>
      </c>
      <c r="B575" s="112">
        <v>43552</v>
      </c>
      <c r="C575" s="96" t="s">
        <v>660</v>
      </c>
      <c r="D575" s="19" t="str">
        <f>IFERROR((IFERROR(VLOOKUP(C575,CADA_PROD!C:G,5,0),VLOOKUP(C575,CADA_PROD!B:G,6,0))),"")</f>
        <v>unidade</v>
      </c>
      <c r="E575" s="16">
        <v>123</v>
      </c>
      <c r="F575" s="18"/>
      <c r="G575" s="17"/>
      <c r="H575" s="47">
        <v>200</v>
      </c>
      <c r="I575" s="17"/>
      <c r="J575" s="46"/>
      <c r="K575" s="46">
        <f>IF(C575="","",SUMIFS(entrada!H:H,entrada!C:C,C575)-SUMIFS(SAIDA!G:G,SAIDA!C:C,C575))</f>
        <v>582</v>
      </c>
      <c r="L575" s="22">
        <f t="shared" si="27"/>
        <v>0</v>
      </c>
      <c r="M575" s="102" t="s">
        <v>25</v>
      </c>
      <c r="N575" s="102" t="s">
        <v>46</v>
      </c>
    </row>
    <row r="576" spans="1:14" ht="28.5" customHeight="1" x14ac:dyDescent="0.3">
      <c r="A576" s="48">
        <f t="shared" si="26"/>
        <v>3</v>
      </c>
      <c r="B576" s="112">
        <v>43552</v>
      </c>
      <c r="C576" s="96" t="s">
        <v>661</v>
      </c>
      <c r="D576" s="19" t="str">
        <f>IFERROR((IFERROR(VLOOKUP(C576,CADA_PROD!C:G,5,0),VLOOKUP(C576,CADA_PROD!B:G,6,0))),"")</f>
        <v>unidade</v>
      </c>
      <c r="E576" s="16">
        <v>123</v>
      </c>
      <c r="F576" s="18"/>
      <c r="G576" s="17"/>
      <c r="H576" s="47">
        <v>230</v>
      </c>
      <c r="I576" s="17"/>
      <c r="J576" s="46"/>
      <c r="K576" s="46">
        <f>IF(C576="","",SUMIFS(entrada!H:H,entrada!C:C,C576)-SUMIFS(SAIDA!G:G,SAIDA!C:C,C576))</f>
        <v>510</v>
      </c>
      <c r="L576" s="22">
        <f t="shared" si="27"/>
        <v>0</v>
      </c>
      <c r="M576" s="102" t="s">
        <v>25</v>
      </c>
      <c r="N576" s="102" t="s">
        <v>46</v>
      </c>
    </row>
    <row r="577" spans="1:14" ht="28.5" customHeight="1" x14ac:dyDescent="0.3">
      <c r="A577" s="48">
        <f t="shared" si="26"/>
        <v>3</v>
      </c>
      <c r="B577" s="112">
        <v>43552</v>
      </c>
      <c r="C577" s="96" t="s">
        <v>662</v>
      </c>
      <c r="D577" s="19" t="str">
        <f>IFERROR((IFERROR(VLOOKUP(C577,CADA_PROD!C:G,5,0),VLOOKUP(C577,CADA_PROD!B:G,6,0))),"")</f>
        <v>unidade</v>
      </c>
      <c r="E577" s="16">
        <v>123</v>
      </c>
      <c r="F577" s="18"/>
      <c r="G577" s="17"/>
      <c r="H577" s="47">
        <v>874</v>
      </c>
      <c r="I577" s="17"/>
      <c r="J577" s="46"/>
      <c r="K577" s="46">
        <f>IF(C577="","",SUMIFS(entrada!H:H,entrada!C:C,C577)-SUMIFS(SAIDA!G:G,SAIDA!C:C,C577))</f>
        <v>750</v>
      </c>
      <c r="L577" s="22">
        <f t="shared" si="27"/>
        <v>0</v>
      </c>
      <c r="M577" s="102" t="s">
        <v>25</v>
      </c>
      <c r="N577" s="102" t="s">
        <v>46</v>
      </c>
    </row>
    <row r="578" spans="1:14" ht="28.5" customHeight="1" x14ac:dyDescent="0.3">
      <c r="A578" s="48">
        <f t="shared" si="26"/>
        <v>3</v>
      </c>
      <c r="B578" s="112">
        <v>43552</v>
      </c>
      <c r="C578" s="96" t="s">
        <v>663</v>
      </c>
      <c r="D578" s="19" t="str">
        <f>IFERROR((IFERROR(VLOOKUP(C578,CADA_PROD!C:G,5,0),VLOOKUP(C578,CADA_PROD!B:G,6,0))),"")</f>
        <v>unidade</v>
      </c>
      <c r="E578" s="16">
        <v>123</v>
      </c>
      <c r="F578" s="18"/>
      <c r="G578" s="17"/>
      <c r="H578" s="47">
        <v>249</v>
      </c>
      <c r="I578" s="17"/>
      <c r="J578" s="46"/>
      <c r="K578" s="46">
        <f>IF(C578="","",SUMIFS(entrada!H:H,entrada!C:C,C578)-SUMIFS(SAIDA!G:G,SAIDA!C:C,C578))</f>
        <v>161</v>
      </c>
      <c r="L578" s="22">
        <f t="shared" si="27"/>
        <v>0</v>
      </c>
      <c r="M578" s="102" t="s">
        <v>25</v>
      </c>
      <c r="N578" s="102" t="s">
        <v>46</v>
      </c>
    </row>
    <row r="579" spans="1:14" ht="28.5" customHeight="1" x14ac:dyDescent="0.3">
      <c r="A579" s="48">
        <f t="shared" si="26"/>
        <v>3</v>
      </c>
      <c r="B579" s="112">
        <v>43552</v>
      </c>
      <c r="C579" s="96" t="s">
        <v>664</v>
      </c>
      <c r="D579" s="19" t="str">
        <f>IFERROR((IFERROR(VLOOKUP(C579,CADA_PROD!C:G,5,0),VLOOKUP(C579,CADA_PROD!B:G,6,0))),"")</f>
        <v>unidade</v>
      </c>
      <c r="E579" s="16">
        <v>123</v>
      </c>
      <c r="F579" s="18"/>
      <c r="G579" s="17"/>
      <c r="H579" s="47">
        <v>52</v>
      </c>
      <c r="I579" s="17"/>
      <c r="J579" s="46"/>
      <c r="K579" s="46">
        <f>IF(C579="","",SUMIFS(entrada!H:H,entrada!C:C,C579)-SUMIFS(SAIDA!G:G,SAIDA!C:C,C579))</f>
        <v>41</v>
      </c>
      <c r="L579" s="22">
        <f t="shared" si="27"/>
        <v>0</v>
      </c>
      <c r="M579" s="102" t="s">
        <v>25</v>
      </c>
      <c r="N579" s="102" t="s">
        <v>46</v>
      </c>
    </row>
    <row r="580" spans="1:14" ht="28.5" customHeight="1" x14ac:dyDescent="0.3">
      <c r="A580" s="48">
        <f t="shared" si="26"/>
        <v>3</v>
      </c>
      <c r="B580" s="112">
        <v>43552</v>
      </c>
      <c r="C580" s="96" t="s">
        <v>665</v>
      </c>
      <c r="D580" s="19" t="str">
        <f>IFERROR((IFERROR(VLOOKUP(C580,CADA_PROD!C:G,5,0),VLOOKUP(C580,CADA_PROD!B:G,6,0))),"")</f>
        <v>unidade</v>
      </c>
      <c r="E580" s="16">
        <v>123</v>
      </c>
      <c r="F580" s="18"/>
      <c r="G580" s="17"/>
      <c r="H580" s="47">
        <v>73</v>
      </c>
      <c r="I580" s="17"/>
      <c r="J580" s="46"/>
      <c r="K580" s="46">
        <f>IF(C580="","",SUMIFS(entrada!H:H,entrada!C:C,C580)-SUMIFS(SAIDA!G:G,SAIDA!C:C,C580))</f>
        <v>68</v>
      </c>
      <c r="L580" s="22">
        <f t="shared" si="27"/>
        <v>0</v>
      </c>
      <c r="M580" s="102" t="s">
        <v>25</v>
      </c>
      <c r="N580" s="102" t="s">
        <v>46</v>
      </c>
    </row>
    <row r="581" spans="1:14" ht="28.5" customHeight="1" x14ac:dyDescent="0.3">
      <c r="A581" s="48">
        <f t="shared" si="26"/>
        <v>3</v>
      </c>
      <c r="B581" s="112">
        <v>43552</v>
      </c>
      <c r="C581" s="96" t="s">
        <v>666</v>
      </c>
      <c r="D581" s="19" t="str">
        <f>IFERROR((IFERROR(VLOOKUP(C581,CADA_PROD!C:G,5,0),VLOOKUP(C581,CADA_PROD!B:G,6,0))),"")</f>
        <v>unidade</v>
      </c>
      <c r="E581" s="16">
        <v>123</v>
      </c>
      <c r="F581" s="18"/>
      <c r="G581" s="17"/>
      <c r="H581" s="47">
        <v>29</v>
      </c>
      <c r="I581" s="17"/>
      <c r="J581" s="46"/>
      <c r="K581" s="46">
        <f>IF(C581="","",SUMIFS(entrada!H:H,entrada!C:C,C581)-SUMIFS(SAIDA!G:G,SAIDA!C:C,C581))</f>
        <v>89</v>
      </c>
      <c r="L581" s="22">
        <f t="shared" si="27"/>
        <v>0</v>
      </c>
      <c r="M581" s="102" t="s">
        <v>25</v>
      </c>
      <c r="N581" s="102" t="s">
        <v>46</v>
      </c>
    </row>
    <row r="582" spans="1:14" ht="28.5" customHeight="1" x14ac:dyDescent="0.3">
      <c r="A582" s="48">
        <f t="shared" si="26"/>
        <v>3</v>
      </c>
      <c r="B582" s="112">
        <v>43552</v>
      </c>
      <c r="C582" s="96" t="s">
        <v>667</v>
      </c>
      <c r="D582" s="19" t="str">
        <f>IFERROR((IFERROR(VLOOKUP(C582,CADA_PROD!C:G,5,0),VLOOKUP(C582,CADA_PROD!B:G,6,0))),"")</f>
        <v>unidade</v>
      </c>
      <c r="E582" s="16">
        <v>123</v>
      </c>
      <c r="F582" s="18"/>
      <c r="G582" s="17"/>
      <c r="H582" s="47">
        <v>30</v>
      </c>
      <c r="I582" s="17"/>
      <c r="J582" s="46"/>
      <c r="K582" s="46">
        <f>IF(C582="","",SUMIFS(entrada!H:H,entrada!C:C,C582)-SUMIFS(SAIDA!G:G,SAIDA!C:C,C582))</f>
        <v>13</v>
      </c>
      <c r="L582" s="22">
        <f t="shared" si="27"/>
        <v>0</v>
      </c>
      <c r="M582" s="102" t="s">
        <v>25</v>
      </c>
      <c r="N582" s="102" t="s">
        <v>46</v>
      </c>
    </row>
    <row r="583" spans="1:14" ht="28.5" customHeight="1" x14ac:dyDescent="0.3">
      <c r="A583" s="48">
        <f t="shared" si="26"/>
        <v>3</v>
      </c>
      <c r="B583" s="112">
        <v>43552</v>
      </c>
      <c r="C583" s="96" t="s">
        <v>668</v>
      </c>
      <c r="D583" s="19" t="str">
        <f>IFERROR((IFERROR(VLOOKUP(C583,CADA_PROD!C:G,5,0),VLOOKUP(C583,CADA_PROD!B:G,6,0))),"")</f>
        <v>unidade</v>
      </c>
      <c r="E583" s="16">
        <v>123</v>
      </c>
      <c r="F583" s="18"/>
      <c r="G583" s="17"/>
      <c r="H583" s="47">
        <v>62</v>
      </c>
      <c r="I583" s="17"/>
      <c r="J583" s="46"/>
      <c r="K583" s="46">
        <f>IF(C583="","",SUMIFS(entrada!H:H,entrada!C:C,C583)-SUMIFS(SAIDA!G:G,SAIDA!C:C,C583))</f>
        <v>97</v>
      </c>
      <c r="L583" s="22">
        <f t="shared" si="27"/>
        <v>0</v>
      </c>
      <c r="M583" s="102" t="s">
        <v>25</v>
      </c>
      <c r="N583" s="102" t="s">
        <v>46</v>
      </c>
    </row>
    <row r="584" spans="1:14" ht="28.5" customHeight="1" x14ac:dyDescent="0.3">
      <c r="A584" s="48">
        <f t="shared" si="26"/>
        <v>3</v>
      </c>
      <c r="B584" s="112">
        <v>43552</v>
      </c>
      <c r="C584" s="96" t="s">
        <v>669</v>
      </c>
      <c r="D584" s="19" t="str">
        <f>IFERROR((IFERROR(VLOOKUP(C584,CADA_PROD!C:G,5,0),VLOOKUP(C584,CADA_PROD!B:G,6,0))),"")</f>
        <v>unidade</v>
      </c>
      <c r="E584" s="16">
        <v>123</v>
      </c>
      <c r="F584" s="18"/>
      <c r="G584" s="17"/>
      <c r="H584" s="47">
        <v>83</v>
      </c>
      <c r="I584" s="17"/>
      <c r="J584" s="46"/>
      <c r="K584" s="46">
        <f>IF(C584="","",SUMIFS(entrada!H:H,entrada!C:C,C584)-SUMIFS(SAIDA!G:G,SAIDA!C:C,C584))</f>
        <v>60</v>
      </c>
      <c r="L584" s="22">
        <f t="shared" si="27"/>
        <v>0</v>
      </c>
      <c r="M584" s="102" t="s">
        <v>25</v>
      </c>
      <c r="N584" s="102" t="s">
        <v>46</v>
      </c>
    </row>
    <row r="585" spans="1:14" ht="28.5" customHeight="1" x14ac:dyDescent="0.3">
      <c r="A585" s="48">
        <f t="shared" si="26"/>
        <v>3</v>
      </c>
      <c r="B585" s="112">
        <v>43552</v>
      </c>
      <c r="C585" s="96" t="s">
        <v>670</v>
      </c>
      <c r="D585" s="19" t="str">
        <f>IFERROR((IFERROR(VLOOKUP(C585,CADA_PROD!C:G,5,0),VLOOKUP(C585,CADA_PROD!B:G,6,0))),"")</f>
        <v>unidade</v>
      </c>
      <c r="E585" s="16">
        <v>123</v>
      </c>
      <c r="F585" s="18"/>
      <c r="G585" s="17"/>
      <c r="H585" s="47">
        <v>30</v>
      </c>
      <c r="I585" s="17"/>
      <c r="J585" s="46"/>
      <c r="K585" s="46">
        <f>IF(C585="","",SUMIFS(entrada!H:H,entrada!C:C,C585)-SUMIFS(SAIDA!G:G,SAIDA!C:C,C585))</f>
        <v>70</v>
      </c>
      <c r="L585" s="22">
        <f t="shared" si="27"/>
        <v>0</v>
      </c>
      <c r="M585" s="102" t="s">
        <v>25</v>
      </c>
      <c r="N585" s="102" t="s">
        <v>46</v>
      </c>
    </row>
    <row r="586" spans="1:14" ht="28.5" customHeight="1" x14ac:dyDescent="0.3">
      <c r="A586" s="48">
        <f t="shared" si="26"/>
        <v>3</v>
      </c>
      <c r="B586" s="112">
        <v>43552</v>
      </c>
      <c r="C586" s="96" t="s">
        <v>705</v>
      </c>
      <c r="D586" s="19" t="str">
        <f>IFERROR((IFERROR(VLOOKUP(C586,CADA_PROD!C:G,5,0),VLOOKUP(C586,CADA_PROD!B:G,6,0))),"")</f>
        <v>unidade</v>
      </c>
      <c r="E586" s="16">
        <v>123</v>
      </c>
      <c r="F586" s="18"/>
      <c r="G586" s="17"/>
      <c r="H586" s="47">
        <v>0</v>
      </c>
      <c r="I586" s="17"/>
      <c r="J586" s="46"/>
      <c r="K586" s="46">
        <f>IF(C586="","",SUMIFS(entrada!H:H,entrada!C:C,C586)-SUMIFS(SAIDA!G:G,SAIDA!C:C,C586))</f>
        <v>0</v>
      </c>
      <c r="L586" s="22">
        <f t="shared" si="27"/>
        <v>0</v>
      </c>
      <c r="M586" s="102" t="s">
        <v>25</v>
      </c>
      <c r="N586" s="102" t="s">
        <v>46</v>
      </c>
    </row>
    <row r="587" spans="1:14" ht="28.5" customHeight="1" x14ac:dyDescent="0.3">
      <c r="A587" s="48">
        <f t="shared" si="26"/>
        <v>3</v>
      </c>
      <c r="B587" s="112">
        <v>43552</v>
      </c>
      <c r="C587" s="96" t="s">
        <v>668</v>
      </c>
      <c r="D587" s="19">
        <f>IFERROR((IFERROR(VLOOKUP(C100,CADA_PROD!C:G,5,0),VLOOKUP(C100,CADA_PROD!B:G,6,0))),"")</f>
        <v>0</v>
      </c>
      <c r="E587" s="16">
        <v>123</v>
      </c>
      <c r="F587" s="18"/>
      <c r="G587" s="17"/>
      <c r="H587" s="47">
        <v>13</v>
      </c>
      <c r="I587" s="17"/>
      <c r="J587" s="46"/>
      <c r="K587" s="46">
        <f>IF(C587="","",SUMIFS(entrada!H:H,entrada!C:C,C587)-SUMIFS(SAIDA!G:G,SAIDA!C:C,C587))</f>
        <v>97</v>
      </c>
      <c r="L587" s="22">
        <f t="shared" si="27"/>
        <v>0</v>
      </c>
      <c r="M587" s="102" t="s">
        <v>25</v>
      </c>
      <c r="N587" s="102" t="s">
        <v>46</v>
      </c>
    </row>
    <row r="588" spans="1:14" ht="28.5" customHeight="1" x14ac:dyDescent="0.3">
      <c r="A588" s="48">
        <f t="shared" si="26"/>
        <v>3</v>
      </c>
      <c r="B588" s="112">
        <v>43552</v>
      </c>
      <c r="C588" s="96" t="s">
        <v>667</v>
      </c>
      <c r="D588" s="19">
        <f>IFERROR((IFERROR(VLOOKUP(C101,CADA_PROD!C:G,5,0),VLOOKUP(C101,CADA_PROD!B:G,6,0))),"")</f>
        <v>0</v>
      </c>
      <c r="E588" s="16">
        <v>123</v>
      </c>
      <c r="F588" s="18"/>
      <c r="G588" s="17"/>
      <c r="H588" s="47">
        <v>15</v>
      </c>
      <c r="I588" s="17"/>
      <c r="J588" s="46"/>
      <c r="K588" s="46">
        <f>IF(C588="","",SUMIFS(entrada!H:H,entrada!C:C,C588)-SUMIFS(SAIDA!G:G,SAIDA!C:C,C588))</f>
        <v>13</v>
      </c>
      <c r="L588" s="22">
        <f t="shared" si="27"/>
        <v>0</v>
      </c>
      <c r="M588" s="102" t="s">
        <v>25</v>
      </c>
      <c r="N588" s="102" t="s">
        <v>46</v>
      </c>
    </row>
    <row r="589" spans="1:14" ht="28.5" customHeight="1" x14ac:dyDescent="0.3">
      <c r="A589" s="48">
        <f t="shared" si="26"/>
        <v>3</v>
      </c>
      <c r="B589" s="112">
        <v>43552</v>
      </c>
      <c r="C589" s="96" t="s">
        <v>180</v>
      </c>
      <c r="D589" s="19">
        <f>IFERROR((IFERROR(VLOOKUP(C102,CADA_PROD!C:G,5,0),VLOOKUP(C102,CADA_PROD!B:G,6,0))),"")</f>
        <v>0</v>
      </c>
      <c r="E589" s="16">
        <v>123</v>
      </c>
      <c r="F589" s="18"/>
      <c r="G589" s="17"/>
      <c r="H589" s="47">
        <v>50</v>
      </c>
      <c r="I589" s="17"/>
      <c r="J589" s="46"/>
      <c r="K589" s="46">
        <f>IF(C589="","",SUMIFS(entrada!H:H,entrada!C:C,C589)-SUMIFS(SAIDA!G:G,SAIDA!C:C,C589))</f>
        <v>74</v>
      </c>
      <c r="L589" s="22">
        <f t="shared" si="27"/>
        <v>0</v>
      </c>
      <c r="M589" s="102" t="s">
        <v>25</v>
      </c>
      <c r="N589" s="102" t="s">
        <v>46</v>
      </c>
    </row>
    <row r="590" spans="1:14" ht="28.5" customHeight="1" x14ac:dyDescent="0.3">
      <c r="A590" s="48">
        <f t="shared" si="26"/>
        <v>3</v>
      </c>
      <c r="B590" s="112">
        <v>43552</v>
      </c>
      <c r="C590" s="96" t="s">
        <v>250</v>
      </c>
      <c r="D590" s="19">
        <f>IFERROR((IFERROR(VLOOKUP(C103,CADA_PROD!C:G,5,0),VLOOKUP(C103,CADA_PROD!B:G,6,0))),"")</f>
        <v>0</v>
      </c>
      <c r="E590" s="16">
        <v>123</v>
      </c>
      <c r="F590" s="18"/>
      <c r="G590" s="17"/>
      <c r="H590" s="47">
        <v>44</v>
      </c>
      <c r="I590" s="17"/>
      <c r="J590" s="46"/>
      <c r="K590" s="46">
        <f>IF(C590="","",SUMIFS(entrada!H:H,entrada!C:C,C590)-SUMIFS(SAIDA!G:G,SAIDA!C:C,C590))</f>
        <v>43</v>
      </c>
      <c r="L590" s="22">
        <f t="shared" si="27"/>
        <v>0</v>
      </c>
      <c r="M590" s="102" t="s">
        <v>25</v>
      </c>
      <c r="N590" s="102" t="s">
        <v>46</v>
      </c>
    </row>
    <row r="591" spans="1:14" ht="28.5" customHeight="1" x14ac:dyDescent="0.3">
      <c r="A591" s="48">
        <f t="shared" si="26"/>
        <v>3</v>
      </c>
      <c r="B591" s="112">
        <v>43552</v>
      </c>
      <c r="C591" s="96" t="s">
        <v>305</v>
      </c>
      <c r="D591" s="19">
        <f>IFERROR((IFERROR(VLOOKUP(C104,CADA_PROD!C:G,5,0),VLOOKUP(C104,CADA_PROD!B:G,6,0))),"")</f>
        <v>0</v>
      </c>
      <c r="E591" s="16">
        <v>123</v>
      </c>
      <c r="F591" s="18"/>
      <c r="G591" s="17"/>
      <c r="H591" s="47">
        <v>16</v>
      </c>
      <c r="I591" s="17"/>
      <c r="J591" s="46"/>
      <c r="K591" s="46">
        <f>IF(C591="","",SUMIFS(entrada!H:H,entrada!C:C,C591)-SUMIFS(SAIDA!G:G,SAIDA!C:C,C591))</f>
        <v>17</v>
      </c>
      <c r="L591" s="22">
        <f t="shared" si="27"/>
        <v>0</v>
      </c>
      <c r="M591" s="102" t="s">
        <v>25</v>
      </c>
      <c r="N591" s="102" t="s">
        <v>46</v>
      </c>
    </row>
    <row r="592" spans="1:14" ht="28.5" customHeight="1" x14ac:dyDescent="0.3">
      <c r="A592" s="48">
        <f t="shared" si="26"/>
        <v>3</v>
      </c>
      <c r="B592" s="112">
        <v>43552</v>
      </c>
      <c r="C592" s="96" t="s">
        <v>530</v>
      </c>
      <c r="D592" s="19">
        <f>IFERROR((IFERROR(VLOOKUP(C105,CADA_PROD!C:G,5,0),VLOOKUP(C105,CADA_PROD!B:G,6,0))),"")</f>
        <v>0</v>
      </c>
      <c r="E592" s="16">
        <v>123</v>
      </c>
      <c r="F592" s="18"/>
      <c r="G592" s="17"/>
      <c r="H592" s="47">
        <v>7</v>
      </c>
      <c r="I592" s="17"/>
      <c r="J592" s="46"/>
      <c r="K592" s="46">
        <f>IF(C592="","",SUMIFS(entrada!H:H,entrada!C:C,C592)-SUMIFS(SAIDA!G:G,SAIDA!C:C,C592))</f>
        <v>87</v>
      </c>
      <c r="L592" s="22">
        <f t="shared" si="27"/>
        <v>0</v>
      </c>
      <c r="M592" s="102" t="s">
        <v>25</v>
      </c>
      <c r="N592" s="102" t="s">
        <v>46</v>
      </c>
    </row>
    <row r="593" spans="1:14" ht="28.5" customHeight="1" x14ac:dyDescent="0.3">
      <c r="A593" s="48">
        <f t="shared" ref="A593:A613" si="28">IF(C593="","",MONTH(B593))</f>
        <v>3</v>
      </c>
      <c r="B593" s="112">
        <v>43552</v>
      </c>
      <c r="C593" s="96" t="s">
        <v>666</v>
      </c>
      <c r="D593" s="19">
        <f>IFERROR((IFERROR(VLOOKUP(C106,CADA_PROD!C:G,5,0),VLOOKUP(C106,CADA_PROD!B:G,6,0))),"")</f>
        <v>0</v>
      </c>
      <c r="E593" s="16">
        <v>123</v>
      </c>
      <c r="F593" s="18"/>
      <c r="G593" s="17"/>
      <c r="H593" s="47">
        <v>58</v>
      </c>
      <c r="I593" s="17"/>
      <c r="J593" s="46"/>
      <c r="K593" s="46">
        <f>IF(C593="","",SUMIFS(entrada!H:H,entrada!C:C,C593)-SUMIFS(SAIDA!G:G,SAIDA!C:C,C593))</f>
        <v>89</v>
      </c>
      <c r="L593" s="22">
        <f t="shared" ref="L593:L613" si="29">IF(C593="","",G593*H593)</f>
        <v>0</v>
      </c>
      <c r="M593" s="102" t="s">
        <v>25</v>
      </c>
      <c r="N593" s="102" t="s">
        <v>46</v>
      </c>
    </row>
    <row r="594" spans="1:14" ht="28.5" customHeight="1" x14ac:dyDescent="0.3">
      <c r="A594" s="48">
        <f t="shared" si="28"/>
        <v>3</v>
      </c>
      <c r="B594" s="112">
        <v>43552</v>
      </c>
      <c r="C594" s="96" t="s">
        <v>615</v>
      </c>
      <c r="D594" s="19">
        <f>IFERROR((IFERROR(VLOOKUP(C107,CADA_PROD!C:G,5,0),VLOOKUP(C107,CADA_PROD!B:G,6,0))),"")</f>
        <v>0</v>
      </c>
      <c r="E594" s="16">
        <v>123</v>
      </c>
      <c r="F594" s="18"/>
      <c r="G594" s="17"/>
      <c r="H594" s="47">
        <v>7</v>
      </c>
      <c r="I594" s="17"/>
      <c r="J594" s="46"/>
      <c r="K594" s="46">
        <f>IF(C594="","",SUMIFS(entrada!H:H,entrada!C:C,C594)-SUMIFS(SAIDA!G:G,SAIDA!C:C,C594))</f>
        <v>6</v>
      </c>
      <c r="L594" s="22">
        <f t="shared" si="29"/>
        <v>0</v>
      </c>
      <c r="M594" s="102" t="s">
        <v>25</v>
      </c>
      <c r="N594" s="102" t="s">
        <v>46</v>
      </c>
    </row>
    <row r="595" spans="1:14" ht="28.5" customHeight="1" x14ac:dyDescent="0.3">
      <c r="A595" s="48">
        <f t="shared" si="28"/>
        <v>3</v>
      </c>
      <c r="B595" s="112">
        <v>43552</v>
      </c>
      <c r="C595" s="96" t="s">
        <v>617</v>
      </c>
      <c r="D595" s="19">
        <f>IFERROR((IFERROR(VLOOKUP(C108,CADA_PROD!C:G,5,0),VLOOKUP(C108,CADA_PROD!B:G,6,0))),"")</f>
        <v>0</v>
      </c>
      <c r="E595" s="16">
        <v>123</v>
      </c>
      <c r="F595" s="18"/>
      <c r="G595" s="17"/>
      <c r="H595" s="47">
        <v>6</v>
      </c>
      <c r="I595" s="17"/>
      <c r="J595" s="46"/>
      <c r="K595" s="46">
        <f>IF(C595="","",SUMIFS(entrada!H:H,entrada!C:C,C595)-SUMIFS(SAIDA!G:G,SAIDA!C:C,C595))</f>
        <v>6</v>
      </c>
      <c r="L595" s="22">
        <f t="shared" si="29"/>
        <v>0</v>
      </c>
      <c r="M595" s="102" t="s">
        <v>25</v>
      </c>
      <c r="N595" s="102" t="s">
        <v>46</v>
      </c>
    </row>
    <row r="596" spans="1:14" ht="28.5" customHeight="1" x14ac:dyDescent="0.3">
      <c r="A596" s="48">
        <f t="shared" si="28"/>
        <v>3</v>
      </c>
      <c r="B596" s="112">
        <v>43552</v>
      </c>
      <c r="C596" s="143" t="s">
        <v>666</v>
      </c>
      <c r="D596" s="144">
        <f>IFERROR((IFERROR(VLOOKUP(C109,CADA_PROD!C:G,5,0),VLOOKUP(C109,CADA_PROD!B:G,6,0))),"")</f>
        <v>0</v>
      </c>
      <c r="E596" s="145">
        <v>123</v>
      </c>
      <c r="F596" s="146"/>
      <c r="G596" s="147"/>
      <c r="H596" s="148">
        <v>10</v>
      </c>
      <c r="I596" s="147"/>
      <c r="J596" s="149"/>
      <c r="K596" s="149">
        <f>IF(C596="","",SUMIFS(entrada!H:H,entrada!C:C,C596)-SUMIFS(SAIDA!G:G,SAIDA!C:C,C596))</f>
        <v>89</v>
      </c>
      <c r="L596" s="150">
        <f t="shared" si="29"/>
        <v>0</v>
      </c>
      <c r="M596" s="102" t="s">
        <v>25</v>
      </c>
      <c r="N596" s="102" t="s">
        <v>46</v>
      </c>
    </row>
    <row r="597" spans="1:14" ht="28.5" customHeight="1" x14ac:dyDescent="0.3">
      <c r="A597" s="48">
        <f t="shared" si="28"/>
        <v>3</v>
      </c>
      <c r="B597" s="112">
        <v>43552</v>
      </c>
      <c r="C597" s="143" t="s">
        <v>666</v>
      </c>
      <c r="D597" s="144">
        <f>IFERROR((IFERROR(VLOOKUP(C110,CADA_PROD!C:G,5,0),VLOOKUP(C110,CADA_PROD!B:G,6,0))),"")</f>
        <v>0</v>
      </c>
      <c r="E597" s="145">
        <v>123</v>
      </c>
      <c r="F597" s="146"/>
      <c r="G597" s="147"/>
      <c r="H597" s="148">
        <v>100</v>
      </c>
      <c r="I597" s="147"/>
      <c r="J597" s="149"/>
      <c r="K597" s="149">
        <f>IF(C597="","",SUMIFS(entrada!H:H,entrada!C:C,C597)-SUMIFS(SAIDA!G:G,SAIDA!C:C,C597))</f>
        <v>89</v>
      </c>
      <c r="L597" s="150">
        <f t="shared" si="29"/>
        <v>0</v>
      </c>
      <c r="M597" s="102" t="s">
        <v>25</v>
      </c>
      <c r="N597" s="102" t="s">
        <v>46</v>
      </c>
    </row>
    <row r="598" spans="1:14" ht="28.5" customHeight="1" x14ac:dyDescent="0.3">
      <c r="A598" s="48">
        <f t="shared" si="28"/>
        <v>3</v>
      </c>
      <c r="B598" s="112">
        <v>43552</v>
      </c>
      <c r="C598" s="151" t="s">
        <v>713</v>
      </c>
      <c r="D598" s="19">
        <f>IFERROR((IFERROR(VLOOKUP(C111,CADA_PROD!C:G,5,0),VLOOKUP(C111,CADA_PROD!B:G,6,0))),"")</f>
        <v>0</v>
      </c>
      <c r="E598" s="16">
        <v>123</v>
      </c>
      <c r="F598" s="96" t="s">
        <v>714</v>
      </c>
      <c r="G598" s="17">
        <v>7.98</v>
      </c>
      <c r="H598" s="47">
        <v>10</v>
      </c>
      <c r="I598" s="102" t="s">
        <v>717</v>
      </c>
      <c r="J598" s="46"/>
      <c r="K598" s="46">
        <f>IF(C598="","",SUMIFS(entrada!H:H,entrada!C:C,C598)-SUMIFS(SAIDA!G:G,SAIDA!C:C,C598))</f>
        <v>10</v>
      </c>
      <c r="L598" s="22">
        <f t="shared" si="29"/>
        <v>79.800000000000011</v>
      </c>
      <c r="M598" s="102" t="s">
        <v>25</v>
      </c>
      <c r="N598" s="102" t="s">
        <v>46</v>
      </c>
    </row>
    <row r="599" spans="1:14" ht="28.5" customHeight="1" x14ac:dyDescent="0.3">
      <c r="A599" s="48">
        <f t="shared" si="28"/>
        <v>3</v>
      </c>
      <c r="B599" s="112">
        <v>43552</v>
      </c>
      <c r="C599" s="151" t="s">
        <v>711</v>
      </c>
      <c r="D599" s="19">
        <f>IFERROR((IFERROR(VLOOKUP(C112,CADA_PROD!C:G,5,0),VLOOKUP(C112,CADA_PROD!B:G,6,0))),"")</f>
        <v>0</v>
      </c>
      <c r="E599" s="16">
        <v>123</v>
      </c>
      <c r="F599" s="96" t="s">
        <v>715</v>
      </c>
      <c r="G599" s="102">
        <v>1.6</v>
      </c>
      <c r="H599" s="47">
        <v>200</v>
      </c>
      <c r="I599" s="102" t="s">
        <v>717</v>
      </c>
      <c r="J599" s="46"/>
      <c r="K599" s="46">
        <f>IF(C599="","",SUMIFS(entrada!H:H,entrada!C:C,C599)-SUMIFS(SAIDA!G:G,SAIDA!C:C,C599))</f>
        <v>200</v>
      </c>
      <c r="L599" s="22">
        <f t="shared" si="29"/>
        <v>320</v>
      </c>
      <c r="M599" s="102" t="s">
        <v>25</v>
      </c>
      <c r="N599" s="102" t="s">
        <v>46</v>
      </c>
    </row>
    <row r="600" spans="1:14" ht="28.5" customHeight="1" x14ac:dyDescent="0.3">
      <c r="A600" s="48">
        <f t="shared" si="28"/>
        <v>3</v>
      </c>
      <c r="B600" s="112">
        <v>43552</v>
      </c>
      <c r="C600" s="151" t="s">
        <v>712</v>
      </c>
      <c r="D600" s="19">
        <f>IFERROR((IFERROR(VLOOKUP(C113,CADA_PROD!C:G,5,0),VLOOKUP(C113,CADA_PROD!B:G,6,0))),"")</f>
        <v>0</v>
      </c>
      <c r="E600" s="16">
        <v>123</v>
      </c>
      <c r="F600" s="96" t="s">
        <v>716</v>
      </c>
      <c r="G600" s="17">
        <v>2.5499999999999998</v>
      </c>
      <c r="H600" s="47">
        <v>10</v>
      </c>
      <c r="I600" s="102" t="s">
        <v>717</v>
      </c>
      <c r="J600" s="46"/>
      <c r="K600" s="46">
        <f>IF(C600="","",SUMIFS(entrada!H:H,entrada!C:C,C600)-SUMIFS(SAIDA!G:G,SAIDA!C:C,C600))</f>
        <v>10</v>
      </c>
      <c r="L600" s="22">
        <f t="shared" si="29"/>
        <v>25.5</v>
      </c>
      <c r="M600" s="102" t="s">
        <v>25</v>
      </c>
      <c r="N600" s="102" t="s">
        <v>46</v>
      </c>
    </row>
    <row r="601" spans="1:14" ht="28.5" customHeight="1" x14ac:dyDescent="0.3">
      <c r="A601" s="48">
        <f t="shared" si="28"/>
        <v>3</v>
      </c>
      <c r="B601" s="112">
        <v>43552</v>
      </c>
      <c r="C601" s="151" t="s">
        <v>718</v>
      </c>
      <c r="D601" s="19">
        <f>IFERROR((IFERROR(VLOOKUP(C114,CADA_PROD!C:G,5,0),VLOOKUP(C114,CADA_PROD!B:G,6,0))),"")</f>
        <v>0</v>
      </c>
      <c r="E601" s="16">
        <v>123</v>
      </c>
      <c r="F601" s="96" t="s">
        <v>719</v>
      </c>
      <c r="G601" s="17">
        <v>0.8</v>
      </c>
      <c r="H601" s="47">
        <v>2000</v>
      </c>
      <c r="I601" s="17"/>
      <c r="J601" s="46"/>
      <c r="K601" s="46">
        <f>IF(C601="","",SUMIFS(entrada!H:H,entrada!C:C,C601)-SUMIFS(SAIDA!G:G,SAIDA!C:C,C601))</f>
        <v>2000</v>
      </c>
      <c r="L601" s="22">
        <f t="shared" si="29"/>
        <v>1600</v>
      </c>
      <c r="M601" s="102" t="s">
        <v>25</v>
      </c>
      <c r="N601" s="102" t="s">
        <v>46</v>
      </c>
    </row>
    <row r="602" spans="1:14" ht="28.5" customHeight="1" x14ac:dyDescent="0.3">
      <c r="A602" s="48">
        <f t="shared" si="28"/>
        <v>3</v>
      </c>
      <c r="B602" s="112">
        <v>43552</v>
      </c>
      <c r="C602" s="151" t="s">
        <v>720</v>
      </c>
      <c r="D602" s="19">
        <f>IFERROR((IFERROR(VLOOKUP(C115,CADA_PROD!C:G,5,0),VLOOKUP(C115,CADA_PROD!B:G,6,0))),"")</f>
        <v>0</v>
      </c>
      <c r="E602" s="16">
        <v>123</v>
      </c>
      <c r="F602" s="18"/>
      <c r="G602" s="17"/>
      <c r="H602" s="47">
        <v>500</v>
      </c>
      <c r="I602" s="17"/>
      <c r="J602" s="46"/>
      <c r="K602" s="46">
        <f>IF(C602="","",SUMIFS(entrada!H:H,entrada!C:C,C602)-SUMIFS(SAIDA!G:G,SAIDA!C:C,C602))</f>
        <v>500</v>
      </c>
      <c r="L602" s="22">
        <f t="shared" si="29"/>
        <v>0</v>
      </c>
      <c r="M602" s="102" t="s">
        <v>25</v>
      </c>
      <c r="N602" s="102" t="s">
        <v>46</v>
      </c>
    </row>
    <row r="603" spans="1:14" ht="28.5" customHeight="1" x14ac:dyDescent="0.3">
      <c r="A603" s="48">
        <f t="shared" si="28"/>
        <v>3</v>
      </c>
      <c r="B603" s="112">
        <v>43552</v>
      </c>
      <c r="C603" s="151" t="s">
        <v>721</v>
      </c>
      <c r="D603" s="19">
        <f>IFERROR((IFERROR(VLOOKUP(C116,CADA_PROD!C:G,5,0),VLOOKUP(C116,CADA_PROD!B:G,6,0))),"")</f>
        <v>0</v>
      </c>
      <c r="E603" s="16">
        <v>123</v>
      </c>
      <c r="F603" s="18"/>
      <c r="G603" s="17"/>
      <c r="H603" s="47">
        <v>3</v>
      </c>
      <c r="I603" s="17"/>
      <c r="J603" s="46"/>
      <c r="K603" s="46">
        <f>IF(C603="","",SUMIFS(entrada!H:H,entrada!C:C,C603)-SUMIFS(SAIDA!G:G,SAIDA!C:C,C603))</f>
        <v>3</v>
      </c>
      <c r="L603" s="22">
        <f t="shared" si="29"/>
        <v>0</v>
      </c>
      <c r="M603" s="102" t="s">
        <v>25</v>
      </c>
      <c r="N603" s="102" t="s">
        <v>46</v>
      </c>
    </row>
    <row r="604" spans="1:14" ht="28.5" customHeight="1" x14ac:dyDescent="0.3">
      <c r="A604" s="48">
        <f t="shared" si="28"/>
        <v>3</v>
      </c>
      <c r="B604" s="112">
        <v>43552</v>
      </c>
      <c r="C604" s="151" t="s">
        <v>722</v>
      </c>
      <c r="D604" s="19">
        <f>IFERROR((IFERROR(VLOOKUP(C117,CADA_PROD!C:G,5,0),VLOOKUP(C117,CADA_PROD!B:G,6,0))),"")</f>
        <v>0</v>
      </c>
      <c r="E604" s="16">
        <v>123</v>
      </c>
      <c r="F604" s="18"/>
      <c r="G604" s="17"/>
      <c r="H604" s="47">
        <v>3</v>
      </c>
      <c r="I604" s="17"/>
      <c r="J604" s="46"/>
      <c r="K604" s="46">
        <f>IF(C604="","",SUMIFS(entrada!H:H,entrada!C:C,C604)-SUMIFS(SAIDA!G:G,SAIDA!C:C,C604))</f>
        <v>3</v>
      </c>
      <c r="L604" s="22">
        <f t="shared" si="29"/>
        <v>0</v>
      </c>
      <c r="M604" s="102" t="s">
        <v>25</v>
      </c>
      <c r="N604" s="102" t="s">
        <v>46</v>
      </c>
    </row>
    <row r="605" spans="1:14" ht="28.5" customHeight="1" x14ac:dyDescent="0.3">
      <c r="A605" s="48">
        <f t="shared" si="28"/>
        <v>3</v>
      </c>
      <c r="B605" s="112">
        <v>43552</v>
      </c>
      <c r="C605" s="151" t="s">
        <v>723</v>
      </c>
      <c r="D605" s="19">
        <f>IFERROR((IFERROR(VLOOKUP(C118,CADA_PROD!C:G,5,0),VLOOKUP(C118,CADA_PROD!B:G,6,0))),"")</f>
        <v>0</v>
      </c>
      <c r="E605" s="16">
        <v>123</v>
      </c>
      <c r="F605" s="18"/>
      <c r="G605" s="17"/>
      <c r="H605" s="47">
        <v>29</v>
      </c>
      <c r="I605" s="17"/>
      <c r="J605" s="46"/>
      <c r="K605" s="46">
        <f>IF(C605="","",SUMIFS(entrada!H:H,entrada!C:C,C605)-SUMIFS(SAIDA!G:G,SAIDA!C:C,C605))</f>
        <v>29</v>
      </c>
      <c r="L605" s="22">
        <f t="shared" si="29"/>
        <v>0</v>
      </c>
      <c r="M605" s="102" t="s">
        <v>25</v>
      </c>
      <c r="N605" s="102" t="s">
        <v>46</v>
      </c>
    </row>
    <row r="606" spans="1:14" ht="28.5" customHeight="1" x14ac:dyDescent="0.3">
      <c r="A606" s="48">
        <f t="shared" si="28"/>
        <v>3</v>
      </c>
      <c r="B606" s="112">
        <v>43552</v>
      </c>
      <c r="C606" s="96" t="s">
        <v>486</v>
      </c>
      <c r="D606" s="19">
        <f>IFERROR((IFERROR(VLOOKUP(C119,CADA_PROD!C:G,5,0),VLOOKUP(C119,CADA_PROD!B:G,6,0))),"")</f>
        <v>0</v>
      </c>
      <c r="E606" s="16">
        <v>123</v>
      </c>
      <c r="F606" s="18"/>
      <c r="G606" s="17"/>
      <c r="H606" s="47">
        <v>0</v>
      </c>
      <c r="I606" s="17"/>
      <c r="J606" s="46">
        <v>11</v>
      </c>
      <c r="K606" s="46">
        <f>IF(C606="","",SUMIFS(entrada!H:H,entrada!C:C,C606)-SUMIFS(SAIDA!G:G,SAIDA!C:C,C606))</f>
        <v>5</v>
      </c>
      <c r="L606" s="22">
        <f t="shared" si="29"/>
        <v>0</v>
      </c>
      <c r="M606" s="102" t="s">
        <v>25</v>
      </c>
      <c r="N606" s="102" t="s">
        <v>46</v>
      </c>
    </row>
    <row r="607" spans="1:14" ht="28.5" customHeight="1" x14ac:dyDescent="0.3">
      <c r="A607" s="48">
        <f t="shared" si="28"/>
        <v>3</v>
      </c>
      <c r="B607" s="112">
        <v>43552</v>
      </c>
      <c r="C607" s="96" t="s">
        <v>454</v>
      </c>
      <c r="D607" s="19" t="str">
        <f>IFERROR((IFERROR(VLOOKUP(C120,CADA_PROD!C:G,5,0),VLOOKUP(C120,CADA_PROD!B:G,6,0))),"")</f>
        <v>unidade</v>
      </c>
      <c r="E607" s="16">
        <v>123</v>
      </c>
      <c r="F607" s="18"/>
      <c r="G607" s="17"/>
      <c r="H607" s="47">
        <v>0</v>
      </c>
      <c r="I607" s="17"/>
      <c r="J607" s="46">
        <v>11</v>
      </c>
      <c r="K607" s="46">
        <f>IF(C607="","",SUMIFS(entrada!H:H,entrada!C:C,C607)-SUMIFS(SAIDA!G:G,SAIDA!C:C,C607))</f>
        <v>5</v>
      </c>
      <c r="L607" s="22">
        <f t="shared" si="29"/>
        <v>0</v>
      </c>
      <c r="M607" s="102" t="s">
        <v>25</v>
      </c>
      <c r="N607" s="102" t="s">
        <v>46</v>
      </c>
    </row>
    <row r="608" spans="1:14" ht="28.5" customHeight="1" x14ac:dyDescent="0.3">
      <c r="A608" s="48">
        <f t="shared" si="28"/>
        <v>3</v>
      </c>
      <c r="B608" s="112">
        <v>43552</v>
      </c>
      <c r="C608" s="96" t="s">
        <v>483</v>
      </c>
      <c r="D608" s="19">
        <f>IFERROR((IFERROR(VLOOKUP(C121,CADA_PROD!C:G,5,0),VLOOKUP(C121,CADA_PROD!B:G,6,0))),"")</f>
        <v>0</v>
      </c>
      <c r="E608" s="16">
        <v>123</v>
      </c>
      <c r="F608" s="18"/>
      <c r="G608" s="17"/>
      <c r="H608" s="47">
        <v>0</v>
      </c>
      <c r="I608" s="17"/>
      <c r="J608" s="46">
        <v>11</v>
      </c>
      <c r="K608" s="46">
        <f>IF(C608="","",SUMIFS(entrada!H:H,entrada!C:C,C608)-SUMIFS(SAIDA!G:G,SAIDA!C:C,C608))</f>
        <v>7</v>
      </c>
      <c r="L608" s="22">
        <f t="shared" si="29"/>
        <v>0</v>
      </c>
      <c r="M608" s="102" t="s">
        <v>25</v>
      </c>
      <c r="N608" s="102" t="s">
        <v>46</v>
      </c>
    </row>
    <row r="609" spans="1:14" ht="28.5" customHeight="1" x14ac:dyDescent="0.3">
      <c r="A609" s="48">
        <f t="shared" si="28"/>
        <v>3</v>
      </c>
      <c r="B609" s="112">
        <v>43552</v>
      </c>
      <c r="C609" s="96" t="s">
        <v>515</v>
      </c>
      <c r="D609" s="19">
        <f>IFERROR((IFERROR(VLOOKUP(C122,CADA_PROD!C:G,5,0),VLOOKUP(C122,CADA_PROD!B:G,6,0))),"")</f>
        <v>0</v>
      </c>
      <c r="E609" s="16">
        <v>123</v>
      </c>
      <c r="F609" s="18"/>
      <c r="G609" s="17"/>
      <c r="H609" s="47">
        <v>0</v>
      </c>
      <c r="I609" s="17"/>
      <c r="J609" s="46">
        <v>12</v>
      </c>
      <c r="K609" s="46">
        <f>IF(C609="","",SUMIFS(entrada!H:H,entrada!C:C,C609)-SUMIFS(SAIDA!G:G,SAIDA!C:C,C609))</f>
        <v>2</v>
      </c>
      <c r="L609" s="22">
        <f t="shared" si="29"/>
        <v>0</v>
      </c>
      <c r="M609" s="102" t="s">
        <v>25</v>
      </c>
      <c r="N609" s="102" t="s">
        <v>46</v>
      </c>
    </row>
    <row r="610" spans="1:14" ht="28.5" customHeight="1" x14ac:dyDescent="0.3">
      <c r="A610" s="48">
        <f t="shared" si="28"/>
        <v>3</v>
      </c>
      <c r="B610" s="112">
        <v>43552</v>
      </c>
      <c r="C610" s="96" t="s">
        <v>516</v>
      </c>
      <c r="D610" s="19">
        <f>IFERROR((IFERROR(VLOOKUP(C123,CADA_PROD!C:G,5,0),VLOOKUP(C123,CADA_PROD!B:G,6,0))),"")</f>
        <v>0</v>
      </c>
      <c r="E610" s="16">
        <v>123</v>
      </c>
      <c r="F610" s="18"/>
      <c r="G610" s="17"/>
      <c r="H610" s="47">
        <v>0</v>
      </c>
      <c r="I610" s="17"/>
      <c r="J610" s="46">
        <v>11</v>
      </c>
      <c r="K610" s="46">
        <f>IF(C610="","",SUMIFS(entrada!H:H,entrada!C:C,C610)-SUMIFS(SAIDA!G:G,SAIDA!C:C,C610))</f>
        <v>-23</v>
      </c>
      <c r="L610" s="22">
        <f t="shared" si="29"/>
        <v>0</v>
      </c>
      <c r="M610" s="102" t="s">
        <v>25</v>
      </c>
      <c r="N610" s="102" t="s">
        <v>46</v>
      </c>
    </row>
    <row r="611" spans="1:14" ht="28.5" customHeight="1" x14ac:dyDescent="0.3">
      <c r="A611" s="48">
        <f t="shared" si="28"/>
        <v>3</v>
      </c>
      <c r="B611" s="112">
        <v>43552</v>
      </c>
      <c r="C611" s="96" t="s">
        <v>517</v>
      </c>
      <c r="D611" s="19">
        <f>IFERROR((IFERROR(VLOOKUP(C124,CADA_PROD!C:G,5,0),VLOOKUP(C124,CADA_PROD!B:G,6,0))),"")</f>
        <v>0</v>
      </c>
      <c r="E611" s="16">
        <v>123</v>
      </c>
      <c r="F611" s="18"/>
      <c r="G611" s="17"/>
      <c r="H611" s="47">
        <v>0</v>
      </c>
      <c r="I611" s="17"/>
      <c r="J611" s="46">
        <v>11</v>
      </c>
      <c r="K611" s="46">
        <f>IF(C611="","",SUMIFS(entrada!H:H,entrada!C:C,C611)-SUMIFS(SAIDA!G:G,SAIDA!C:C,C611))</f>
        <v>1</v>
      </c>
      <c r="L611" s="22">
        <f t="shared" si="29"/>
        <v>0</v>
      </c>
      <c r="M611" s="102" t="s">
        <v>25</v>
      </c>
      <c r="N611" s="102" t="s">
        <v>46</v>
      </c>
    </row>
    <row r="612" spans="1:14" ht="28.5" customHeight="1" x14ac:dyDescent="0.3">
      <c r="A612" s="48">
        <f t="shared" si="28"/>
        <v>3</v>
      </c>
      <c r="B612" s="112">
        <v>43553</v>
      </c>
      <c r="C612" s="96" t="s">
        <v>668</v>
      </c>
      <c r="D612" s="19">
        <f>IFERROR((IFERROR(VLOOKUP(C125,CADA_PROD!C:G,5,0),VLOOKUP(C125,CADA_PROD!B:G,6,0))),"")</f>
        <v>0</v>
      </c>
      <c r="E612" s="16">
        <v>123</v>
      </c>
      <c r="F612" s="18"/>
      <c r="G612" s="17"/>
      <c r="H612" s="47">
        <v>80</v>
      </c>
      <c r="I612" s="17"/>
      <c r="J612" s="46"/>
      <c r="K612" s="46">
        <f>IF(C612="","",SUMIFS(entrada!H:H,entrada!C:C,C612)-SUMIFS(SAIDA!G:G,SAIDA!C:C,C612))</f>
        <v>97</v>
      </c>
      <c r="L612" s="22">
        <f t="shared" si="29"/>
        <v>0</v>
      </c>
      <c r="M612" s="102" t="s">
        <v>25</v>
      </c>
      <c r="N612" s="102" t="s">
        <v>46</v>
      </c>
    </row>
    <row r="613" spans="1:14" ht="28.5" customHeight="1" x14ac:dyDescent="0.3">
      <c r="A613" s="48">
        <f t="shared" si="28"/>
        <v>3</v>
      </c>
      <c r="B613" s="112">
        <v>43553</v>
      </c>
      <c r="C613" s="96" t="s">
        <v>667</v>
      </c>
      <c r="D613" s="19">
        <f>IFERROR((IFERROR(VLOOKUP(C126,CADA_PROD!C:G,5,0),VLOOKUP(C126,CADA_PROD!B:G,6,0))),"")</f>
        <v>0</v>
      </c>
      <c r="E613" s="16">
        <v>123</v>
      </c>
      <c r="F613" s="18"/>
      <c r="G613" s="17"/>
      <c r="H613" s="47">
        <v>20</v>
      </c>
      <c r="I613" s="17"/>
      <c r="J613" s="46"/>
      <c r="K613" s="46">
        <f>IF(C613="","",SUMIFS(entrada!H:H,entrada!C:C,C613)-SUMIFS(SAIDA!G:G,SAIDA!C:C,C613))</f>
        <v>13</v>
      </c>
      <c r="L613" s="22">
        <f t="shared" si="29"/>
        <v>0</v>
      </c>
      <c r="M613" s="102" t="s">
        <v>25</v>
      </c>
      <c r="N613" s="102" t="s">
        <v>46</v>
      </c>
    </row>
    <row r="614" spans="1:14" ht="28.5" customHeight="1" x14ac:dyDescent="0.3">
      <c r="A614" s="48">
        <f t="shared" ref="A614:A628" si="30">IF(C614="","",MONTH(B614))</f>
        <v>3</v>
      </c>
      <c r="B614" s="112">
        <v>43553</v>
      </c>
      <c r="C614" s="96" t="s">
        <v>666</v>
      </c>
      <c r="D614" s="19">
        <f>IFERROR((IFERROR(VLOOKUP(C127,CADA_PROD!C:G,5,0),VLOOKUP(C127,CADA_PROD!B:G,6,0))),"")</f>
        <v>0</v>
      </c>
      <c r="E614" s="16">
        <v>123</v>
      </c>
      <c r="F614" s="18"/>
      <c r="G614" s="17"/>
      <c r="H614" s="47">
        <v>100</v>
      </c>
      <c r="I614" s="17"/>
      <c r="J614" s="46"/>
      <c r="K614" s="46">
        <f>IF(C614="","",SUMIFS(entrada!H:H,entrada!C:C,C614)-SUMIFS(SAIDA!G:G,SAIDA!C:C,C614))</f>
        <v>89</v>
      </c>
      <c r="L614" s="22">
        <f t="shared" ref="L614:L628" si="31">IF(C614="","",G614*H614)</f>
        <v>0</v>
      </c>
      <c r="M614" s="102" t="s">
        <v>25</v>
      </c>
      <c r="N614" s="102" t="s">
        <v>46</v>
      </c>
    </row>
    <row r="615" spans="1:14" ht="28.5" customHeight="1" x14ac:dyDescent="0.3">
      <c r="A615" s="48">
        <f t="shared" si="30"/>
        <v>3</v>
      </c>
      <c r="B615" s="112">
        <v>43553</v>
      </c>
      <c r="C615" s="96" t="s">
        <v>733</v>
      </c>
      <c r="D615" s="19">
        <f>IFERROR((IFERROR(VLOOKUP(C128,CADA_PROD!C:G,5,0),VLOOKUP(C128,CADA_PROD!B:G,6,0))),"")</f>
        <v>0</v>
      </c>
      <c r="E615" s="16">
        <v>123</v>
      </c>
      <c r="F615" s="18"/>
      <c r="G615" s="17"/>
      <c r="H615" s="47">
        <v>50</v>
      </c>
      <c r="I615" s="17"/>
      <c r="J615" s="46"/>
      <c r="K615" s="46">
        <f>IF(C615="","",SUMIFS(entrada!H:H,entrada!C:C,C615)-SUMIFS(SAIDA!G:G,SAIDA!C:C,C615))</f>
        <v>50</v>
      </c>
      <c r="L615" s="22">
        <f t="shared" si="31"/>
        <v>0</v>
      </c>
      <c r="M615" s="102" t="s">
        <v>25</v>
      </c>
      <c r="N615" s="102" t="s">
        <v>46</v>
      </c>
    </row>
    <row r="616" spans="1:14" ht="28.5" customHeight="1" x14ac:dyDescent="0.3">
      <c r="A616" s="48">
        <f t="shared" si="30"/>
        <v>3</v>
      </c>
      <c r="B616" s="112">
        <v>43553</v>
      </c>
      <c r="C616" s="96" t="s">
        <v>506</v>
      </c>
      <c r="D616" s="19">
        <f>IFERROR((IFERROR(VLOOKUP(C129,CADA_PROD!C:G,5,0),VLOOKUP(C129,CADA_PROD!B:G,6,0))),"")</f>
        <v>0</v>
      </c>
      <c r="E616" s="16">
        <v>123</v>
      </c>
      <c r="F616" s="96" t="s">
        <v>734</v>
      </c>
      <c r="G616" s="17"/>
      <c r="H616" s="47">
        <v>1379</v>
      </c>
      <c r="I616" s="17"/>
      <c r="J616" s="46"/>
      <c r="K616" s="46">
        <f>IF(C616="","",SUMIFS(entrada!H:H,entrada!C:C,C616)-SUMIFS(SAIDA!G:G,SAIDA!C:C,C616))</f>
        <v>1245</v>
      </c>
      <c r="L616" s="22">
        <f t="shared" si="31"/>
        <v>0</v>
      </c>
      <c r="M616" s="102" t="s">
        <v>25</v>
      </c>
      <c r="N616" s="102" t="s">
        <v>46</v>
      </c>
    </row>
    <row r="617" spans="1:14" ht="28.5" customHeight="1" x14ac:dyDescent="0.3">
      <c r="A617" s="48">
        <f t="shared" si="30"/>
        <v>3</v>
      </c>
      <c r="B617" s="112">
        <v>43553</v>
      </c>
      <c r="C617" s="96" t="s">
        <v>506</v>
      </c>
      <c r="D617" s="19">
        <f>IFERROR((IFERROR(VLOOKUP(C130,CADA_PROD!C:G,5,0),VLOOKUP(C130,CADA_PROD!B:G,6,0))),"")</f>
        <v>0</v>
      </c>
      <c r="E617" s="16">
        <v>123</v>
      </c>
      <c r="F617" s="18"/>
      <c r="G617" s="17"/>
      <c r="H617" s="47">
        <v>50</v>
      </c>
      <c r="I617" s="17"/>
      <c r="J617" s="46"/>
      <c r="K617" s="46">
        <f>IF(C617="","",SUMIFS(entrada!H:H,entrada!C:C,C617)-SUMIFS(SAIDA!G:G,SAIDA!C:C,C617))</f>
        <v>1245</v>
      </c>
      <c r="L617" s="22">
        <f t="shared" si="31"/>
        <v>0</v>
      </c>
      <c r="M617" s="102" t="s">
        <v>25</v>
      </c>
      <c r="N617" s="102" t="s">
        <v>46</v>
      </c>
    </row>
    <row r="618" spans="1:14" ht="28.5" customHeight="1" x14ac:dyDescent="0.3">
      <c r="A618" s="48">
        <f t="shared" ca="1" si="30"/>
        <v>4</v>
      </c>
      <c r="B618" s="112">
        <f t="shared" ref="B618:B628" ca="1" si="32">IF(C618="","",NOW())</f>
        <v>43564.708760416666</v>
      </c>
      <c r="C618" s="96" t="s">
        <v>659</v>
      </c>
      <c r="D618" s="19" t="str">
        <f>IFERROR((IFERROR(VLOOKUP(C131,CADA_PROD!C:G,5,0),VLOOKUP(C131,CADA_PROD!B:G,6,0))),"")</f>
        <v>unidade</v>
      </c>
      <c r="E618" s="177" t="s">
        <v>739</v>
      </c>
      <c r="F618" s="18"/>
      <c r="G618" s="17"/>
      <c r="H618" s="47">
        <v>0</v>
      </c>
      <c r="I618" s="17"/>
      <c r="J618" s="46"/>
      <c r="K618" s="46">
        <f>IF(C618="","",SUMIFS(entrada!H:H,entrada!C:C,C618)-SUMIFS(SAIDA!G:G,SAIDA!C:C,C618))</f>
        <v>0</v>
      </c>
      <c r="L618" s="22">
        <f t="shared" si="31"/>
        <v>0</v>
      </c>
      <c r="M618" s="102" t="s">
        <v>25</v>
      </c>
      <c r="N618" s="102" t="s">
        <v>46</v>
      </c>
    </row>
    <row r="619" spans="1:14" ht="28.5" customHeight="1" x14ac:dyDescent="0.3">
      <c r="A619" s="48">
        <f t="shared" ca="1" si="30"/>
        <v>4</v>
      </c>
      <c r="B619" s="112">
        <f t="shared" ca="1" si="32"/>
        <v>43564.708760416666</v>
      </c>
      <c r="C619" s="96" t="s">
        <v>660</v>
      </c>
      <c r="D619" s="19">
        <f>IFERROR((IFERROR(VLOOKUP(C132,CADA_PROD!C:G,5,0),VLOOKUP(C132,CADA_PROD!B:G,6,0))),"")</f>
        <v>0</v>
      </c>
      <c r="E619" s="177" t="s">
        <v>739</v>
      </c>
      <c r="F619" s="18"/>
      <c r="G619" s="17"/>
      <c r="H619" s="47">
        <v>292</v>
      </c>
      <c r="I619" s="17"/>
      <c r="J619" s="46"/>
      <c r="K619" s="46">
        <f>IF(C619="","",SUMIFS(entrada!H:H,entrada!C:C,C619)-SUMIFS(SAIDA!G:G,SAIDA!C:C,C619))</f>
        <v>582</v>
      </c>
      <c r="L619" s="22">
        <f t="shared" si="31"/>
        <v>0</v>
      </c>
      <c r="M619" s="102" t="s">
        <v>25</v>
      </c>
      <c r="N619" s="102" t="s">
        <v>46</v>
      </c>
    </row>
    <row r="620" spans="1:14" ht="28.5" customHeight="1" x14ac:dyDescent="0.3">
      <c r="A620" s="48">
        <f t="shared" ca="1" si="30"/>
        <v>4</v>
      </c>
      <c r="B620" s="112">
        <f t="shared" ca="1" si="32"/>
        <v>43564.708760416666</v>
      </c>
      <c r="C620" s="96" t="s">
        <v>661</v>
      </c>
      <c r="D620" s="19">
        <f>IFERROR((IFERROR(VLOOKUP(C133,CADA_PROD!C:G,5,0),VLOOKUP(C133,CADA_PROD!B:G,6,0))),"")</f>
        <v>0</v>
      </c>
      <c r="E620" s="177" t="s">
        <v>739</v>
      </c>
      <c r="F620" s="18"/>
      <c r="G620" s="17"/>
      <c r="H620" s="47">
        <v>262</v>
      </c>
      <c r="I620" s="17"/>
      <c r="J620" s="46"/>
      <c r="K620" s="46">
        <f>IF(C620="","",SUMIFS(entrada!H:H,entrada!C:C,C620)-SUMIFS(SAIDA!G:G,SAIDA!C:C,C620))</f>
        <v>510</v>
      </c>
      <c r="L620" s="22">
        <f t="shared" si="31"/>
        <v>0</v>
      </c>
      <c r="M620" s="102" t="s">
        <v>25</v>
      </c>
      <c r="N620" s="102" t="s">
        <v>46</v>
      </c>
    </row>
    <row r="621" spans="1:14" ht="28.5" customHeight="1" x14ac:dyDescent="0.3">
      <c r="A621" s="48">
        <f t="shared" ca="1" si="30"/>
        <v>4</v>
      </c>
      <c r="B621" s="112">
        <f t="shared" ca="1" si="32"/>
        <v>43564.708760416666</v>
      </c>
      <c r="C621" s="96" t="s">
        <v>662</v>
      </c>
      <c r="D621" s="19">
        <f>IFERROR((IFERROR(VLOOKUP(C134,CADA_PROD!C:G,5,0),VLOOKUP(C134,CADA_PROD!B:G,6,0))),"")</f>
        <v>0</v>
      </c>
      <c r="E621" s="177" t="s">
        <v>739</v>
      </c>
      <c r="F621" s="18"/>
      <c r="G621" s="17"/>
      <c r="H621" s="47">
        <v>364</v>
      </c>
      <c r="I621" s="17"/>
      <c r="J621" s="46"/>
      <c r="K621" s="46">
        <f>IF(C621="","",SUMIFS(entrada!H:H,entrada!C:C,C621)-SUMIFS(SAIDA!G:G,SAIDA!C:C,C621))</f>
        <v>750</v>
      </c>
      <c r="L621" s="22">
        <f t="shared" si="31"/>
        <v>0</v>
      </c>
      <c r="M621" s="102" t="s">
        <v>25</v>
      </c>
      <c r="N621" s="102" t="s">
        <v>46</v>
      </c>
    </row>
    <row r="622" spans="1:14" ht="28.5" customHeight="1" x14ac:dyDescent="0.3">
      <c r="A622" s="48">
        <f t="shared" ca="1" si="30"/>
        <v>4</v>
      </c>
      <c r="B622" s="112">
        <f t="shared" ca="1" si="32"/>
        <v>43564.708760416666</v>
      </c>
      <c r="C622" s="96" t="s">
        <v>663</v>
      </c>
      <c r="D622" s="19">
        <f>IFERROR((IFERROR(VLOOKUP(C135,CADA_PROD!C:G,5,0),VLOOKUP(C135,CADA_PROD!B:G,6,0))),"")</f>
        <v>0</v>
      </c>
      <c r="E622" s="177" t="s">
        <v>739</v>
      </c>
      <c r="F622" s="18"/>
      <c r="G622" s="17"/>
      <c r="H622" s="47"/>
      <c r="I622" s="17"/>
      <c r="J622" s="46"/>
      <c r="K622" s="46">
        <f>IF(C622="","",SUMIFS(entrada!H:H,entrada!C:C,C622)-SUMIFS(SAIDA!G:G,SAIDA!C:C,C622))</f>
        <v>161</v>
      </c>
      <c r="L622" s="22">
        <f t="shared" si="31"/>
        <v>0</v>
      </c>
      <c r="M622" s="102" t="s">
        <v>25</v>
      </c>
      <c r="N622" s="102" t="s">
        <v>46</v>
      </c>
    </row>
    <row r="623" spans="1:14" ht="28.5" customHeight="1" x14ac:dyDescent="0.3">
      <c r="A623" s="48">
        <f t="shared" ca="1" si="30"/>
        <v>4</v>
      </c>
      <c r="B623" s="112">
        <f t="shared" ca="1" si="32"/>
        <v>43564.708760416666</v>
      </c>
      <c r="C623" s="96" t="s">
        <v>664</v>
      </c>
      <c r="D623" s="19">
        <f>IFERROR((IFERROR(VLOOKUP(C136,CADA_PROD!C:G,5,0),VLOOKUP(C136,CADA_PROD!B:G,6,0))),"")</f>
        <v>0</v>
      </c>
      <c r="E623" s="177" t="s">
        <v>739</v>
      </c>
      <c r="F623" s="18"/>
      <c r="G623" s="17"/>
      <c r="H623" s="47">
        <v>3</v>
      </c>
      <c r="I623" s="17"/>
      <c r="J623" s="46"/>
      <c r="K623" s="46">
        <f>IF(C623="","",SUMIFS(entrada!H:H,entrada!C:C,C623)-SUMIFS(SAIDA!G:G,SAIDA!C:C,C623))</f>
        <v>41</v>
      </c>
      <c r="L623" s="22">
        <f t="shared" si="31"/>
        <v>0</v>
      </c>
      <c r="M623" s="102" t="s">
        <v>25</v>
      </c>
      <c r="N623" s="102" t="s">
        <v>46</v>
      </c>
    </row>
    <row r="624" spans="1:14" ht="28.5" customHeight="1" x14ac:dyDescent="0.3">
      <c r="A624" s="48">
        <f t="shared" ca="1" si="30"/>
        <v>4</v>
      </c>
      <c r="B624" s="112">
        <f t="shared" ca="1" si="32"/>
        <v>43564.708760416666</v>
      </c>
      <c r="C624" s="96" t="s">
        <v>665</v>
      </c>
      <c r="D624" s="19">
        <f>IFERROR((IFERROR(VLOOKUP(C137,CADA_PROD!C:G,5,0),VLOOKUP(C137,CADA_PROD!B:G,6,0))),"")</f>
        <v>0</v>
      </c>
      <c r="E624" s="177" t="s">
        <v>739</v>
      </c>
      <c r="F624" s="18"/>
      <c r="G624" s="17"/>
      <c r="H624" s="47">
        <v>52</v>
      </c>
      <c r="I624" s="17"/>
      <c r="J624" s="46"/>
      <c r="K624" s="46">
        <f>IF(C624="","",SUMIFS(entrada!H:H,entrada!C:C,C624)-SUMIFS(SAIDA!G:G,SAIDA!C:C,C624))</f>
        <v>68</v>
      </c>
      <c r="L624" s="22">
        <f t="shared" si="31"/>
        <v>0</v>
      </c>
      <c r="M624" s="102" t="s">
        <v>25</v>
      </c>
      <c r="N624" s="102" t="s">
        <v>46</v>
      </c>
    </row>
    <row r="625" spans="1:14" ht="28.5" customHeight="1" x14ac:dyDescent="0.3">
      <c r="A625" s="48">
        <f t="shared" ca="1" si="30"/>
        <v>4</v>
      </c>
      <c r="B625" s="112">
        <f t="shared" ca="1" si="32"/>
        <v>43564.708760416666</v>
      </c>
      <c r="C625" s="96" t="s">
        <v>666</v>
      </c>
      <c r="D625" s="19">
        <f>IFERROR((IFERROR(VLOOKUP(C138,CADA_PROD!C:G,5,0),VLOOKUP(C138,CADA_PROD!B:G,6,0))),"")</f>
        <v>0</v>
      </c>
      <c r="E625" s="177" t="s">
        <v>739</v>
      </c>
      <c r="F625" s="18"/>
      <c r="G625" s="17"/>
      <c r="H625" s="47">
        <v>11</v>
      </c>
      <c r="I625" s="17"/>
      <c r="J625" s="46"/>
      <c r="K625" s="46">
        <f>IF(C625="","",SUMIFS(entrada!H:H,entrada!C:C,C625)-SUMIFS(SAIDA!G:G,SAIDA!C:C,C625))</f>
        <v>89</v>
      </c>
      <c r="L625" s="22">
        <f t="shared" si="31"/>
        <v>0</v>
      </c>
      <c r="M625" s="102" t="s">
        <v>25</v>
      </c>
      <c r="N625" s="102" t="s">
        <v>46</v>
      </c>
    </row>
    <row r="626" spans="1:14" ht="28.5" customHeight="1" x14ac:dyDescent="0.3">
      <c r="A626" s="48">
        <f t="shared" ca="1" si="30"/>
        <v>4</v>
      </c>
      <c r="B626" s="112">
        <f t="shared" ca="1" si="32"/>
        <v>43564.708760416666</v>
      </c>
      <c r="C626" s="96" t="s">
        <v>667</v>
      </c>
      <c r="D626" s="19">
        <f>IFERROR((IFERROR(VLOOKUP(C139,CADA_PROD!C:G,5,0),VLOOKUP(C139,CADA_PROD!B:G,6,0))),"")</f>
        <v>0</v>
      </c>
      <c r="E626" s="177" t="s">
        <v>739</v>
      </c>
      <c r="F626" s="18"/>
      <c r="G626" s="17"/>
      <c r="H626" s="47">
        <v>0</v>
      </c>
      <c r="I626" s="17"/>
      <c r="J626" s="46"/>
      <c r="K626" s="46">
        <f>IF(C626="","",SUMIFS(entrada!H:H,entrada!C:C,C626)-SUMIFS(SAIDA!G:G,SAIDA!C:C,C626))</f>
        <v>13</v>
      </c>
      <c r="L626" s="22">
        <f t="shared" si="31"/>
        <v>0</v>
      </c>
      <c r="M626" s="102" t="s">
        <v>25</v>
      </c>
      <c r="N626" s="102" t="s">
        <v>46</v>
      </c>
    </row>
    <row r="627" spans="1:14" ht="28.5" customHeight="1" x14ac:dyDescent="0.3">
      <c r="A627" s="48">
        <f t="shared" ca="1" si="30"/>
        <v>4</v>
      </c>
      <c r="B627" s="112">
        <f t="shared" ca="1" si="32"/>
        <v>43564.708760416666</v>
      </c>
      <c r="C627" s="96" t="s">
        <v>668</v>
      </c>
      <c r="D627" s="19">
        <f>IFERROR((IFERROR(VLOOKUP(C140,CADA_PROD!C:G,5,0),VLOOKUP(C140,CADA_PROD!B:G,6,0))),"")</f>
        <v>0</v>
      </c>
      <c r="E627" s="177" t="s">
        <v>739</v>
      </c>
      <c r="F627" s="18"/>
      <c r="G627" s="17"/>
      <c r="H627" s="47">
        <v>0</v>
      </c>
      <c r="I627" s="17"/>
      <c r="J627" s="46"/>
      <c r="K627" s="46">
        <f>IF(C627="","",SUMIFS(entrada!H:H,entrada!C:C,C627)-SUMIFS(SAIDA!G:G,SAIDA!C:C,C627))</f>
        <v>97</v>
      </c>
      <c r="L627" s="22">
        <f t="shared" si="31"/>
        <v>0</v>
      </c>
      <c r="M627" s="102" t="s">
        <v>25</v>
      </c>
      <c r="N627" s="102" t="s">
        <v>46</v>
      </c>
    </row>
    <row r="628" spans="1:14" ht="28.5" customHeight="1" x14ac:dyDescent="0.3">
      <c r="A628" s="48">
        <f t="shared" ca="1" si="30"/>
        <v>4</v>
      </c>
      <c r="B628" s="112">
        <f t="shared" ca="1" si="32"/>
        <v>43564.708760416666</v>
      </c>
      <c r="C628" s="96" t="s">
        <v>669</v>
      </c>
      <c r="D628" s="19">
        <f>IFERROR((IFERROR(VLOOKUP(C141,CADA_PROD!C:G,5,0),VLOOKUP(C141,CADA_PROD!B:G,6,0))),"")</f>
        <v>0</v>
      </c>
      <c r="E628" s="177" t="s">
        <v>739</v>
      </c>
      <c r="F628" s="18"/>
      <c r="G628" s="17"/>
      <c r="H628" s="47"/>
      <c r="I628" s="17"/>
      <c r="J628" s="46"/>
      <c r="K628" s="46">
        <f>IF(C628="","",SUMIFS(entrada!H:H,entrada!C:C,C628)-SUMIFS(SAIDA!G:G,SAIDA!C:C,C628))</f>
        <v>60</v>
      </c>
      <c r="L628" s="22">
        <f t="shared" si="31"/>
        <v>0</v>
      </c>
      <c r="M628" s="102" t="s">
        <v>25</v>
      </c>
      <c r="N628" s="102" t="s">
        <v>46</v>
      </c>
    </row>
    <row r="629" spans="1:14" ht="28.5" customHeight="1" x14ac:dyDescent="0.3">
      <c r="A629" s="48">
        <f t="shared" ref="A629:A640" ca="1" si="33">IF(C629="","",MONTH(B629))</f>
        <v>4</v>
      </c>
      <c r="B629" s="112">
        <f t="shared" ref="B629:B640" ca="1" si="34">IF(C629="","",NOW())</f>
        <v>43564.708760416666</v>
      </c>
      <c r="C629" s="96" t="s">
        <v>670</v>
      </c>
      <c r="D629" s="19">
        <f>IFERROR((IFERROR(VLOOKUP(C142,CADA_PROD!C:G,5,0),VLOOKUP(C142,CADA_PROD!B:G,6,0))),"")</f>
        <v>0</v>
      </c>
      <c r="E629" s="177" t="s">
        <v>739</v>
      </c>
      <c r="F629" s="18"/>
      <c r="G629" s="17"/>
      <c r="H629" s="47">
        <v>41</v>
      </c>
      <c r="I629" s="17"/>
      <c r="J629" s="46"/>
      <c r="K629" s="46">
        <f>IF(C629="","",SUMIFS(entrada!H:H,entrada!C:C,C629)-SUMIFS(SAIDA!G:G,SAIDA!C:C,C629))</f>
        <v>70</v>
      </c>
      <c r="L629" s="22">
        <f t="shared" ref="L629:L640" si="35">IF(C629="","",G629*H629)</f>
        <v>0</v>
      </c>
      <c r="M629" s="102" t="s">
        <v>25</v>
      </c>
      <c r="N629" s="102" t="s">
        <v>46</v>
      </c>
    </row>
    <row r="630" spans="1:14" ht="28.5" customHeight="1" x14ac:dyDescent="0.3">
      <c r="A630" s="48">
        <f t="shared" ca="1" si="33"/>
        <v>4</v>
      </c>
      <c r="B630" s="112">
        <f t="shared" ca="1" si="34"/>
        <v>43564.708760416666</v>
      </c>
      <c r="C630" s="96" t="s">
        <v>660</v>
      </c>
      <c r="D630" s="19">
        <f>IFERROR((IFERROR(VLOOKUP(C143,CADA_PROD!C:G,5,0),VLOOKUP(C143,CADA_PROD!B:G,6,0))),"")</f>
        <v>0</v>
      </c>
      <c r="E630" s="16">
        <v>123</v>
      </c>
      <c r="F630" s="18"/>
      <c r="G630" s="17"/>
      <c r="H630" s="47">
        <v>562</v>
      </c>
      <c r="I630" s="17"/>
      <c r="J630" s="46"/>
      <c r="K630" s="46">
        <f>IF(C630="","",SUMIFS(entrada!H:H,entrada!C:C,C630)-SUMIFS(SAIDA!G:G,SAIDA!C:C,C630))</f>
        <v>582</v>
      </c>
      <c r="L630" s="22">
        <f t="shared" si="35"/>
        <v>0</v>
      </c>
      <c r="M630" s="102" t="s">
        <v>25</v>
      </c>
      <c r="N630" s="102" t="s">
        <v>46</v>
      </c>
    </row>
    <row r="631" spans="1:14" ht="28.5" customHeight="1" x14ac:dyDescent="0.3">
      <c r="A631" s="48">
        <f t="shared" ca="1" si="33"/>
        <v>4</v>
      </c>
      <c r="B631" s="112">
        <f t="shared" ca="1" si="34"/>
        <v>43564.708760416666</v>
      </c>
      <c r="C631" s="96" t="s">
        <v>661</v>
      </c>
      <c r="D631" s="19">
        <f>IFERROR((IFERROR(VLOOKUP(C144,CADA_PROD!C:G,5,0),VLOOKUP(C144,CADA_PROD!B:G,6,0))),"")</f>
        <v>0</v>
      </c>
      <c r="E631" s="16">
        <v>123</v>
      </c>
      <c r="F631" s="18"/>
      <c r="G631" s="17"/>
      <c r="H631" s="47">
        <v>500</v>
      </c>
      <c r="I631" s="17"/>
      <c r="J631" s="46"/>
      <c r="K631" s="46">
        <f>IF(C631="","",SUMIFS(entrada!H:H,entrada!C:C,C631)-SUMIFS(SAIDA!G:G,SAIDA!C:C,C631))</f>
        <v>510</v>
      </c>
      <c r="L631" s="22">
        <f t="shared" si="35"/>
        <v>0</v>
      </c>
      <c r="M631" s="102" t="s">
        <v>25</v>
      </c>
      <c r="N631" s="102" t="s">
        <v>46</v>
      </c>
    </row>
    <row r="632" spans="1:14" ht="28.5" customHeight="1" x14ac:dyDescent="0.3">
      <c r="A632" s="48">
        <f t="shared" ca="1" si="33"/>
        <v>4</v>
      </c>
      <c r="B632" s="112">
        <f t="shared" ca="1" si="34"/>
        <v>43564.708760416666</v>
      </c>
      <c r="C632" s="96" t="s">
        <v>662</v>
      </c>
      <c r="D632" s="19">
        <f>IFERROR((IFERROR(VLOOKUP(C145,CADA_PROD!C:G,5,0),VLOOKUP(C145,CADA_PROD!B:G,6,0))),"")</f>
        <v>0</v>
      </c>
      <c r="E632" s="16">
        <v>123</v>
      </c>
      <c r="F632" s="18"/>
      <c r="G632" s="17"/>
      <c r="H632" s="47">
        <v>750</v>
      </c>
      <c r="I632" s="17"/>
      <c r="J632" s="46"/>
      <c r="K632" s="46">
        <f>IF(C632="","",SUMIFS(entrada!H:H,entrada!C:C,C632)-SUMIFS(SAIDA!G:G,SAIDA!C:C,C632))</f>
        <v>750</v>
      </c>
      <c r="L632" s="22">
        <f t="shared" si="35"/>
        <v>0</v>
      </c>
      <c r="M632" s="102" t="s">
        <v>25</v>
      </c>
      <c r="N632" s="102" t="s">
        <v>46</v>
      </c>
    </row>
    <row r="633" spans="1:14" ht="28.5" customHeight="1" x14ac:dyDescent="0.3">
      <c r="A633" s="48" t="str">
        <f t="shared" si="33"/>
        <v/>
      </c>
      <c r="B633" s="112" t="str">
        <f t="shared" ca="1" si="34"/>
        <v/>
      </c>
      <c r="C633" s="96"/>
      <c r="D633" s="19">
        <f>IFERROR((IFERROR(VLOOKUP(C146,CADA_PROD!C:G,5,0),VLOOKUP(C146,CADA_PROD!B:G,6,0))),"")</f>
        <v>0</v>
      </c>
      <c r="E633" s="16">
        <v>123</v>
      </c>
      <c r="F633" s="18"/>
      <c r="G633" s="17"/>
      <c r="H633" s="47">
        <v>0</v>
      </c>
      <c r="I633" s="17"/>
      <c r="J633" s="46"/>
      <c r="K633" s="46" t="str">
        <f>IF(C633="","",SUMIFS(entrada!H:H,entrada!C:C,C633)-SUMIFS(SAIDA!G:G,SAIDA!C:C,C633))</f>
        <v/>
      </c>
      <c r="L633" s="22" t="str">
        <f t="shared" si="35"/>
        <v/>
      </c>
      <c r="M633" s="102" t="s">
        <v>25</v>
      </c>
      <c r="N633" s="102" t="s">
        <v>46</v>
      </c>
    </row>
    <row r="634" spans="1:14" ht="28.5" customHeight="1" x14ac:dyDescent="0.3">
      <c r="A634" s="48" t="str">
        <f t="shared" si="33"/>
        <v/>
      </c>
      <c r="B634" s="112" t="str">
        <f t="shared" ca="1" si="34"/>
        <v/>
      </c>
      <c r="C634" s="96"/>
      <c r="D634" s="19">
        <f>IFERROR((IFERROR(VLOOKUP(C147,CADA_PROD!C:G,5,0),VLOOKUP(C147,CADA_PROD!B:G,6,0))),"")</f>
        <v>0</v>
      </c>
      <c r="E634" s="16">
        <v>123</v>
      </c>
      <c r="F634" s="18"/>
      <c r="G634" s="17"/>
      <c r="H634" s="47">
        <v>0</v>
      </c>
      <c r="I634" s="17"/>
      <c r="J634" s="46"/>
      <c r="K634" s="46" t="str">
        <f>IF(C634="","",SUMIFS(entrada!H:H,entrada!C:C,C634)-SUMIFS(SAIDA!G:G,SAIDA!C:C,C634))</f>
        <v/>
      </c>
      <c r="L634" s="22" t="str">
        <f t="shared" si="35"/>
        <v/>
      </c>
      <c r="M634" s="102" t="s">
        <v>25</v>
      </c>
      <c r="N634" s="102" t="s">
        <v>46</v>
      </c>
    </row>
    <row r="635" spans="1:14" ht="28.5" customHeight="1" x14ac:dyDescent="0.3">
      <c r="A635" s="48" t="str">
        <f t="shared" si="33"/>
        <v/>
      </c>
      <c r="B635" s="112" t="str">
        <f t="shared" ca="1" si="34"/>
        <v/>
      </c>
      <c r="C635" s="96"/>
      <c r="D635" s="19">
        <f>IFERROR((IFERROR(VLOOKUP(C148,CADA_PROD!C:G,5,0),VLOOKUP(C148,CADA_PROD!B:G,6,0))),"")</f>
        <v>0</v>
      </c>
      <c r="E635" s="16">
        <v>123</v>
      </c>
      <c r="F635" s="18"/>
      <c r="G635" s="17"/>
      <c r="H635" s="47">
        <v>0</v>
      </c>
      <c r="I635" s="17"/>
      <c r="J635" s="46"/>
      <c r="K635" s="46" t="str">
        <f>IF(C635="","",SUMIFS(entrada!H:H,entrada!C:C,C635)-SUMIFS(SAIDA!G:G,SAIDA!C:C,C635))</f>
        <v/>
      </c>
      <c r="L635" s="22" t="str">
        <f t="shared" si="35"/>
        <v/>
      </c>
      <c r="M635" s="102" t="s">
        <v>25</v>
      </c>
      <c r="N635" s="102" t="s">
        <v>46</v>
      </c>
    </row>
    <row r="636" spans="1:14" ht="28.5" customHeight="1" x14ac:dyDescent="0.3">
      <c r="A636" s="48" t="str">
        <f t="shared" si="33"/>
        <v/>
      </c>
      <c r="B636" s="112" t="str">
        <f t="shared" ca="1" si="34"/>
        <v/>
      </c>
      <c r="C636" s="96"/>
      <c r="D636" s="19">
        <f>IFERROR((IFERROR(VLOOKUP(C149,CADA_PROD!C:G,5,0),VLOOKUP(C149,CADA_PROD!B:G,6,0))),"")</f>
        <v>0</v>
      </c>
      <c r="E636" s="16">
        <v>123</v>
      </c>
      <c r="F636" s="18"/>
      <c r="G636" s="17"/>
      <c r="H636" s="47">
        <v>0</v>
      </c>
      <c r="I636" s="17"/>
      <c r="J636" s="46"/>
      <c r="K636" s="46" t="str">
        <f>IF(C636="","",SUMIFS(entrada!H:H,entrada!C:C,C636)-SUMIFS(SAIDA!G:G,SAIDA!C:C,C636))</f>
        <v/>
      </c>
      <c r="L636" s="22" t="str">
        <f t="shared" si="35"/>
        <v/>
      </c>
      <c r="M636" s="102" t="s">
        <v>25</v>
      </c>
      <c r="N636" s="102" t="s">
        <v>46</v>
      </c>
    </row>
    <row r="637" spans="1:14" ht="28.5" customHeight="1" x14ac:dyDescent="0.3">
      <c r="A637" s="48" t="str">
        <f t="shared" si="33"/>
        <v/>
      </c>
      <c r="B637" s="112" t="str">
        <f t="shared" ca="1" si="34"/>
        <v/>
      </c>
      <c r="C637" s="96"/>
      <c r="D637" s="19">
        <f>IFERROR((IFERROR(VLOOKUP(C150,CADA_PROD!C:G,5,0),VLOOKUP(C150,CADA_PROD!B:G,6,0))),"")</f>
        <v>0</v>
      </c>
      <c r="E637" s="16">
        <v>123</v>
      </c>
      <c r="F637" s="18"/>
      <c r="G637" s="17"/>
      <c r="H637" s="47">
        <v>0</v>
      </c>
      <c r="I637" s="17"/>
      <c r="J637" s="46"/>
      <c r="K637" s="46" t="str">
        <f>IF(C637="","",SUMIFS(entrada!H:H,entrada!C:C,C637)-SUMIFS(SAIDA!G:G,SAIDA!C:C,C637))</f>
        <v/>
      </c>
      <c r="L637" s="22" t="str">
        <f t="shared" si="35"/>
        <v/>
      </c>
      <c r="M637" s="102" t="s">
        <v>25</v>
      </c>
      <c r="N637" s="102" t="s">
        <v>46</v>
      </c>
    </row>
    <row r="638" spans="1:14" ht="28.5" customHeight="1" x14ac:dyDescent="0.3">
      <c r="A638" s="48" t="str">
        <f t="shared" si="33"/>
        <v/>
      </c>
      <c r="B638" s="112" t="str">
        <f t="shared" ca="1" si="34"/>
        <v/>
      </c>
      <c r="C638" s="96"/>
      <c r="D638" s="19">
        <f>IFERROR((IFERROR(VLOOKUP(C151,CADA_PROD!C:G,5,0),VLOOKUP(C151,CADA_PROD!B:G,6,0))),"")</f>
        <v>0</v>
      </c>
      <c r="E638" s="16">
        <v>123</v>
      </c>
      <c r="F638" s="18"/>
      <c r="G638" s="17"/>
      <c r="H638" s="47">
        <v>0</v>
      </c>
      <c r="I638" s="17"/>
      <c r="J638" s="46"/>
      <c r="K638" s="46" t="str">
        <f>IF(C638="","",SUMIFS(entrada!H:H,entrada!C:C,C638)-SUMIFS(SAIDA!G:G,SAIDA!C:C,C638))</f>
        <v/>
      </c>
      <c r="L638" s="22" t="str">
        <f t="shared" si="35"/>
        <v/>
      </c>
      <c r="M638" s="102" t="s">
        <v>25</v>
      </c>
      <c r="N638" s="102" t="s">
        <v>46</v>
      </c>
    </row>
    <row r="639" spans="1:14" ht="28.5" customHeight="1" x14ac:dyDescent="0.3">
      <c r="A639" s="48" t="str">
        <f t="shared" si="33"/>
        <v/>
      </c>
      <c r="B639" s="112" t="str">
        <f t="shared" ca="1" si="34"/>
        <v/>
      </c>
      <c r="C639" s="96"/>
      <c r="D639" s="19">
        <f>IFERROR((IFERROR(VLOOKUP(C152,CADA_PROD!C:G,5,0),VLOOKUP(C152,CADA_PROD!B:G,6,0))),"")</f>
        <v>0</v>
      </c>
      <c r="E639" s="16">
        <v>123</v>
      </c>
      <c r="F639" s="18"/>
      <c r="G639" s="17"/>
      <c r="H639" s="47">
        <v>0</v>
      </c>
      <c r="I639" s="17"/>
      <c r="J639" s="46"/>
      <c r="K639" s="46" t="str">
        <f>IF(C639="","",SUMIFS(entrada!H:H,entrada!C:C,C639)-SUMIFS(SAIDA!G:G,SAIDA!C:C,C639))</f>
        <v/>
      </c>
      <c r="L639" s="22" t="str">
        <f t="shared" si="35"/>
        <v/>
      </c>
      <c r="M639" s="102" t="s">
        <v>25</v>
      </c>
      <c r="N639" s="102" t="s">
        <v>46</v>
      </c>
    </row>
    <row r="640" spans="1:14" ht="28.5" customHeight="1" x14ac:dyDescent="0.3">
      <c r="A640" s="48" t="str">
        <f t="shared" si="33"/>
        <v/>
      </c>
      <c r="B640" s="112" t="str">
        <f t="shared" ca="1" si="34"/>
        <v/>
      </c>
      <c r="C640" s="96"/>
      <c r="D640" s="19">
        <f>IFERROR((IFERROR(VLOOKUP(C153,CADA_PROD!C:G,5,0),VLOOKUP(C153,CADA_PROD!B:G,6,0))),"")</f>
        <v>0</v>
      </c>
      <c r="E640" s="16">
        <v>123</v>
      </c>
      <c r="F640" s="18"/>
      <c r="G640" s="17"/>
      <c r="H640" s="47">
        <v>0</v>
      </c>
      <c r="I640" s="17"/>
      <c r="J640" s="46"/>
      <c r="K640" s="46" t="str">
        <f>IF(C640="","",SUMIFS(entrada!H:H,entrada!C:C,C640)-SUMIFS(SAIDA!G:G,SAIDA!C:C,C640))</f>
        <v/>
      </c>
      <c r="L640" s="22" t="str">
        <f t="shared" si="35"/>
        <v/>
      </c>
      <c r="M640" s="102" t="s">
        <v>25</v>
      </c>
      <c r="N640" s="102" t="s">
        <v>46</v>
      </c>
    </row>
    <row r="641" spans="1:1" ht="28.5" customHeight="1" x14ac:dyDescent="0.3">
      <c r="A641" s="48" t="str">
        <f t="shared" ref="A629:A644" si="36">IF(C641="","",MONTH(B641))</f>
        <v/>
      </c>
    </row>
    <row r="642" spans="1:1" ht="28.5" customHeight="1" x14ac:dyDescent="0.3">
      <c r="A642" s="48" t="str">
        <f t="shared" si="36"/>
        <v/>
      </c>
    </row>
    <row r="643" spans="1:1" ht="28.5" customHeight="1" x14ac:dyDescent="0.3">
      <c r="A643" s="48" t="str">
        <f t="shared" si="36"/>
        <v/>
      </c>
    </row>
    <row r="644" spans="1:1" ht="28.5" customHeight="1" x14ac:dyDescent="0.3">
      <c r="A644" s="48" t="str">
        <f t="shared" si="36"/>
        <v/>
      </c>
    </row>
    <row r="645" spans="1:1" ht="28.5" customHeight="1" x14ac:dyDescent="0.3">
      <c r="A645" s="48" t="str">
        <f t="shared" ref="A645:A704" si="37">IF(C645="","",MONTH(B645))</f>
        <v/>
      </c>
    </row>
    <row r="646" spans="1:1" ht="28.5" customHeight="1" x14ac:dyDescent="0.3">
      <c r="A646" s="48" t="str">
        <f t="shared" si="37"/>
        <v/>
      </c>
    </row>
    <row r="647" spans="1:1" ht="28.5" customHeight="1" x14ac:dyDescent="0.3">
      <c r="A647" s="48" t="str">
        <f t="shared" si="37"/>
        <v/>
      </c>
    </row>
    <row r="648" spans="1:1" ht="28.5" customHeight="1" x14ac:dyDescent="0.3">
      <c r="A648" s="48" t="str">
        <f t="shared" si="37"/>
        <v/>
      </c>
    </row>
    <row r="649" spans="1:1" ht="28.5" customHeight="1" x14ac:dyDescent="0.3">
      <c r="A649" s="48" t="str">
        <f t="shared" si="37"/>
        <v/>
      </c>
    </row>
    <row r="650" spans="1:1" ht="28.5" customHeight="1" x14ac:dyDescent="0.3">
      <c r="A650" s="48" t="str">
        <f t="shared" si="37"/>
        <v/>
      </c>
    </row>
    <row r="651" spans="1:1" ht="28.5" customHeight="1" x14ac:dyDescent="0.3">
      <c r="A651" s="48" t="str">
        <f t="shared" si="37"/>
        <v/>
      </c>
    </row>
    <row r="652" spans="1:1" ht="28.5" customHeight="1" x14ac:dyDescent="0.3">
      <c r="A652" s="48" t="str">
        <f t="shared" si="37"/>
        <v/>
      </c>
    </row>
    <row r="653" spans="1:1" ht="28.5" customHeight="1" x14ac:dyDescent="0.3">
      <c r="A653" s="48" t="str">
        <f t="shared" si="37"/>
        <v/>
      </c>
    </row>
    <row r="654" spans="1:1" ht="28.5" customHeight="1" x14ac:dyDescent="0.3">
      <c r="A654" s="48" t="str">
        <f t="shared" si="37"/>
        <v/>
      </c>
    </row>
    <row r="655" spans="1:1" ht="28.5" customHeight="1" x14ac:dyDescent="0.3">
      <c r="A655" s="48" t="str">
        <f t="shared" si="37"/>
        <v/>
      </c>
    </row>
    <row r="656" spans="1:1" ht="28.5" customHeight="1" x14ac:dyDescent="0.3">
      <c r="A656" s="48" t="str">
        <f t="shared" si="37"/>
        <v/>
      </c>
    </row>
    <row r="657" spans="1:1" ht="28.5" customHeight="1" x14ac:dyDescent="0.3">
      <c r="A657" s="48" t="str">
        <f t="shared" si="37"/>
        <v/>
      </c>
    </row>
    <row r="658" spans="1:1" ht="28.5" customHeight="1" x14ac:dyDescent="0.3">
      <c r="A658" s="48" t="str">
        <f t="shared" si="37"/>
        <v/>
      </c>
    </row>
    <row r="659" spans="1:1" ht="28.5" customHeight="1" x14ac:dyDescent="0.3">
      <c r="A659" s="48" t="str">
        <f t="shared" si="37"/>
        <v/>
      </c>
    </row>
    <row r="660" spans="1:1" ht="28.5" customHeight="1" x14ac:dyDescent="0.3">
      <c r="A660" s="48" t="str">
        <f t="shared" si="37"/>
        <v/>
      </c>
    </row>
    <row r="661" spans="1:1" ht="28.5" customHeight="1" x14ac:dyDescent="0.3">
      <c r="A661" s="48" t="str">
        <f t="shared" si="37"/>
        <v/>
      </c>
    </row>
    <row r="662" spans="1:1" ht="28.5" customHeight="1" x14ac:dyDescent="0.3">
      <c r="A662" s="48" t="str">
        <f t="shared" si="37"/>
        <v/>
      </c>
    </row>
    <row r="663" spans="1:1" ht="28.5" customHeight="1" x14ac:dyDescent="0.3">
      <c r="A663" s="48" t="str">
        <f t="shared" si="37"/>
        <v/>
      </c>
    </row>
    <row r="664" spans="1:1" ht="28.5" customHeight="1" x14ac:dyDescent="0.3">
      <c r="A664" s="48" t="str">
        <f t="shared" si="37"/>
        <v/>
      </c>
    </row>
    <row r="665" spans="1:1" ht="28.5" customHeight="1" x14ac:dyDescent="0.3">
      <c r="A665" s="48" t="str">
        <f t="shared" si="37"/>
        <v/>
      </c>
    </row>
    <row r="666" spans="1:1" ht="28.5" customHeight="1" x14ac:dyDescent="0.3">
      <c r="A666" s="48" t="str">
        <f t="shared" si="37"/>
        <v/>
      </c>
    </row>
    <row r="667" spans="1:1" ht="28.5" customHeight="1" x14ac:dyDescent="0.3">
      <c r="A667" s="48" t="str">
        <f t="shared" si="37"/>
        <v/>
      </c>
    </row>
    <row r="668" spans="1:1" ht="28.5" customHeight="1" x14ac:dyDescent="0.3">
      <c r="A668" s="48" t="str">
        <f t="shared" si="37"/>
        <v/>
      </c>
    </row>
    <row r="669" spans="1:1" ht="28.5" customHeight="1" x14ac:dyDescent="0.3">
      <c r="A669" s="48" t="str">
        <f t="shared" si="37"/>
        <v/>
      </c>
    </row>
    <row r="670" spans="1:1" ht="28.5" customHeight="1" x14ac:dyDescent="0.3">
      <c r="A670" s="48" t="str">
        <f t="shared" si="37"/>
        <v/>
      </c>
    </row>
    <row r="671" spans="1:1" ht="28.5" customHeight="1" x14ac:dyDescent="0.3">
      <c r="A671" s="48" t="str">
        <f t="shared" si="37"/>
        <v/>
      </c>
    </row>
    <row r="672" spans="1:1" ht="28.5" customHeight="1" x14ac:dyDescent="0.3">
      <c r="A672" s="48" t="str">
        <f t="shared" si="37"/>
        <v/>
      </c>
    </row>
    <row r="673" spans="1:1" ht="28.5" customHeight="1" x14ac:dyDescent="0.3">
      <c r="A673" s="48" t="str">
        <f t="shared" si="37"/>
        <v/>
      </c>
    </row>
    <row r="674" spans="1:1" ht="28.5" customHeight="1" x14ac:dyDescent="0.3">
      <c r="A674" s="48" t="str">
        <f t="shared" si="37"/>
        <v/>
      </c>
    </row>
    <row r="675" spans="1:1" ht="28.5" customHeight="1" x14ac:dyDescent="0.3">
      <c r="A675" s="48" t="str">
        <f t="shared" si="37"/>
        <v/>
      </c>
    </row>
    <row r="676" spans="1:1" ht="28.5" customHeight="1" x14ac:dyDescent="0.3">
      <c r="A676" s="48" t="str">
        <f t="shared" si="37"/>
        <v/>
      </c>
    </row>
    <row r="677" spans="1:1" ht="28.5" customHeight="1" x14ac:dyDescent="0.3">
      <c r="A677" s="48" t="str">
        <f t="shared" si="37"/>
        <v/>
      </c>
    </row>
    <row r="678" spans="1:1" ht="28.5" customHeight="1" x14ac:dyDescent="0.3">
      <c r="A678" s="48" t="str">
        <f t="shared" si="37"/>
        <v/>
      </c>
    </row>
    <row r="679" spans="1:1" ht="28.5" customHeight="1" x14ac:dyDescent="0.3">
      <c r="A679" s="48" t="str">
        <f t="shared" si="37"/>
        <v/>
      </c>
    </row>
    <row r="680" spans="1:1" ht="28.5" customHeight="1" x14ac:dyDescent="0.3">
      <c r="A680" s="48" t="str">
        <f t="shared" si="37"/>
        <v/>
      </c>
    </row>
    <row r="681" spans="1:1" ht="28.5" customHeight="1" x14ac:dyDescent="0.3">
      <c r="A681" s="48" t="str">
        <f t="shared" si="37"/>
        <v/>
      </c>
    </row>
    <row r="682" spans="1:1" ht="28.5" customHeight="1" x14ac:dyDescent="0.3">
      <c r="A682" s="48" t="str">
        <f t="shared" si="37"/>
        <v/>
      </c>
    </row>
    <row r="683" spans="1:1" ht="28.5" customHeight="1" x14ac:dyDescent="0.3">
      <c r="A683" s="48" t="str">
        <f t="shared" si="37"/>
        <v/>
      </c>
    </row>
    <row r="684" spans="1:1" ht="28.5" customHeight="1" x14ac:dyDescent="0.3">
      <c r="A684" s="48" t="str">
        <f t="shared" si="37"/>
        <v/>
      </c>
    </row>
    <row r="685" spans="1:1" ht="28.5" customHeight="1" x14ac:dyDescent="0.3">
      <c r="A685" s="48" t="str">
        <f t="shared" si="37"/>
        <v/>
      </c>
    </row>
    <row r="686" spans="1:1" ht="28.5" customHeight="1" x14ac:dyDescent="0.3">
      <c r="A686" s="48" t="str">
        <f t="shared" si="37"/>
        <v/>
      </c>
    </row>
    <row r="687" spans="1:1" ht="28.5" customHeight="1" x14ac:dyDescent="0.3">
      <c r="A687" s="48" t="str">
        <f t="shared" si="37"/>
        <v/>
      </c>
    </row>
    <row r="688" spans="1:1" ht="28.5" customHeight="1" x14ac:dyDescent="0.3">
      <c r="A688" s="48" t="str">
        <f t="shared" si="37"/>
        <v/>
      </c>
    </row>
    <row r="689" spans="1:1" ht="28.5" customHeight="1" x14ac:dyDescent="0.3">
      <c r="A689" s="48" t="str">
        <f t="shared" si="37"/>
        <v/>
      </c>
    </row>
    <row r="690" spans="1:1" ht="28.5" customHeight="1" x14ac:dyDescent="0.3">
      <c r="A690" s="48" t="str">
        <f t="shared" si="37"/>
        <v/>
      </c>
    </row>
    <row r="691" spans="1:1" ht="28.5" customHeight="1" x14ac:dyDescent="0.3">
      <c r="A691" s="48" t="str">
        <f t="shared" si="37"/>
        <v/>
      </c>
    </row>
    <row r="692" spans="1:1" ht="28.5" customHeight="1" x14ac:dyDescent="0.3">
      <c r="A692" s="48" t="str">
        <f t="shared" si="37"/>
        <v/>
      </c>
    </row>
    <row r="693" spans="1:1" ht="28.5" customHeight="1" x14ac:dyDescent="0.3">
      <c r="A693" s="48" t="str">
        <f t="shared" si="37"/>
        <v/>
      </c>
    </row>
    <row r="694" spans="1:1" ht="28.5" customHeight="1" x14ac:dyDescent="0.3">
      <c r="A694" s="48" t="str">
        <f t="shared" si="37"/>
        <v/>
      </c>
    </row>
    <row r="695" spans="1:1" ht="28.5" customHeight="1" x14ac:dyDescent="0.3">
      <c r="A695" s="48" t="str">
        <f t="shared" si="37"/>
        <v/>
      </c>
    </row>
    <row r="696" spans="1:1" ht="28.5" customHeight="1" x14ac:dyDescent="0.3">
      <c r="A696" s="48" t="str">
        <f t="shared" si="37"/>
        <v/>
      </c>
    </row>
    <row r="697" spans="1:1" ht="28.5" customHeight="1" x14ac:dyDescent="0.3">
      <c r="A697" s="48" t="str">
        <f t="shared" si="37"/>
        <v/>
      </c>
    </row>
    <row r="698" spans="1:1" ht="28.5" customHeight="1" x14ac:dyDescent="0.3">
      <c r="A698" s="48" t="str">
        <f t="shared" si="37"/>
        <v/>
      </c>
    </row>
    <row r="699" spans="1:1" ht="28.5" customHeight="1" x14ac:dyDescent="0.3">
      <c r="A699" s="48" t="str">
        <f t="shared" si="37"/>
        <v/>
      </c>
    </row>
    <row r="700" spans="1:1" ht="28.5" customHeight="1" x14ac:dyDescent="0.3">
      <c r="A700" s="48" t="str">
        <f t="shared" si="37"/>
        <v/>
      </c>
    </row>
    <row r="701" spans="1:1" ht="28.5" customHeight="1" x14ac:dyDescent="0.3">
      <c r="A701" s="48" t="str">
        <f t="shared" si="37"/>
        <v/>
      </c>
    </row>
    <row r="702" spans="1:1" ht="28.5" customHeight="1" x14ac:dyDescent="0.3">
      <c r="A702" s="48" t="str">
        <f t="shared" si="37"/>
        <v/>
      </c>
    </row>
    <row r="703" spans="1:1" ht="28.5" customHeight="1" x14ac:dyDescent="0.3">
      <c r="A703" s="48" t="str">
        <f t="shared" si="37"/>
        <v/>
      </c>
    </row>
    <row r="704" spans="1:1" ht="28.5" customHeight="1" x14ac:dyDescent="0.3">
      <c r="A704" s="48" t="str">
        <f t="shared" si="37"/>
        <v/>
      </c>
    </row>
  </sheetData>
  <autoFilter ref="B3:N3" xr:uid="{00000000-0009-0000-0000-00000B000000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5"/>
  <dimension ref="A1:XFD503"/>
  <sheetViews>
    <sheetView showGridLines="0" zoomScale="110" zoomScaleNormal="110" workbookViewId="0">
      <pane ySplit="3" topLeftCell="A439" activePane="bottomLeft" state="frozen"/>
      <selection pane="bottomLeft" activeCell="L448" sqref="L448"/>
    </sheetView>
  </sheetViews>
  <sheetFormatPr defaultRowHeight="15" x14ac:dyDescent="0.25"/>
  <cols>
    <col min="1" max="1" width="5.7109375" customWidth="1"/>
    <col min="2" max="2" width="19.140625" customWidth="1"/>
    <col min="3" max="3" width="18.5703125" style="5" customWidth="1"/>
    <col min="4" max="5" width="13.7109375" customWidth="1"/>
    <col min="6" max="6" width="16.42578125" customWidth="1"/>
    <col min="8" max="8" width="13.5703125" customWidth="1"/>
    <col min="9" max="9" width="11.42578125" customWidth="1"/>
    <col min="10" max="10" width="11.7109375" customWidth="1"/>
    <col min="11" max="11" width="14.7109375" customWidth="1"/>
  </cols>
  <sheetData>
    <row r="1" spans="1:16384" ht="30.75" customHeight="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30.75" customHeight="1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36" customHeight="1" thickTop="1" x14ac:dyDescent="0.25">
      <c r="B3" s="11" t="s">
        <v>35</v>
      </c>
      <c r="C3" s="11" t="s">
        <v>36</v>
      </c>
      <c r="D3" s="11" t="s">
        <v>8</v>
      </c>
      <c r="E3" s="11" t="s">
        <v>37</v>
      </c>
      <c r="F3" s="11" t="s">
        <v>38</v>
      </c>
      <c r="G3" s="11" t="s">
        <v>40</v>
      </c>
      <c r="H3" s="11" t="s">
        <v>43</v>
      </c>
      <c r="I3" s="11" t="s">
        <v>48</v>
      </c>
      <c r="J3" s="11" t="s">
        <v>42</v>
      </c>
      <c r="K3" s="11" t="s">
        <v>45</v>
      </c>
    </row>
    <row r="4" spans="1:16384" ht="30.75" customHeight="1" x14ac:dyDescent="0.25">
      <c r="A4" s="48">
        <f>IF(C4="","",MONTH(B4))</f>
        <v>2</v>
      </c>
      <c r="B4" s="21">
        <v>43508</v>
      </c>
      <c r="C4" s="119" t="s">
        <v>684</v>
      </c>
      <c r="D4" s="19" t="str">
        <f>IFERROR(VLOOKUP(C4,CADA_PROD!C:G,5,0),"")</f>
        <v>unidade</v>
      </c>
      <c r="E4" s="20"/>
      <c r="F4" s="120" t="s">
        <v>685</v>
      </c>
      <c r="G4" s="45">
        <v>6</v>
      </c>
      <c r="H4" s="46">
        <f>IF(C4="","",SUMIFS(entrada!H:H,entrada!C:C,C4,entrada!N:N,K4)-SUMIFS(SAIDA!G:G,SAIDA!C:C,C4,K:K,K4))</f>
        <v>4</v>
      </c>
      <c r="I4" s="22">
        <f>IF(C4="","",VLOOKUP(C4,CADA_PROD!C:F,4,0)*G4)</f>
        <v>0</v>
      </c>
      <c r="J4" s="102" t="s">
        <v>25</v>
      </c>
      <c r="K4" s="17" t="s">
        <v>46</v>
      </c>
    </row>
    <row r="5" spans="1:16384" ht="30.75" customHeight="1" x14ac:dyDescent="0.25">
      <c r="A5" s="48">
        <f t="shared" ref="A5:A68" si="0">IF(C5="","",MONTH(B5))</f>
        <v>2</v>
      </c>
      <c r="B5" s="21">
        <v>43508</v>
      </c>
      <c r="C5" s="119" t="s">
        <v>686</v>
      </c>
      <c r="D5" s="19">
        <f>IFERROR(VLOOKUP(C5,CADA_PROD!C:G,5,0),"")</f>
        <v>0</v>
      </c>
      <c r="E5" s="20"/>
      <c r="F5" s="120" t="s">
        <v>685</v>
      </c>
      <c r="G5" s="45">
        <v>2</v>
      </c>
      <c r="H5" s="46">
        <f>IF(C5="","",SUMIFS(entrada!H:H,entrada!C:C,C5,entrada!N:N,K5)-SUMIFS(SAIDA!G:G,SAIDA!C:C,C5,K:K,K5))</f>
        <v>13</v>
      </c>
      <c r="I5" s="22">
        <f>IF(C5="","",VLOOKUP(C5,CADA_PROD!C:F,4,0)*G5)</f>
        <v>0</v>
      </c>
      <c r="J5" s="17" t="s">
        <v>25</v>
      </c>
      <c r="K5" s="17" t="s">
        <v>46</v>
      </c>
    </row>
    <row r="6" spans="1:16384" ht="30.75" customHeight="1" x14ac:dyDescent="0.25">
      <c r="A6" s="48">
        <f t="shared" si="0"/>
        <v>2</v>
      </c>
      <c r="B6" s="21">
        <v>43508</v>
      </c>
      <c r="C6" s="119" t="s">
        <v>687</v>
      </c>
      <c r="D6" s="19">
        <f>IFERROR(VLOOKUP(C6,CADA_PROD!C:G,5,0),"")</f>
        <v>0</v>
      </c>
      <c r="E6" s="20"/>
      <c r="F6" s="120" t="s">
        <v>685</v>
      </c>
      <c r="G6" s="47">
        <v>2</v>
      </c>
      <c r="H6" s="46">
        <f>IF(C6="","",SUMIFS(entrada!H:H,entrada!C:C,C6,entrada!N:N,K6)-SUMIFS(SAIDA!G:G,SAIDA!C:C,C6,K:K,K6))</f>
        <v>8</v>
      </c>
      <c r="I6" s="22">
        <f>IF(C6="","",VLOOKUP(C6,CADA_PROD!C:F,4,0)*G6)</f>
        <v>0</v>
      </c>
      <c r="J6" s="102" t="s">
        <v>25</v>
      </c>
      <c r="K6" s="17" t="s">
        <v>46</v>
      </c>
    </row>
    <row r="7" spans="1:16384" ht="30" customHeight="1" x14ac:dyDescent="0.25">
      <c r="A7" s="48">
        <f t="shared" si="0"/>
        <v>2</v>
      </c>
      <c r="B7" s="21">
        <v>43509</v>
      </c>
      <c r="C7" s="119" t="s">
        <v>153</v>
      </c>
      <c r="D7" s="19" t="str">
        <f>IFERROR(VLOOKUP(C7,CADA_PROD!C:G,5,0),"")</f>
        <v>unidade</v>
      </c>
      <c r="E7" s="20"/>
      <c r="F7" s="123" t="s">
        <v>689</v>
      </c>
      <c r="G7" s="47">
        <v>1</v>
      </c>
      <c r="H7" s="46">
        <f>IF(C7="","",SUMIFS(entrada!H:H,entrada!C:C,C7,entrada!N:N,K7)-SUMIFS(SAIDA!G:G,SAIDA!C:C,C7,K:K,K7))</f>
        <v>10</v>
      </c>
      <c r="I7" s="22">
        <f>IF(C7="","",VLOOKUP(C7,CADA_PROD!C:F,4,0)*G7)</f>
        <v>0</v>
      </c>
      <c r="J7" s="17" t="s">
        <v>25</v>
      </c>
      <c r="K7" s="17" t="s">
        <v>46</v>
      </c>
    </row>
    <row r="8" spans="1:16384" ht="30" customHeight="1" x14ac:dyDescent="0.25">
      <c r="A8" s="48">
        <f t="shared" si="0"/>
        <v>2</v>
      </c>
      <c r="B8" s="21">
        <v>43509</v>
      </c>
      <c r="C8" s="119" t="s">
        <v>152</v>
      </c>
      <c r="D8" s="19" t="str">
        <f>IFERROR(VLOOKUP(C8,CADA_PROD!C:G,5,0),"")</f>
        <v>unidade</v>
      </c>
      <c r="E8" s="20"/>
      <c r="F8" s="123" t="s">
        <v>689</v>
      </c>
      <c r="G8" s="47">
        <v>1</v>
      </c>
      <c r="H8" s="46">
        <f>IF(C8="","",SUMIFS(entrada!H:H,entrada!C:C,C8,entrada!N:N,K8)-SUMIFS(SAIDA!G:G,SAIDA!C:C,C8,K:K,K8))</f>
        <v>13</v>
      </c>
      <c r="I8" s="22">
        <f>IF(C8="","",VLOOKUP(C8,CADA_PROD!C:F,4,0)*G8)</f>
        <v>0</v>
      </c>
      <c r="J8" s="102" t="s">
        <v>25</v>
      </c>
      <c r="K8" s="17" t="s">
        <v>46</v>
      </c>
    </row>
    <row r="9" spans="1:16384" ht="30" customHeight="1" x14ac:dyDescent="0.25">
      <c r="A9" s="48">
        <f t="shared" si="0"/>
        <v>2</v>
      </c>
      <c r="B9" s="21">
        <v>43509</v>
      </c>
      <c r="C9" s="119" t="s">
        <v>148</v>
      </c>
      <c r="D9" s="19" t="str">
        <f>IFERROR(VLOOKUP(C9,CADA_PROD!C:G,5,0),"")</f>
        <v>unidade</v>
      </c>
      <c r="E9" s="20"/>
      <c r="F9" s="123" t="s">
        <v>689</v>
      </c>
      <c r="G9" s="47">
        <v>2</v>
      </c>
      <c r="H9" s="46">
        <f>IF(C9="","",SUMIFS(entrada!H:H,entrada!C:C,C9,entrada!N:N,K9)-SUMIFS(SAIDA!G:G,SAIDA!C:C,C9,K:K,K9))</f>
        <v>117</v>
      </c>
      <c r="I9" s="22">
        <f>IF(C9="","",VLOOKUP(C9,CADA_PROD!C:F,4,0)*G9)</f>
        <v>0</v>
      </c>
      <c r="J9" s="17" t="s">
        <v>25</v>
      </c>
      <c r="K9" s="17" t="s">
        <v>46</v>
      </c>
    </row>
    <row r="10" spans="1:16384" ht="30" customHeight="1" x14ac:dyDescent="0.25">
      <c r="A10" s="48">
        <f t="shared" si="0"/>
        <v>2</v>
      </c>
      <c r="B10" s="21">
        <v>43509</v>
      </c>
      <c r="C10" s="119" t="s">
        <v>174</v>
      </c>
      <c r="D10" s="19" t="str">
        <f>IFERROR(VLOOKUP(C10,CADA_PROD!C:G,5,0),"")</f>
        <v>unidade</v>
      </c>
      <c r="E10" s="20"/>
      <c r="F10" s="124"/>
      <c r="G10" s="47">
        <v>2</v>
      </c>
      <c r="H10" s="121">
        <f>IF(C10="","",SUMIFS(entrada!H:H,entrada!C:C,C10,entrada!N:N,K10)-SUMIFS(SAIDA!G:G,SAIDA!C:C,C10,K:K,K10))</f>
        <v>-2</v>
      </c>
      <c r="I10" s="22">
        <f>IF(C10="","",VLOOKUP(C10,CADA_PROD!C:F,4,0)*G10)</f>
        <v>0</v>
      </c>
      <c r="J10" s="102" t="s">
        <v>25</v>
      </c>
      <c r="K10" s="17" t="s">
        <v>46</v>
      </c>
    </row>
    <row r="11" spans="1:16384" ht="30" customHeight="1" x14ac:dyDescent="0.25">
      <c r="A11" s="48">
        <f t="shared" si="0"/>
        <v>2</v>
      </c>
      <c r="B11" s="21">
        <v>43509</v>
      </c>
      <c r="C11" s="119" t="s">
        <v>688</v>
      </c>
      <c r="D11" s="19">
        <f>IFERROR(VLOOKUP(C11,CADA_PROD!C:G,5,0),"")</f>
        <v>0</v>
      </c>
      <c r="E11" s="20"/>
      <c r="F11" s="124"/>
      <c r="G11" s="47">
        <v>2</v>
      </c>
      <c r="H11" s="46">
        <f>IF(C11="","",SUMIFS(entrada!H:H,entrada!C:C,C11,entrada!N:N,K11)-SUMIFS(SAIDA!G:G,SAIDA!C:C,C11,K:K,K11))</f>
        <v>8</v>
      </c>
      <c r="I11" s="22">
        <f>IF(C11="","",VLOOKUP(C11,CADA_PROD!C:F,4,0)*G11)</f>
        <v>0</v>
      </c>
      <c r="J11" s="17" t="s">
        <v>25</v>
      </c>
      <c r="K11" s="17" t="s">
        <v>46</v>
      </c>
    </row>
    <row r="12" spans="1:16384" ht="30" customHeight="1" x14ac:dyDescent="0.25">
      <c r="A12" s="48">
        <f t="shared" si="0"/>
        <v>2</v>
      </c>
      <c r="B12" s="21">
        <v>43509</v>
      </c>
      <c r="C12" s="122" t="s">
        <v>286</v>
      </c>
      <c r="D12" s="19" t="str">
        <f>IFERROR(VLOOKUP(C12,CADA_PROD!C:G,5,0),"")</f>
        <v>unidade</v>
      </c>
      <c r="E12" s="20"/>
      <c r="F12" s="123" t="s">
        <v>689</v>
      </c>
      <c r="G12" s="47">
        <v>6</v>
      </c>
      <c r="H12" s="46">
        <f>IF(C12="","",SUMIFS(entrada!H:H,entrada!C:C,C12,entrada!N:N,K12)-SUMIFS(SAIDA!G:G,SAIDA!C:C,C12,K:K,K12))</f>
        <v>4</v>
      </c>
      <c r="I12" s="22">
        <f>IF(C12="","",VLOOKUP(C12,CADA_PROD!C:F,4,0)*G12)</f>
        <v>0</v>
      </c>
      <c r="J12" s="102" t="s">
        <v>25</v>
      </c>
      <c r="K12" s="17" t="s">
        <v>46</v>
      </c>
    </row>
    <row r="13" spans="1:16384" ht="30" customHeight="1" x14ac:dyDescent="0.25">
      <c r="A13" s="48">
        <f t="shared" si="0"/>
        <v>2</v>
      </c>
      <c r="B13" s="21">
        <v>43509</v>
      </c>
      <c r="C13" s="119" t="s">
        <v>440</v>
      </c>
      <c r="D13" s="19">
        <f>IFERROR(VLOOKUP(C13,CADA_PROD!C:G,5,0),"")</f>
        <v>0</v>
      </c>
      <c r="E13" s="20"/>
      <c r="F13" s="123" t="s">
        <v>689</v>
      </c>
      <c r="G13" s="47">
        <v>2</v>
      </c>
      <c r="H13" s="46">
        <f>IF(C13="","",SUMIFS(entrada!H:H,entrada!C:C,C13,entrada!N:N,K13)-SUMIFS(SAIDA!G:G,SAIDA!C:C,C13,K:K,K13))</f>
        <v>13</v>
      </c>
      <c r="I13" s="22">
        <f>IF(C13="","",VLOOKUP(C13,CADA_PROD!C:F,4,0)*G13)</f>
        <v>0</v>
      </c>
      <c r="J13" s="17" t="s">
        <v>25</v>
      </c>
      <c r="K13" s="17" t="s">
        <v>46</v>
      </c>
    </row>
    <row r="14" spans="1:16384" ht="30" customHeight="1" x14ac:dyDescent="0.25">
      <c r="A14" s="48">
        <f t="shared" si="0"/>
        <v>2</v>
      </c>
      <c r="B14" s="21">
        <v>43509</v>
      </c>
      <c r="C14" s="119" t="s">
        <v>540</v>
      </c>
      <c r="D14" s="19">
        <f>IFERROR(VLOOKUP(C14,CADA_PROD!C:G,5,0),"")</f>
        <v>0</v>
      </c>
      <c r="E14" s="20"/>
      <c r="F14" s="123" t="s">
        <v>692</v>
      </c>
      <c r="G14" s="47">
        <v>1</v>
      </c>
      <c r="H14" s="46">
        <f>IF(C14="","",SUMIFS(entrada!H:H,entrada!C:C,C14,entrada!N:N,K14)-SUMIFS(SAIDA!G:G,SAIDA!C:C,C14,K:K,K14))</f>
        <v>2</v>
      </c>
      <c r="I14" s="22">
        <f>IF(C14="","",VLOOKUP(C14,CADA_PROD!C:F,4,0)*G14)</f>
        <v>0</v>
      </c>
      <c r="J14" s="102" t="s">
        <v>25</v>
      </c>
      <c r="K14" s="17" t="s">
        <v>46</v>
      </c>
    </row>
    <row r="15" spans="1:16384" ht="30" customHeight="1" x14ac:dyDescent="0.25">
      <c r="A15" s="48">
        <f t="shared" si="0"/>
        <v>2</v>
      </c>
      <c r="B15" s="21">
        <v>43509</v>
      </c>
      <c r="C15" s="119" t="s">
        <v>305</v>
      </c>
      <c r="D15" s="19">
        <f>IFERROR(VLOOKUP(C15,CADA_PROD!C:G,5,0),"")</f>
        <v>0</v>
      </c>
      <c r="E15" s="20"/>
      <c r="F15" s="123" t="s">
        <v>689</v>
      </c>
      <c r="G15" s="47">
        <v>1</v>
      </c>
      <c r="H15" s="46">
        <f>IF(C15="","",SUMIFS(entrada!H:H,entrada!C:C,C15,entrada!N:N,K15)-SUMIFS(SAIDA!G:G,SAIDA!C:C,C15,K:K,K15))</f>
        <v>17</v>
      </c>
      <c r="I15" s="22">
        <f>IF(C15="","",VLOOKUP(C15,CADA_PROD!C:F,4,0)*G15)</f>
        <v>0</v>
      </c>
      <c r="J15" s="17" t="s">
        <v>25</v>
      </c>
      <c r="K15" s="17" t="s">
        <v>46</v>
      </c>
    </row>
    <row r="16" spans="1:16384" ht="30" customHeight="1" x14ac:dyDescent="0.25">
      <c r="A16" s="48">
        <f t="shared" si="0"/>
        <v>2</v>
      </c>
      <c r="B16" s="21">
        <v>43509</v>
      </c>
      <c r="C16" s="119" t="s">
        <v>248</v>
      </c>
      <c r="D16" s="19">
        <f>IFERROR(VLOOKUP(C16,CADA_PROD!C:G,5,0),"")</f>
        <v>0</v>
      </c>
      <c r="E16" s="20"/>
      <c r="F16" s="123" t="s">
        <v>689</v>
      </c>
      <c r="G16" s="47">
        <v>4</v>
      </c>
      <c r="H16" s="46">
        <f>IF(C16="","",SUMIFS(entrada!H:H,entrada!C:C,C16,entrada!N:N,K16)-SUMIFS(SAIDA!G:G,SAIDA!C:C,C16,K:K,K16))</f>
        <v>60</v>
      </c>
      <c r="I16" s="22">
        <f>IF(C16="","",VLOOKUP(C16,CADA_PROD!C:F,4,0)*G16)</f>
        <v>0</v>
      </c>
      <c r="J16" s="102" t="s">
        <v>25</v>
      </c>
      <c r="K16" s="17" t="s">
        <v>46</v>
      </c>
    </row>
    <row r="17" spans="1:11" ht="30" customHeight="1" x14ac:dyDescent="0.25">
      <c r="A17" s="48">
        <f t="shared" si="0"/>
        <v>2</v>
      </c>
      <c r="B17" s="21">
        <v>43509</v>
      </c>
      <c r="C17" s="119" t="s">
        <v>491</v>
      </c>
      <c r="D17" s="19">
        <f>IFERROR(VLOOKUP(C17,CADA_PROD!C:G,5,0),"")</f>
        <v>0</v>
      </c>
      <c r="E17" s="20"/>
      <c r="F17" s="123" t="s">
        <v>689</v>
      </c>
      <c r="G17" s="47">
        <v>1</v>
      </c>
      <c r="H17" s="46">
        <f>IF(C17="","",SUMIFS(entrada!H:H,entrada!C:C,C17,entrada!N:N,K17)-SUMIFS(SAIDA!G:G,SAIDA!C:C,C17,K:K,K17))</f>
        <v>3</v>
      </c>
      <c r="I17" s="22">
        <f>IF(C17="","",VLOOKUP(C17,CADA_PROD!C:F,4,0)*G17)</f>
        <v>0</v>
      </c>
      <c r="J17" s="17" t="s">
        <v>25</v>
      </c>
      <c r="K17" s="17" t="s">
        <v>46</v>
      </c>
    </row>
    <row r="18" spans="1:11" ht="30" customHeight="1" x14ac:dyDescent="0.25">
      <c r="A18" s="48">
        <f t="shared" si="0"/>
        <v>2</v>
      </c>
      <c r="B18" s="21">
        <v>43509</v>
      </c>
      <c r="C18" s="119" t="s">
        <v>215</v>
      </c>
      <c r="D18" s="19">
        <f>IFERROR(VLOOKUP(C18,CADA_PROD!C:G,5,0),"")</f>
        <v>0</v>
      </c>
      <c r="E18" s="20"/>
      <c r="F18" s="120" t="s">
        <v>685</v>
      </c>
      <c r="G18" s="47">
        <v>4</v>
      </c>
      <c r="H18" s="46">
        <f>IF(C18="","",SUMIFS(entrada!H:H,entrada!C:C,C18,entrada!N:N,K18)-SUMIFS(SAIDA!G:G,SAIDA!C:C,C18,K:K,K18))</f>
        <v>-8</v>
      </c>
      <c r="I18" s="22">
        <f>IF(C18="","",VLOOKUP(C18,CADA_PROD!C:F,4,0)*G18)</f>
        <v>0</v>
      </c>
      <c r="J18" s="102" t="s">
        <v>25</v>
      </c>
      <c r="K18" s="17" t="s">
        <v>46</v>
      </c>
    </row>
    <row r="19" spans="1:11" ht="30" customHeight="1" x14ac:dyDescent="0.25">
      <c r="A19" s="48">
        <f t="shared" si="0"/>
        <v>2</v>
      </c>
      <c r="B19" s="21">
        <v>43510</v>
      </c>
      <c r="C19" s="119" t="s">
        <v>674</v>
      </c>
      <c r="D19" s="19" t="str">
        <f>IFERROR((IFERROR(VLOOKUP(C19,CADA_PROD!C:G,5,0),VLOOKUP(C19,CADA_PROD!B:G,6,0))),"")</f>
        <v>unidade</v>
      </c>
      <c r="E19" s="20"/>
      <c r="F19" s="123" t="s">
        <v>693</v>
      </c>
      <c r="G19" s="47">
        <v>174</v>
      </c>
      <c r="H19" s="46">
        <f>IF(C19="","",SUMIFS(entrada!H:H,entrada!C:C,C19,entrada!N:N,K19)-SUMIFS(SAIDA!G:G,SAIDA!C:C,C19,K:K,K19))</f>
        <v>-174</v>
      </c>
      <c r="I19" s="22">
        <f>IF(C19="","",VLOOKUP(C19,CADA_PROD!C:F,4,0)*G19)</f>
        <v>0</v>
      </c>
      <c r="J19" s="17" t="s">
        <v>25</v>
      </c>
      <c r="K19" s="17" t="s">
        <v>46</v>
      </c>
    </row>
    <row r="20" spans="1:11" ht="30" customHeight="1" x14ac:dyDescent="0.25">
      <c r="A20" s="48">
        <f t="shared" si="0"/>
        <v>2</v>
      </c>
      <c r="B20" s="21">
        <v>43510</v>
      </c>
      <c r="C20" s="96" t="s">
        <v>673</v>
      </c>
      <c r="D20" s="19" t="str">
        <f>IFERROR((IFERROR(VLOOKUP(C20,CADA_PROD!C:G,5,0),VLOOKUP(C20,CADA_PROD!B:G,6,0))),"")</f>
        <v>unidade</v>
      </c>
      <c r="E20" s="20"/>
      <c r="F20" s="123" t="s">
        <v>693</v>
      </c>
      <c r="G20" s="47">
        <v>20</v>
      </c>
      <c r="H20" s="46">
        <f>IF(C20="","",SUMIFS(entrada!H:H,entrada!C:C,C20,entrada!N:N,K20)-SUMIFS(SAIDA!G:G,SAIDA!C:C,C20,K:K,K20))</f>
        <v>-20</v>
      </c>
      <c r="I20" s="22">
        <f>IF(C20="","",VLOOKUP(C20,CADA_PROD!C:F,4,0)*G20)</f>
        <v>65.400000000000006</v>
      </c>
      <c r="J20" s="102" t="s">
        <v>25</v>
      </c>
      <c r="K20" s="17" t="s">
        <v>46</v>
      </c>
    </row>
    <row r="21" spans="1:11" ht="30" customHeight="1" x14ac:dyDescent="0.25">
      <c r="A21" s="48">
        <f t="shared" si="0"/>
        <v>2</v>
      </c>
      <c r="B21" s="21">
        <v>43510</v>
      </c>
      <c r="C21" s="119" t="s">
        <v>691</v>
      </c>
      <c r="D21" s="19" t="str">
        <f>IFERROR((IFERROR(VLOOKUP(C21,CADA_PROD!C:G,5,0),VLOOKUP(C21,CADA_PROD!B:G,6,0))),"")</f>
        <v>unidade</v>
      </c>
      <c r="E21" s="20"/>
      <c r="F21" s="123" t="s">
        <v>693</v>
      </c>
      <c r="G21" s="47">
        <v>20</v>
      </c>
      <c r="H21" s="46">
        <f>IF(C21="","",SUMIFS(entrada!H:H,entrada!C:C,C21,entrada!N:N,K21)-SUMIFS(SAIDA!G:G,SAIDA!C:C,C21,K:K,K21))</f>
        <v>-20</v>
      </c>
      <c r="I21" s="22">
        <f>IF(C21="","",VLOOKUP(C21,CADA_PROD!C:F,4,0)*G21)</f>
        <v>0</v>
      </c>
      <c r="J21" s="17" t="s">
        <v>25</v>
      </c>
      <c r="K21" s="17" t="s">
        <v>46</v>
      </c>
    </row>
    <row r="22" spans="1:11" ht="30" customHeight="1" x14ac:dyDescent="0.25">
      <c r="A22" s="48">
        <f t="shared" si="0"/>
        <v>2</v>
      </c>
      <c r="B22" s="21">
        <v>43510</v>
      </c>
      <c r="C22" s="119" t="s">
        <v>676</v>
      </c>
      <c r="D22" s="19" t="str">
        <f>IFERROR((IFERROR(VLOOKUP(C22,CADA_PROD!C:G,5,0),VLOOKUP(C22,CADA_PROD!B:G,6,0))),"")</f>
        <v>unidade</v>
      </c>
      <c r="E22" s="20"/>
      <c r="F22" s="123" t="s">
        <v>693</v>
      </c>
      <c r="G22" s="47">
        <v>1</v>
      </c>
      <c r="H22" s="46">
        <f>IF(C22="","",SUMIFS(entrada!H:H,entrada!C:C,C22,entrada!N:N,K22)-SUMIFS(SAIDA!G:G,SAIDA!C:C,C22,K:K,K22))</f>
        <v>-1</v>
      </c>
      <c r="I22" s="22">
        <f>IF(C22="","",VLOOKUP(C22,CADA_PROD!C:F,4,0)*G22)</f>
        <v>0</v>
      </c>
      <c r="J22" s="102" t="s">
        <v>25</v>
      </c>
      <c r="K22" s="17" t="s">
        <v>46</v>
      </c>
    </row>
    <row r="23" spans="1:11" ht="30" customHeight="1" x14ac:dyDescent="0.25">
      <c r="A23" s="48">
        <f t="shared" si="0"/>
        <v>2</v>
      </c>
      <c r="B23" s="21">
        <v>43510</v>
      </c>
      <c r="C23" s="96" t="s">
        <v>679</v>
      </c>
      <c r="D23" s="19" t="str">
        <f>IFERROR((IFERROR(VLOOKUP(C23,CADA_PROD!C:G,5,0),VLOOKUP(C23,CADA_PROD!B:G,6,0))),"")</f>
        <v>unidade</v>
      </c>
      <c r="E23" s="20"/>
      <c r="F23" s="123" t="s">
        <v>693</v>
      </c>
      <c r="G23" s="47">
        <v>1</v>
      </c>
      <c r="H23" s="46">
        <f>IF(C23="","",SUMIFS(entrada!H:H,entrada!C:C,C23,entrada!N:N,K23)-SUMIFS(SAIDA!G:G,SAIDA!C:C,C23,K:K,K23))</f>
        <v>-1</v>
      </c>
      <c r="I23" s="22">
        <f>IF(C23="","",VLOOKUP(C23,CADA_PROD!C:F,4,0)*G23)</f>
        <v>0</v>
      </c>
      <c r="J23" s="17" t="s">
        <v>25</v>
      </c>
      <c r="K23" s="17" t="s">
        <v>46</v>
      </c>
    </row>
    <row r="24" spans="1:11" ht="30" customHeight="1" x14ac:dyDescent="0.25">
      <c r="A24" s="48">
        <f t="shared" si="0"/>
        <v>2</v>
      </c>
      <c r="B24" s="21">
        <v>43510</v>
      </c>
      <c r="C24" s="119" t="s">
        <v>544</v>
      </c>
      <c r="D24" s="19">
        <f>IFERROR((IFERROR(VLOOKUP(C24,CADA_PROD!C:G,5,0),VLOOKUP(C24,CADA_PROD!B:G,6,0))),"")</f>
        <v>0</v>
      </c>
      <c r="E24" s="20"/>
      <c r="F24" s="123" t="s">
        <v>689</v>
      </c>
      <c r="G24" s="47">
        <v>1</v>
      </c>
      <c r="H24" s="46">
        <f>IF(C24="","",SUMIFS(entrada!H:H,entrada!C:C,C24,entrada!N:N,K24)-SUMIFS(SAIDA!G:G,SAIDA!C:C,C24,K:K,K24))</f>
        <v>15</v>
      </c>
      <c r="I24" s="22">
        <f>IF(C24="","",VLOOKUP(C24,CADA_PROD!C:F,4,0)*G24)</f>
        <v>0</v>
      </c>
      <c r="J24" s="102" t="s">
        <v>25</v>
      </c>
      <c r="K24" s="17" t="s">
        <v>46</v>
      </c>
    </row>
    <row r="25" spans="1:11" ht="30" customHeight="1" x14ac:dyDescent="0.25">
      <c r="A25" s="48">
        <f t="shared" si="0"/>
        <v>2</v>
      </c>
      <c r="B25" s="21">
        <v>43510</v>
      </c>
      <c r="C25" s="119" t="s">
        <v>690</v>
      </c>
      <c r="D25" s="19">
        <f>IFERROR((IFERROR(VLOOKUP(C25,CADA_PROD!C:G,5,0),VLOOKUP(C25,CADA_PROD!B:G,6,0))),"")</f>
        <v>0</v>
      </c>
      <c r="E25" s="20"/>
      <c r="F25" s="123" t="s">
        <v>689</v>
      </c>
      <c r="G25" s="47">
        <v>1</v>
      </c>
      <c r="H25" s="46">
        <f>IF(C25="","",SUMIFS(entrada!H:H,entrada!C:C,C25,entrada!N:N,K25)-SUMIFS(SAIDA!G:G,SAIDA!C:C,C25,K:K,K25))</f>
        <v>15</v>
      </c>
      <c r="I25" s="22">
        <f>IF(C25="","",VLOOKUP(C25,CADA_PROD!C:F,4,0)*G25)</f>
        <v>0</v>
      </c>
      <c r="J25" s="17" t="s">
        <v>25</v>
      </c>
      <c r="K25" s="17" t="s">
        <v>46</v>
      </c>
    </row>
    <row r="26" spans="1:11" ht="30" customHeight="1" x14ac:dyDescent="0.25">
      <c r="A26" s="48">
        <f t="shared" si="0"/>
        <v>2</v>
      </c>
      <c r="B26" s="21">
        <v>43510</v>
      </c>
      <c r="C26" s="119" t="s">
        <v>663</v>
      </c>
      <c r="D26" s="19" t="str">
        <f>IFERROR((IFERROR(VLOOKUP(C26,CADA_PROD!C:G,5,0),VLOOKUP(C26,CADA_PROD!B:G,6,0))),"")</f>
        <v>unidade</v>
      </c>
      <c r="E26" s="20"/>
      <c r="F26" s="123" t="s">
        <v>693</v>
      </c>
      <c r="G26" s="47">
        <v>20</v>
      </c>
      <c r="H26" s="46">
        <f>IF(C26="","",SUMIFS(entrada!H:H,entrada!C:C,C26,entrada!N:N,K26)-SUMIFS(SAIDA!G:G,SAIDA!C:C,C26,K:K,K26))</f>
        <v>161</v>
      </c>
      <c r="I26" s="22" t="e">
        <f>IF(C26="","",VLOOKUP(C26,CADA_PROD!C:F,4,0)*G26)</f>
        <v>#N/A</v>
      </c>
      <c r="J26" s="102" t="s">
        <v>25</v>
      </c>
      <c r="K26" s="17" t="s">
        <v>46</v>
      </c>
    </row>
    <row r="27" spans="1:11" ht="30" customHeight="1" x14ac:dyDescent="0.25">
      <c r="A27" s="48">
        <f t="shared" si="0"/>
        <v>2</v>
      </c>
      <c r="B27" s="21">
        <v>43510</v>
      </c>
      <c r="C27" s="119" t="s">
        <v>665</v>
      </c>
      <c r="D27" s="19" t="str">
        <f>IFERROR((IFERROR(VLOOKUP(C27,CADA_PROD!C:G,5,0),VLOOKUP(C27,CADA_PROD!B:G,6,0))),"")</f>
        <v>unidade</v>
      </c>
      <c r="E27" s="20"/>
      <c r="F27" s="123" t="s">
        <v>693</v>
      </c>
      <c r="G27" s="47">
        <v>20</v>
      </c>
      <c r="H27" s="46">
        <f>IF(C27="","",SUMIFS(entrada!H:H,entrada!C:C,C27,entrada!N:N,K27)-SUMIFS(SAIDA!G:G,SAIDA!C:C,C27,K:K,K27))</f>
        <v>68</v>
      </c>
      <c r="I27" s="22" t="e">
        <f>IF(C27="","",VLOOKUP(C27,CADA_PROD!C:F,4,0)*G27)</f>
        <v>#N/A</v>
      </c>
      <c r="J27" s="17" t="s">
        <v>25</v>
      </c>
      <c r="K27" s="17" t="s">
        <v>46</v>
      </c>
    </row>
    <row r="28" spans="1:11" ht="30" customHeight="1" x14ac:dyDescent="0.25">
      <c r="A28" s="48">
        <f t="shared" si="0"/>
        <v>2</v>
      </c>
      <c r="B28" s="21">
        <v>43510</v>
      </c>
      <c r="C28" s="119" t="s">
        <v>595</v>
      </c>
      <c r="D28" s="19">
        <f>IFERROR((IFERROR(VLOOKUP(C28,CADA_PROD!C:G,5,0),VLOOKUP(C28,CADA_PROD!B:G,6,0))),"")</f>
        <v>0</v>
      </c>
      <c r="E28" s="20"/>
      <c r="F28" s="123" t="s">
        <v>689</v>
      </c>
      <c r="G28" s="47">
        <v>1</v>
      </c>
      <c r="H28" s="46">
        <f>IF(C28="","",SUMIFS(entrada!H:H,entrada!C:C,C28,entrada!N:N,K28)-SUMIFS(SAIDA!G:G,SAIDA!C:C,C28,K:K,K28))</f>
        <v>-1</v>
      </c>
      <c r="I28" s="22">
        <f>IF(C28="","",VLOOKUP(C28,CADA_PROD!C:F,4,0)*G28)</f>
        <v>0</v>
      </c>
      <c r="J28" s="102" t="s">
        <v>25</v>
      </c>
      <c r="K28" s="17" t="s">
        <v>46</v>
      </c>
    </row>
    <row r="29" spans="1:11" ht="30" customHeight="1" x14ac:dyDescent="0.25">
      <c r="A29" s="48">
        <f t="shared" si="0"/>
        <v>2</v>
      </c>
      <c r="B29" s="21">
        <v>43510</v>
      </c>
      <c r="C29" s="119" t="s">
        <v>596</v>
      </c>
      <c r="D29" s="19">
        <f>IFERROR((IFERROR(VLOOKUP(C29,CADA_PROD!C:G,5,0),VLOOKUP(C29,CADA_PROD!B:G,6,0))),"")</f>
        <v>0</v>
      </c>
      <c r="E29" s="20"/>
      <c r="F29" s="123" t="s">
        <v>689</v>
      </c>
      <c r="G29" s="47">
        <v>1</v>
      </c>
      <c r="H29" s="46">
        <f>IF(C29="","",SUMIFS(entrada!H:H,entrada!C:C,C29,entrada!N:N,K29)-SUMIFS(SAIDA!G:G,SAIDA!C:C,C29,K:K,K29))</f>
        <v>-1</v>
      </c>
      <c r="I29" s="22">
        <f>IF(C29="","",VLOOKUP(C29,CADA_PROD!C:F,4,0)*G29)</f>
        <v>0</v>
      </c>
      <c r="J29" s="17" t="s">
        <v>25</v>
      </c>
      <c r="K29" s="17" t="s">
        <v>46</v>
      </c>
    </row>
    <row r="30" spans="1:11" ht="30" customHeight="1" x14ac:dyDescent="0.25">
      <c r="A30" s="48">
        <f t="shared" si="0"/>
        <v>2</v>
      </c>
      <c r="B30" s="21">
        <v>43510</v>
      </c>
      <c r="C30" s="119" t="s">
        <v>631</v>
      </c>
      <c r="D30" s="19">
        <f>IFERROR((IFERROR(VLOOKUP(C30,CADA_PROD!C:G,5,0),VLOOKUP(C30,CADA_PROD!B:G,6,0))),"")</f>
        <v>0</v>
      </c>
      <c r="E30" s="20"/>
      <c r="F30" s="123" t="s">
        <v>689</v>
      </c>
      <c r="G30" s="47">
        <v>1</v>
      </c>
      <c r="H30" s="46">
        <f>IF(C30="","",SUMIFS(entrada!H:H,entrada!C:C,C30,entrada!N:N,K30)-SUMIFS(SAIDA!G:G,SAIDA!C:C,C30,K:K,K30))</f>
        <v>-7</v>
      </c>
      <c r="I30" s="22">
        <f>IF(C30="","",VLOOKUP(C30,CADA_PROD!C:F,4,0)*G30)</f>
        <v>0</v>
      </c>
      <c r="J30" s="102" t="s">
        <v>25</v>
      </c>
      <c r="K30" s="17" t="s">
        <v>46</v>
      </c>
    </row>
    <row r="31" spans="1:11" ht="30" customHeight="1" x14ac:dyDescent="0.25">
      <c r="A31" s="48">
        <f t="shared" si="0"/>
        <v>2</v>
      </c>
      <c r="B31" s="21">
        <v>43510</v>
      </c>
      <c r="C31" s="119" t="s">
        <v>276</v>
      </c>
      <c r="D31" s="19">
        <f>IFERROR((IFERROR(VLOOKUP(C31,CADA_PROD!C:G,5,0),VLOOKUP(C31,CADA_PROD!B:G,6,0))),"")</f>
        <v>0</v>
      </c>
      <c r="E31" s="20"/>
      <c r="F31" s="123" t="s">
        <v>689</v>
      </c>
      <c r="G31" s="47">
        <v>2</v>
      </c>
      <c r="H31" s="46">
        <f>IF(C31="","",SUMIFS(entrada!H:H,entrada!C:C,C31,entrada!N:N,K31)-SUMIFS(SAIDA!G:G,SAIDA!C:C,C31,K:K,K31))</f>
        <v>12</v>
      </c>
      <c r="I31" s="22">
        <f>IF(C31="","",VLOOKUP(C31,CADA_PROD!C:F,4,0)*G31)</f>
        <v>0</v>
      </c>
      <c r="J31" s="17" t="s">
        <v>25</v>
      </c>
      <c r="K31" s="17" t="s">
        <v>46</v>
      </c>
    </row>
    <row r="32" spans="1:11" ht="30" customHeight="1" x14ac:dyDescent="0.25">
      <c r="A32" s="48">
        <f t="shared" si="0"/>
        <v>2</v>
      </c>
      <c r="B32" s="21">
        <v>43510</v>
      </c>
      <c r="C32" s="119" t="s">
        <v>313</v>
      </c>
      <c r="D32" s="19">
        <f>IFERROR((IFERROR(VLOOKUP(C32,CADA_PROD!C:G,5,0),VLOOKUP(C32,CADA_PROD!B:G,6,0))),"")</f>
        <v>0</v>
      </c>
      <c r="E32" s="20"/>
      <c r="F32" s="123" t="s">
        <v>689</v>
      </c>
      <c r="G32" s="47">
        <v>1</v>
      </c>
      <c r="H32" s="46">
        <f>IF(C32="","",SUMIFS(entrada!H:H,entrada!C:C,C32,entrada!N:N,K32)-SUMIFS(SAIDA!G:G,SAIDA!C:C,C32,K:K,K32))</f>
        <v>7</v>
      </c>
      <c r="I32" s="22">
        <f>IF(C32="","",VLOOKUP(C32,CADA_PROD!C:F,4,0)*G32)</f>
        <v>0</v>
      </c>
      <c r="J32" s="102" t="s">
        <v>25</v>
      </c>
      <c r="K32" s="17" t="s">
        <v>46</v>
      </c>
    </row>
    <row r="33" spans="1:11" ht="30" customHeight="1" x14ac:dyDescent="0.25">
      <c r="A33" s="48">
        <f t="shared" si="0"/>
        <v>2</v>
      </c>
      <c r="B33" s="21">
        <v>43510</v>
      </c>
      <c r="C33" s="119" t="s">
        <v>507</v>
      </c>
      <c r="D33" s="19">
        <f>IFERROR((IFERROR(VLOOKUP(C33,CADA_PROD!C:G,5,0),VLOOKUP(C33,CADA_PROD!B:G,6,0))),"")</f>
        <v>0</v>
      </c>
      <c r="E33" s="20"/>
      <c r="F33" s="123" t="s">
        <v>689</v>
      </c>
      <c r="G33" s="47">
        <v>1</v>
      </c>
      <c r="H33" s="46">
        <f>IF(C33="","",SUMIFS(entrada!H:H,entrada!C:C,C33,entrada!N:N,K33)-SUMIFS(SAIDA!G:G,SAIDA!C:C,C33,K:K,K33))</f>
        <v>50</v>
      </c>
      <c r="I33" s="22">
        <f>IF(C33="","",VLOOKUP(C33,CADA_PROD!C:F,4,0)*G33)</f>
        <v>0</v>
      </c>
      <c r="J33" s="17" t="s">
        <v>25</v>
      </c>
      <c r="K33" s="17" t="s">
        <v>46</v>
      </c>
    </row>
    <row r="34" spans="1:11" ht="30" customHeight="1" x14ac:dyDescent="0.25">
      <c r="A34" s="48">
        <f t="shared" si="0"/>
        <v>2</v>
      </c>
      <c r="B34" s="21">
        <v>43510</v>
      </c>
      <c r="C34" s="119" t="s">
        <v>514</v>
      </c>
      <c r="D34" s="19">
        <f>IFERROR((IFERROR(VLOOKUP(C34,CADA_PROD!C:G,5,0),VLOOKUP(C34,CADA_PROD!B:G,6,0))),"")</f>
        <v>0</v>
      </c>
      <c r="E34" s="20"/>
      <c r="F34" s="123" t="s">
        <v>694</v>
      </c>
      <c r="G34" s="47">
        <v>4</v>
      </c>
      <c r="H34" s="46">
        <f>IF(C34="","",SUMIFS(entrada!H:H,entrada!C:C,C34,entrada!N:N,K34)-SUMIFS(SAIDA!G:G,SAIDA!C:C,C34,K:K,K34))</f>
        <v>-32</v>
      </c>
      <c r="I34" s="22">
        <f>IF(C34="","",VLOOKUP(C34,CADA_PROD!C:F,4,0)*G34)</f>
        <v>0</v>
      </c>
      <c r="J34" s="102" t="s">
        <v>25</v>
      </c>
      <c r="K34" s="17" t="s">
        <v>46</v>
      </c>
    </row>
    <row r="35" spans="1:11" ht="30" customHeight="1" x14ac:dyDescent="0.25">
      <c r="A35" s="48">
        <f t="shared" si="0"/>
        <v>2</v>
      </c>
      <c r="B35" s="21">
        <v>43510</v>
      </c>
      <c r="C35" s="119" t="s">
        <v>380</v>
      </c>
      <c r="D35" s="19">
        <f>IFERROR((IFERROR(VLOOKUP(C35,CADA_PROD!C:G,5,0),VLOOKUP(C35,CADA_PROD!B:G,6,0))),"")</f>
        <v>0</v>
      </c>
      <c r="E35" s="20"/>
      <c r="F35" s="120" t="s">
        <v>685</v>
      </c>
      <c r="G35" s="47">
        <v>1</v>
      </c>
      <c r="H35" s="46">
        <f>IF(C35="","",SUMIFS(entrada!H:H,entrada!C:C,C35,entrada!N:N,K35)-SUMIFS(SAIDA!G:G,SAIDA!C:C,C35,K:K,K35))</f>
        <v>16</v>
      </c>
      <c r="I35" s="22">
        <f>IF(C35="","",VLOOKUP(C35,CADA_PROD!C:F,4,0)*G35)</f>
        <v>0</v>
      </c>
      <c r="J35" s="17" t="s">
        <v>25</v>
      </c>
      <c r="K35" s="17" t="s">
        <v>46</v>
      </c>
    </row>
    <row r="36" spans="1:11" ht="30" customHeight="1" x14ac:dyDescent="0.25">
      <c r="A36" s="48">
        <f t="shared" si="0"/>
        <v>2</v>
      </c>
      <c r="B36" s="127">
        <v>43511</v>
      </c>
      <c r="C36" s="119" t="s">
        <v>576</v>
      </c>
      <c r="D36" s="19">
        <f>IFERROR((IFERROR(VLOOKUP(C36,CADA_PROD!C:G,5,0),VLOOKUP(C36,CADA_PROD!B:G,6,0))),"")</f>
        <v>0</v>
      </c>
      <c r="E36" s="20"/>
      <c r="F36" s="120" t="s">
        <v>685</v>
      </c>
      <c r="G36" s="47">
        <v>2</v>
      </c>
      <c r="H36" s="46">
        <f>IF(C36="","",SUMIFS(entrada!H:H,entrada!C:C,C36,entrada!N:N,K36)-SUMIFS(SAIDA!G:G,SAIDA!C:C,C36,K:K,K36))</f>
        <v>64</v>
      </c>
      <c r="I36" s="22">
        <f>IF(C36="","",VLOOKUP(C36,CADA_PROD!C:F,4,0)*G36)</f>
        <v>0</v>
      </c>
      <c r="J36" s="102" t="s">
        <v>25</v>
      </c>
      <c r="K36" s="17" t="s">
        <v>46</v>
      </c>
    </row>
    <row r="37" spans="1:11" ht="30" customHeight="1" x14ac:dyDescent="0.25">
      <c r="A37" s="48">
        <f t="shared" si="0"/>
        <v>2</v>
      </c>
      <c r="B37" s="127">
        <v>43511</v>
      </c>
      <c r="C37" s="119" t="s">
        <v>346</v>
      </c>
      <c r="D37" s="19">
        <f>IFERROR((IFERROR(VLOOKUP(C37,CADA_PROD!C:G,5,0),VLOOKUP(C37,CADA_PROD!B:G,6,0))),"")</f>
        <v>0</v>
      </c>
      <c r="E37" s="20"/>
      <c r="F37" s="123" t="s">
        <v>689</v>
      </c>
      <c r="G37" s="47">
        <v>1</v>
      </c>
      <c r="H37" s="46">
        <f>IF(C37="","",SUMIFS(entrada!H:H,entrada!C:C,C37,entrada!N:N,K37)-SUMIFS(SAIDA!G:G,SAIDA!C:C,C37,K:K,K37))</f>
        <v>7</v>
      </c>
      <c r="I37" s="22">
        <f>IF(C37="","",VLOOKUP(C37,CADA_PROD!C:F,4,0)*G37)</f>
        <v>0</v>
      </c>
      <c r="J37" s="17" t="s">
        <v>25</v>
      </c>
      <c r="K37" s="17" t="s">
        <v>46</v>
      </c>
    </row>
    <row r="38" spans="1:11" ht="30" customHeight="1" x14ac:dyDescent="0.25">
      <c r="A38" s="48">
        <f t="shared" si="0"/>
        <v>2</v>
      </c>
      <c r="B38" s="127">
        <v>43511</v>
      </c>
      <c r="C38" s="119" t="s">
        <v>285</v>
      </c>
      <c r="D38" s="19">
        <f>IFERROR((IFERROR(VLOOKUP(C38,CADA_PROD!C:G,5,0),VLOOKUP(C38,CADA_PROD!B:G,6,0))),"")</f>
        <v>0</v>
      </c>
      <c r="E38" s="20"/>
      <c r="F38" s="123" t="s">
        <v>689</v>
      </c>
      <c r="G38" s="47">
        <v>1</v>
      </c>
      <c r="H38" s="46">
        <f>IF(C38="","",SUMIFS(entrada!H:H,entrada!C:C,C38,entrada!N:N,K38)-SUMIFS(SAIDA!G:G,SAIDA!C:C,C38,K:K,K38))</f>
        <v>4</v>
      </c>
      <c r="I38" s="22">
        <f>IF(C38="","",VLOOKUP(C38,CADA_PROD!C:F,4,0)*G38)</f>
        <v>0</v>
      </c>
      <c r="J38" s="102" t="s">
        <v>25</v>
      </c>
      <c r="K38" s="17" t="s">
        <v>46</v>
      </c>
    </row>
    <row r="39" spans="1:11" ht="30" customHeight="1" x14ac:dyDescent="0.25">
      <c r="A39" s="48">
        <f t="shared" si="0"/>
        <v>2</v>
      </c>
      <c r="B39" s="127">
        <v>43511</v>
      </c>
      <c r="C39" s="119" t="s">
        <v>659</v>
      </c>
      <c r="D39" s="19" t="str">
        <f>IFERROR((IFERROR(VLOOKUP(C39,CADA_PROD!C:G,5,0),VLOOKUP(C39,CADA_PROD!B:G,6,0))),"")</f>
        <v>unidade</v>
      </c>
      <c r="E39" s="20"/>
      <c r="F39" s="123" t="s">
        <v>695</v>
      </c>
      <c r="G39" s="47">
        <v>20</v>
      </c>
      <c r="H39" s="46">
        <f>IF(C39="","",SUMIFS(entrada!H:H,entrada!C:C,C39,entrada!N:N,K39)-SUMIFS(SAIDA!G:G,SAIDA!C:C,C39,K:K,K39))</f>
        <v>0</v>
      </c>
      <c r="I39" s="22" t="e">
        <f>IF(C39="","",VLOOKUP(C39,CADA_PROD!C:F,4,0)*G39)</f>
        <v>#N/A</v>
      </c>
      <c r="J39" s="17" t="s">
        <v>25</v>
      </c>
      <c r="K39" s="17" t="s">
        <v>46</v>
      </c>
    </row>
    <row r="40" spans="1:11" ht="30" customHeight="1" x14ac:dyDescent="0.25">
      <c r="A40" s="48">
        <f t="shared" si="0"/>
        <v>2</v>
      </c>
      <c r="B40" s="127">
        <v>43511</v>
      </c>
      <c r="C40" s="119" t="s">
        <v>661</v>
      </c>
      <c r="D40" s="19" t="str">
        <f>IFERROR((IFERROR(VLOOKUP(C40,CADA_PROD!C:G,5,0),VLOOKUP(C40,CADA_PROD!B:G,6,0))),"")</f>
        <v>unidade</v>
      </c>
      <c r="E40" s="20"/>
      <c r="F40" s="123" t="s">
        <v>695</v>
      </c>
      <c r="G40" s="47">
        <v>20</v>
      </c>
      <c r="H40" s="46">
        <f>IF(C40="","",SUMIFS(entrada!H:H,entrada!C:C,C40,entrada!N:N,K40)-SUMIFS(SAIDA!G:G,SAIDA!C:C,C40,K:K,K40))</f>
        <v>510</v>
      </c>
      <c r="I40" s="22" t="e">
        <f>IF(C40="","",VLOOKUP(C40,CADA_PROD!C:F,4,0)*G40)</f>
        <v>#N/A</v>
      </c>
      <c r="J40" s="102" t="s">
        <v>25</v>
      </c>
      <c r="K40" s="17" t="s">
        <v>46</v>
      </c>
    </row>
    <row r="41" spans="1:11" ht="30" customHeight="1" x14ac:dyDescent="0.25">
      <c r="A41" s="48">
        <f t="shared" si="0"/>
        <v>2</v>
      </c>
      <c r="B41" s="127">
        <v>43511</v>
      </c>
      <c r="C41" s="119" t="s">
        <v>150</v>
      </c>
      <c r="D41" s="19" t="str">
        <f>IFERROR((IFERROR(VLOOKUP(C41,CADA_PROD!C:G,5,0),VLOOKUP(C41,CADA_PROD!B:G,6,0))),"")</f>
        <v>unidade</v>
      </c>
      <c r="E41" s="20"/>
      <c r="F41" s="123" t="s">
        <v>689</v>
      </c>
      <c r="G41" s="47">
        <v>2</v>
      </c>
      <c r="H41" s="46">
        <f>IF(C41="","",SUMIFS(entrada!H:H,entrada!C:C,C41,entrada!N:N,K41)-SUMIFS(SAIDA!G:G,SAIDA!C:C,C41,K:K,K41))</f>
        <v>20</v>
      </c>
      <c r="I41" s="22">
        <f>IF(C41="","",VLOOKUP(C41,CADA_PROD!C:F,4,0)*G41)</f>
        <v>0</v>
      </c>
      <c r="J41" s="17" t="s">
        <v>25</v>
      </c>
      <c r="K41" s="17" t="s">
        <v>46</v>
      </c>
    </row>
    <row r="42" spans="1:11" ht="30" customHeight="1" x14ac:dyDescent="0.25">
      <c r="A42" s="48">
        <f t="shared" si="0"/>
        <v>2</v>
      </c>
      <c r="B42" s="128">
        <v>43511</v>
      </c>
      <c r="C42" s="119" t="s">
        <v>180</v>
      </c>
      <c r="D42" s="19" t="str">
        <f>IFERROR((IFERROR(VLOOKUP(C42,CADA_PROD!C:G,5,0),VLOOKUP(C42,CADA_PROD!B:G,6,0))),"")</f>
        <v>unidade</v>
      </c>
      <c r="E42" s="20"/>
      <c r="F42" s="123" t="s">
        <v>689</v>
      </c>
      <c r="G42" s="47">
        <v>4</v>
      </c>
      <c r="H42" s="46">
        <f>IF(C42="","",SUMIFS(entrada!H:H,entrada!C:C,C42,entrada!N:N,K42)-SUMIFS(SAIDA!G:G,SAIDA!C:C,C42,K:K,K42))</f>
        <v>74</v>
      </c>
      <c r="I42" s="22">
        <f>IF(C42="","",VLOOKUP(C42,CADA_PROD!C:F,4,0)*G42)</f>
        <v>0</v>
      </c>
      <c r="J42" s="102" t="s">
        <v>25</v>
      </c>
      <c r="K42" s="17" t="s">
        <v>46</v>
      </c>
    </row>
    <row r="43" spans="1:11" ht="30" customHeight="1" x14ac:dyDescent="0.25">
      <c r="A43" s="48">
        <f t="shared" si="0"/>
        <v>2</v>
      </c>
      <c r="B43" s="128">
        <v>43514</v>
      </c>
      <c r="C43" s="119" t="s">
        <v>520</v>
      </c>
      <c r="D43" s="19">
        <f>IFERROR((IFERROR(VLOOKUP(C43,CADA_PROD!C:G,5,0),VLOOKUP(C43,CADA_PROD!B:G,6,0))),"")</f>
        <v>0</v>
      </c>
      <c r="E43" s="20"/>
      <c r="F43" s="123" t="s">
        <v>693</v>
      </c>
      <c r="G43" s="47">
        <v>1</v>
      </c>
      <c r="H43" s="46">
        <f>IF(C43="","",SUMIFS(entrada!H:H,entrada!C:C,C43,entrada!N:N,K43)-SUMIFS(SAIDA!G:G,SAIDA!C:C,C43,K:K,K43))</f>
        <v>-2</v>
      </c>
      <c r="I43" s="22">
        <f>IF(C43="","",VLOOKUP(C43,CADA_PROD!C:F,4,0)*G43)</f>
        <v>0</v>
      </c>
      <c r="J43" s="17" t="s">
        <v>25</v>
      </c>
      <c r="K43" s="17" t="s">
        <v>46</v>
      </c>
    </row>
    <row r="44" spans="1:11" ht="30" customHeight="1" x14ac:dyDescent="0.25">
      <c r="A44" s="48">
        <f t="shared" si="0"/>
        <v>2</v>
      </c>
      <c r="B44" s="128">
        <v>43514</v>
      </c>
      <c r="C44" s="126" t="s">
        <v>229</v>
      </c>
      <c r="D44" s="19" t="str">
        <f>IFERROR((IFERROR(VLOOKUP(C44,CADA_PROD!C:G,5,0),VLOOKUP(C44,CADA_PROD!B:G,6,0))),"")</f>
        <v>unidade</v>
      </c>
      <c r="E44" s="20"/>
      <c r="F44" s="123" t="s">
        <v>685</v>
      </c>
      <c r="G44" s="47">
        <v>2</v>
      </c>
      <c r="H44" s="46">
        <f>IF(C44="","",SUMIFS(entrada!H:H,entrada!C:C,C44,entrada!N:N,K44)-SUMIFS(SAIDA!G:G,SAIDA!C:C,C44,K:K,K44))</f>
        <v>-2</v>
      </c>
      <c r="I44" s="22">
        <f>IF(C44="","",VLOOKUP(C44,CADA_PROD!C:F,4,0)*G44)</f>
        <v>0</v>
      </c>
      <c r="J44" s="102" t="s">
        <v>25</v>
      </c>
      <c r="K44" s="17" t="s">
        <v>46</v>
      </c>
    </row>
    <row r="45" spans="1:11" ht="30" customHeight="1" x14ac:dyDescent="0.25">
      <c r="A45" s="48">
        <f t="shared" si="0"/>
        <v>2</v>
      </c>
      <c r="B45" s="128">
        <v>43514</v>
      </c>
      <c r="C45" s="96" t="s">
        <v>352</v>
      </c>
      <c r="D45" s="19">
        <f>IFERROR((IFERROR(VLOOKUP(C46,CADA_PROD!C:G,5,0),VLOOKUP(C46,CADA_PROD!B:G,6,0))),"")</f>
        <v>0</v>
      </c>
      <c r="E45" s="20"/>
      <c r="F45" s="123" t="s">
        <v>685</v>
      </c>
      <c r="G45" s="47">
        <v>1</v>
      </c>
      <c r="H45" s="46">
        <f>IF(C45="","",SUMIFS(entrada!H:H,entrada!C:C,C45,entrada!N:N,K45)-SUMIFS(SAIDA!G:G,SAIDA!C:C,C45,K:K,K45))</f>
        <v>-1</v>
      </c>
      <c r="I45" s="22">
        <f>IF(C46="","",VLOOKUP(C46,CADA_PROD!C:F,4,0)*G45)</f>
        <v>0</v>
      </c>
      <c r="J45" s="17" t="s">
        <v>25</v>
      </c>
      <c r="K45" s="17" t="s">
        <v>46</v>
      </c>
    </row>
    <row r="46" spans="1:11" ht="30" customHeight="1" x14ac:dyDescent="0.25">
      <c r="A46" s="48">
        <f t="shared" si="0"/>
        <v>2</v>
      </c>
      <c r="B46" s="131">
        <v>43514</v>
      </c>
      <c r="C46" s="132" t="s">
        <v>700</v>
      </c>
      <c r="D46" s="132" t="str">
        <f>IFERROR((IFERROR(VLOOKUP(C47,CADA_PROD!C:G,5,0),VLOOKUP(C47,CADA_PROD!B:G,6,0))),"")</f>
        <v/>
      </c>
      <c r="E46" s="133"/>
      <c r="F46" s="123" t="s">
        <v>685</v>
      </c>
      <c r="G46" s="104"/>
      <c r="H46" s="46">
        <f>IF(C46="","",SUMIFS(entrada!H:H,entrada!C:C,C46,entrada!N:N,K46)-SUMIFS(SAIDA!G:G,SAIDA!C:C,C46,K:K,K46))</f>
        <v>31</v>
      </c>
      <c r="I46" s="134" t="e">
        <f>IF(C47="","",VLOOKUP(C47,CADA_PROD!C:F,4,0)*G46)</f>
        <v>#N/A</v>
      </c>
      <c r="J46" s="102" t="s">
        <v>25</v>
      </c>
      <c r="K46" s="17" t="s">
        <v>46</v>
      </c>
    </row>
    <row r="47" spans="1:11" ht="30" customHeight="1" x14ac:dyDescent="0.25">
      <c r="A47" s="48">
        <f t="shared" si="0"/>
        <v>2</v>
      </c>
      <c r="B47" s="128">
        <v>43514</v>
      </c>
      <c r="C47" s="119" t="s">
        <v>701</v>
      </c>
      <c r="D47" s="19">
        <f>IFERROR((IFERROR(VLOOKUP(C48,CADA_PROD!C:G,5,0),VLOOKUP(C48,CADA_PROD!B:G,6,0))),"")</f>
        <v>0</v>
      </c>
      <c r="E47" s="20"/>
      <c r="F47" s="123" t="s">
        <v>685</v>
      </c>
      <c r="G47" s="47">
        <v>2</v>
      </c>
      <c r="H47" s="46">
        <f>IF(C47="","",SUMIFS(entrada!H:H,entrada!C:C,C47,entrada!N:N,K47)-SUMIFS(SAIDA!G:G,SAIDA!C:C,C47,K:K,K47))</f>
        <v>-2</v>
      </c>
      <c r="I47" s="22">
        <f>IF(C48="","",VLOOKUP(C48,CADA_PROD!C:F,4,0)*G47)</f>
        <v>0</v>
      </c>
      <c r="J47" s="17" t="s">
        <v>25</v>
      </c>
      <c r="K47" s="17" t="s">
        <v>46</v>
      </c>
    </row>
    <row r="48" spans="1:11" ht="30" customHeight="1" x14ac:dyDescent="0.25">
      <c r="A48" s="48">
        <f t="shared" si="0"/>
        <v>2</v>
      </c>
      <c r="B48" s="128">
        <v>43514</v>
      </c>
      <c r="C48" s="119" t="s">
        <v>241</v>
      </c>
      <c r="D48" s="19" t="str">
        <f>IFERROR((IFERROR(VLOOKUP(C49,CADA_PROD!C:G,5,0),VLOOKUP(C49,CADA_PROD!B:G,6,0))),"")</f>
        <v>unidade</v>
      </c>
      <c r="E48" s="20"/>
      <c r="F48" s="123" t="s">
        <v>689</v>
      </c>
      <c r="G48" s="47">
        <v>8</v>
      </c>
      <c r="H48" s="46">
        <f>IF(C48="","",SUMIFS(entrada!H:H,entrada!C:C,C48,entrada!N:N,K48)-SUMIFS(SAIDA!G:G,SAIDA!C:C,C48,K:K,K48))</f>
        <v>68</v>
      </c>
      <c r="I48" s="22" t="e">
        <f>IF(C49="","",VLOOKUP(C49,CADA_PROD!C:F,4,0)*G48)</f>
        <v>#N/A</v>
      </c>
      <c r="J48" s="102" t="s">
        <v>25</v>
      </c>
      <c r="K48" s="17" t="s">
        <v>46</v>
      </c>
    </row>
    <row r="49" spans="1:11" ht="30" customHeight="1" x14ac:dyDescent="0.25">
      <c r="A49" s="48">
        <f t="shared" si="0"/>
        <v>2</v>
      </c>
      <c r="B49" s="128">
        <v>43515</v>
      </c>
      <c r="C49" s="119" t="s">
        <v>661</v>
      </c>
      <c r="D49" s="19" t="str">
        <f>IFERROR((IFERROR(VLOOKUP(C50,CADA_PROD!C:G,5,0),VLOOKUP(C50,CADA_PROD!B:G,6,0))),"")</f>
        <v>unidade</v>
      </c>
      <c r="E49" s="20"/>
      <c r="F49" s="123" t="s">
        <v>695</v>
      </c>
      <c r="G49" s="47">
        <v>35</v>
      </c>
      <c r="H49" s="46">
        <f>IF(C49="","",SUMIFS(entrada!H:H,entrada!C:C,C49,entrada!N:N,K49)-SUMIFS(SAIDA!G:G,SAIDA!C:C,C49,K:K,K49))</f>
        <v>510</v>
      </c>
      <c r="I49" s="22" t="e">
        <f>IF(C50="","",VLOOKUP(C50,CADA_PROD!C:F,4,0)*G49)</f>
        <v>#N/A</v>
      </c>
      <c r="J49" s="17" t="s">
        <v>25</v>
      </c>
      <c r="K49" s="17" t="s">
        <v>46</v>
      </c>
    </row>
    <row r="50" spans="1:11" ht="30" customHeight="1" x14ac:dyDescent="0.25">
      <c r="A50" s="48">
        <f t="shared" si="0"/>
        <v>2</v>
      </c>
      <c r="B50" s="128">
        <v>43515</v>
      </c>
      <c r="C50" s="119" t="s">
        <v>659</v>
      </c>
      <c r="D50" s="19" t="str">
        <f>IFERROR((IFERROR(VLOOKUP(C51,CADA_PROD!C:G,5,0),VLOOKUP(C51,CADA_PROD!B:G,6,0))),"")</f>
        <v>unidade</v>
      </c>
      <c r="E50" s="20"/>
      <c r="F50" s="123" t="s">
        <v>695</v>
      </c>
      <c r="G50" s="47">
        <v>30</v>
      </c>
      <c r="H50" s="46">
        <f>IF(C50="","",SUMIFS(entrada!H:H,entrada!C:C,C50,entrada!N:N,K50)-SUMIFS(SAIDA!G:G,SAIDA!C:C,C50,K:K,K50))</f>
        <v>0</v>
      </c>
      <c r="I50" s="22" t="e">
        <f>IF(C51="","",VLOOKUP(C51,CADA_PROD!C:F,4,0)*G50)</f>
        <v>#N/A</v>
      </c>
      <c r="J50" s="102" t="s">
        <v>25</v>
      </c>
      <c r="K50" s="17" t="s">
        <v>46</v>
      </c>
    </row>
    <row r="51" spans="1:11" ht="30" customHeight="1" x14ac:dyDescent="0.25">
      <c r="A51" s="48">
        <f t="shared" si="0"/>
        <v>2</v>
      </c>
      <c r="B51" s="128">
        <v>43515</v>
      </c>
      <c r="C51" s="119" t="s">
        <v>662</v>
      </c>
      <c r="D51" s="19" t="str">
        <f>IFERROR((IFERROR(VLOOKUP(#REF!,CADA_PROD!C:G,5,0),VLOOKUP(#REF!,CADA_PROD!B:G,6,0))),"")</f>
        <v/>
      </c>
      <c r="E51" s="20"/>
      <c r="F51" s="123" t="s">
        <v>695</v>
      </c>
      <c r="G51" s="47">
        <v>174</v>
      </c>
      <c r="H51" s="46">
        <f>IF(C51="","",SUMIFS(entrada!H:H,entrada!C:C,C51,entrada!N:N,K51)-SUMIFS(SAIDA!G:G,SAIDA!C:C,C51,K:K,K51))</f>
        <v>750</v>
      </c>
      <c r="I51" s="22" t="e">
        <f>IF(#REF!="","",VLOOKUP(#REF!,CADA_PROD!C:F,4,0)*G51)</f>
        <v>#REF!</v>
      </c>
      <c r="J51" s="17" t="s">
        <v>25</v>
      </c>
      <c r="K51" s="17" t="s">
        <v>46</v>
      </c>
    </row>
    <row r="52" spans="1:11" ht="30" customHeight="1" x14ac:dyDescent="0.25">
      <c r="A52" s="48">
        <f t="shared" si="0"/>
        <v>2</v>
      </c>
      <c r="B52" s="128">
        <v>43515</v>
      </c>
      <c r="C52" s="119" t="s">
        <v>101</v>
      </c>
      <c r="D52" s="19" t="str">
        <f>IFERROR((IFERROR(VLOOKUP(C52,CADA_PROD!C:G,5,0),VLOOKUP(C52,CADA_PROD!B:G,6,0))),"")</f>
        <v>unidade</v>
      </c>
      <c r="E52" s="20"/>
      <c r="F52" s="123" t="s">
        <v>685</v>
      </c>
      <c r="G52" s="47">
        <v>1</v>
      </c>
      <c r="H52" s="46">
        <f>IF(C52="","",SUMIFS(entrada!H:H,entrada!C:C,C52,entrada!N:N,K52)-SUMIFS(SAIDA!G:G,SAIDA!C:C,C52,K:K,K52))</f>
        <v>-2</v>
      </c>
      <c r="I52" s="22" t="e">
        <f>IF(C52="","",VLOOKUP(C52,CADA_PROD!C:F,4,0)*G52)</f>
        <v>#N/A</v>
      </c>
      <c r="J52" s="102" t="s">
        <v>25</v>
      </c>
      <c r="K52" s="17" t="s">
        <v>46</v>
      </c>
    </row>
    <row r="53" spans="1:11" ht="30" customHeight="1" x14ac:dyDescent="0.25">
      <c r="A53" s="48">
        <f t="shared" si="0"/>
        <v>2</v>
      </c>
      <c r="B53" s="128">
        <v>43515</v>
      </c>
      <c r="C53" s="119" t="s">
        <v>95</v>
      </c>
      <c r="D53" s="19" t="str">
        <f>IFERROR((IFERROR(VLOOKUP(C53,CADA_PROD!C:G,5,0),VLOOKUP(C53,CADA_PROD!B:G,6,0))),"")</f>
        <v>unidade</v>
      </c>
      <c r="E53" s="20"/>
      <c r="F53" s="123" t="s">
        <v>685</v>
      </c>
      <c r="G53" s="47">
        <v>1</v>
      </c>
      <c r="H53" s="46">
        <f>IF(C53="","",SUMIFS(entrada!H:H,entrada!C:C,C53,entrada!N:N,K53)-SUMIFS(SAIDA!G:G,SAIDA!C:C,C53,K:K,K53))</f>
        <v>2</v>
      </c>
      <c r="I53" s="22">
        <f>IF(C53="","",VLOOKUP(C53,CADA_PROD!C:F,4,0)*G53)</f>
        <v>0</v>
      </c>
      <c r="J53" s="17" t="s">
        <v>25</v>
      </c>
      <c r="K53" s="17" t="s">
        <v>46</v>
      </c>
    </row>
    <row r="54" spans="1:11" ht="30" customHeight="1" x14ac:dyDescent="0.25">
      <c r="A54" s="48">
        <f t="shared" si="0"/>
        <v>2</v>
      </c>
      <c r="B54" s="128">
        <v>43515</v>
      </c>
      <c r="C54" s="119" t="s">
        <v>240</v>
      </c>
      <c r="D54" s="19" t="str">
        <f>IFERROR((IFERROR(VLOOKUP(C54,CADA_PROD!C:G,5,0),VLOOKUP(C54,CADA_PROD!B:G,6,0))),"")</f>
        <v>unidade</v>
      </c>
      <c r="E54" s="20"/>
      <c r="F54" s="123" t="s">
        <v>702</v>
      </c>
      <c r="G54" s="47">
        <v>7</v>
      </c>
      <c r="H54" s="46">
        <f>IF(C54="","",SUMIFS(entrada!H:H,entrada!C:C,C54,entrada!N:N,K54)-SUMIFS(SAIDA!G:G,SAIDA!C:C,C54,K:K,K54))</f>
        <v>4</v>
      </c>
      <c r="I54" s="22">
        <f>IF(C54="","",VLOOKUP(C54,CADA_PROD!C:F,4,0)*G54)</f>
        <v>0</v>
      </c>
      <c r="J54" s="102" t="s">
        <v>25</v>
      </c>
      <c r="K54" s="17" t="s">
        <v>46</v>
      </c>
    </row>
    <row r="55" spans="1:11" ht="30" customHeight="1" x14ac:dyDescent="0.25">
      <c r="A55" s="48">
        <f t="shared" si="0"/>
        <v>2</v>
      </c>
      <c r="B55" s="128">
        <v>43515</v>
      </c>
      <c r="C55" s="119" t="s">
        <v>670</v>
      </c>
      <c r="D55" s="19" t="str">
        <f>IFERROR((IFERROR(VLOOKUP(C55,CADA_PROD!C:G,5,0),VLOOKUP(C55,CADA_PROD!B:G,6,0))),"")</f>
        <v>unidade</v>
      </c>
      <c r="E55" s="20"/>
      <c r="F55" s="123" t="s">
        <v>685</v>
      </c>
      <c r="G55" s="47">
        <v>1</v>
      </c>
      <c r="H55" s="46">
        <f>IF(C55="","",SUMIFS(entrada!H:H,entrada!C:C,C55,entrada!N:N,K55)-SUMIFS(SAIDA!G:G,SAIDA!C:C,C55,K:K,K55))</f>
        <v>70</v>
      </c>
      <c r="I55" s="22" t="e">
        <f>IF(C55="","",VLOOKUP(C55,CADA_PROD!C:F,4,0)*G55)</f>
        <v>#N/A</v>
      </c>
      <c r="J55" s="17" t="s">
        <v>25</v>
      </c>
      <c r="K55" s="17" t="s">
        <v>46</v>
      </c>
    </row>
    <row r="56" spans="1:11" ht="30" customHeight="1" x14ac:dyDescent="0.25">
      <c r="A56" s="48">
        <f t="shared" si="0"/>
        <v>2</v>
      </c>
      <c r="B56" s="128">
        <v>43515</v>
      </c>
      <c r="C56" s="119" t="s">
        <v>181</v>
      </c>
      <c r="D56" s="19" t="str">
        <f>IFERROR((IFERROR(VLOOKUP(C56,CADA_PROD!C:G,5,0),VLOOKUP(C56,CADA_PROD!B:G,6,0))),"")</f>
        <v>unidade</v>
      </c>
      <c r="E56" s="20"/>
      <c r="F56" s="123" t="s">
        <v>689</v>
      </c>
      <c r="G56" s="47">
        <v>2</v>
      </c>
      <c r="H56" s="46">
        <f>IF(C56="","",SUMIFS(entrada!H:H,entrada!C:C,C56,entrada!N:N,K56)-SUMIFS(SAIDA!G:G,SAIDA!C:C,C56,K:K,K56))</f>
        <v>3</v>
      </c>
      <c r="I56" s="22">
        <f>IF(C56="","",VLOOKUP(C56,CADA_PROD!C:F,4,0)*G56)</f>
        <v>0</v>
      </c>
      <c r="J56" s="102" t="s">
        <v>25</v>
      </c>
      <c r="K56" s="17" t="s">
        <v>46</v>
      </c>
    </row>
    <row r="57" spans="1:11" ht="30" customHeight="1" x14ac:dyDescent="0.25">
      <c r="A57" s="48">
        <f t="shared" si="0"/>
        <v>2</v>
      </c>
      <c r="B57" s="128">
        <v>43515</v>
      </c>
      <c r="C57" s="119" t="s">
        <v>633</v>
      </c>
      <c r="D57" s="19">
        <f>IFERROR((IFERROR(VLOOKUP(C57,CADA_PROD!C:G,5,0),VLOOKUP(C57,CADA_PROD!B:G,6,0))),"")</f>
        <v>0</v>
      </c>
      <c r="E57" s="20"/>
      <c r="F57" s="123" t="s">
        <v>689</v>
      </c>
      <c r="G57" s="47">
        <v>1</v>
      </c>
      <c r="H57" s="46">
        <f>IF(C57="","",SUMIFS(entrada!H:H,entrada!C:C,C57,entrada!N:N,K57)-SUMIFS(SAIDA!G:G,SAIDA!C:C,C57,K:K,K57))</f>
        <v>3</v>
      </c>
      <c r="I57" s="22">
        <f>IF(C57="","",VLOOKUP(C57,CADA_PROD!C:F,4,0)*G57)</f>
        <v>0</v>
      </c>
      <c r="J57" s="17" t="s">
        <v>25</v>
      </c>
      <c r="K57" s="17" t="s">
        <v>46</v>
      </c>
    </row>
    <row r="58" spans="1:11" ht="30" customHeight="1" x14ac:dyDescent="0.25">
      <c r="A58" s="48">
        <f t="shared" si="0"/>
        <v>2</v>
      </c>
      <c r="B58" s="128">
        <v>43515</v>
      </c>
      <c r="C58" s="119" t="s">
        <v>503</v>
      </c>
      <c r="D58" s="19">
        <f>IFERROR((IFERROR(VLOOKUP(C58,CADA_PROD!C:G,5,0),VLOOKUP(C58,CADA_PROD!B:G,6,0))),"")</f>
        <v>0</v>
      </c>
      <c r="E58" s="20"/>
      <c r="F58" s="123" t="s">
        <v>689</v>
      </c>
      <c r="G58" s="47">
        <v>2</v>
      </c>
      <c r="H58" s="46">
        <f>IF(C58="","",SUMIFS(entrada!H:H,entrada!C:C,C58,entrada!N:N,K58)-SUMIFS(SAIDA!G:G,SAIDA!C:C,C58,K:K,K58))</f>
        <v>6</v>
      </c>
      <c r="I58" s="22">
        <f>IF(C58="","",VLOOKUP(C58,CADA_PROD!C:F,4,0)*G58)</f>
        <v>0</v>
      </c>
      <c r="J58" s="102" t="s">
        <v>25</v>
      </c>
      <c r="K58" s="17" t="s">
        <v>46</v>
      </c>
    </row>
    <row r="59" spans="1:11" ht="30" customHeight="1" x14ac:dyDescent="0.25">
      <c r="A59" s="48">
        <f t="shared" si="0"/>
        <v>2</v>
      </c>
      <c r="B59" s="128">
        <v>43515</v>
      </c>
      <c r="C59" s="119" t="s">
        <v>415</v>
      </c>
      <c r="D59" s="19">
        <f>IFERROR((IFERROR(VLOOKUP(C59,CADA_PROD!C:G,5,0),VLOOKUP(C59,CADA_PROD!B:G,6,0))),"")</f>
        <v>0</v>
      </c>
      <c r="E59" s="20"/>
      <c r="F59" s="123" t="s">
        <v>689</v>
      </c>
      <c r="G59" s="47">
        <v>1</v>
      </c>
      <c r="H59" s="46">
        <f>IF(C59="","",SUMIFS(entrada!H:H,entrada!C:C,C59,entrada!N:N,K59)-SUMIFS(SAIDA!G:G,SAIDA!C:C,C59,K:K,K59))</f>
        <v>5</v>
      </c>
      <c r="I59" s="22">
        <f>IF(C59="","",VLOOKUP(C59,CADA_PROD!C:F,4,0)*G59)</f>
        <v>0</v>
      </c>
      <c r="J59" s="17" t="s">
        <v>25</v>
      </c>
      <c r="K59" s="17" t="s">
        <v>46</v>
      </c>
    </row>
    <row r="60" spans="1:11" ht="30" customHeight="1" x14ac:dyDescent="0.25">
      <c r="A60" s="48">
        <f t="shared" si="0"/>
        <v>2</v>
      </c>
      <c r="B60" s="128">
        <v>43515</v>
      </c>
      <c r="C60" s="119" t="s">
        <v>186</v>
      </c>
      <c r="D60" s="19" t="str">
        <f>IFERROR((IFERROR(VLOOKUP(C60,CADA_PROD!C:G,5,0),VLOOKUP(C60,CADA_PROD!B:G,6,0))),"")</f>
        <v>unidade</v>
      </c>
      <c r="E60" s="20"/>
      <c r="F60" s="123" t="s">
        <v>685</v>
      </c>
      <c r="G60" s="47">
        <v>2</v>
      </c>
      <c r="H60" s="46">
        <f>IF(C60="","",SUMIFS(entrada!H:H,entrada!C:C,C60,entrada!N:N,K60)-SUMIFS(SAIDA!G:G,SAIDA!C:C,C60,K:K,K60))</f>
        <v>73</v>
      </c>
      <c r="I60" s="22">
        <f>IF(C60="","",VLOOKUP(C60,CADA_PROD!C:F,4,0)*G60)</f>
        <v>0</v>
      </c>
      <c r="J60" s="102" t="s">
        <v>25</v>
      </c>
      <c r="K60" s="17" t="s">
        <v>46</v>
      </c>
    </row>
    <row r="61" spans="1:11" ht="30" customHeight="1" x14ac:dyDescent="0.25">
      <c r="A61" s="48">
        <f t="shared" si="0"/>
        <v>2</v>
      </c>
      <c r="B61" s="128">
        <v>43516</v>
      </c>
      <c r="C61" s="119" t="s">
        <v>497</v>
      </c>
      <c r="D61" s="19">
        <f>IFERROR((IFERROR(VLOOKUP(C61,CADA_PROD!C:G,5,0),VLOOKUP(C61,CADA_PROD!B:G,6,0))),"")</f>
        <v>0</v>
      </c>
      <c r="E61" s="20"/>
      <c r="F61" s="123" t="s">
        <v>685</v>
      </c>
      <c r="G61" s="47">
        <v>4</v>
      </c>
      <c r="H61" s="46">
        <f>IF(C61="","",SUMIFS(entrada!H:H,entrada!C:C,C61,entrada!N:N,K61)-SUMIFS(SAIDA!G:G,SAIDA!C:C,C61,K:K,K61))</f>
        <v>0</v>
      </c>
      <c r="I61" s="22">
        <f>IF(C61="","",VLOOKUP(C61,CADA_PROD!C:F,4,0)*G61)</f>
        <v>0</v>
      </c>
      <c r="J61" s="17" t="s">
        <v>25</v>
      </c>
      <c r="K61" s="17" t="s">
        <v>46</v>
      </c>
    </row>
    <row r="62" spans="1:11" ht="30" customHeight="1" x14ac:dyDescent="0.25">
      <c r="A62" s="48">
        <f t="shared" si="0"/>
        <v>2</v>
      </c>
      <c r="B62" s="128">
        <v>43516</v>
      </c>
      <c r="C62" s="119" t="s">
        <v>495</v>
      </c>
      <c r="D62" s="19">
        <f>IFERROR((IFERROR(VLOOKUP(C62,CADA_PROD!C:G,5,0),VLOOKUP(C62,CADA_PROD!B:G,6,0))),"")</f>
        <v>0</v>
      </c>
      <c r="E62" s="20"/>
      <c r="F62" s="123" t="s">
        <v>685</v>
      </c>
      <c r="G62" s="47">
        <v>4</v>
      </c>
      <c r="H62" s="46">
        <f>IF(C62="","",SUMIFS(entrada!H:H,entrada!C:C,C62,entrada!N:N,K62)-SUMIFS(SAIDA!G:G,SAIDA!C:C,C62,K:K,K62))</f>
        <v>26</v>
      </c>
      <c r="I62" s="22">
        <f>IF(C62="","",VLOOKUP(C62,CADA_PROD!C:F,4,0)*G62)</f>
        <v>0</v>
      </c>
      <c r="J62" s="102" t="s">
        <v>25</v>
      </c>
      <c r="K62" s="17" t="s">
        <v>46</v>
      </c>
    </row>
    <row r="63" spans="1:11" ht="30" customHeight="1" x14ac:dyDescent="0.25">
      <c r="A63" s="48">
        <f t="shared" si="0"/>
        <v>2</v>
      </c>
      <c r="B63" s="128">
        <v>43516</v>
      </c>
      <c r="C63" s="119" t="s">
        <v>514</v>
      </c>
      <c r="D63" s="19">
        <f>IFERROR((IFERROR(VLOOKUP(C63,CADA_PROD!C:G,5,0),VLOOKUP(C63,CADA_PROD!B:G,6,0))),"")</f>
        <v>0</v>
      </c>
      <c r="E63" s="20"/>
      <c r="F63" s="123" t="s">
        <v>685</v>
      </c>
      <c r="G63" s="47">
        <v>8</v>
      </c>
      <c r="H63" s="46">
        <f>IF(C63="","",SUMIFS(entrada!H:H,entrada!C:C,C63,entrada!N:N,K63)-SUMIFS(SAIDA!G:G,SAIDA!C:C,C63,K:K,K63))</f>
        <v>-32</v>
      </c>
      <c r="I63" s="22">
        <f>IF(C63="","",VLOOKUP(C63,CADA_PROD!C:F,4,0)*G63)</f>
        <v>0</v>
      </c>
      <c r="J63" s="17" t="s">
        <v>25</v>
      </c>
      <c r="K63" s="17" t="s">
        <v>46</v>
      </c>
    </row>
    <row r="64" spans="1:11" ht="30" customHeight="1" x14ac:dyDescent="0.25">
      <c r="A64" s="48">
        <f t="shared" si="0"/>
        <v>2</v>
      </c>
      <c r="B64" s="128">
        <v>43516</v>
      </c>
      <c r="C64" s="119" t="s">
        <v>575</v>
      </c>
      <c r="D64" s="19">
        <f>IFERROR((IFERROR(VLOOKUP(C64,CADA_PROD!C:G,5,0),VLOOKUP(C64,CADA_PROD!B:G,6,0))),"")</f>
        <v>0</v>
      </c>
      <c r="E64" s="20"/>
      <c r="F64" s="123" t="s">
        <v>689</v>
      </c>
      <c r="G64" s="47">
        <v>6</v>
      </c>
      <c r="H64" s="46">
        <f>IF(C64="","",SUMIFS(entrada!H:H,entrada!C:C,C64,entrada!N:N,K64)-SUMIFS(SAIDA!G:G,SAIDA!C:C,C64,K:K,K64))</f>
        <v>80</v>
      </c>
      <c r="I64" s="22">
        <f>IF(C64="","",VLOOKUP(C64,CADA_PROD!C:F,4,0)*G64)</f>
        <v>0</v>
      </c>
      <c r="J64" s="102" t="s">
        <v>25</v>
      </c>
      <c r="K64" s="17" t="s">
        <v>46</v>
      </c>
    </row>
    <row r="65" spans="1:11" ht="30" customHeight="1" x14ac:dyDescent="0.25">
      <c r="A65" s="48">
        <f t="shared" si="0"/>
        <v>2</v>
      </c>
      <c r="B65" s="128">
        <v>43516</v>
      </c>
      <c r="C65" s="119" t="s">
        <v>480</v>
      </c>
      <c r="D65" s="19" t="str">
        <f>IFERROR((IFERROR(VLOOKUP(C65,CADA_PROD!C:G,5,0),VLOOKUP(C65,CADA_PROD!B:G,6,0))),"")</f>
        <v>unidade</v>
      </c>
      <c r="E65" s="20"/>
      <c r="F65" s="123" t="s">
        <v>689</v>
      </c>
      <c r="G65" s="47">
        <v>4</v>
      </c>
      <c r="H65" s="46">
        <f>IF(C65="","",SUMIFS(entrada!H:H,entrada!C:C,C65,entrada!N:N,K65)-SUMIFS(SAIDA!G:G,SAIDA!C:C,C65,K:K,K65))</f>
        <v>2</v>
      </c>
      <c r="I65" s="22">
        <f>IF(C65="","",VLOOKUP(C65,CADA_PROD!C:F,4,0)*G65)</f>
        <v>0</v>
      </c>
      <c r="J65" s="17" t="s">
        <v>25</v>
      </c>
      <c r="K65" s="17" t="s">
        <v>46</v>
      </c>
    </row>
    <row r="66" spans="1:11" ht="30" customHeight="1" x14ac:dyDescent="0.25">
      <c r="A66" s="48">
        <f t="shared" si="0"/>
        <v>2</v>
      </c>
      <c r="B66" s="128">
        <v>43517</v>
      </c>
      <c r="C66" s="119" t="s">
        <v>666</v>
      </c>
      <c r="D66" s="19" t="str">
        <f>IFERROR((IFERROR(VLOOKUP(C66,CADA_PROD!C:G,5,0),VLOOKUP(C66,CADA_PROD!B:G,6,0))),"")</f>
        <v>unidade</v>
      </c>
      <c r="E66" s="20"/>
      <c r="F66" s="123" t="s">
        <v>693</v>
      </c>
      <c r="G66" s="47">
        <v>21</v>
      </c>
      <c r="H66" s="46">
        <f>IF(C66="","",SUMIFS(entrada!H:H,entrada!C:C,C66,entrada!N:N,K66)-SUMIFS(SAIDA!G:G,SAIDA!C:C,C66,K:K,K66))</f>
        <v>89</v>
      </c>
      <c r="I66" s="22" t="e">
        <f>IF(C66="","",VLOOKUP(C66,CADA_PROD!C:F,4,0)*G66)</f>
        <v>#N/A</v>
      </c>
      <c r="J66" s="102" t="s">
        <v>25</v>
      </c>
      <c r="K66" s="17" t="s">
        <v>46</v>
      </c>
    </row>
    <row r="67" spans="1:11" ht="30" customHeight="1" x14ac:dyDescent="0.25">
      <c r="A67" s="48">
        <f t="shared" si="0"/>
        <v>2</v>
      </c>
      <c r="B67" s="128">
        <v>43517</v>
      </c>
      <c r="C67" s="119" t="s">
        <v>507</v>
      </c>
      <c r="D67" s="19">
        <f>IFERROR((IFERROR(VLOOKUP(C67,CADA_PROD!C:G,5,0),VLOOKUP(C67,CADA_PROD!B:G,6,0))),"")</f>
        <v>0</v>
      </c>
      <c r="E67" s="20"/>
      <c r="F67" s="123" t="s">
        <v>689</v>
      </c>
      <c r="G67" s="47">
        <v>1</v>
      </c>
      <c r="H67" s="46">
        <f>IF(C67="","",SUMIFS(entrada!H:H,entrada!C:C,C67,entrada!N:N,K67)-SUMIFS(SAIDA!G:G,SAIDA!C:C,C67,K:K,K67))</f>
        <v>50</v>
      </c>
      <c r="I67" s="22">
        <f>IF(C67="","",VLOOKUP(C67,CADA_PROD!C:F,4,0)*G67)</f>
        <v>0</v>
      </c>
      <c r="J67" s="17" t="s">
        <v>25</v>
      </c>
      <c r="K67" s="17" t="s">
        <v>46</v>
      </c>
    </row>
    <row r="68" spans="1:11" ht="30" customHeight="1" x14ac:dyDescent="0.25">
      <c r="A68" s="48">
        <f t="shared" si="0"/>
        <v>2</v>
      </c>
      <c r="B68" s="128">
        <v>43517</v>
      </c>
      <c r="C68" s="119" t="s">
        <v>661</v>
      </c>
      <c r="D68" s="19" t="str">
        <f>IFERROR((IFERROR(VLOOKUP(C68,CADA_PROD!C:G,5,0),VLOOKUP(C68,CADA_PROD!B:G,6,0))),"")</f>
        <v>unidade</v>
      </c>
      <c r="E68" s="20"/>
      <c r="F68" s="123" t="s">
        <v>703</v>
      </c>
      <c r="G68" s="47">
        <v>1</v>
      </c>
      <c r="H68" s="46">
        <f>IF(C68="","",SUMIFS(entrada!H:H,entrada!C:C,C68,entrada!N:N,K68)-SUMIFS(SAIDA!G:G,SAIDA!C:C,C68,K:K,K68))</f>
        <v>510</v>
      </c>
      <c r="I68" s="22" t="e">
        <f>IF(C68="","",VLOOKUP(C68,CADA_PROD!C:F,4,0)*G68)</f>
        <v>#N/A</v>
      </c>
      <c r="J68" s="102" t="s">
        <v>25</v>
      </c>
      <c r="K68" s="17" t="s">
        <v>46</v>
      </c>
    </row>
    <row r="69" spans="1:11" ht="30" customHeight="1" x14ac:dyDescent="0.25">
      <c r="A69" s="48">
        <f t="shared" ref="A69:A130" si="1">IF(C69="","",MONTH(B69))</f>
        <v>2</v>
      </c>
      <c r="B69" s="128">
        <v>43517</v>
      </c>
      <c r="C69" s="119" t="s">
        <v>666</v>
      </c>
      <c r="D69" s="19" t="str">
        <f>IFERROR((IFERROR(VLOOKUP(C69,CADA_PROD!C:G,5,0),VLOOKUP(C69,CADA_PROD!B:G,6,0))),"")</f>
        <v>unidade</v>
      </c>
      <c r="E69" s="20"/>
      <c r="F69" s="123" t="s">
        <v>703</v>
      </c>
      <c r="G69" s="47">
        <v>1</v>
      </c>
      <c r="H69" s="46">
        <f>IF(C69="","",SUMIFS(entrada!H:H,entrada!C:C,C69,entrada!N:N,K69)-SUMIFS(SAIDA!G:G,SAIDA!C:C,C69,K:K,K69))</f>
        <v>89</v>
      </c>
      <c r="I69" s="22" t="e">
        <f>IF(C69="","",VLOOKUP(C69,CADA_PROD!C:F,4,0)*G69)</f>
        <v>#N/A</v>
      </c>
      <c r="J69" s="17" t="s">
        <v>25</v>
      </c>
      <c r="K69" s="17" t="s">
        <v>46</v>
      </c>
    </row>
    <row r="70" spans="1:11" ht="30" customHeight="1" x14ac:dyDescent="0.25">
      <c r="A70" s="48">
        <f t="shared" si="1"/>
        <v>2</v>
      </c>
      <c r="B70" s="128">
        <v>43517</v>
      </c>
      <c r="C70" s="119" t="s">
        <v>666</v>
      </c>
      <c r="D70" s="19" t="str">
        <f>IFERROR((IFERROR(VLOOKUP(C70,CADA_PROD!C:G,5,0),VLOOKUP(C70,CADA_PROD!B:G,6,0))),"")</f>
        <v>unidade</v>
      </c>
      <c r="E70" s="20"/>
      <c r="F70" s="123" t="s">
        <v>695</v>
      </c>
      <c r="G70" s="47">
        <v>25</v>
      </c>
      <c r="H70" s="46">
        <f>IF(C70="","",SUMIFS(entrada!H:H,entrada!C:C,C70,entrada!N:N,K70)-SUMIFS(SAIDA!G:G,SAIDA!C:C,C70,K:K,K70))</f>
        <v>89</v>
      </c>
      <c r="I70" s="22" t="e">
        <f>IF(C70="","",VLOOKUP(C70,CADA_PROD!C:F,4,0)*G70)</f>
        <v>#N/A</v>
      </c>
      <c r="J70" s="102" t="s">
        <v>25</v>
      </c>
      <c r="K70" s="17" t="s">
        <v>46</v>
      </c>
    </row>
    <row r="71" spans="1:11" ht="30" customHeight="1" x14ac:dyDescent="0.25">
      <c r="A71" s="48">
        <f t="shared" si="1"/>
        <v>2</v>
      </c>
      <c r="B71" s="128">
        <v>43517</v>
      </c>
      <c r="C71" s="119" t="s">
        <v>480</v>
      </c>
      <c r="D71" s="19" t="str">
        <f>IFERROR((IFERROR(VLOOKUP(C71,CADA_PROD!C:G,5,0),VLOOKUP(C71,CADA_PROD!B:G,6,0))),"")</f>
        <v>unidade</v>
      </c>
      <c r="E71" s="20"/>
      <c r="F71" s="123" t="s">
        <v>695</v>
      </c>
      <c r="G71" s="47">
        <v>2</v>
      </c>
      <c r="H71" s="46">
        <f>IF(C71="","",SUMIFS(entrada!H:H,entrada!C:C,C71,entrada!N:N,K71)-SUMIFS(SAIDA!G:G,SAIDA!C:C,C71,K:K,K71))</f>
        <v>2</v>
      </c>
      <c r="I71" s="22">
        <f>IF(C71="","",VLOOKUP(C71,CADA_PROD!C:F,4,0)*G71)</f>
        <v>0</v>
      </c>
      <c r="J71" s="17" t="s">
        <v>25</v>
      </c>
      <c r="K71" s="17" t="s">
        <v>46</v>
      </c>
    </row>
    <row r="72" spans="1:11" ht="30" customHeight="1" x14ac:dyDescent="0.25">
      <c r="A72" s="48">
        <f t="shared" si="1"/>
        <v>2</v>
      </c>
      <c r="B72" s="128">
        <v>43517</v>
      </c>
      <c r="C72" s="119" t="s">
        <v>662</v>
      </c>
      <c r="D72" s="19" t="str">
        <f>IFERROR((IFERROR(VLOOKUP(C72,CADA_PROD!C:G,5,0),VLOOKUP(C72,CADA_PROD!B:G,6,0))),"")</f>
        <v>unidade</v>
      </c>
      <c r="E72" s="20"/>
      <c r="F72" s="123" t="s">
        <v>695</v>
      </c>
      <c r="G72" s="47">
        <v>16</v>
      </c>
      <c r="H72" s="46">
        <f>IF(C72="","",SUMIFS(entrada!H:H,entrada!C:C,C72,entrada!N:N,K72)-SUMIFS(SAIDA!G:G,SAIDA!C:C,C72,K:K,K72))</f>
        <v>750</v>
      </c>
      <c r="I72" s="22" t="e">
        <f>IF(C72="","",VLOOKUP(C72,CADA_PROD!C:F,4,0)*G72)</f>
        <v>#N/A</v>
      </c>
      <c r="J72" s="102" t="s">
        <v>25</v>
      </c>
      <c r="K72" s="17" t="s">
        <v>46</v>
      </c>
    </row>
    <row r="73" spans="1:11" ht="30" customHeight="1" x14ac:dyDescent="0.25">
      <c r="A73" s="48">
        <f t="shared" si="1"/>
        <v>2</v>
      </c>
      <c r="B73" s="128">
        <v>43517</v>
      </c>
      <c r="C73" s="119" t="s">
        <v>668</v>
      </c>
      <c r="D73" s="19" t="str">
        <f>IFERROR((IFERROR(VLOOKUP(C73,CADA_PROD!C:G,5,0),VLOOKUP(C73,CADA_PROD!B:G,6,0))),"")</f>
        <v>unidade</v>
      </c>
      <c r="E73" s="20"/>
      <c r="F73" s="123" t="s">
        <v>695</v>
      </c>
      <c r="G73" s="47">
        <v>16</v>
      </c>
      <c r="H73" s="46">
        <f>IF(C73="","",SUMIFS(entrada!H:H,entrada!C:C,C73,entrada!N:N,K73)-SUMIFS(SAIDA!G:G,SAIDA!C:C,C73,K:K,K73))</f>
        <v>97</v>
      </c>
      <c r="I73" s="22" t="e">
        <f>IF(C73="","",VLOOKUP(C73,CADA_PROD!C:F,4,0)*G73)</f>
        <v>#N/A</v>
      </c>
      <c r="J73" s="17" t="s">
        <v>25</v>
      </c>
      <c r="K73" s="17" t="s">
        <v>46</v>
      </c>
    </row>
    <row r="74" spans="1:11" ht="30" customHeight="1" x14ac:dyDescent="0.25">
      <c r="A74" s="48">
        <f t="shared" si="1"/>
        <v>2</v>
      </c>
      <c r="B74" s="128">
        <v>43517</v>
      </c>
      <c r="C74" s="119" t="s">
        <v>667</v>
      </c>
      <c r="D74" s="19" t="str">
        <f>IFERROR((IFERROR(VLOOKUP(C74,CADA_PROD!C:G,5,0),VLOOKUP(C74,CADA_PROD!B:G,6,0))),"")</f>
        <v>unidade</v>
      </c>
      <c r="E74" s="20"/>
      <c r="F74" s="123" t="s">
        <v>695</v>
      </c>
      <c r="G74" s="47">
        <v>8</v>
      </c>
      <c r="H74" s="46">
        <f>IF(C74="","",SUMIFS(entrada!H:H,entrada!C:C,C74,entrada!N:N,K74)-SUMIFS(SAIDA!G:G,SAIDA!C:C,C74,K:K,K74))</f>
        <v>13</v>
      </c>
      <c r="I74" s="22" t="e">
        <f>IF(C74="","",VLOOKUP(C74,CADA_PROD!C:F,4,0)*G74)</f>
        <v>#N/A</v>
      </c>
      <c r="J74" s="102" t="s">
        <v>25</v>
      </c>
      <c r="K74" s="17" t="s">
        <v>46</v>
      </c>
    </row>
    <row r="75" spans="1:11" ht="30" customHeight="1" x14ac:dyDescent="0.25">
      <c r="A75" s="48">
        <f t="shared" si="1"/>
        <v>2</v>
      </c>
      <c r="B75" s="128">
        <v>43517</v>
      </c>
      <c r="C75" s="119" t="s">
        <v>669</v>
      </c>
      <c r="D75" s="19" t="str">
        <f>IFERROR((IFERROR(VLOOKUP(C75,CADA_PROD!C:G,5,0),VLOOKUP(C75,CADA_PROD!B:G,6,0))),"")</f>
        <v>unidade</v>
      </c>
      <c r="E75" s="20"/>
      <c r="F75" s="123" t="s">
        <v>695</v>
      </c>
      <c r="G75" s="47">
        <v>10</v>
      </c>
      <c r="H75" s="46">
        <f>IF(C75="","",SUMIFS(entrada!H:H,entrada!C:C,C75,entrada!N:N,K75)-SUMIFS(SAIDA!G:G,SAIDA!C:C,C75,K:K,K75))</f>
        <v>60</v>
      </c>
      <c r="I75" s="22" t="e">
        <f>IF(C75="","",VLOOKUP(C75,CADA_PROD!C:F,4,0)*G75)</f>
        <v>#N/A</v>
      </c>
      <c r="J75" s="17" t="s">
        <v>25</v>
      </c>
      <c r="K75" s="17" t="s">
        <v>46</v>
      </c>
    </row>
    <row r="76" spans="1:11" ht="30" customHeight="1" x14ac:dyDescent="0.25">
      <c r="A76" s="48">
        <f t="shared" si="1"/>
        <v>2</v>
      </c>
      <c r="B76" s="128">
        <v>43517</v>
      </c>
      <c r="C76" s="119" t="s">
        <v>664</v>
      </c>
      <c r="D76" s="19" t="str">
        <f>IFERROR((IFERROR(VLOOKUP(C76,CADA_PROD!C:G,5,0),VLOOKUP(C76,CADA_PROD!B:G,6,0))),"")</f>
        <v>unidade</v>
      </c>
      <c r="E76" s="20"/>
      <c r="F76" s="123" t="s">
        <v>695</v>
      </c>
      <c r="G76" s="47">
        <v>4</v>
      </c>
      <c r="H76" s="46">
        <f>IF(C76="","",SUMIFS(entrada!H:H,entrada!C:C,C76,entrada!N:N,K76)-SUMIFS(SAIDA!G:G,SAIDA!C:C,C76,K:K,K76))</f>
        <v>41</v>
      </c>
      <c r="I76" s="22" t="e">
        <f>IF(C76="","",VLOOKUP(C76,CADA_PROD!C:F,4,0)*G76)</f>
        <v>#N/A</v>
      </c>
      <c r="J76" s="102" t="s">
        <v>25</v>
      </c>
      <c r="K76" s="17" t="s">
        <v>46</v>
      </c>
    </row>
    <row r="77" spans="1:11" ht="30" customHeight="1" x14ac:dyDescent="0.25">
      <c r="A77" s="48">
        <f t="shared" si="1"/>
        <v>2</v>
      </c>
      <c r="B77" s="128">
        <v>43517</v>
      </c>
      <c r="C77" s="119" t="s">
        <v>516</v>
      </c>
      <c r="D77" s="19" t="str">
        <f>IFERROR((IFERROR(VLOOKUP(C77,CADA_PROD!C:G,5,0),VLOOKUP(C77,CADA_PROD!B:G,6,0))),"")</f>
        <v>unidade</v>
      </c>
      <c r="E77" s="20"/>
      <c r="F77" s="123" t="s">
        <v>693</v>
      </c>
      <c r="G77" s="47">
        <v>24</v>
      </c>
      <c r="H77" s="46">
        <f>IF(C77="","",SUMIFS(entrada!H:H,entrada!C:C,C77,entrada!N:N,K77)-SUMIFS(SAIDA!G:G,SAIDA!C:C,C77,K:K,K77))</f>
        <v>-23</v>
      </c>
      <c r="I77" s="22">
        <f>IF(C77="","",VLOOKUP(C77,CADA_PROD!C:F,4,0)*G77)</f>
        <v>0</v>
      </c>
      <c r="J77" s="17" t="s">
        <v>25</v>
      </c>
      <c r="K77" s="17" t="s">
        <v>46</v>
      </c>
    </row>
    <row r="78" spans="1:11" ht="30" customHeight="1" x14ac:dyDescent="0.25">
      <c r="A78" s="48">
        <f t="shared" si="1"/>
        <v>2</v>
      </c>
      <c r="B78" s="128">
        <v>43518</v>
      </c>
      <c r="C78" s="119" t="s">
        <v>441</v>
      </c>
      <c r="D78" s="19" t="str">
        <f>IFERROR((IFERROR(VLOOKUP(C78,CADA_PROD!C:G,5,0),VLOOKUP(C78,CADA_PROD!B:G,6,0))),"")</f>
        <v>unidade</v>
      </c>
      <c r="E78" s="20"/>
      <c r="F78" s="123" t="s">
        <v>689</v>
      </c>
      <c r="G78" s="47">
        <v>2</v>
      </c>
      <c r="H78" s="46">
        <f>IF(C78="","",SUMIFS(entrada!H:H,entrada!C:C,C78,entrada!N:N,K78)-SUMIFS(SAIDA!G:G,SAIDA!C:C,C78,K:K,K78))</f>
        <v>4</v>
      </c>
      <c r="I78" s="22">
        <f>IF(C78="","",VLOOKUP(C78,CADA_PROD!C:F,4,0)*G78)</f>
        <v>0</v>
      </c>
      <c r="J78" s="102" t="s">
        <v>25</v>
      </c>
      <c r="K78" s="17" t="s">
        <v>46</v>
      </c>
    </row>
    <row r="79" spans="1:11" ht="30" customHeight="1" x14ac:dyDescent="0.25">
      <c r="A79" s="48">
        <f t="shared" si="1"/>
        <v>2</v>
      </c>
      <c r="B79" s="128">
        <v>43518</v>
      </c>
      <c r="C79" s="119" t="s">
        <v>440</v>
      </c>
      <c r="D79" s="19">
        <f>IFERROR((IFERROR(VLOOKUP(C79,CADA_PROD!C:G,5,0),VLOOKUP(C79,CADA_PROD!B:G,6,0))),"")</f>
        <v>0</v>
      </c>
      <c r="E79" s="20"/>
      <c r="F79" s="123" t="s">
        <v>689</v>
      </c>
      <c r="G79" s="47">
        <v>4</v>
      </c>
      <c r="H79" s="46">
        <f>IF(C79="","",SUMIFS(entrada!H:H,entrada!C:C,C79,entrada!N:N,K79)-SUMIFS(SAIDA!G:G,SAIDA!C:C,C79,K:K,K79))</f>
        <v>13</v>
      </c>
      <c r="I79" s="22">
        <f>IF(C79="","",VLOOKUP(C79,CADA_PROD!C:F,4,0)*G79)</f>
        <v>0</v>
      </c>
      <c r="J79" s="17" t="s">
        <v>25</v>
      </c>
      <c r="K79" s="17" t="s">
        <v>46</v>
      </c>
    </row>
    <row r="80" spans="1:11" ht="30" customHeight="1" x14ac:dyDescent="0.25">
      <c r="A80" s="48">
        <f t="shared" si="1"/>
        <v>2</v>
      </c>
      <c r="B80" s="128">
        <v>43518</v>
      </c>
      <c r="C80" s="119" t="s">
        <v>626</v>
      </c>
      <c r="D80" s="19">
        <f>IFERROR((IFERROR(VLOOKUP(C80,CADA_PROD!C:G,5,0),VLOOKUP(C80,CADA_PROD!B:G,6,0))),"")</f>
        <v>0</v>
      </c>
      <c r="E80" s="20"/>
      <c r="F80" s="16"/>
      <c r="G80" s="47">
        <v>2</v>
      </c>
      <c r="H80" s="46">
        <f>IF(C80="","",SUMIFS(entrada!H:H,entrada!C:C,C80,entrada!N:N,K80)-SUMIFS(SAIDA!G:G,SAIDA!C:C,C80,K:K,K80))</f>
        <v>19</v>
      </c>
      <c r="I80" s="22">
        <f>IF(C80="","",VLOOKUP(C80,CADA_PROD!C:F,4,0)*G80)</f>
        <v>0</v>
      </c>
      <c r="J80" s="102" t="s">
        <v>25</v>
      </c>
      <c r="K80" s="17" t="s">
        <v>46</v>
      </c>
    </row>
    <row r="81" spans="1:11" ht="30" customHeight="1" x14ac:dyDescent="0.25">
      <c r="A81" s="48">
        <f t="shared" si="1"/>
        <v>2</v>
      </c>
      <c r="B81" s="128">
        <v>43518</v>
      </c>
      <c r="C81" s="119" t="s">
        <v>185</v>
      </c>
      <c r="D81" s="19" t="str">
        <f>IFERROR((IFERROR(VLOOKUP(C81,CADA_PROD!C:G,5,0),VLOOKUP(C81,CADA_PROD!B:G,6,0))),"")</f>
        <v>unidade</v>
      </c>
      <c r="E81" s="20"/>
      <c r="F81" s="123" t="s">
        <v>695</v>
      </c>
      <c r="G81" s="47">
        <v>12</v>
      </c>
      <c r="H81" s="46">
        <f>IF(C81="","",SUMIFS(entrada!H:H,entrada!C:C,C81,entrada!N:N,K81)-SUMIFS(SAIDA!G:G,SAIDA!C:C,C81,K:K,K81))</f>
        <v>5</v>
      </c>
      <c r="I81" s="22">
        <f>IF(C81="","",VLOOKUP(C81,CADA_PROD!C:F,4,0)*G81)</f>
        <v>0</v>
      </c>
      <c r="J81" s="17" t="s">
        <v>25</v>
      </c>
      <c r="K81" s="17" t="s">
        <v>46</v>
      </c>
    </row>
    <row r="82" spans="1:11" ht="30" customHeight="1" x14ac:dyDescent="0.25">
      <c r="A82" s="48">
        <f t="shared" si="1"/>
        <v>2</v>
      </c>
      <c r="B82" s="128">
        <v>43518</v>
      </c>
      <c r="C82" s="119" t="s">
        <v>661</v>
      </c>
      <c r="D82" s="19" t="str">
        <f>IFERROR((IFERROR(VLOOKUP(C82,CADA_PROD!C:G,5,0),VLOOKUP(C82,CADA_PROD!B:G,6,0))),"")</f>
        <v>unidade</v>
      </c>
      <c r="E82" s="20"/>
      <c r="F82" s="123" t="s">
        <v>695</v>
      </c>
      <c r="G82" s="47">
        <v>18</v>
      </c>
      <c r="H82" s="46">
        <f>IF(C82="","",SUMIFS(entrada!H:H,entrada!C:C,C82,entrada!N:N,K82)-SUMIFS(SAIDA!G:G,SAIDA!C:C,C82,K:K,K82))</f>
        <v>510</v>
      </c>
      <c r="I82" s="22" t="e">
        <f>IF(C82="","",VLOOKUP(C82,CADA_PROD!C:F,4,0)*G82)</f>
        <v>#N/A</v>
      </c>
      <c r="J82" s="102" t="s">
        <v>25</v>
      </c>
      <c r="K82" s="17" t="s">
        <v>46</v>
      </c>
    </row>
    <row r="83" spans="1:11" ht="30" customHeight="1" x14ac:dyDescent="0.25">
      <c r="A83" s="48">
        <f t="shared" si="1"/>
        <v>2</v>
      </c>
      <c r="B83" s="128">
        <v>43518</v>
      </c>
      <c r="C83" s="119" t="s">
        <v>660</v>
      </c>
      <c r="D83" s="19" t="str">
        <f>IFERROR((IFERROR(VLOOKUP(C83,CADA_PROD!C:G,5,0),VLOOKUP(C83,CADA_PROD!B:G,6,0))),"")</f>
        <v>unidade</v>
      </c>
      <c r="E83" s="20"/>
      <c r="F83" s="123" t="s">
        <v>695</v>
      </c>
      <c r="G83" s="47">
        <v>20</v>
      </c>
      <c r="H83" s="46">
        <f>IF(C83="","",SUMIFS(entrada!H:H,entrada!C:C,C83,entrada!N:N,K83)-SUMIFS(SAIDA!G:G,SAIDA!C:C,C83,K:K,K83))</f>
        <v>582</v>
      </c>
      <c r="I83" s="22" t="e">
        <f>IF(C83="","",VLOOKUP(C83,CADA_PROD!C:F,4,0)*G83)</f>
        <v>#N/A</v>
      </c>
      <c r="J83" s="17" t="s">
        <v>25</v>
      </c>
      <c r="K83" s="17" t="s">
        <v>46</v>
      </c>
    </row>
    <row r="84" spans="1:11" ht="30" customHeight="1" x14ac:dyDescent="0.25">
      <c r="A84" s="48">
        <f t="shared" si="1"/>
        <v>2</v>
      </c>
      <c r="B84" s="128">
        <v>43518</v>
      </c>
      <c r="C84" s="119" t="s">
        <v>662</v>
      </c>
      <c r="D84" s="19" t="str">
        <f>IFERROR((IFERROR(VLOOKUP(C84,CADA_PROD!C:G,5,0),VLOOKUP(C84,CADA_PROD!B:G,6,0))),"")</f>
        <v>unidade</v>
      </c>
      <c r="E84" s="20"/>
      <c r="F84" s="123" t="s">
        <v>695</v>
      </c>
      <c r="G84" s="47">
        <v>84</v>
      </c>
      <c r="H84" s="46">
        <f>IF(C84="","",SUMIFS(entrada!H:H,entrada!C:C,C84,entrada!N:N,K84)-SUMIFS(SAIDA!G:G,SAIDA!C:C,C84,K:K,K84))</f>
        <v>750</v>
      </c>
      <c r="I84" s="22" t="e">
        <f>IF(C84="","",VLOOKUP(C84,CADA_PROD!C:F,4,0)*G84)</f>
        <v>#N/A</v>
      </c>
      <c r="J84" s="102" t="s">
        <v>25</v>
      </c>
      <c r="K84" s="17" t="s">
        <v>46</v>
      </c>
    </row>
    <row r="85" spans="1:11" ht="30" customHeight="1" x14ac:dyDescent="0.25">
      <c r="A85" s="48">
        <f t="shared" si="1"/>
        <v>2</v>
      </c>
      <c r="B85" s="128">
        <v>43518</v>
      </c>
      <c r="C85" s="119" t="s">
        <v>344</v>
      </c>
      <c r="D85" s="19">
        <f>IFERROR((IFERROR(VLOOKUP(C85,CADA_PROD!C:G,5,0),VLOOKUP(C85,CADA_PROD!B:G,6,0))),"")</f>
        <v>0</v>
      </c>
      <c r="E85" s="20"/>
      <c r="F85" s="123" t="s">
        <v>685</v>
      </c>
      <c r="G85" s="47">
        <v>2</v>
      </c>
      <c r="H85" s="46">
        <f>IF(C85="","",SUMIFS(entrada!H:H,entrada!C:C,C85,entrada!N:N,K85)-SUMIFS(SAIDA!G:G,SAIDA!C:C,C85,K:K,K85))</f>
        <v>26</v>
      </c>
      <c r="I85" s="22">
        <f>IF(C85="","",VLOOKUP(C85,CADA_PROD!C:F,4,0)*G85)</f>
        <v>0</v>
      </c>
      <c r="J85" s="17" t="s">
        <v>25</v>
      </c>
      <c r="K85" s="17" t="s">
        <v>46</v>
      </c>
    </row>
    <row r="86" spans="1:11" ht="30" customHeight="1" x14ac:dyDescent="0.25">
      <c r="A86" s="48">
        <f t="shared" si="1"/>
        <v>2</v>
      </c>
      <c r="B86" s="128">
        <v>43518</v>
      </c>
      <c r="C86" s="119" t="s">
        <v>343</v>
      </c>
      <c r="D86" s="19">
        <f>IFERROR((IFERROR(VLOOKUP(C86,CADA_PROD!C:G,5,0),VLOOKUP(C86,CADA_PROD!B:G,6,0))),"")</f>
        <v>0</v>
      </c>
      <c r="E86" s="20"/>
      <c r="F86" s="123" t="s">
        <v>685</v>
      </c>
      <c r="G86" s="47">
        <v>2</v>
      </c>
      <c r="H86" s="46">
        <f>IF(C86="","",SUMIFS(entrada!H:H,entrada!C:C,C86,entrada!N:N,K86)-SUMIFS(SAIDA!G:G,SAIDA!C:C,C86,K:K,K86))</f>
        <v>16</v>
      </c>
      <c r="I86" s="22">
        <f>IF(C86="","",VLOOKUP(C86,CADA_PROD!C:F,4,0)*G86)</f>
        <v>0</v>
      </c>
      <c r="J86" s="102" t="s">
        <v>25</v>
      </c>
      <c r="K86" s="17" t="s">
        <v>46</v>
      </c>
    </row>
    <row r="87" spans="1:11" ht="30" customHeight="1" x14ac:dyDescent="0.25">
      <c r="A87" s="48">
        <f t="shared" si="1"/>
        <v>2</v>
      </c>
      <c r="B87" s="128">
        <v>43518</v>
      </c>
      <c r="C87" s="119" t="s">
        <v>666</v>
      </c>
      <c r="D87" s="19" t="str">
        <f>IFERROR((IFERROR(VLOOKUP(C87,CADA_PROD!C:G,5,0),VLOOKUP(C87,CADA_PROD!B:G,6,0))),"")</f>
        <v>unidade</v>
      </c>
      <c r="E87" s="20"/>
      <c r="F87" s="123" t="s">
        <v>693</v>
      </c>
      <c r="G87" s="47">
        <v>1</v>
      </c>
      <c r="H87" s="46">
        <f>IF(C87="","",SUMIFS(entrada!H:H,entrada!C:C,C87,entrada!N:N,K87)-SUMIFS(SAIDA!G:G,SAIDA!C:C,C87,K:K,K87))</f>
        <v>89</v>
      </c>
      <c r="I87" s="22" t="e">
        <f>IF(C87="","",VLOOKUP(C87,CADA_PROD!C:F,4,0)*G87)</f>
        <v>#N/A</v>
      </c>
      <c r="J87" s="17" t="s">
        <v>25</v>
      </c>
      <c r="K87" s="17" t="s">
        <v>46</v>
      </c>
    </row>
    <row r="88" spans="1:11" ht="30" customHeight="1" x14ac:dyDescent="0.25">
      <c r="A88" s="48">
        <f t="shared" si="1"/>
        <v>2</v>
      </c>
      <c r="B88" s="128">
        <v>43521</v>
      </c>
      <c r="C88" s="119" t="s">
        <v>497</v>
      </c>
      <c r="D88" s="19">
        <f>IFERROR((IFERROR(VLOOKUP(C88,CADA_PROD!C:G,5,0),VLOOKUP(C88,CADA_PROD!B:G,6,0))),"")</f>
        <v>0</v>
      </c>
      <c r="E88" s="20"/>
      <c r="F88" s="123" t="s">
        <v>695</v>
      </c>
      <c r="G88" s="47">
        <v>1</v>
      </c>
      <c r="H88" s="46">
        <f>IF(C88="","",SUMIFS(entrada!H:H,entrada!C:C,C88,entrada!N:N,K88)-SUMIFS(SAIDA!G:G,SAIDA!C:C,C88,K:K,K88))</f>
        <v>0</v>
      </c>
      <c r="I88" s="22">
        <f>IF(C88="","",VLOOKUP(C88,CADA_PROD!C:F,4,0)*G88)</f>
        <v>0</v>
      </c>
      <c r="J88" s="102" t="s">
        <v>25</v>
      </c>
      <c r="K88" s="17" t="s">
        <v>46</v>
      </c>
    </row>
    <row r="89" spans="1:11" ht="30" customHeight="1" x14ac:dyDescent="0.25">
      <c r="A89" s="48">
        <f t="shared" si="1"/>
        <v>2</v>
      </c>
      <c r="B89" s="128">
        <v>43521</v>
      </c>
      <c r="C89" s="119" t="s">
        <v>661</v>
      </c>
      <c r="D89" s="19" t="str">
        <f>IFERROR((IFERROR(VLOOKUP(C89,CADA_PROD!C:G,5,0),VLOOKUP(C89,CADA_PROD!B:G,6,0))),"")</f>
        <v>unidade</v>
      </c>
      <c r="E89" s="20"/>
      <c r="F89" s="123" t="s">
        <v>693</v>
      </c>
      <c r="G89" s="47">
        <v>3</v>
      </c>
      <c r="H89" s="46">
        <f>IF(C89="","",SUMIFS(entrada!H:H,entrada!C:C,C89,entrada!N:N,K89)-SUMIFS(SAIDA!G:G,SAIDA!C:C,C89,K:K,K89))</f>
        <v>510</v>
      </c>
      <c r="I89" s="22" t="e">
        <f>IF(C89="","",VLOOKUP(C89,CADA_PROD!C:F,4,0)*G89)</f>
        <v>#N/A</v>
      </c>
      <c r="J89" s="17" t="s">
        <v>25</v>
      </c>
      <c r="K89" s="17" t="s">
        <v>46</v>
      </c>
    </row>
    <row r="90" spans="1:11" ht="30" customHeight="1" x14ac:dyDescent="0.25">
      <c r="A90" s="48">
        <f t="shared" si="1"/>
        <v>2</v>
      </c>
      <c r="B90" s="128">
        <v>43521</v>
      </c>
      <c r="C90" s="119" t="s">
        <v>666</v>
      </c>
      <c r="D90" s="19" t="str">
        <f>IFERROR((IFERROR(VLOOKUP(C90,CADA_PROD!C:G,5,0),VLOOKUP(C90,CADA_PROD!B:G,6,0))),"")</f>
        <v>unidade</v>
      </c>
      <c r="E90" s="20"/>
      <c r="F90" s="123" t="s">
        <v>693</v>
      </c>
      <c r="G90" s="47">
        <v>1</v>
      </c>
      <c r="H90" s="46">
        <f>IF(C90="","",SUMIFS(entrada!H:H,entrada!C:C,C90,entrada!N:N,K90)-SUMIFS(SAIDA!G:G,SAIDA!C:C,C90,K:K,K90))</f>
        <v>89</v>
      </c>
      <c r="I90" s="22" t="e">
        <f>IF(C90="","",VLOOKUP(C90,CADA_PROD!C:F,4,0)*G90)</f>
        <v>#N/A</v>
      </c>
      <c r="J90" s="102" t="s">
        <v>25</v>
      </c>
      <c r="K90" s="17" t="s">
        <v>46</v>
      </c>
    </row>
    <row r="91" spans="1:11" ht="30" customHeight="1" x14ac:dyDescent="0.25">
      <c r="A91" s="48">
        <f t="shared" si="1"/>
        <v>2</v>
      </c>
      <c r="B91" s="128">
        <v>43521</v>
      </c>
      <c r="C91" s="119" t="s">
        <v>252</v>
      </c>
      <c r="D91" s="19">
        <f>IFERROR((IFERROR(VLOOKUP(C91,CADA_PROD!C:G,5,0),VLOOKUP(C91,CADA_PROD!B:G,6,0))),"")</f>
        <v>0</v>
      </c>
      <c r="E91" s="20"/>
      <c r="F91" s="123" t="s">
        <v>689</v>
      </c>
      <c r="G91" s="47">
        <v>4</v>
      </c>
      <c r="H91" s="46">
        <f>IF(C91="","",SUMIFS(entrada!H:H,entrada!C:C,C91,entrada!N:N,K91)-SUMIFS(SAIDA!G:G,SAIDA!C:C,C91,K:K,K91))</f>
        <v>-8</v>
      </c>
      <c r="I91" s="22">
        <f>IF(C91="","",VLOOKUP(C91,CADA_PROD!C:F,4,0)*G91)</f>
        <v>0</v>
      </c>
      <c r="J91" s="17" t="s">
        <v>25</v>
      </c>
      <c r="K91" s="17" t="s">
        <v>46</v>
      </c>
    </row>
    <row r="92" spans="1:11" ht="30" customHeight="1" x14ac:dyDescent="0.25">
      <c r="A92" s="48">
        <f t="shared" si="1"/>
        <v>2</v>
      </c>
      <c r="B92" s="128">
        <v>43521</v>
      </c>
      <c r="C92" s="119" t="s">
        <v>253</v>
      </c>
      <c r="D92" s="19">
        <f>IFERROR((IFERROR(VLOOKUP(C92,CADA_PROD!C:G,5,0),VLOOKUP(C92,CADA_PROD!B:G,6,0))),"")</f>
        <v>0</v>
      </c>
      <c r="E92" s="20"/>
      <c r="F92" s="123" t="s">
        <v>689</v>
      </c>
      <c r="G92" s="47">
        <v>1</v>
      </c>
      <c r="H92" s="46">
        <f>IF(C92="","",SUMIFS(entrada!H:H,entrada!C:C,C92,entrada!N:N,K92)-SUMIFS(SAIDA!G:G,SAIDA!C:C,C92,K:K,K92))</f>
        <v>-2</v>
      </c>
      <c r="I92" s="22">
        <f>IF(C92="","",VLOOKUP(C92,CADA_PROD!C:F,4,0)*G92)</f>
        <v>0</v>
      </c>
      <c r="J92" s="102" t="s">
        <v>25</v>
      </c>
      <c r="K92" s="17" t="s">
        <v>46</v>
      </c>
    </row>
    <row r="93" spans="1:11" ht="30" customHeight="1" x14ac:dyDescent="0.25">
      <c r="A93" s="48">
        <f t="shared" si="1"/>
        <v>2</v>
      </c>
      <c r="B93" s="128">
        <v>43521</v>
      </c>
      <c r="C93" s="119" t="s">
        <v>666</v>
      </c>
      <c r="D93" s="19" t="str">
        <f>IFERROR((IFERROR(VLOOKUP(C93,CADA_PROD!C:G,5,0),VLOOKUP(C93,CADA_PROD!B:G,6,0))),"")</f>
        <v>unidade</v>
      </c>
      <c r="E93" s="20"/>
      <c r="F93" s="123" t="s">
        <v>693</v>
      </c>
      <c r="G93" s="47">
        <v>1</v>
      </c>
      <c r="H93" s="46">
        <f>IF(C93="","",SUMIFS(entrada!H:H,entrada!C:C,C93,entrada!N:N,K93)-SUMIFS(SAIDA!G:G,SAIDA!C:C,C93,K:K,K93))</f>
        <v>89</v>
      </c>
      <c r="I93" s="22" t="e">
        <f>IF(C93="","",VLOOKUP(C93,CADA_PROD!C:F,4,0)*G93)</f>
        <v>#N/A</v>
      </c>
      <c r="J93" s="17" t="s">
        <v>25</v>
      </c>
      <c r="K93" s="17" t="s">
        <v>46</v>
      </c>
    </row>
    <row r="94" spans="1:11" ht="30" customHeight="1" x14ac:dyDescent="0.25">
      <c r="A94" s="48">
        <f t="shared" si="1"/>
        <v>2</v>
      </c>
      <c r="B94" s="128">
        <v>43522</v>
      </c>
      <c r="C94" s="119" t="s">
        <v>482</v>
      </c>
      <c r="D94" s="19">
        <f>IFERROR((IFERROR(VLOOKUP(C94,CADA_PROD!C:G,5,0),VLOOKUP(C94,CADA_PROD!B:G,6,0))),"")</f>
        <v>0</v>
      </c>
      <c r="E94" s="20"/>
      <c r="F94" s="123" t="s">
        <v>685</v>
      </c>
      <c r="G94" s="47">
        <v>3</v>
      </c>
      <c r="H94" s="46">
        <f>IF(C94="","",SUMIFS(entrada!H:H,entrada!C:C,C94,entrada!N:N,K94)-SUMIFS(SAIDA!G:G,SAIDA!C:C,C94,K:K,K94))</f>
        <v>53</v>
      </c>
      <c r="I94" s="22">
        <f>IF(C94="","",VLOOKUP(C94,CADA_PROD!C:F,4,0)*G94)</f>
        <v>0</v>
      </c>
      <c r="J94" s="102" t="s">
        <v>25</v>
      </c>
      <c r="K94" s="17" t="s">
        <v>46</v>
      </c>
    </row>
    <row r="95" spans="1:11" ht="30" customHeight="1" x14ac:dyDescent="0.25">
      <c r="A95" s="48">
        <f t="shared" si="1"/>
        <v>2</v>
      </c>
      <c r="B95" s="128">
        <v>43522</v>
      </c>
      <c r="C95" s="119" t="s">
        <v>450</v>
      </c>
      <c r="D95" s="19">
        <f>IFERROR((IFERROR(VLOOKUP(C95,CADA_PROD!C:G,5,0),VLOOKUP(C95,CADA_PROD!B:G,6,0))),"")</f>
        <v>0</v>
      </c>
      <c r="E95" s="20"/>
      <c r="F95" s="123" t="s">
        <v>685</v>
      </c>
      <c r="G95" s="47">
        <v>3</v>
      </c>
      <c r="H95" s="46">
        <f>IF(C95="","",SUMIFS(entrada!H:H,entrada!C:C,C95,entrada!N:N,K95)-SUMIFS(SAIDA!G:G,SAIDA!C:C,C95,K:K,K95))</f>
        <v>-4</v>
      </c>
      <c r="I95" s="22">
        <f>IF(C95="","",VLOOKUP(C95,CADA_PROD!C:F,4,0)*G95)</f>
        <v>0</v>
      </c>
      <c r="J95" s="17" t="s">
        <v>25</v>
      </c>
      <c r="K95" s="17" t="s">
        <v>46</v>
      </c>
    </row>
    <row r="96" spans="1:11" ht="30" customHeight="1" x14ac:dyDescent="0.25">
      <c r="A96" s="48">
        <f t="shared" si="1"/>
        <v>2</v>
      </c>
      <c r="B96" s="128">
        <v>43522</v>
      </c>
      <c r="C96" s="119" t="s">
        <v>449</v>
      </c>
      <c r="D96" s="19">
        <f>IFERROR((IFERROR(VLOOKUP(C96,CADA_PROD!C:G,5,0),VLOOKUP(C96,CADA_PROD!B:G,6,0))),"")</f>
        <v>0</v>
      </c>
      <c r="E96" s="20"/>
      <c r="F96" s="123" t="s">
        <v>685</v>
      </c>
      <c r="G96" s="47">
        <v>3</v>
      </c>
      <c r="H96" s="46">
        <f>IF(C96="","",SUMIFS(entrada!H:H,entrada!C:C,C96,entrada!N:N,K96)-SUMIFS(SAIDA!G:G,SAIDA!C:C,C96,K:K,K96))</f>
        <v>-4</v>
      </c>
      <c r="I96" s="22">
        <f>IF(C96="","",VLOOKUP(C96,CADA_PROD!C:F,4,0)*G96)</f>
        <v>0</v>
      </c>
      <c r="J96" s="102" t="s">
        <v>25</v>
      </c>
      <c r="K96" s="17" t="s">
        <v>46</v>
      </c>
    </row>
    <row r="97" spans="1:11" ht="30" customHeight="1" x14ac:dyDescent="0.25">
      <c r="A97" s="48">
        <f t="shared" si="1"/>
        <v>2</v>
      </c>
      <c r="B97" s="128">
        <v>43522</v>
      </c>
      <c r="C97" s="119" t="s">
        <v>448</v>
      </c>
      <c r="D97" s="19">
        <f>IFERROR((IFERROR(VLOOKUP(C97,CADA_PROD!C:G,5,0),VLOOKUP(C97,CADA_PROD!B:G,6,0))),"")</f>
        <v>0</v>
      </c>
      <c r="E97" s="20"/>
      <c r="F97" s="123" t="s">
        <v>685</v>
      </c>
      <c r="G97" s="47">
        <v>3</v>
      </c>
      <c r="H97" s="46">
        <f>IF(C97="","",SUMIFS(entrada!H:H,entrada!C:C,C97,entrada!N:N,K97)-SUMIFS(SAIDA!G:G,SAIDA!C:C,C97,K:K,K97))</f>
        <v>-5</v>
      </c>
      <c r="I97" s="22">
        <f>IF(C97="","",VLOOKUP(C97,CADA_PROD!C:F,4,0)*G97)</f>
        <v>0</v>
      </c>
      <c r="J97" s="17" t="s">
        <v>25</v>
      </c>
      <c r="K97" s="17" t="s">
        <v>46</v>
      </c>
    </row>
    <row r="98" spans="1:11" ht="30" customHeight="1" x14ac:dyDescent="0.25">
      <c r="A98" s="48">
        <f t="shared" si="1"/>
        <v>2</v>
      </c>
      <c r="B98" s="128">
        <v>43522</v>
      </c>
      <c r="C98" s="119" t="s">
        <v>447</v>
      </c>
      <c r="D98" s="19">
        <f>IFERROR((IFERROR(VLOOKUP(C98,CADA_PROD!C:G,5,0),VLOOKUP(C98,CADA_PROD!B:G,6,0))),"")</f>
        <v>0</v>
      </c>
      <c r="E98" s="20"/>
      <c r="F98" s="123" t="s">
        <v>685</v>
      </c>
      <c r="G98" s="47">
        <v>3</v>
      </c>
      <c r="H98" s="46">
        <f>IF(C98="","",SUMIFS(entrada!H:H,entrada!C:C,C98,entrada!N:N,K98)-SUMIFS(SAIDA!G:G,SAIDA!C:C,C98,K:K,K98))</f>
        <v>-3</v>
      </c>
      <c r="I98" s="22">
        <f>IF(C98="","",VLOOKUP(C98,CADA_PROD!C:F,4,0)*G98)</f>
        <v>0</v>
      </c>
      <c r="J98" s="102" t="s">
        <v>25</v>
      </c>
      <c r="K98" s="17" t="s">
        <v>46</v>
      </c>
    </row>
    <row r="99" spans="1:11" ht="30" customHeight="1" x14ac:dyDescent="0.25">
      <c r="A99" s="48">
        <f t="shared" si="1"/>
        <v>2</v>
      </c>
      <c r="B99" s="128">
        <v>43522</v>
      </c>
      <c r="C99" s="119" t="s">
        <v>660</v>
      </c>
      <c r="D99" s="19" t="str">
        <f>IFERROR((IFERROR(VLOOKUP(C99,CADA_PROD!C:G,5,0),VLOOKUP(C99,CADA_PROD!B:G,6,0))),"")</f>
        <v>unidade</v>
      </c>
      <c r="E99" s="20"/>
      <c r="F99" s="16"/>
      <c r="G99" s="47">
        <v>8</v>
      </c>
      <c r="H99" s="46">
        <f>IF(C99="","",SUMIFS(entrada!H:H,entrada!C:C,C99,entrada!N:N,K99)-SUMIFS(SAIDA!G:G,SAIDA!C:C,C99,K:K,K99))</f>
        <v>582</v>
      </c>
      <c r="I99" s="22" t="e">
        <f>IF(C99="","",VLOOKUP(C99,CADA_PROD!C:F,4,0)*G99)</f>
        <v>#N/A</v>
      </c>
      <c r="J99" s="17" t="s">
        <v>25</v>
      </c>
      <c r="K99" s="17" t="s">
        <v>46</v>
      </c>
    </row>
    <row r="100" spans="1:11" ht="30" customHeight="1" x14ac:dyDescent="0.25">
      <c r="A100" s="48">
        <f t="shared" si="1"/>
        <v>2</v>
      </c>
      <c r="B100" s="128">
        <v>43522</v>
      </c>
      <c r="C100" s="119" t="s">
        <v>661</v>
      </c>
      <c r="D100" s="19" t="str">
        <f>IFERROR((IFERROR(VLOOKUP(C100,CADA_PROD!C:G,5,0),VLOOKUP(C100,CADA_PROD!B:G,6,0))),"")</f>
        <v>unidade</v>
      </c>
      <c r="E100" s="20"/>
      <c r="F100" s="16"/>
      <c r="G100" s="47">
        <v>10</v>
      </c>
      <c r="H100" s="46">
        <f>IF(C100="","",SUMIFS(entrada!H:H,entrada!C:C,C100,entrada!N:N,K100)-SUMIFS(SAIDA!G:G,SAIDA!C:C,C100,K:K,K100))</f>
        <v>510</v>
      </c>
      <c r="I100" s="22" t="e">
        <f>IF(C100="","",VLOOKUP(C100,CADA_PROD!C:F,4,0)*G100)</f>
        <v>#N/A</v>
      </c>
      <c r="J100" s="102" t="s">
        <v>25</v>
      </c>
      <c r="K100" s="17" t="s">
        <v>46</v>
      </c>
    </row>
    <row r="101" spans="1:11" ht="30" customHeight="1" x14ac:dyDescent="0.25">
      <c r="A101" s="48">
        <f t="shared" si="1"/>
        <v>2</v>
      </c>
      <c r="B101" s="128">
        <v>43522</v>
      </c>
      <c r="C101" s="119" t="s">
        <v>126</v>
      </c>
      <c r="D101" s="19">
        <f>IFERROR((IFERROR(VLOOKUP(C101,CADA_PROD!C:G,5,0),VLOOKUP(C101,CADA_PROD!B:G,6,0))),"")</f>
        <v>0</v>
      </c>
      <c r="E101" s="20"/>
      <c r="F101" s="16"/>
      <c r="G101" s="47">
        <v>1</v>
      </c>
      <c r="H101" s="46">
        <f>IF(C101="","",SUMIFS(entrada!H:H,entrada!C:C,C101,entrada!N:N,K101)-SUMIFS(SAIDA!G:G,SAIDA!C:C,C101,K:K,K101))</f>
        <v>12</v>
      </c>
      <c r="I101" s="22">
        <f>IF(C101="","",VLOOKUP(C101,CADA_PROD!C:F,4,0)*G101)</f>
        <v>0</v>
      </c>
      <c r="J101" s="17" t="s">
        <v>25</v>
      </c>
      <c r="K101" s="17" t="s">
        <v>46</v>
      </c>
    </row>
    <row r="102" spans="1:11" ht="30" customHeight="1" x14ac:dyDescent="0.25">
      <c r="A102" s="48">
        <f t="shared" si="1"/>
        <v>2</v>
      </c>
      <c r="B102" s="128">
        <v>43522</v>
      </c>
      <c r="C102" s="119" t="s">
        <v>544</v>
      </c>
      <c r="D102" s="19">
        <f>IFERROR((IFERROR(VLOOKUP(C102,CADA_PROD!C:G,5,0),VLOOKUP(C102,CADA_PROD!B:G,6,0))),"")</f>
        <v>0</v>
      </c>
      <c r="E102" s="20"/>
      <c r="F102" s="16"/>
      <c r="G102" s="47">
        <v>4</v>
      </c>
      <c r="H102" s="46">
        <f>IF(C102="","",SUMIFS(entrada!H:H,entrada!C:C,C102,entrada!N:N,K102)-SUMIFS(SAIDA!G:G,SAIDA!C:C,C102,K:K,K102))</f>
        <v>15</v>
      </c>
      <c r="I102" s="22">
        <f>IF(C102="","",VLOOKUP(C102,CADA_PROD!C:F,4,0)*G102)</f>
        <v>0</v>
      </c>
      <c r="J102" s="102" t="s">
        <v>25</v>
      </c>
      <c r="K102" s="17" t="s">
        <v>46</v>
      </c>
    </row>
    <row r="103" spans="1:11" ht="30" customHeight="1" x14ac:dyDescent="0.25">
      <c r="A103" s="48">
        <f t="shared" si="1"/>
        <v>2</v>
      </c>
      <c r="B103" s="128">
        <v>43522</v>
      </c>
      <c r="C103" s="119" t="s">
        <v>481</v>
      </c>
      <c r="D103" s="19">
        <f>IFERROR((IFERROR(VLOOKUP(C103,CADA_PROD!C:G,5,0),VLOOKUP(C103,CADA_PROD!B:G,6,0))),"")</f>
        <v>0</v>
      </c>
      <c r="E103" s="20"/>
      <c r="F103" s="16"/>
      <c r="G103" s="47">
        <v>1</v>
      </c>
      <c r="H103" s="46">
        <f>IF(C103="","",SUMIFS(entrada!H:H,entrada!C:C,C103,entrada!N:N,K103)-SUMIFS(SAIDA!G:G,SAIDA!C:C,C103,K:K,K103))</f>
        <v>15</v>
      </c>
      <c r="I103" s="22">
        <f>IF(C103="","",VLOOKUP(C103,CADA_PROD!C:F,4,0)*G103)</f>
        <v>0</v>
      </c>
      <c r="J103" s="17" t="s">
        <v>25</v>
      </c>
      <c r="K103" s="17" t="s">
        <v>46</v>
      </c>
    </row>
    <row r="104" spans="1:11" ht="30" customHeight="1" x14ac:dyDescent="0.25">
      <c r="A104" s="48">
        <f t="shared" si="1"/>
        <v>2</v>
      </c>
      <c r="B104" s="128">
        <v>43523</v>
      </c>
      <c r="C104" s="119" t="s">
        <v>287</v>
      </c>
      <c r="D104" s="19">
        <f>IFERROR((IFERROR(VLOOKUP(C104,CADA_PROD!C:G,5,0),VLOOKUP(C104,CADA_PROD!B:G,6,0))),"")</f>
        <v>0</v>
      </c>
      <c r="E104" s="20"/>
      <c r="F104" s="16"/>
      <c r="G104" s="47">
        <v>2</v>
      </c>
      <c r="H104" s="46">
        <f>IF(C104="","",SUMIFS(entrada!H:H,entrada!C:C,C104,entrada!N:N,K104)-SUMIFS(SAIDA!G:G,SAIDA!C:C,C104,K:K,K104))</f>
        <v>-3</v>
      </c>
      <c r="I104" s="22">
        <f>IF(C104="","",VLOOKUP(C104,CADA_PROD!C:F,4,0)*G104)</f>
        <v>0</v>
      </c>
      <c r="J104" s="102" t="s">
        <v>25</v>
      </c>
      <c r="K104" s="17" t="s">
        <v>46</v>
      </c>
    </row>
    <row r="105" spans="1:11" ht="30" customHeight="1" x14ac:dyDescent="0.25">
      <c r="A105" s="48">
        <f t="shared" si="1"/>
        <v>2</v>
      </c>
      <c r="B105" s="128">
        <v>43523</v>
      </c>
      <c r="C105" s="119" t="s">
        <v>666</v>
      </c>
      <c r="D105" s="19" t="str">
        <f>IFERROR((IFERROR(VLOOKUP(C105,CADA_PROD!C:G,5,0),VLOOKUP(C105,CADA_PROD!B:G,6,0))),"")</f>
        <v>unidade</v>
      </c>
      <c r="E105" s="20"/>
      <c r="F105" s="16"/>
      <c r="G105" s="47">
        <v>6</v>
      </c>
      <c r="H105" s="46">
        <f>IF(C105="","",SUMIFS(entrada!H:H,entrada!C:C,C105,entrada!N:N,K105)-SUMIFS(SAIDA!G:G,SAIDA!C:C,C105,K:K,K105))</f>
        <v>89</v>
      </c>
      <c r="I105" s="22" t="e">
        <f>IF(C105="","",VLOOKUP(C105,CADA_PROD!C:F,4,0)*G105)</f>
        <v>#N/A</v>
      </c>
      <c r="J105" s="17" t="s">
        <v>25</v>
      </c>
      <c r="K105" s="17" t="s">
        <v>46</v>
      </c>
    </row>
    <row r="106" spans="1:11" ht="30" customHeight="1" x14ac:dyDescent="0.25">
      <c r="A106" s="48">
        <f t="shared" si="1"/>
        <v>2</v>
      </c>
      <c r="B106" s="128">
        <v>43523</v>
      </c>
      <c r="C106" s="119" t="s">
        <v>660</v>
      </c>
      <c r="D106" s="19" t="str">
        <f>IFERROR((IFERROR(VLOOKUP(C106,CADA_PROD!C:G,5,0),VLOOKUP(C106,CADA_PROD!B:G,6,0))),"")</f>
        <v>unidade</v>
      </c>
      <c r="E106" s="20"/>
      <c r="F106" s="16"/>
      <c r="G106" s="47">
        <v>1</v>
      </c>
      <c r="H106" s="46">
        <f>IF(C106="","",SUMIFS(entrada!H:H,entrada!C:C,C106,entrada!N:N,K106)-SUMIFS(SAIDA!G:G,SAIDA!C:C,C106,K:K,K106))</f>
        <v>582</v>
      </c>
      <c r="I106" s="22" t="e">
        <f>IF(C106="","",VLOOKUP(C106,CADA_PROD!C:F,4,0)*G106)</f>
        <v>#N/A</v>
      </c>
      <c r="J106" s="102" t="s">
        <v>25</v>
      </c>
      <c r="K106" s="17" t="s">
        <v>46</v>
      </c>
    </row>
    <row r="107" spans="1:11" ht="30" customHeight="1" x14ac:dyDescent="0.25">
      <c r="A107" s="48">
        <f t="shared" si="1"/>
        <v>2</v>
      </c>
      <c r="B107" s="128">
        <v>43523</v>
      </c>
      <c r="C107" s="119" t="s">
        <v>666</v>
      </c>
      <c r="D107" s="19" t="str">
        <f>IFERROR((IFERROR(VLOOKUP(C107,CADA_PROD!C:G,5,0),VLOOKUP(C107,CADA_PROD!B:G,6,0))),"")</f>
        <v>unidade</v>
      </c>
      <c r="E107" s="20"/>
      <c r="F107" s="16"/>
      <c r="G107" s="47">
        <v>1</v>
      </c>
      <c r="H107" s="46">
        <f>IF(C107="","",SUMIFS(entrada!H:H,entrada!C:C,C107,entrada!N:N,K107)-SUMIFS(SAIDA!G:G,SAIDA!C:C,C107,K:K,K107))</f>
        <v>89</v>
      </c>
      <c r="I107" s="22" t="e">
        <f>IF(C107="","",VLOOKUP(C107,CADA_PROD!C:F,4,0)*G107)</f>
        <v>#N/A</v>
      </c>
      <c r="J107" s="17" t="s">
        <v>25</v>
      </c>
      <c r="K107" s="17" t="s">
        <v>46</v>
      </c>
    </row>
    <row r="108" spans="1:11" ht="30" customHeight="1" x14ac:dyDescent="0.25">
      <c r="A108" s="48">
        <f t="shared" si="1"/>
        <v>2</v>
      </c>
      <c r="B108" s="128">
        <v>43523</v>
      </c>
      <c r="C108" s="119" t="s">
        <v>252</v>
      </c>
      <c r="D108" s="19">
        <f>IFERROR((IFERROR(VLOOKUP(C108,CADA_PROD!C:G,5,0),VLOOKUP(C108,CADA_PROD!B:G,6,0))),"")</f>
        <v>0</v>
      </c>
      <c r="E108" s="20"/>
      <c r="F108" s="16"/>
      <c r="G108" s="47">
        <v>4</v>
      </c>
      <c r="H108" s="46">
        <f>IF(C108="","",SUMIFS(entrada!H:H,entrada!C:C,C108,entrada!N:N,K108)-SUMIFS(SAIDA!G:G,SAIDA!C:C,C108,K:K,K108))</f>
        <v>-8</v>
      </c>
      <c r="I108" s="22">
        <f>IF(C108="","",VLOOKUP(C108,CADA_PROD!C:F,4,0)*G108)</f>
        <v>0</v>
      </c>
      <c r="J108" s="102" t="s">
        <v>25</v>
      </c>
      <c r="K108" s="17" t="s">
        <v>46</v>
      </c>
    </row>
    <row r="109" spans="1:11" ht="30" customHeight="1" x14ac:dyDescent="0.25">
      <c r="A109" s="48">
        <f t="shared" si="1"/>
        <v>2</v>
      </c>
      <c r="B109" s="128">
        <v>43523</v>
      </c>
      <c r="C109" s="119" t="s">
        <v>253</v>
      </c>
      <c r="D109" s="19">
        <f>IFERROR((IFERROR(VLOOKUP(C109,CADA_PROD!C:G,5,0),VLOOKUP(C109,CADA_PROD!B:G,6,0))),"")</f>
        <v>0</v>
      </c>
      <c r="E109" s="20"/>
      <c r="F109" s="16"/>
      <c r="G109" s="47">
        <v>1</v>
      </c>
      <c r="H109" s="46">
        <f>IF(C109="","",SUMIFS(entrada!H:H,entrada!C:C,C109,entrada!N:N,K109)-SUMIFS(SAIDA!G:G,SAIDA!C:C,C109,K:K,K109))</f>
        <v>-2</v>
      </c>
      <c r="I109" s="22">
        <f>IF(C109="","",VLOOKUP(C109,CADA_PROD!C:F,4,0)*G109)</f>
        <v>0</v>
      </c>
      <c r="J109" s="17" t="s">
        <v>25</v>
      </c>
      <c r="K109" s="17" t="s">
        <v>46</v>
      </c>
    </row>
    <row r="110" spans="1:11" ht="30" customHeight="1" x14ac:dyDescent="0.25">
      <c r="A110" s="48">
        <f t="shared" si="1"/>
        <v>2</v>
      </c>
      <c r="B110" s="128">
        <v>43523</v>
      </c>
      <c r="C110" s="119" t="s">
        <v>661</v>
      </c>
      <c r="D110" s="19" t="str">
        <f>IFERROR((IFERROR(VLOOKUP(C110,CADA_PROD!C:G,5,0),VLOOKUP(C110,CADA_PROD!B:G,6,0))),"")</f>
        <v>unidade</v>
      </c>
      <c r="E110" s="20"/>
      <c r="F110" s="16"/>
      <c r="G110" s="47">
        <v>3</v>
      </c>
      <c r="H110" s="46">
        <f>IF(C110="","",SUMIFS(entrada!H:H,entrada!C:C,C110,entrada!N:N,K110)-SUMIFS(SAIDA!G:G,SAIDA!C:C,C110,K:K,K110))</f>
        <v>510</v>
      </c>
      <c r="I110" s="22" t="e">
        <f>IF(C110="","",VLOOKUP(C110,CADA_PROD!C:F,4,0)*G110)</f>
        <v>#N/A</v>
      </c>
      <c r="J110" s="102" t="s">
        <v>25</v>
      </c>
      <c r="K110" s="17" t="s">
        <v>46</v>
      </c>
    </row>
    <row r="111" spans="1:11" ht="30" customHeight="1" x14ac:dyDescent="0.25">
      <c r="A111" s="48">
        <f t="shared" si="1"/>
        <v>2</v>
      </c>
      <c r="B111" s="128">
        <v>43523</v>
      </c>
      <c r="C111" s="119" t="s">
        <v>660</v>
      </c>
      <c r="D111" s="19" t="str">
        <f>IFERROR((IFERROR(VLOOKUP(C111,CADA_PROD!C:G,5,0),VLOOKUP(C111,CADA_PROD!B:G,6,0))),"")</f>
        <v>unidade</v>
      </c>
      <c r="E111" s="20"/>
      <c r="F111" s="16"/>
      <c r="G111" s="47">
        <v>3</v>
      </c>
      <c r="H111" s="46">
        <f>IF(C111="","",SUMIFS(entrada!H:H,entrada!C:C,C111,entrada!N:N,K111)-SUMIFS(SAIDA!G:G,SAIDA!C:C,C111,K:K,K111))</f>
        <v>582</v>
      </c>
      <c r="I111" s="22" t="e">
        <f>IF(C111="","",VLOOKUP(C111,CADA_PROD!C:F,4,0)*G111)</f>
        <v>#N/A</v>
      </c>
      <c r="J111" s="17" t="s">
        <v>25</v>
      </c>
      <c r="K111" s="17" t="s">
        <v>46</v>
      </c>
    </row>
    <row r="112" spans="1:11" ht="30" customHeight="1" x14ac:dyDescent="0.25">
      <c r="A112" s="48">
        <f t="shared" si="1"/>
        <v>2</v>
      </c>
      <c r="B112" s="128">
        <v>43523</v>
      </c>
      <c r="C112" s="119" t="s">
        <v>660</v>
      </c>
      <c r="D112" s="19" t="str">
        <f>IFERROR((IFERROR(VLOOKUP(C112,CADA_PROD!C:G,5,0),VLOOKUP(C112,CADA_PROD!B:G,6,0))),"")</f>
        <v>unidade</v>
      </c>
      <c r="E112" s="20"/>
      <c r="F112" s="16"/>
      <c r="G112" s="47">
        <v>1</v>
      </c>
      <c r="H112" s="46">
        <f>IF(C112="","",SUMIFS(entrada!H:H,entrada!C:C,C112,entrada!N:N,K112)-SUMIFS(SAIDA!G:G,SAIDA!C:C,C112,K:K,K112))</f>
        <v>582</v>
      </c>
      <c r="I112" s="22" t="e">
        <f>IF(C112="","",VLOOKUP(C112,CADA_PROD!C:F,4,0)*G112)</f>
        <v>#N/A</v>
      </c>
      <c r="J112" s="102" t="s">
        <v>25</v>
      </c>
      <c r="K112" s="17" t="s">
        <v>46</v>
      </c>
    </row>
    <row r="113" spans="1:11" ht="30" customHeight="1" x14ac:dyDescent="0.25">
      <c r="A113" s="48">
        <f t="shared" si="1"/>
        <v>2</v>
      </c>
      <c r="B113" s="128">
        <v>43523</v>
      </c>
      <c r="C113" s="119" t="s">
        <v>662</v>
      </c>
      <c r="D113" s="19" t="str">
        <f>IFERROR((IFERROR(VLOOKUP(C113,CADA_PROD!C:G,5,0),VLOOKUP(C113,CADA_PROD!B:G,6,0))),"")</f>
        <v>unidade</v>
      </c>
      <c r="E113" s="20"/>
      <c r="F113" s="16"/>
      <c r="G113" s="47">
        <v>1</v>
      </c>
      <c r="H113" s="46">
        <f>IF(C113="","",SUMIFS(entrada!H:H,entrada!C:C,C113,entrada!N:N,K113)-SUMIFS(SAIDA!G:G,SAIDA!C:C,C113,K:K,K113))</f>
        <v>750</v>
      </c>
      <c r="I113" s="22" t="e">
        <f>IF(C113="","",VLOOKUP(C113,CADA_PROD!C:F,4,0)*G113)</f>
        <v>#N/A</v>
      </c>
      <c r="J113" s="17" t="s">
        <v>25</v>
      </c>
      <c r="K113" s="17" t="s">
        <v>46</v>
      </c>
    </row>
    <row r="114" spans="1:11" ht="30" customHeight="1" x14ac:dyDescent="0.25">
      <c r="A114" s="48">
        <f t="shared" si="1"/>
        <v>2</v>
      </c>
      <c r="B114" s="128">
        <v>43523</v>
      </c>
      <c r="C114" s="119" t="s">
        <v>488</v>
      </c>
      <c r="D114" s="19">
        <f>IFERROR((IFERROR(VLOOKUP(C114,CADA_PROD!C:G,5,0),VLOOKUP(C114,CADA_PROD!B:G,6,0))),"")</f>
        <v>0</v>
      </c>
      <c r="E114" s="20"/>
      <c r="F114" s="16"/>
      <c r="G114" s="47">
        <v>1</v>
      </c>
      <c r="H114" s="46">
        <f>IF(C114="","",SUMIFS(entrada!H:H,entrada!C:C,C114,entrada!N:N,K114)-SUMIFS(SAIDA!G:G,SAIDA!C:C,C114,K:K,K114))</f>
        <v>3</v>
      </c>
      <c r="I114" s="22">
        <f>IF(C114="","",VLOOKUP(C114,CADA_PROD!C:F,4,0)*G114)</f>
        <v>0</v>
      </c>
      <c r="J114" s="102" t="s">
        <v>25</v>
      </c>
      <c r="K114" s="17" t="s">
        <v>46</v>
      </c>
    </row>
    <row r="115" spans="1:11" ht="30" customHeight="1" x14ac:dyDescent="0.25">
      <c r="A115" s="48">
        <f t="shared" si="1"/>
        <v>2</v>
      </c>
      <c r="B115" s="128">
        <v>43523</v>
      </c>
      <c r="C115" s="119" t="s">
        <v>666</v>
      </c>
      <c r="D115" s="19" t="str">
        <f>IFERROR((IFERROR(VLOOKUP(C115,CADA_PROD!C:G,5,0),VLOOKUP(C115,CADA_PROD!B:G,6,0))),"")</f>
        <v>unidade</v>
      </c>
      <c r="E115" s="20"/>
      <c r="F115" s="16"/>
      <c r="G115" s="47">
        <v>15</v>
      </c>
      <c r="H115" s="46">
        <f>IF(C115="","",SUMIFS(entrada!H:H,entrada!C:C,C115,entrada!N:N,K115)-SUMIFS(SAIDA!G:G,SAIDA!C:C,C115,K:K,K115))</f>
        <v>89</v>
      </c>
      <c r="I115" s="22" t="e">
        <f>IF(C115="","",VLOOKUP(C115,CADA_PROD!C:F,4,0)*G115)</f>
        <v>#N/A</v>
      </c>
      <c r="J115" s="17" t="s">
        <v>25</v>
      </c>
      <c r="K115" s="17" t="s">
        <v>46</v>
      </c>
    </row>
    <row r="116" spans="1:11" ht="30" customHeight="1" x14ac:dyDescent="0.25">
      <c r="A116" s="48">
        <f t="shared" si="1"/>
        <v>2</v>
      </c>
      <c r="B116" s="128">
        <v>43523</v>
      </c>
      <c r="C116" s="119" t="s">
        <v>660</v>
      </c>
      <c r="D116" s="19" t="str">
        <f>IFERROR((IFERROR(VLOOKUP(C116,CADA_PROD!C:G,5,0),VLOOKUP(C116,CADA_PROD!B:G,6,0))),"")</f>
        <v>unidade</v>
      </c>
      <c r="E116" s="20"/>
      <c r="F116" s="16"/>
      <c r="G116" s="47">
        <v>1</v>
      </c>
      <c r="H116" s="46">
        <f>IF(C116="","",SUMIFS(entrada!H:H,entrada!C:C,C116,entrada!N:N,K116)-SUMIFS(SAIDA!G:G,SAIDA!C:C,C116,K:K,K116))</f>
        <v>582</v>
      </c>
      <c r="I116" s="22" t="e">
        <f>IF(C116="","",VLOOKUP(C116,CADA_PROD!C:F,4,0)*G116)</f>
        <v>#N/A</v>
      </c>
      <c r="J116" s="102" t="s">
        <v>25</v>
      </c>
      <c r="K116" s="17" t="s">
        <v>46</v>
      </c>
    </row>
    <row r="117" spans="1:11" ht="30" customHeight="1" x14ac:dyDescent="0.25">
      <c r="A117" s="48">
        <f t="shared" si="1"/>
        <v>2</v>
      </c>
      <c r="B117" s="128">
        <v>43523</v>
      </c>
      <c r="C117" s="119" t="s">
        <v>661</v>
      </c>
      <c r="D117" s="19" t="str">
        <f>IFERROR((IFERROR(VLOOKUP(C117,CADA_PROD!C:G,5,0),VLOOKUP(C117,CADA_PROD!B:G,6,0))),"")</f>
        <v>unidade</v>
      </c>
      <c r="E117" s="20"/>
      <c r="F117" s="16"/>
      <c r="G117" s="47">
        <v>1</v>
      </c>
      <c r="H117" s="46">
        <f>IF(C117="","",SUMIFS(entrada!H:H,entrada!C:C,C117,entrada!N:N,K117)-SUMIFS(SAIDA!G:G,SAIDA!C:C,C117,K:K,K117))</f>
        <v>510</v>
      </c>
      <c r="I117" s="22" t="e">
        <f>IF(C117="","",VLOOKUP(C117,CADA_PROD!C:F,4,0)*G117)</f>
        <v>#N/A</v>
      </c>
      <c r="J117" s="17" t="s">
        <v>25</v>
      </c>
      <c r="K117" s="17" t="s">
        <v>46</v>
      </c>
    </row>
    <row r="118" spans="1:11" ht="30" customHeight="1" x14ac:dyDescent="0.25">
      <c r="A118" s="48">
        <f t="shared" si="1"/>
        <v>2</v>
      </c>
      <c r="B118" s="128">
        <v>43523</v>
      </c>
      <c r="C118" s="119" t="s">
        <v>443</v>
      </c>
      <c r="D118" s="19">
        <f>IFERROR((IFERROR(VLOOKUP(C118,CADA_PROD!C:G,5,0),VLOOKUP(C118,CADA_PROD!B:G,6,0))),"")</f>
        <v>0</v>
      </c>
      <c r="E118" s="20"/>
      <c r="F118" s="16"/>
      <c r="G118" s="47">
        <v>1</v>
      </c>
      <c r="H118" s="46">
        <f>IF(C118="","",SUMIFS(entrada!H:H,entrada!C:C,C118,entrada!N:N,K118)-SUMIFS(SAIDA!G:G,SAIDA!C:C,C118,K:K,K118))</f>
        <v>10</v>
      </c>
      <c r="I118" s="22">
        <f>IF(C118="","",VLOOKUP(C118,CADA_PROD!C:F,4,0)*G118)</f>
        <v>0</v>
      </c>
      <c r="J118" s="102" t="s">
        <v>25</v>
      </c>
      <c r="K118" s="17" t="s">
        <v>46</v>
      </c>
    </row>
    <row r="119" spans="1:11" ht="30" customHeight="1" x14ac:dyDescent="0.25">
      <c r="A119" s="48">
        <f t="shared" si="1"/>
        <v>2</v>
      </c>
      <c r="B119" s="128">
        <v>43523</v>
      </c>
      <c r="C119" s="119" t="s">
        <v>484</v>
      </c>
      <c r="D119" s="19" t="str">
        <f>IFERROR((IFERROR(VLOOKUP(C119,CADA_PROD!C:G,5,0),VLOOKUP(C119,CADA_PROD!B:G,6,0))),"")</f>
        <v>pacote 50X</v>
      </c>
      <c r="E119" s="20"/>
      <c r="F119" s="16"/>
      <c r="G119" s="47">
        <v>1</v>
      </c>
      <c r="H119" s="46">
        <f>IF(C119="","",SUMIFS(entrada!H:H,entrada!C:C,C119,entrada!N:N,K119)-SUMIFS(SAIDA!G:G,SAIDA!C:C,C119,K:K,K119))</f>
        <v>14</v>
      </c>
      <c r="I119" s="22">
        <f>IF(C119="","",VLOOKUP(C119,CADA_PROD!C:F,4,0)*G119)</f>
        <v>2.7</v>
      </c>
      <c r="J119" s="17" t="s">
        <v>25</v>
      </c>
      <c r="K119" s="17" t="s">
        <v>46</v>
      </c>
    </row>
    <row r="120" spans="1:11" ht="30" customHeight="1" x14ac:dyDescent="0.25">
      <c r="A120" s="48">
        <f t="shared" si="1"/>
        <v>2</v>
      </c>
      <c r="B120" s="128">
        <v>43524</v>
      </c>
      <c r="C120" s="119" t="s">
        <v>146</v>
      </c>
      <c r="D120" s="19" t="str">
        <f>IFERROR((IFERROR(VLOOKUP(C120,CADA_PROD!C:G,5,0),VLOOKUP(C120,CADA_PROD!B:G,6,0))),"")</f>
        <v>unidade</v>
      </c>
      <c r="E120" s="20"/>
      <c r="F120" s="16"/>
      <c r="G120" s="47">
        <v>10</v>
      </c>
      <c r="H120" s="46">
        <f>IF(C120="","",SUMIFS(entrada!H:H,entrada!C:C,C120,entrada!N:N,K120)-SUMIFS(SAIDA!G:G,SAIDA!C:C,C120,K:K,K120))</f>
        <v>90</v>
      </c>
      <c r="I120" s="22">
        <f>IF(C120="","",VLOOKUP(C120,CADA_PROD!C:F,4,0)*G120)</f>
        <v>0</v>
      </c>
      <c r="J120" s="102" t="s">
        <v>25</v>
      </c>
      <c r="K120" s="17" t="s">
        <v>46</v>
      </c>
    </row>
    <row r="121" spans="1:11" ht="30" customHeight="1" x14ac:dyDescent="0.25">
      <c r="A121" s="48">
        <f t="shared" si="1"/>
        <v>2</v>
      </c>
      <c r="B121" s="128">
        <v>43524</v>
      </c>
      <c r="C121" s="119" t="s">
        <v>173</v>
      </c>
      <c r="D121" s="19" t="str">
        <f>IFERROR((IFERROR(VLOOKUP(C121,CADA_PROD!C:G,5,0),VLOOKUP(C121,CADA_PROD!B:G,6,0))),"")</f>
        <v>unidade</v>
      </c>
      <c r="E121" s="20"/>
      <c r="F121" s="16"/>
      <c r="G121" s="47">
        <v>10</v>
      </c>
      <c r="H121" s="46">
        <f>IF(C121="","",SUMIFS(entrada!H:H,entrada!C:C,C121,entrada!N:N,K121)-SUMIFS(SAIDA!G:G,SAIDA!C:C,C121,K:K,K121))</f>
        <v>-30</v>
      </c>
      <c r="I121" s="22">
        <f>IF(C121="","",VLOOKUP(C121,CADA_PROD!C:F,4,0)*G121)</f>
        <v>0</v>
      </c>
      <c r="J121" s="17" t="s">
        <v>25</v>
      </c>
      <c r="K121" s="17" t="s">
        <v>46</v>
      </c>
    </row>
    <row r="122" spans="1:11" ht="30" customHeight="1" x14ac:dyDescent="0.25">
      <c r="A122" s="48">
        <f t="shared" si="1"/>
        <v>2</v>
      </c>
      <c r="B122" s="128">
        <v>43524</v>
      </c>
      <c r="C122" s="119" t="s">
        <v>666</v>
      </c>
      <c r="D122" s="19" t="str">
        <f>IFERROR((IFERROR(VLOOKUP(C122,CADA_PROD!C:G,5,0),VLOOKUP(C122,CADA_PROD!B:G,6,0))),"")</f>
        <v>unidade</v>
      </c>
      <c r="E122" s="20"/>
      <c r="F122" s="16"/>
      <c r="G122" s="47">
        <v>8</v>
      </c>
      <c r="H122" s="46">
        <f>IF(C122="","",SUMIFS(entrada!H:H,entrada!C:C,C122,entrada!N:N,K122)-SUMIFS(SAIDA!G:G,SAIDA!C:C,C122,K:K,K122))</f>
        <v>89</v>
      </c>
      <c r="I122" s="22" t="e">
        <f>IF(C122="","",VLOOKUP(C122,CADA_PROD!C:F,4,0)*G122)</f>
        <v>#N/A</v>
      </c>
      <c r="J122" s="102" t="s">
        <v>25</v>
      </c>
      <c r="K122" s="17" t="s">
        <v>46</v>
      </c>
    </row>
    <row r="123" spans="1:11" ht="30" customHeight="1" x14ac:dyDescent="0.25">
      <c r="A123" s="48">
        <f t="shared" si="1"/>
        <v>2</v>
      </c>
      <c r="B123" s="128">
        <v>43524</v>
      </c>
      <c r="C123" s="119" t="s">
        <v>661</v>
      </c>
      <c r="D123" s="19" t="str">
        <f>IFERROR((IFERROR(VLOOKUP(C123,CADA_PROD!C:G,5,0),VLOOKUP(C123,CADA_PROD!B:G,6,0))),"")</f>
        <v>unidade</v>
      </c>
      <c r="E123" s="20"/>
      <c r="F123" s="16"/>
      <c r="G123" s="47">
        <v>23</v>
      </c>
      <c r="H123" s="46">
        <f>IF(C123="","",SUMIFS(entrada!H:H,entrada!C:C,C123,entrada!N:N,K123)-SUMIFS(SAIDA!G:G,SAIDA!C:C,C123,K:K,K123))</f>
        <v>510</v>
      </c>
      <c r="I123" s="22" t="e">
        <f>IF(C123="","",VLOOKUP(C123,CADA_PROD!C:F,4,0)*G123)</f>
        <v>#N/A</v>
      </c>
      <c r="J123" s="17" t="s">
        <v>25</v>
      </c>
      <c r="K123" s="17" t="s">
        <v>46</v>
      </c>
    </row>
    <row r="124" spans="1:11" ht="30" customHeight="1" x14ac:dyDescent="0.25">
      <c r="A124" s="48">
        <f t="shared" si="1"/>
        <v>2</v>
      </c>
      <c r="B124" s="128">
        <v>43524</v>
      </c>
      <c r="C124" s="119" t="s">
        <v>660</v>
      </c>
      <c r="D124" s="19" t="str">
        <f>IFERROR((IFERROR(VLOOKUP(C124,CADA_PROD!C:G,5,0),VLOOKUP(C124,CADA_PROD!B:G,6,0))),"")</f>
        <v>unidade</v>
      </c>
      <c r="E124" s="20"/>
      <c r="F124" s="16"/>
      <c r="G124" s="47">
        <v>23</v>
      </c>
      <c r="H124" s="46">
        <f>IF(C124="","",SUMIFS(entrada!H:H,entrada!C:C,C124,entrada!N:N,K124)-SUMIFS(SAIDA!G:G,SAIDA!C:C,C124,K:K,K124))</f>
        <v>582</v>
      </c>
      <c r="I124" s="22" t="e">
        <f>IF(C124="","",VLOOKUP(C124,CADA_PROD!C:F,4,0)*G124)</f>
        <v>#N/A</v>
      </c>
      <c r="J124" s="102" t="s">
        <v>25</v>
      </c>
      <c r="K124" s="17" t="s">
        <v>46</v>
      </c>
    </row>
    <row r="125" spans="1:11" ht="30" customHeight="1" x14ac:dyDescent="0.25">
      <c r="A125" s="48">
        <f t="shared" si="1"/>
        <v>2</v>
      </c>
      <c r="B125" s="128">
        <v>43524</v>
      </c>
      <c r="C125" s="119" t="s">
        <v>662</v>
      </c>
      <c r="D125" s="19" t="str">
        <f>IFERROR((IFERROR(VLOOKUP(C125,CADA_PROD!C:G,5,0),VLOOKUP(C125,CADA_PROD!B:G,6,0))),"")</f>
        <v>unidade</v>
      </c>
      <c r="E125" s="20"/>
      <c r="F125" s="16"/>
      <c r="G125" s="47">
        <v>46</v>
      </c>
      <c r="H125" s="46">
        <f>IF(C125="","",SUMIFS(entrada!H:H,entrada!C:C,C125,entrada!N:N,K125)-SUMIFS(SAIDA!G:G,SAIDA!C:C,C125,K:K,K125))</f>
        <v>750</v>
      </c>
      <c r="I125" s="22" t="e">
        <f>IF(C125="","",VLOOKUP(C125,CADA_PROD!C:F,4,0)*G125)</f>
        <v>#N/A</v>
      </c>
      <c r="J125" s="17" t="s">
        <v>25</v>
      </c>
      <c r="K125" s="17" t="s">
        <v>46</v>
      </c>
    </row>
    <row r="126" spans="1:11" ht="30" customHeight="1" x14ac:dyDescent="0.25">
      <c r="A126" s="48">
        <f t="shared" si="1"/>
        <v>2</v>
      </c>
      <c r="B126" s="128">
        <v>43524</v>
      </c>
      <c r="C126" s="119" t="s">
        <v>663</v>
      </c>
      <c r="D126" s="19" t="str">
        <f>IFERROR((IFERROR(VLOOKUP(C126,CADA_PROD!C:G,5,0),VLOOKUP(C126,CADA_PROD!B:G,6,0))),"")</f>
        <v>unidade</v>
      </c>
      <c r="E126" s="20"/>
      <c r="F126" s="16"/>
      <c r="G126" s="47">
        <v>4</v>
      </c>
      <c r="H126" s="46">
        <f>IF(C126="","",SUMIFS(entrada!H:H,entrada!C:C,C126,entrada!N:N,K126)-SUMIFS(SAIDA!G:G,SAIDA!C:C,C126,K:K,K126))</f>
        <v>161</v>
      </c>
      <c r="I126" s="22" t="e">
        <f>IF(C126="","",VLOOKUP(C126,CADA_PROD!C:F,4,0)*G126)</f>
        <v>#N/A</v>
      </c>
      <c r="J126" s="102" t="s">
        <v>25</v>
      </c>
      <c r="K126" s="17" t="s">
        <v>46</v>
      </c>
    </row>
    <row r="127" spans="1:11" ht="30" customHeight="1" x14ac:dyDescent="0.25">
      <c r="A127" s="48">
        <f t="shared" si="1"/>
        <v>2</v>
      </c>
      <c r="B127" s="128">
        <v>43524</v>
      </c>
      <c r="C127" s="119" t="s">
        <v>146</v>
      </c>
      <c r="D127" s="19" t="str">
        <f>IFERROR((IFERROR(VLOOKUP(C127,CADA_PROD!C:G,5,0),VLOOKUP(C127,CADA_PROD!B:G,6,0))),"")</f>
        <v>unidade</v>
      </c>
      <c r="E127" s="20"/>
      <c r="F127" s="16"/>
      <c r="G127" s="47">
        <v>20</v>
      </c>
      <c r="H127" s="46">
        <f>IF(C127="","",SUMIFS(entrada!H:H,entrada!C:C,C127,entrada!N:N,K127)-SUMIFS(SAIDA!G:G,SAIDA!C:C,C127,K:K,K127))</f>
        <v>90</v>
      </c>
      <c r="I127" s="22">
        <f>IF(C127="","",VLOOKUP(C127,CADA_PROD!C:F,4,0)*G127)</f>
        <v>0</v>
      </c>
      <c r="J127" s="17" t="s">
        <v>25</v>
      </c>
      <c r="K127" s="17" t="s">
        <v>46</v>
      </c>
    </row>
    <row r="128" spans="1:11" ht="30" customHeight="1" x14ac:dyDescent="0.25">
      <c r="A128" s="48">
        <f t="shared" si="1"/>
        <v>2</v>
      </c>
      <c r="B128" s="128">
        <v>43524</v>
      </c>
      <c r="C128" s="119" t="s">
        <v>173</v>
      </c>
      <c r="D128" s="19" t="str">
        <f>IFERROR((IFERROR(VLOOKUP(C128,CADA_PROD!C:G,5,0),VLOOKUP(C128,CADA_PROD!B:G,6,0))),"")</f>
        <v>unidade</v>
      </c>
      <c r="E128" s="20"/>
      <c r="F128" s="16"/>
      <c r="G128" s="47">
        <v>20</v>
      </c>
      <c r="H128" s="46">
        <f>IF(C128="","",SUMIFS(entrada!H:H,entrada!C:C,C128,entrada!N:N,K128)-SUMIFS(SAIDA!G:G,SAIDA!C:C,C128,K:K,K128))</f>
        <v>-30</v>
      </c>
      <c r="I128" s="22">
        <f>IF(C128="","",VLOOKUP(C128,CADA_PROD!C:F,4,0)*G128)</f>
        <v>0</v>
      </c>
      <c r="J128" s="102" t="s">
        <v>25</v>
      </c>
      <c r="K128" s="17" t="s">
        <v>46</v>
      </c>
    </row>
    <row r="129" spans="1:11" ht="30" customHeight="1" x14ac:dyDescent="0.25">
      <c r="A129" s="48">
        <f t="shared" si="1"/>
        <v>2</v>
      </c>
      <c r="B129" s="128">
        <v>43524</v>
      </c>
      <c r="C129" s="119" t="s">
        <v>324</v>
      </c>
      <c r="D129" s="19">
        <f>IFERROR((IFERROR(VLOOKUP(C129,CADA_PROD!C:G,5,0),VLOOKUP(C129,CADA_PROD!B:G,6,0))),"")</f>
        <v>0</v>
      </c>
      <c r="E129" s="20"/>
      <c r="F129" s="16"/>
      <c r="G129" s="47">
        <v>2</v>
      </c>
      <c r="H129" s="46">
        <f>IF(C129="","",SUMIFS(entrada!H:H,entrada!C:C,C129,entrada!N:N,K129)-SUMIFS(SAIDA!G:G,SAIDA!C:C,C129,K:K,K129))</f>
        <v>10</v>
      </c>
      <c r="I129" s="22">
        <f>IF(C129="","",VLOOKUP(C129,CADA_PROD!C:F,4,0)*G129)</f>
        <v>0</v>
      </c>
      <c r="J129" s="17" t="s">
        <v>25</v>
      </c>
      <c r="K129" s="17" t="s">
        <v>46</v>
      </c>
    </row>
    <row r="130" spans="1:11" ht="30.75" customHeight="1" x14ac:dyDescent="0.25">
      <c r="A130" s="48">
        <f t="shared" si="1"/>
        <v>2</v>
      </c>
      <c r="B130" s="128">
        <v>43524</v>
      </c>
      <c r="C130" s="119" t="s">
        <v>326</v>
      </c>
      <c r="D130" s="19">
        <f>IFERROR((IFERROR(VLOOKUP(C130,CADA_PROD!C:G,5,0),VLOOKUP(C130,CADA_PROD!B:G,6,0))),"")</f>
        <v>0</v>
      </c>
      <c r="E130" s="20"/>
      <c r="F130" s="16"/>
      <c r="G130" s="47">
        <v>1</v>
      </c>
      <c r="H130" s="46">
        <f>IF(C130="","",SUMIFS(entrada!H:H,entrada!C:C,C130,entrada!N:N,K130)-SUMIFS(SAIDA!G:G,SAIDA!C:C,C130,K:K,K130))</f>
        <v>5</v>
      </c>
      <c r="I130" s="22">
        <f>IF(C130="","",VLOOKUP(C130,CADA_PROD!C:F,4,0)*G130)</f>
        <v>0</v>
      </c>
      <c r="J130" s="102" t="s">
        <v>25</v>
      </c>
      <c r="K130" s="17" t="s">
        <v>46</v>
      </c>
    </row>
    <row r="131" spans="1:11" ht="30.75" customHeight="1" x14ac:dyDescent="0.25">
      <c r="A131" s="48">
        <f t="shared" ref="A131:A150" si="2">IF(C131="","",MONTH(B131))</f>
        <v>2</v>
      </c>
      <c r="B131" s="128">
        <v>43524</v>
      </c>
      <c r="C131" s="119" t="s">
        <v>448</v>
      </c>
      <c r="D131" s="19">
        <f>IFERROR((IFERROR(VLOOKUP(C131,CADA_PROD!C:G,5,0),VLOOKUP(C131,CADA_PROD!B:G,6,0))),"")</f>
        <v>0</v>
      </c>
      <c r="E131" s="20"/>
      <c r="F131" s="16"/>
      <c r="G131" s="47">
        <v>1</v>
      </c>
      <c r="H131" s="46">
        <f>IF(C131="","",SUMIFS(entrada!H:H,entrada!C:C,C131,entrada!N:N,K131)-SUMIFS(SAIDA!G:G,SAIDA!C:C,C131,K:K,K131))</f>
        <v>-5</v>
      </c>
      <c r="I131" s="22">
        <f>IF(C131="","",VLOOKUP(C131,CADA_PROD!C:F,4,0)*G131)</f>
        <v>0</v>
      </c>
      <c r="J131" s="17" t="s">
        <v>25</v>
      </c>
      <c r="K131" s="17" t="s">
        <v>46</v>
      </c>
    </row>
    <row r="132" spans="1:11" ht="30.75" customHeight="1" x14ac:dyDescent="0.25">
      <c r="A132" s="48">
        <f t="shared" si="2"/>
        <v>2</v>
      </c>
      <c r="B132" s="128">
        <v>43524</v>
      </c>
      <c r="C132" s="119" t="s">
        <v>449</v>
      </c>
      <c r="D132" s="19">
        <f>IFERROR((IFERROR(VLOOKUP(C132,CADA_PROD!C:G,5,0),VLOOKUP(C132,CADA_PROD!B:G,6,0))),"")</f>
        <v>0</v>
      </c>
      <c r="E132" s="20"/>
      <c r="F132" s="16"/>
      <c r="G132" s="47">
        <v>1</v>
      </c>
      <c r="H132" s="46">
        <f>IF(C132="","",SUMIFS(entrada!H:H,entrada!C:C,C132,entrada!N:N,K132)-SUMIFS(SAIDA!G:G,SAIDA!C:C,C132,K:K,K132))</f>
        <v>-4</v>
      </c>
      <c r="I132" s="22">
        <f>IF(C132="","",VLOOKUP(C132,CADA_PROD!C:F,4,0)*G132)</f>
        <v>0</v>
      </c>
      <c r="J132" s="102" t="s">
        <v>25</v>
      </c>
      <c r="K132" s="17" t="s">
        <v>46</v>
      </c>
    </row>
    <row r="133" spans="1:11" ht="30.75" customHeight="1" x14ac:dyDescent="0.25">
      <c r="A133" s="48">
        <f t="shared" si="2"/>
        <v>2</v>
      </c>
      <c r="B133" s="128">
        <v>43524</v>
      </c>
      <c r="C133" s="119" t="s">
        <v>450</v>
      </c>
      <c r="D133" s="19">
        <f>IFERROR((IFERROR(VLOOKUP(C133,CADA_PROD!C:G,5,0),VLOOKUP(C133,CADA_PROD!B:G,6,0))),"")</f>
        <v>0</v>
      </c>
      <c r="E133" s="20"/>
      <c r="F133" s="16"/>
      <c r="G133" s="47">
        <v>1</v>
      </c>
      <c r="H133" s="46">
        <f>IF(C133="","",SUMIFS(entrada!H:H,entrada!C:C,C133,entrada!N:N,K133)-SUMIFS(SAIDA!G:G,SAIDA!C:C,C133,K:K,K133))</f>
        <v>-4</v>
      </c>
      <c r="I133" s="22">
        <f>IF(C133="","",VLOOKUP(C133,CADA_PROD!C:F,4,0)*G133)</f>
        <v>0</v>
      </c>
      <c r="J133" s="17" t="s">
        <v>25</v>
      </c>
      <c r="K133" s="17" t="s">
        <v>46</v>
      </c>
    </row>
    <row r="134" spans="1:11" ht="30.75" customHeight="1" x14ac:dyDescent="0.25">
      <c r="A134" s="48">
        <f t="shared" si="2"/>
        <v>2</v>
      </c>
      <c r="B134" s="128">
        <v>43524</v>
      </c>
      <c r="C134" s="119" t="s">
        <v>482</v>
      </c>
      <c r="D134" s="19">
        <f>IFERROR((IFERROR(VLOOKUP(C134,CADA_PROD!C:G,5,0),VLOOKUP(C134,CADA_PROD!B:G,6,0))),"")</f>
        <v>0</v>
      </c>
      <c r="E134" s="20"/>
      <c r="F134" s="16"/>
      <c r="G134" s="47">
        <v>1</v>
      </c>
      <c r="H134" s="46">
        <f>IF(C134="","",SUMIFS(entrada!H:H,entrada!C:C,C134,entrada!N:N,K134)-SUMIFS(SAIDA!G:G,SAIDA!C:C,C134,K:K,K134))</f>
        <v>53</v>
      </c>
      <c r="I134" s="22">
        <f>IF(C134="","",VLOOKUP(C134,CADA_PROD!C:F,4,0)*G134)</f>
        <v>0</v>
      </c>
      <c r="J134" s="102" t="s">
        <v>25</v>
      </c>
      <c r="K134" s="17" t="s">
        <v>46</v>
      </c>
    </row>
    <row r="135" spans="1:11" ht="30.75" customHeight="1" x14ac:dyDescent="0.25">
      <c r="A135" s="48">
        <f t="shared" si="2"/>
        <v>2</v>
      </c>
      <c r="B135" s="128">
        <v>43524</v>
      </c>
      <c r="C135" s="119" t="s">
        <v>660</v>
      </c>
      <c r="D135" s="19" t="str">
        <f>IFERROR((IFERROR(VLOOKUP(C135,CADA_PROD!C:G,5,0),VLOOKUP(C135,CADA_PROD!B:G,6,0))),"")</f>
        <v>unidade</v>
      </c>
      <c r="E135" s="20"/>
      <c r="F135" s="16"/>
      <c r="G135" s="47">
        <v>5</v>
      </c>
      <c r="H135" s="46">
        <f>IF(C135="","",SUMIFS(entrada!H:H,entrada!C:C,C135,entrada!N:N,K135)-SUMIFS(SAIDA!G:G,SAIDA!C:C,C135,K:K,K135))</f>
        <v>582</v>
      </c>
      <c r="I135" s="22" t="e">
        <f>IF(C135="","",VLOOKUP(C135,CADA_PROD!C:F,4,0)*G135)</f>
        <v>#N/A</v>
      </c>
      <c r="J135" s="17" t="s">
        <v>25</v>
      </c>
      <c r="K135" s="17" t="s">
        <v>46</v>
      </c>
    </row>
    <row r="136" spans="1:11" ht="30.75" customHeight="1" x14ac:dyDescent="0.25">
      <c r="A136" s="48">
        <f t="shared" si="2"/>
        <v>2</v>
      </c>
      <c r="B136" s="128">
        <v>43524</v>
      </c>
      <c r="C136" s="119" t="s">
        <v>661</v>
      </c>
      <c r="D136" s="19" t="str">
        <f>IFERROR((IFERROR(VLOOKUP(C136,CADA_PROD!C:G,5,0),VLOOKUP(C136,CADA_PROD!B:G,6,0))),"")</f>
        <v>unidade</v>
      </c>
      <c r="E136" s="20"/>
      <c r="F136" s="16"/>
      <c r="G136" s="47">
        <v>5</v>
      </c>
      <c r="H136" s="46">
        <f>IF(C136="","",SUMIFS(entrada!H:H,entrada!C:C,C136,entrada!N:N,K136)-SUMIFS(SAIDA!G:G,SAIDA!C:C,C136,K:K,K136))</f>
        <v>510</v>
      </c>
      <c r="I136" s="22" t="e">
        <f>IF(C136="","",VLOOKUP(C136,CADA_PROD!C:F,4,0)*G136)</f>
        <v>#N/A</v>
      </c>
      <c r="J136" s="102" t="s">
        <v>25</v>
      </c>
      <c r="K136" s="17" t="s">
        <v>46</v>
      </c>
    </row>
    <row r="137" spans="1:11" ht="30.75" customHeight="1" x14ac:dyDescent="0.25">
      <c r="A137" s="48">
        <f t="shared" si="2"/>
        <v>2</v>
      </c>
      <c r="B137" s="128">
        <v>43524</v>
      </c>
      <c r="C137" s="119" t="s">
        <v>666</v>
      </c>
      <c r="D137" s="19" t="str">
        <f>IFERROR((IFERROR(VLOOKUP(C137,CADA_PROD!C:G,5,0),VLOOKUP(C137,CADA_PROD!B:G,6,0))),"")</f>
        <v>unidade</v>
      </c>
      <c r="E137" s="20"/>
      <c r="F137" s="16"/>
      <c r="G137" s="47">
        <v>7</v>
      </c>
      <c r="H137" s="46">
        <f>IF(C137="","",SUMIFS(entrada!H:H,entrada!C:C,C137,entrada!N:N,K137)-SUMIFS(SAIDA!G:G,SAIDA!C:C,C137,K:K,K137))</f>
        <v>89</v>
      </c>
      <c r="I137" s="22" t="e">
        <f>IF(C137="","",VLOOKUP(C137,CADA_PROD!C:F,4,0)*G137)</f>
        <v>#N/A</v>
      </c>
      <c r="J137" s="17" t="s">
        <v>25</v>
      </c>
      <c r="K137" s="17" t="s">
        <v>46</v>
      </c>
    </row>
    <row r="138" spans="1:11" ht="30.75" customHeight="1" x14ac:dyDescent="0.25">
      <c r="A138" s="48">
        <f t="shared" si="2"/>
        <v>2</v>
      </c>
      <c r="B138" s="128">
        <v>43524</v>
      </c>
      <c r="C138" s="119" t="s">
        <v>660</v>
      </c>
      <c r="D138" s="19" t="str">
        <f>IFERROR((IFERROR(VLOOKUP(C138,CADA_PROD!C:G,5,0),VLOOKUP(C138,CADA_PROD!B:G,6,0))),"")</f>
        <v>unidade</v>
      </c>
      <c r="E138" s="20"/>
      <c r="F138" s="16"/>
      <c r="G138" s="47">
        <v>1</v>
      </c>
      <c r="H138" s="46">
        <f>IF(C138="","",SUMIFS(entrada!H:H,entrada!C:C,C138,entrada!N:N,K138)-SUMIFS(SAIDA!G:G,SAIDA!C:C,C138,K:K,K138))</f>
        <v>582</v>
      </c>
      <c r="I138" s="22" t="e">
        <f>IF(C138="","",VLOOKUP(C138,CADA_PROD!C:F,4,0)*G138)</f>
        <v>#N/A</v>
      </c>
      <c r="J138" s="102" t="s">
        <v>25</v>
      </c>
      <c r="K138" s="17" t="s">
        <v>46</v>
      </c>
    </row>
    <row r="139" spans="1:11" ht="30.75" customHeight="1" x14ac:dyDescent="0.25">
      <c r="A139" s="48">
        <f t="shared" si="2"/>
        <v>2</v>
      </c>
      <c r="B139" s="128">
        <v>43524</v>
      </c>
      <c r="C139" s="119" t="s">
        <v>661</v>
      </c>
      <c r="D139" s="19" t="str">
        <f>IFERROR((IFERROR(VLOOKUP(C139,CADA_PROD!C:G,5,0),VLOOKUP(C139,CADA_PROD!B:G,6,0))),"")</f>
        <v>unidade</v>
      </c>
      <c r="E139" s="20"/>
      <c r="F139" s="16"/>
      <c r="G139" s="47">
        <v>1</v>
      </c>
      <c r="H139" s="46">
        <f>IF(C139="","",SUMIFS(entrada!H:H,entrada!C:C,C139,entrada!N:N,K139)-SUMIFS(SAIDA!G:G,SAIDA!C:C,C139,K:K,K139))</f>
        <v>510</v>
      </c>
      <c r="I139" s="22" t="e">
        <f>IF(C139="","",VLOOKUP(C139,CADA_PROD!C:F,4,0)*G139)</f>
        <v>#N/A</v>
      </c>
      <c r="J139" s="17" t="s">
        <v>25</v>
      </c>
      <c r="K139" s="17" t="s">
        <v>46</v>
      </c>
    </row>
    <row r="140" spans="1:11" ht="30.75" customHeight="1" x14ac:dyDescent="0.25">
      <c r="A140" s="48">
        <f t="shared" si="2"/>
        <v>2</v>
      </c>
      <c r="B140" s="136">
        <v>43524</v>
      </c>
      <c r="C140" s="137" t="s">
        <v>617</v>
      </c>
      <c r="D140" s="138">
        <f>IFERROR((IFERROR(VLOOKUP(C140,CADA_PROD!C:G,5,0),VLOOKUP(C140,CADA_PROD!B:G,6,0))),"")</f>
        <v>0</v>
      </c>
      <c r="E140" s="139"/>
      <c r="F140" s="16"/>
      <c r="G140" s="47"/>
      <c r="H140" s="46">
        <f>IF(C140="","",SUMIFS(entrada!H:H,entrada!C:C,C140,entrada!N:N,K140)-SUMIFS(SAIDA!G:G,SAIDA!C:C,C140,K:K,K140))</f>
        <v>6</v>
      </c>
      <c r="I140" s="22">
        <f>IF(C140="","",VLOOKUP(C140,CADA_PROD!C:F,4,0)*G140)</f>
        <v>0</v>
      </c>
      <c r="J140" s="102" t="s">
        <v>25</v>
      </c>
      <c r="K140" s="17" t="s">
        <v>46</v>
      </c>
    </row>
    <row r="141" spans="1:11" ht="30.75" customHeight="1" x14ac:dyDescent="0.25">
      <c r="A141" s="48">
        <f t="shared" si="2"/>
        <v>2</v>
      </c>
      <c r="B141" s="128">
        <v>43524</v>
      </c>
      <c r="C141" s="119" t="s">
        <v>665</v>
      </c>
      <c r="D141" s="19" t="str">
        <f>IFERROR((IFERROR(VLOOKUP(C141,CADA_PROD!C:G,5,0),VLOOKUP(C141,CADA_PROD!B:G,6,0))),"")</f>
        <v>unidade</v>
      </c>
      <c r="E141" s="20"/>
      <c r="F141" s="16"/>
      <c r="G141" s="47">
        <v>3</v>
      </c>
      <c r="H141" s="46">
        <f>IF(C141="","",SUMIFS(entrada!H:H,entrada!C:C,C141,entrada!N:N,K141)-SUMIFS(SAIDA!G:G,SAIDA!C:C,C141,K:K,K141))</f>
        <v>68</v>
      </c>
      <c r="I141" s="22" t="e">
        <f>IF(C141="","",VLOOKUP(C141,CADA_PROD!C:F,4,0)*G141)</f>
        <v>#N/A</v>
      </c>
      <c r="J141" s="17" t="s">
        <v>25</v>
      </c>
      <c r="K141" s="17" t="s">
        <v>46</v>
      </c>
    </row>
    <row r="142" spans="1:11" ht="30.75" customHeight="1" x14ac:dyDescent="0.25">
      <c r="A142" s="48">
        <f t="shared" si="2"/>
        <v>2</v>
      </c>
      <c r="B142" s="128">
        <v>43524</v>
      </c>
      <c r="C142" s="119" t="s">
        <v>286</v>
      </c>
      <c r="D142" s="19" t="str">
        <f>IFERROR((IFERROR(VLOOKUP(C142,CADA_PROD!C:G,5,0),VLOOKUP(C142,CADA_PROD!B:G,6,0))),"")</f>
        <v>unidade</v>
      </c>
      <c r="E142" s="20"/>
      <c r="F142" s="16"/>
      <c r="G142" s="47">
        <v>6</v>
      </c>
      <c r="H142" s="46">
        <f>IF(C142="","",SUMIFS(entrada!H:H,entrada!C:C,C142,entrada!N:N,K142)-SUMIFS(SAIDA!G:G,SAIDA!C:C,C142,K:K,K142))</f>
        <v>4</v>
      </c>
      <c r="I142" s="22">
        <f>IF(C142="","",VLOOKUP(C142,CADA_PROD!C:F,4,0)*G142)</f>
        <v>0</v>
      </c>
      <c r="J142" s="102" t="s">
        <v>25</v>
      </c>
      <c r="K142" s="17" t="s">
        <v>46</v>
      </c>
    </row>
    <row r="143" spans="1:11" ht="30.75" customHeight="1" x14ac:dyDescent="0.25">
      <c r="A143" s="48">
        <f t="shared" si="2"/>
        <v>2</v>
      </c>
      <c r="B143" s="128">
        <v>43524</v>
      </c>
      <c r="C143" s="119" t="s">
        <v>660</v>
      </c>
      <c r="D143" s="19" t="str">
        <f>IFERROR((IFERROR(VLOOKUP(C143,CADA_PROD!C:G,5,0),VLOOKUP(C143,CADA_PROD!B:G,6,0))),"")</f>
        <v>unidade</v>
      </c>
      <c r="E143" s="20"/>
      <c r="F143" s="16"/>
      <c r="G143" s="47">
        <v>1</v>
      </c>
      <c r="H143" s="46">
        <f>IF(C143="","",SUMIFS(entrada!H:H,entrada!C:C,C143,entrada!N:N,K143)-SUMIFS(SAIDA!G:G,SAIDA!C:C,C143,K:K,K143))</f>
        <v>582</v>
      </c>
      <c r="I143" s="22" t="e">
        <f>IF(C143="","",VLOOKUP(C143,CADA_PROD!C:F,4,0)*G143)</f>
        <v>#N/A</v>
      </c>
      <c r="J143" s="17" t="s">
        <v>25</v>
      </c>
      <c r="K143" s="17" t="s">
        <v>46</v>
      </c>
    </row>
    <row r="144" spans="1:11" ht="30.75" customHeight="1" x14ac:dyDescent="0.25">
      <c r="A144" s="48">
        <f t="shared" si="2"/>
        <v>2</v>
      </c>
      <c r="B144" s="128">
        <v>43524</v>
      </c>
      <c r="C144" s="119" t="s">
        <v>661</v>
      </c>
      <c r="D144" s="19" t="str">
        <f>IFERROR((IFERROR(VLOOKUP(C144,CADA_PROD!C:G,5,0),VLOOKUP(C144,CADA_PROD!B:G,6,0))),"")</f>
        <v>unidade</v>
      </c>
      <c r="E144" s="20"/>
      <c r="F144" s="16"/>
      <c r="G144" s="47">
        <v>1</v>
      </c>
      <c r="H144" s="46">
        <f>IF(C144="","",SUMIFS(entrada!H:H,entrada!C:C,C144,entrada!N:N,K144)-SUMIFS(SAIDA!G:G,SAIDA!C:C,C144,K:K,K144))</f>
        <v>510</v>
      </c>
      <c r="I144" s="22" t="e">
        <f>IF(C144="","",VLOOKUP(C144,CADA_PROD!C:F,4,0)*G144)</f>
        <v>#N/A</v>
      </c>
      <c r="J144" s="102" t="s">
        <v>25</v>
      </c>
      <c r="K144" s="17" t="s">
        <v>46</v>
      </c>
    </row>
    <row r="145" spans="1:12" ht="30.75" customHeight="1" x14ac:dyDescent="0.25">
      <c r="A145" s="48">
        <f t="shared" si="2"/>
        <v>3</v>
      </c>
      <c r="B145" s="127">
        <v>43525</v>
      </c>
      <c r="C145" s="119" t="s">
        <v>660</v>
      </c>
      <c r="D145" s="19" t="str">
        <f>IFERROR((IFERROR(VLOOKUP(C145,CADA_PROD!C:G,5,0),VLOOKUP(C145,CADA_PROD!B:G,6,0))),"")</f>
        <v>unidade</v>
      </c>
      <c r="E145" s="20"/>
      <c r="F145" s="16"/>
      <c r="G145" s="47">
        <v>12</v>
      </c>
      <c r="H145" s="46">
        <f>IF(C145="","",SUMIFS(entrada!H:H,entrada!C:C,C145,entrada!N:N,K145)-SUMIFS(SAIDA!G:G,SAIDA!C:C,C145,K:K,K145))</f>
        <v>582</v>
      </c>
      <c r="I145" s="22" t="e">
        <f>IF(C145="","",VLOOKUP(C145,CADA_PROD!C:F,4,0)*G145)</f>
        <v>#N/A</v>
      </c>
      <c r="J145" s="17" t="s">
        <v>25</v>
      </c>
      <c r="K145" s="17" t="s">
        <v>46</v>
      </c>
      <c r="L145" s="154">
        <f>SUM(G145:G400)</f>
        <v>2184</v>
      </c>
    </row>
    <row r="146" spans="1:12" ht="30.75" customHeight="1" x14ac:dyDescent="0.25">
      <c r="A146" s="48">
        <f t="shared" si="2"/>
        <v>3</v>
      </c>
      <c r="B146" s="127">
        <v>43525</v>
      </c>
      <c r="C146" s="119" t="s">
        <v>661</v>
      </c>
      <c r="D146" s="19" t="str">
        <f>IFERROR((IFERROR(VLOOKUP(C146,CADA_PROD!C:G,5,0),VLOOKUP(C146,CADA_PROD!B:G,6,0))),"")</f>
        <v>unidade</v>
      </c>
      <c r="E146" s="20"/>
      <c r="F146" s="16"/>
      <c r="G146" s="47">
        <v>12</v>
      </c>
      <c r="H146" s="46">
        <f>IF(C146="","",SUMIFS(entrada!H:H,entrada!C:C,C146,entrada!N:N,K146)-SUMIFS(SAIDA!G:G,SAIDA!C:C,C146,K:K,K146))</f>
        <v>510</v>
      </c>
      <c r="I146" s="22" t="e">
        <f>IF(C146="","",VLOOKUP(C146,CADA_PROD!C:F,4,0)*G146)</f>
        <v>#N/A</v>
      </c>
      <c r="J146" s="102" t="s">
        <v>25</v>
      </c>
      <c r="K146" s="17" t="s">
        <v>46</v>
      </c>
    </row>
    <row r="147" spans="1:12" ht="30.75" customHeight="1" x14ac:dyDescent="0.25">
      <c r="A147" s="48">
        <f t="shared" si="2"/>
        <v>3</v>
      </c>
      <c r="B147" s="127">
        <v>43525</v>
      </c>
      <c r="C147" s="119" t="s">
        <v>662</v>
      </c>
      <c r="D147" s="19" t="str">
        <f>IFERROR((IFERROR(VLOOKUP(C147,CADA_PROD!C:G,5,0),VLOOKUP(C147,CADA_PROD!B:G,6,0))),"")</f>
        <v>unidade</v>
      </c>
      <c r="E147" s="20"/>
      <c r="F147" s="16"/>
      <c r="G147" s="47">
        <v>150</v>
      </c>
      <c r="H147" s="46">
        <f>IF(C147="","",SUMIFS(entrada!H:H,entrada!C:C,C147,entrada!N:N,K147)-SUMIFS(SAIDA!G:G,SAIDA!C:C,C147,K:K,K147))</f>
        <v>750</v>
      </c>
      <c r="I147" s="22" t="e">
        <f>IF(C147="","",VLOOKUP(C147,CADA_PROD!C:F,4,0)*G147)</f>
        <v>#N/A</v>
      </c>
      <c r="J147" s="17" t="s">
        <v>25</v>
      </c>
      <c r="K147" s="17" t="s">
        <v>46</v>
      </c>
    </row>
    <row r="148" spans="1:12" ht="30.75" customHeight="1" x14ac:dyDescent="0.25">
      <c r="A148" s="48">
        <f t="shared" si="2"/>
        <v>3</v>
      </c>
      <c r="B148" s="127">
        <v>43525</v>
      </c>
      <c r="C148" s="119" t="s">
        <v>540</v>
      </c>
      <c r="D148" s="19">
        <f>IFERROR((IFERROR(VLOOKUP(C148,CADA_PROD!C:G,5,0),VLOOKUP(C148,CADA_PROD!B:G,6,0))),"")</f>
        <v>0</v>
      </c>
      <c r="E148" s="20"/>
      <c r="F148" s="16"/>
      <c r="G148" s="47">
        <v>6</v>
      </c>
      <c r="H148" s="46">
        <f>IF(C148="","",SUMIFS(entrada!H:H,entrada!C:C,C148,entrada!N:N,K148)-SUMIFS(SAIDA!G:G,SAIDA!C:C,C148,K:K,K148))</f>
        <v>2</v>
      </c>
      <c r="I148" s="22">
        <f>IF(C148="","",VLOOKUP(C148,CADA_PROD!C:F,4,0)*G148)</f>
        <v>0</v>
      </c>
      <c r="J148" s="102" t="s">
        <v>25</v>
      </c>
      <c r="K148" s="17" t="s">
        <v>46</v>
      </c>
    </row>
    <row r="149" spans="1:12" ht="30.75" customHeight="1" x14ac:dyDescent="0.25">
      <c r="A149" s="48">
        <f t="shared" si="2"/>
        <v>3</v>
      </c>
      <c r="B149" s="127">
        <v>43525</v>
      </c>
      <c r="C149" s="119" t="s">
        <v>667</v>
      </c>
      <c r="D149" s="19" t="str">
        <f>IFERROR((IFERROR(VLOOKUP(C149,CADA_PROD!C:G,5,0),VLOOKUP(C149,CADA_PROD!B:G,6,0))),"")</f>
        <v>unidade</v>
      </c>
      <c r="E149" s="20"/>
      <c r="F149" s="16"/>
      <c r="G149" s="47">
        <v>14</v>
      </c>
      <c r="H149" s="46">
        <f>IF(C149="","",SUMIFS(entrada!H:H,entrada!C:C,C149,entrada!N:N,K149)-SUMIFS(SAIDA!G:G,SAIDA!C:C,C149,K:K,K149))</f>
        <v>13</v>
      </c>
      <c r="I149" s="22" t="e">
        <f>IF(C149="","",VLOOKUP(C149,CADA_PROD!C:F,4,0)*G149)</f>
        <v>#N/A</v>
      </c>
      <c r="J149" s="17" t="s">
        <v>25</v>
      </c>
      <c r="K149" s="17" t="s">
        <v>46</v>
      </c>
    </row>
    <row r="150" spans="1:12" ht="30.75" customHeight="1" x14ac:dyDescent="0.25">
      <c r="A150" s="48">
        <f t="shared" si="2"/>
        <v>3</v>
      </c>
      <c r="B150" s="127">
        <v>43525</v>
      </c>
      <c r="C150" s="119" t="s">
        <v>668</v>
      </c>
      <c r="D150" s="19" t="str">
        <f>IFERROR((IFERROR(VLOOKUP(C150,CADA_PROD!C:G,5,0),VLOOKUP(C150,CADA_PROD!B:G,6,0))),"")</f>
        <v>unidade</v>
      </c>
      <c r="E150" s="20"/>
      <c r="F150" s="16"/>
      <c r="G150" s="47">
        <v>12</v>
      </c>
      <c r="H150" s="46">
        <f>IF(C150="","",SUMIFS(entrada!H:H,entrada!C:C,C150,entrada!N:N,K150)-SUMIFS(SAIDA!G:G,SAIDA!C:C,C150,K:K,K150))</f>
        <v>97</v>
      </c>
      <c r="I150" s="22" t="e">
        <f>IF(C150="","",VLOOKUP(C150,CADA_PROD!C:F,4,0)*G150)</f>
        <v>#N/A</v>
      </c>
      <c r="J150" s="102" t="s">
        <v>25</v>
      </c>
      <c r="K150" s="17" t="s">
        <v>46</v>
      </c>
    </row>
    <row r="151" spans="1:12" ht="30.75" customHeight="1" x14ac:dyDescent="0.25">
      <c r="A151" s="48">
        <f t="shared" ref="A151:A170" si="3">IF(C151="","",MONTH(B151))</f>
        <v>3</v>
      </c>
      <c r="B151" s="127">
        <v>43525</v>
      </c>
      <c r="C151" s="119" t="s">
        <v>539</v>
      </c>
      <c r="D151" s="19">
        <f>IFERROR((IFERROR(VLOOKUP(C151,CADA_PROD!C:G,5,0),VLOOKUP(C151,CADA_PROD!B:G,6,0))),"")</f>
        <v>0</v>
      </c>
      <c r="E151" s="20"/>
      <c r="F151" s="16"/>
      <c r="G151" s="47">
        <v>8</v>
      </c>
      <c r="H151" s="46">
        <f>IF(C151="","",SUMIFS(entrada!H:H,entrada!C:C,C151,entrada!N:N,K151)-SUMIFS(SAIDA!G:G,SAIDA!C:C,C151,K:K,K151))</f>
        <v>4</v>
      </c>
      <c r="I151" s="22">
        <f>IF(C151="","",VLOOKUP(C151,CADA_PROD!C:F,4,0)*G151)</f>
        <v>0</v>
      </c>
      <c r="J151" s="17" t="s">
        <v>25</v>
      </c>
      <c r="K151" s="17" t="s">
        <v>46</v>
      </c>
    </row>
    <row r="152" spans="1:12" ht="30.75" customHeight="1" x14ac:dyDescent="0.25">
      <c r="A152" s="48">
        <f t="shared" si="3"/>
        <v>3</v>
      </c>
      <c r="B152" s="127">
        <v>43525</v>
      </c>
      <c r="C152" s="119" t="s">
        <v>457</v>
      </c>
      <c r="D152" s="19">
        <f>IFERROR((IFERROR(VLOOKUP(C152,CADA_PROD!C:G,5,0),VLOOKUP(C152,CADA_PROD!B:G,6,0))),"")</f>
        <v>0</v>
      </c>
      <c r="E152" s="20"/>
      <c r="F152" s="141" t="s">
        <v>709</v>
      </c>
      <c r="G152" s="47">
        <v>1</v>
      </c>
      <c r="H152" s="46">
        <f>IF(C152="","",SUMIFS(entrada!H:H,entrada!C:C,C152,entrada!N:N,K152)-SUMIFS(SAIDA!G:G,SAIDA!C:C,C152,K:K,K152))</f>
        <v>-2</v>
      </c>
      <c r="I152" s="22">
        <f>IF(C152="","",VLOOKUP(C152,CADA_PROD!C:F,4,0)*G152)</f>
        <v>0</v>
      </c>
      <c r="J152" s="102" t="s">
        <v>25</v>
      </c>
      <c r="K152" s="17" t="s">
        <v>46</v>
      </c>
    </row>
    <row r="153" spans="1:12" ht="30.75" customHeight="1" x14ac:dyDescent="0.25">
      <c r="A153" s="48">
        <f t="shared" si="3"/>
        <v>3</v>
      </c>
      <c r="B153" s="127">
        <v>43525</v>
      </c>
      <c r="C153" s="119" t="s">
        <v>665</v>
      </c>
      <c r="D153" s="19" t="str">
        <f>IFERROR((IFERROR(VLOOKUP(C153,CADA_PROD!C:G,5,0),VLOOKUP(C153,CADA_PROD!B:G,6,0))),"")</f>
        <v>unidade</v>
      </c>
      <c r="E153" s="20"/>
      <c r="F153" s="16"/>
      <c r="G153" s="47">
        <v>6</v>
      </c>
      <c r="H153" s="46">
        <f>IF(C153="","",SUMIFS(entrada!H:H,entrada!C:C,C153,entrada!N:N,K153)-SUMIFS(SAIDA!G:G,SAIDA!C:C,C153,K:K,K153))</f>
        <v>68</v>
      </c>
      <c r="I153" s="22" t="e">
        <f>IF(C153="","",VLOOKUP(C153,CADA_PROD!C:F,4,0)*G153)</f>
        <v>#N/A</v>
      </c>
      <c r="J153" s="17" t="s">
        <v>25</v>
      </c>
      <c r="K153" s="17" t="s">
        <v>46</v>
      </c>
    </row>
    <row r="154" spans="1:12" ht="30.75" customHeight="1" x14ac:dyDescent="0.25">
      <c r="A154" s="48">
        <f t="shared" si="3"/>
        <v>3</v>
      </c>
      <c r="B154" s="127">
        <v>43525</v>
      </c>
      <c r="C154" s="119" t="s">
        <v>665</v>
      </c>
      <c r="D154" s="19" t="str">
        <f>IFERROR((IFERROR(VLOOKUP(C154,CADA_PROD!C:G,5,0),VLOOKUP(C154,CADA_PROD!B:G,6,0))),"")</f>
        <v>unidade</v>
      </c>
      <c r="E154" s="140" t="s">
        <v>708</v>
      </c>
      <c r="F154" s="16"/>
      <c r="G154" s="47">
        <v>4</v>
      </c>
      <c r="H154" s="46">
        <f>IF(C154="","",SUMIFS(entrada!H:H,entrada!C:C,C154,entrada!N:N,K154)-SUMIFS(SAIDA!G:G,SAIDA!C:C,C154,K:K,K154))</f>
        <v>68</v>
      </c>
      <c r="I154" s="22" t="e">
        <f>IF(C154="","",VLOOKUP(C154,CADA_PROD!C:F,4,0)*G154)</f>
        <v>#N/A</v>
      </c>
      <c r="J154" s="102" t="s">
        <v>25</v>
      </c>
      <c r="K154" s="17" t="s">
        <v>46</v>
      </c>
    </row>
    <row r="155" spans="1:12" ht="30.75" customHeight="1" x14ac:dyDescent="0.25">
      <c r="A155" s="48">
        <f t="shared" si="3"/>
        <v>3</v>
      </c>
      <c r="B155" s="127">
        <v>43530</v>
      </c>
      <c r="C155" s="119" t="s">
        <v>615</v>
      </c>
      <c r="D155" s="19">
        <f>IFERROR((IFERROR(VLOOKUP(C155,CADA_PROD!C:G,5,0),VLOOKUP(C155,CADA_PROD!B:G,6,0))),"")</f>
        <v>0</v>
      </c>
      <c r="E155" s="20"/>
      <c r="F155" s="142"/>
      <c r="G155" s="47">
        <v>1</v>
      </c>
      <c r="H155" s="46">
        <f>IF(C155="","",SUMIFS(entrada!H:H,entrada!C:C,C155,entrada!N:N,K155)-SUMIFS(SAIDA!G:G,SAIDA!C:C,C155,K:K,K155))</f>
        <v>6</v>
      </c>
      <c r="I155" s="22">
        <f>IF(C155="","",VLOOKUP(C155,CADA_PROD!C:F,4,0)*G155)</f>
        <v>0</v>
      </c>
      <c r="J155" s="17" t="s">
        <v>25</v>
      </c>
      <c r="K155" s="17" t="s">
        <v>46</v>
      </c>
    </row>
    <row r="156" spans="1:12" ht="30.75" customHeight="1" x14ac:dyDescent="0.25">
      <c r="A156" s="48">
        <f t="shared" si="3"/>
        <v>3</v>
      </c>
      <c r="B156" s="127">
        <v>43530</v>
      </c>
      <c r="C156" s="119" t="s">
        <v>660</v>
      </c>
      <c r="D156" s="19" t="str">
        <f>IFERROR((IFERROR(VLOOKUP(C156,CADA_PROD!C:G,5,0),VLOOKUP(C156,CADA_PROD!B:G,6,0))),"")</f>
        <v>unidade</v>
      </c>
      <c r="E156" s="20"/>
      <c r="F156" s="16"/>
      <c r="G156" s="47">
        <v>20</v>
      </c>
      <c r="H156" s="46">
        <f>IF(C156="","",SUMIFS(entrada!H:H,entrada!C:C,C156,entrada!N:N,K156)-SUMIFS(SAIDA!G:G,SAIDA!C:C,C156,K:K,K156))</f>
        <v>582</v>
      </c>
      <c r="I156" s="22" t="e">
        <f>IF(C156="","",VLOOKUP(C156,CADA_PROD!C:F,4,0)*G156)</f>
        <v>#N/A</v>
      </c>
      <c r="J156" s="102" t="s">
        <v>25</v>
      </c>
      <c r="K156" s="17" t="s">
        <v>46</v>
      </c>
    </row>
    <row r="157" spans="1:12" ht="30.75" customHeight="1" x14ac:dyDescent="0.25">
      <c r="A157" s="48">
        <f t="shared" si="3"/>
        <v>3</v>
      </c>
      <c r="B157" s="127">
        <v>43530</v>
      </c>
      <c r="C157" s="119" t="s">
        <v>661</v>
      </c>
      <c r="D157" s="19" t="str">
        <f>IFERROR((IFERROR(VLOOKUP(C157,CADA_PROD!C:G,5,0),VLOOKUP(C157,CADA_PROD!B:G,6,0))),"")</f>
        <v>unidade</v>
      </c>
      <c r="E157" s="20"/>
      <c r="F157" s="16"/>
      <c r="G157" s="47">
        <v>8</v>
      </c>
      <c r="H157" s="46">
        <f>IF(C157="","",SUMIFS(entrada!H:H,entrada!C:C,C157,entrada!N:N,K157)-SUMIFS(SAIDA!G:G,SAIDA!C:C,C157,K:K,K157))</f>
        <v>510</v>
      </c>
      <c r="I157" s="22" t="e">
        <f>IF(C157="","",VLOOKUP(C157,CADA_PROD!C:F,4,0)*G157)</f>
        <v>#N/A</v>
      </c>
      <c r="J157" s="17" t="s">
        <v>25</v>
      </c>
      <c r="K157" s="17" t="s">
        <v>46</v>
      </c>
    </row>
    <row r="158" spans="1:12" ht="30.75" customHeight="1" x14ac:dyDescent="0.25">
      <c r="A158" s="48">
        <f t="shared" si="3"/>
        <v>3</v>
      </c>
      <c r="B158" s="127">
        <v>43530</v>
      </c>
      <c r="C158" s="119" t="s">
        <v>520</v>
      </c>
      <c r="D158" s="19">
        <f>IFERROR((IFERROR(VLOOKUP(C158,CADA_PROD!C:G,5,0),VLOOKUP(C158,CADA_PROD!B:G,6,0))),"")</f>
        <v>0</v>
      </c>
      <c r="E158" s="20"/>
      <c r="F158" s="16"/>
      <c r="G158" s="47">
        <v>1</v>
      </c>
      <c r="H158" s="46">
        <f>IF(C158="","",SUMIFS(entrada!H:H,entrada!C:C,C158,entrada!N:N,K158)-SUMIFS(SAIDA!G:G,SAIDA!C:C,C158,K:K,K158))</f>
        <v>-2</v>
      </c>
      <c r="I158" s="22">
        <f>IF(C158="","",VLOOKUP(C158,CADA_PROD!C:F,4,0)*G158)</f>
        <v>0</v>
      </c>
      <c r="J158" s="102" t="s">
        <v>25</v>
      </c>
      <c r="K158" s="17" t="s">
        <v>46</v>
      </c>
    </row>
    <row r="159" spans="1:12" ht="30.75" customHeight="1" x14ac:dyDescent="0.25">
      <c r="A159" s="48">
        <f t="shared" si="3"/>
        <v>3</v>
      </c>
      <c r="B159" s="127">
        <v>43530</v>
      </c>
      <c r="C159" s="119" t="s">
        <v>472</v>
      </c>
      <c r="D159" s="19">
        <f>IFERROR((IFERROR(VLOOKUP(C159,CADA_PROD!C:G,5,0),VLOOKUP(C159,CADA_PROD!B:G,6,0))),"")</f>
        <v>0</v>
      </c>
      <c r="E159" s="20"/>
      <c r="F159" s="16"/>
      <c r="G159" s="47">
        <v>2</v>
      </c>
      <c r="H159" s="46">
        <f>IF(C159="","",SUMIFS(entrada!H:H,entrada!C:C,C159,entrada!N:N,K159)-SUMIFS(SAIDA!G:G,SAIDA!C:C,C159,K:K,K159))</f>
        <v>2</v>
      </c>
      <c r="I159" s="22">
        <f>IF(C159="","",VLOOKUP(C159,CADA_PROD!C:F,4,0)*G159)</f>
        <v>0</v>
      </c>
      <c r="J159" s="17" t="s">
        <v>25</v>
      </c>
      <c r="K159" s="17" t="s">
        <v>46</v>
      </c>
    </row>
    <row r="160" spans="1:12" ht="30.75" customHeight="1" x14ac:dyDescent="0.25">
      <c r="A160" s="48">
        <f t="shared" si="3"/>
        <v>3</v>
      </c>
      <c r="B160" s="127">
        <v>43530</v>
      </c>
      <c r="C160" s="119" t="s">
        <v>559</v>
      </c>
      <c r="D160" s="19">
        <f>IFERROR((IFERROR(VLOOKUP(C160,CADA_PROD!C:G,5,0),VLOOKUP(C160,CADA_PROD!B:G,6,0))),"")</f>
        <v>0</v>
      </c>
      <c r="E160" s="20"/>
      <c r="F160" s="16"/>
      <c r="G160" s="47">
        <v>7</v>
      </c>
      <c r="H160" s="46">
        <f>IF(C160="","",SUMIFS(entrada!H:H,entrada!C:C,C160,entrada!N:N,K160)-SUMIFS(SAIDA!G:G,SAIDA!C:C,C160,K:K,K160))</f>
        <v>-3</v>
      </c>
      <c r="I160" s="22">
        <f>IF(C160="","",VLOOKUP(C160,CADA_PROD!C:F,4,0)*G160)</f>
        <v>0</v>
      </c>
      <c r="J160" s="102" t="s">
        <v>25</v>
      </c>
      <c r="K160" s="17" t="s">
        <v>46</v>
      </c>
    </row>
    <row r="161" spans="1:11" ht="30.75" customHeight="1" x14ac:dyDescent="0.25">
      <c r="A161" s="48">
        <f t="shared" si="3"/>
        <v>3</v>
      </c>
      <c r="B161" s="127">
        <v>43530</v>
      </c>
      <c r="C161" s="119" t="s">
        <v>121</v>
      </c>
      <c r="D161" s="19" t="str">
        <f>IFERROR((IFERROR(VLOOKUP(C161,CADA_PROD!C:G,5,0),VLOOKUP(C161,CADA_PROD!B:G,6,0))),"")</f>
        <v>unidade</v>
      </c>
      <c r="E161" s="20"/>
      <c r="F161" s="16"/>
      <c r="G161" s="47">
        <v>8</v>
      </c>
      <c r="H161" s="46">
        <f>IF(C161="","",SUMIFS(entrada!H:H,entrada!C:C,C161,entrada!N:N,K161)-SUMIFS(SAIDA!G:G,SAIDA!C:C,C161,K:K,K161))</f>
        <v>13</v>
      </c>
      <c r="I161" s="22">
        <f>IF(C161="","",VLOOKUP(C161,CADA_PROD!C:F,4,0)*G161)</f>
        <v>0</v>
      </c>
      <c r="J161" s="17" t="s">
        <v>25</v>
      </c>
      <c r="K161" s="17" t="s">
        <v>46</v>
      </c>
    </row>
    <row r="162" spans="1:11" ht="30.75" customHeight="1" x14ac:dyDescent="0.25">
      <c r="A162" s="48">
        <f t="shared" si="3"/>
        <v>3</v>
      </c>
      <c r="B162" s="127">
        <v>43530</v>
      </c>
      <c r="C162" s="119" t="s">
        <v>484</v>
      </c>
      <c r="D162" s="19" t="str">
        <f>IFERROR((IFERROR(VLOOKUP(C162,CADA_PROD!C:G,5,0),VLOOKUP(C162,CADA_PROD!B:G,6,0))),"")</f>
        <v>pacote 50X</v>
      </c>
      <c r="E162" s="20"/>
      <c r="F162" s="16"/>
      <c r="G162" s="47">
        <v>1</v>
      </c>
      <c r="H162" s="46">
        <f>IF(C162="","",SUMIFS(entrada!H:H,entrada!C:C,C162,entrada!N:N,K162)-SUMIFS(SAIDA!G:G,SAIDA!C:C,C162,K:K,K162))</f>
        <v>14</v>
      </c>
      <c r="I162" s="22">
        <f>IF(C162="","",VLOOKUP(C162,CADA_PROD!C:F,4,0)*G162)</f>
        <v>2.7</v>
      </c>
      <c r="J162" s="102" t="s">
        <v>25</v>
      </c>
      <c r="K162" s="17" t="s">
        <v>46</v>
      </c>
    </row>
    <row r="163" spans="1:11" ht="30.75" customHeight="1" x14ac:dyDescent="0.25">
      <c r="A163" s="48">
        <f t="shared" si="3"/>
        <v>3</v>
      </c>
      <c r="B163" s="127">
        <v>43530</v>
      </c>
      <c r="C163" s="119" t="s">
        <v>102</v>
      </c>
      <c r="D163" s="19" t="str">
        <f>IFERROR((IFERROR(VLOOKUP(C163,CADA_PROD!C:G,5,0),VLOOKUP(C163,CADA_PROD!B:G,6,0))),"")</f>
        <v>unidade</v>
      </c>
      <c r="E163" s="20"/>
      <c r="F163" s="16"/>
      <c r="G163" s="47">
        <v>1</v>
      </c>
      <c r="H163" s="46">
        <f>IF(C163="","",SUMIFS(entrada!H:H,entrada!C:C,C163,entrada!N:N,K163)-SUMIFS(SAIDA!G:G,SAIDA!C:C,C163,K:K,K163))</f>
        <v>-2</v>
      </c>
      <c r="I163" s="22" t="e">
        <f>IF(C163="","",VLOOKUP(C163,CADA_PROD!C:F,4,0)*G163)</f>
        <v>#N/A</v>
      </c>
      <c r="J163" s="17" t="s">
        <v>25</v>
      </c>
      <c r="K163" s="17" t="s">
        <v>46</v>
      </c>
    </row>
    <row r="164" spans="1:11" ht="30.75" customHeight="1" x14ac:dyDescent="0.25">
      <c r="A164" s="48">
        <f t="shared" si="3"/>
        <v>3</v>
      </c>
      <c r="B164" s="127">
        <v>43530</v>
      </c>
      <c r="C164" s="119" t="s">
        <v>101</v>
      </c>
      <c r="D164" s="19" t="str">
        <f>IFERROR((IFERROR(VLOOKUP(C164,CADA_PROD!C:G,5,0),VLOOKUP(C164,CADA_PROD!B:G,6,0))),"")</f>
        <v>unidade</v>
      </c>
      <c r="E164" s="20"/>
      <c r="F164" s="16"/>
      <c r="G164" s="47">
        <v>1</v>
      </c>
      <c r="H164" s="46">
        <f>IF(C164="","",SUMIFS(entrada!H:H,entrada!C:C,C164,entrada!N:N,K164)-SUMIFS(SAIDA!G:G,SAIDA!C:C,C164,K:K,K164))</f>
        <v>-2</v>
      </c>
      <c r="I164" s="22" t="e">
        <f>IF(C164="","",VLOOKUP(C164,CADA_PROD!C:F,4,0)*G164)</f>
        <v>#N/A</v>
      </c>
      <c r="J164" s="102" t="s">
        <v>25</v>
      </c>
      <c r="K164" s="17" t="s">
        <v>46</v>
      </c>
    </row>
    <row r="165" spans="1:11" ht="30.75" customHeight="1" x14ac:dyDescent="0.25">
      <c r="A165" s="48">
        <f t="shared" si="3"/>
        <v>3</v>
      </c>
      <c r="B165" s="127">
        <v>43530</v>
      </c>
      <c r="C165" s="119" t="s">
        <v>95</v>
      </c>
      <c r="D165" s="19" t="str">
        <f>IFERROR((IFERROR(VLOOKUP(C165,CADA_PROD!C:G,5,0),VLOOKUP(C165,CADA_PROD!B:G,6,0))),"")</f>
        <v>unidade</v>
      </c>
      <c r="E165" s="20"/>
      <c r="F165" s="16"/>
      <c r="G165" s="47">
        <v>1</v>
      </c>
      <c r="H165" s="46">
        <f>IF(C165="","",SUMIFS(entrada!H:H,entrada!C:C,C165,entrada!N:N,K165)-SUMIFS(SAIDA!G:G,SAIDA!C:C,C165,K:K,K165))</f>
        <v>2</v>
      </c>
      <c r="I165" s="22">
        <f>IF(C165="","",VLOOKUP(C165,CADA_PROD!C:F,4,0)*G165)</f>
        <v>0</v>
      </c>
      <c r="J165" s="17" t="s">
        <v>25</v>
      </c>
      <c r="K165" s="17" t="s">
        <v>46</v>
      </c>
    </row>
    <row r="166" spans="1:11" ht="30.75" customHeight="1" x14ac:dyDescent="0.25">
      <c r="A166" s="48">
        <f t="shared" si="3"/>
        <v>3</v>
      </c>
      <c r="B166" s="127">
        <v>43530</v>
      </c>
      <c r="C166" s="137" t="s">
        <v>707</v>
      </c>
      <c r="D166" s="19" t="str">
        <f>IFERROR((IFERROR(VLOOKUP(C166,CADA_PROD!C:G,5,0),VLOOKUP(C166,CADA_PROD!B:G,6,0))),"")</f>
        <v/>
      </c>
      <c r="E166" s="20"/>
      <c r="F166" s="123" t="s">
        <v>710</v>
      </c>
      <c r="G166" s="47">
        <v>1</v>
      </c>
      <c r="H166" s="46">
        <f>IF(C166="","",SUMIFS(entrada!H:H,entrada!C:C,C166,entrada!N:N,K166)-SUMIFS(SAIDA!G:G,SAIDA!C:C,C166,K:K,K166))</f>
        <v>-1</v>
      </c>
      <c r="I166" s="22" t="e">
        <f>IF(C166="","",VLOOKUP(C166,CADA_PROD!C:F,4,0)*G166)</f>
        <v>#N/A</v>
      </c>
      <c r="J166" s="102" t="s">
        <v>25</v>
      </c>
      <c r="K166" s="17" t="s">
        <v>46</v>
      </c>
    </row>
    <row r="167" spans="1:11" ht="30.75" customHeight="1" x14ac:dyDescent="0.25">
      <c r="A167" s="48">
        <f t="shared" si="3"/>
        <v>3</v>
      </c>
      <c r="B167" s="127">
        <v>43530</v>
      </c>
      <c r="C167" s="119" t="s">
        <v>529</v>
      </c>
      <c r="D167" s="19">
        <f>IFERROR((IFERROR(VLOOKUP(C167,CADA_PROD!C:G,5,0),VLOOKUP(C167,CADA_PROD!B:G,6,0))),"")</f>
        <v>0</v>
      </c>
      <c r="E167" s="20"/>
      <c r="F167" s="16"/>
      <c r="G167" s="47">
        <v>1</v>
      </c>
      <c r="H167" s="46">
        <f>IF(C167="","",SUMIFS(entrada!H:H,entrada!C:C,C167,entrada!N:N,K167)-SUMIFS(SAIDA!G:G,SAIDA!C:C,C167,K:K,K167))</f>
        <v>1</v>
      </c>
      <c r="I167" s="22">
        <f>IF(C167="","",VLOOKUP(C167,CADA_PROD!C:F,4,0)*G167)</f>
        <v>0</v>
      </c>
      <c r="J167" s="17" t="s">
        <v>25</v>
      </c>
      <c r="K167" s="17" t="s">
        <v>46</v>
      </c>
    </row>
    <row r="168" spans="1:11" ht="30.75" customHeight="1" x14ac:dyDescent="0.25">
      <c r="A168" s="48">
        <f t="shared" si="3"/>
        <v>3</v>
      </c>
      <c r="B168" s="127">
        <v>43530</v>
      </c>
      <c r="C168" s="119" t="s">
        <v>632</v>
      </c>
      <c r="D168" s="19">
        <f>IFERROR((IFERROR(VLOOKUP(C168,CADA_PROD!C:G,5,0),VLOOKUP(C168,CADA_PROD!B:G,6,0))),"")</f>
        <v>0</v>
      </c>
      <c r="E168" s="20"/>
      <c r="F168" s="16"/>
      <c r="G168" s="47">
        <v>1</v>
      </c>
      <c r="H168" s="46">
        <f>IF(C168="","",SUMIFS(entrada!H:H,entrada!C:C,C168,entrada!N:N,K168)-SUMIFS(SAIDA!G:G,SAIDA!C:C,C168,K:K,K168))</f>
        <v>1</v>
      </c>
      <c r="I168" s="22">
        <f>IF(C168="","",VLOOKUP(C168,CADA_PROD!C:F,4,0)*G168)</f>
        <v>0</v>
      </c>
      <c r="J168" s="102" t="s">
        <v>25</v>
      </c>
      <c r="K168" s="17" t="s">
        <v>46</v>
      </c>
    </row>
    <row r="169" spans="1:11" ht="30.75" customHeight="1" x14ac:dyDescent="0.25">
      <c r="A169" s="48">
        <f t="shared" si="3"/>
        <v>3</v>
      </c>
      <c r="B169" s="127">
        <v>43530</v>
      </c>
      <c r="C169" s="119" t="s">
        <v>433</v>
      </c>
      <c r="D169" s="19">
        <f>IFERROR((IFERROR(VLOOKUP(C169,CADA_PROD!C:G,5,0),VLOOKUP(C169,CADA_PROD!B:G,6,0))),"")</f>
        <v>0</v>
      </c>
      <c r="E169" s="20"/>
      <c r="F169" s="16"/>
      <c r="G169" s="47">
        <v>2</v>
      </c>
      <c r="H169" s="46">
        <f>IF(C169="","",SUMIFS(entrada!H:H,entrada!C:C,C169,entrada!N:N,K169)-SUMIFS(SAIDA!G:G,SAIDA!C:C,C169,K:K,K169))</f>
        <v>5</v>
      </c>
      <c r="I169" s="22">
        <f>IF(C169="","",VLOOKUP(C169,CADA_PROD!C:F,4,0)*G169)</f>
        <v>0</v>
      </c>
      <c r="J169" s="17" t="s">
        <v>25</v>
      </c>
      <c r="K169" s="17" t="s">
        <v>46</v>
      </c>
    </row>
    <row r="170" spans="1:11" ht="30" customHeight="1" x14ac:dyDescent="0.25">
      <c r="A170" s="48">
        <f t="shared" si="3"/>
        <v>3</v>
      </c>
      <c r="B170" s="127">
        <v>43530</v>
      </c>
      <c r="C170" s="119" t="s">
        <v>567</v>
      </c>
      <c r="D170" s="19">
        <f>IFERROR((IFERROR(VLOOKUP(C170,CADA_PROD!C:G,5,0),VLOOKUP(C170,CADA_PROD!B:G,6,0))),"")</f>
        <v>0</v>
      </c>
      <c r="E170" s="20"/>
      <c r="F170" s="16"/>
      <c r="G170" s="47">
        <v>1</v>
      </c>
      <c r="H170" s="46">
        <f>IF(C170="","",SUMIFS(entrada!H:H,entrada!C:C,C170,entrada!N:N,K170)-SUMIFS(SAIDA!G:G,SAIDA!C:C,C170,K:K,K170))</f>
        <v>4</v>
      </c>
      <c r="I170" s="22">
        <f>IF(C170="","",VLOOKUP(C170,CADA_PROD!C:F,4,0)*G170)</f>
        <v>0</v>
      </c>
      <c r="J170" s="102" t="s">
        <v>25</v>
      </c>
      <c r="K170" s="17" t="s">
        <v>46</v>
      </c>
    </row>
    <row r="171" spans="1:11" ht="30" customHeight="1" x14ac:dyDescent="0.25">
      <c r="A171" s="48">
        <f t="shared" ref="A171:A199" si="4">IF(C171="","",MONTH(B171))</f>
        <v>3</v>
      </c>
      <c r="B171" s="127">
        <v>43530</v>
      </c>
      <c r="C171" s="119" t="s">
        <v>153</v>
      </c>
      <c r="D171" s="19" t="str">
        <f>IFERROR((IFERROR(VLOOKUP(C171,CADA_PROD!C:G,5,0),VLOOKUP(C171,CADA_PROD!B:G,6,0))),"")</f>
        <v>unidade</v>
      </c>
      <c r="E171" s="20"/>
      <c r="F171" s="16"/>
      <c r="G171" s="47">
        <v>1</v>
      </c>
      <c r="H171" s="46">
        <f>IF(C171="","",SUMIFS(entrada!H:H,entrada!C:C,C171,entrada!N:N,K171)-SUMIFS(SAIDA!G:G,SAIDA!C:C,C171,K:K,K171))</f>
        <v>10</v>
      </c>
      <c r="I171" s="22">
        <f>IF(C171="","",VLOOKUP(C171,CADA_PROD!C:F,4,0)*G171)</f>
        <v>0</v>
      </c>
      <c r="J171" s="17" t="s">
        <v>25</v>
      </c>
      <c r="K171" s="17" t="s">
        <v>46</v>
      </c>
    </row>
    <row r="172" spans="1:11" ht="30" customHeight="1" x14ac:dyDescent="0.25">
      <c r="A172" s="48">
        <f t="shared" si="4"/>
        <v>3</v>
      </c>
      <c r="B172" s="127">
        <v>43530</v>
      </c>
      <c r="C172" s="119" t="s">
        <v>152</v>
      </c>
      <c r="D172" s="19" t="str">
        <f>IFERROR((IFERROR(VLOOKUP(C172,CADA_PROD!C:G,5,0),VLOOKUP(C172,CADA_PROD!B:G,6,0))),"")</f>
        <v>unidade</v>
      </c>
      <c r="E172" s="20"/>
      <c r="F172" s="16"/>
      <c r="G172" s="47">
        <v>1</v>
      </c>
      <c r="H172" s="46">
        <f>IF(C172="","",SUMIFS(entrada!H:H,entrada!C:C,C172,entrada!N:N,K172)-SUMIFS(SAIDA!G:G,SAIDA!C:C,C172,K:K,K172))</f>
        <v>13</v>
      </c>
      <c r="I172" s="22">
        <f>IF(C172="","",VLOOKUP(C172,CADA_PROD!C:F,4,0)*G172)</f>
        <v>0</v>
      </c>
      <c r="J172" s="102" t="s">
        <v>25</v>
      </c>
      <c r="K172" s="17" t="s">
        <v>46</v>
      </c>
    </row>
    <row r="173" spans="1:11" ht="30" customHeight="1" x14ac:dyDescent="0.25">
      <c r="A173" s="48">
        <f t="shared" si="4"/>
        <v>3</v>
      </c>
      <c r="B173" s="127">
        <v>43530</v>
      </c>
      <c r="C173" s="119" t="s">
        <v>661</v>
      </c>
      <c r="D173" s="19" t="str">
        <f>IFERROR((IFERROR(VLOOKUP(C173,CADA_PROD!C:G,5,0),VLOOKUP(C173,CADA_PROD!B:G,6,0))),"")</f>
        <v>unidade</v>
      </c>
      <c r="E173" s="20"/>
      <c r="F173" s="16"/>
      <c r="G173" s="47">
        <v>11</v>
      </c>
      <c r="H173" s="46">
        <f>IF(C173="","",SUMIFS(entrada!H:H,entrada!C:C,C173,entrada!N:N,K173)-SUMIFS(SAIDA!G:G,SAIDA!C:C,C173,K:K,K173))</f>
        <v>510</v>
      </c>
      <c r="I173" s="22" t="e">
        <f>IF(C173="","",VLOOKUP(C173,CADA_PROD!C:F,4,0)*G173)</f>
        <v>#N/A</v>
      </c>
      <c r="J173" s="17" t="s">
        <v>25</v>
      </c>
      <c r="K173" s="17" t="s">
        <v>46</v>
      </c>
    </row>
    <row r="174" spans="1:11" ht="30" customHeight="1" x14ac:dyDescent="0.25">
      <c r="A174" s="48">
        <f t="shared" si="4"/>
        <v>3</v>
      </c>
      <c r="B174" s="127">
        <v>43530</v>
      </c>
      <c r="C174" s="119" t="s">
        <v>273</v>
      </c>
      <c r="D174" s="19">
        <f>IFERROR((IFERROR(VLOOKUP(C174,CADA_PROD!C:G,5,0),VLOOKUP(C174,CADA_PROD!B:G,6,0))),"")</f>
        <v>0</v>
      </c>
      <c r="E174" s="20"/>
      <c r="F174" s="16"/>
      <c r="G174" s="47">
        <v>3</v>
      </c>
      <c r="H174" s="46">
        <f>IF(C174="","",SUMIFS(entrada!H:H,entrada!C:C,C174,entrada!N:N,K174)-SUMIFS(SAIDA!G:G,SAIDA!C:C,C174,K:K,K174))</f>
        <v>0</v>
      </c>
      <c r="I174" s="22">
        <f>IF(C174="","",VLOOKUP(C174,CADA_PROD!C:F,4,0)*G174)</f>
        <v>0</v>
      </c>
      <c r="J174" s="102" t="s">
        <v>25</v>
      </c>
      <c r="K174" s="17" t="s">
        <v>46</v>
      </c>
    </row>
    <row r="175" spans="1:11" ht="30" customHeight="1" x14ac:dyDescent="0.25">
      <c r="A175" s="48">
        <f t="shared" si="4"/>
        <v>3</v>
      </c>
      <c r="B175" s="127">
        <v>43531</v>
      </c>
      <c r="C175" s="119" t="s">
        <v>240</v>
      </c>
      <c r="D175" s="19" t="str">
        <f>IFERROR((IFERROR(VLOOKUP(C175,CADA_PROD!C:G,5,0),VLOOKUP(C175,CADA_PROD!B:G,6,0))),"")</f>
        <v>unidade</v>
      </c>
      <c r="E175" s="20"/>
      <c r="F175" s="16"/>
      <c r="G175" s="47">
        <v>2</v>
      </c>
      <c r="H175" s="46">
        <f>IF(C175="","",SUMIFS(entrada!H:H,entrada!C:C,C175,entrada!N:N,K175)-SUMIFS(SAIDA!G:G,SAIDA!C:C,C175,K:K,K175))</f>
        <v>4</v>
      </c>
      <c r="I175" s="22">
        <f>IF(C175="","",VLOOKUP(C175,CADA_PROD!C:F,4,0)*G175)</f>
        <v>0</v>
      </c>
      <c r="J175" s="17" t="s">
        <v>25</v>
      </c>
      <c r="K175" s="17" t="s">
        <v>46</v>
      </c>
    </row>
    <row r="176" spans="1:11" ht="30" customHeight="1" x14ac:dyDescent="0.25">
      <c r="A176" s="48">
        <f t="shared" si="4"/>
        <v>3</v>
      </c>
      <c r="B176" s="127">
        <v>43531</v>
      </c>
      <c r="C176" s="119" t="s">
        <v>661</v>
      </c>
      <c r="D176" s="19" t="str">
        <f>IFERROR((IFERROR(VLOOKUP(C176,CADA_PROD!C:G,5,0),VLOOKUP(C176,CADA_PROD!B:G,6,0))),"")</f>
        <v>unidade</v>
      </c>
      <c r="E176" s="20"/>
      <c r="F176" s="16"/>
      <c r="G176" s="47">
        <v>20</v>
      </c>
      <c r="H176" s="46">
        <f>IF(C176="","",SUMIFS(entrada!H:H,entrada!C:C,C176,entrada!N:N,K176)-SUMIFS(SAIDA!G:G,SAIDA!C:C,C176,K:K,K176))</f>
        <v>510</v>
      </c>
      <c r="I176" s="22" t="e">
        <f>IF(C176="","",VLOOKUP(C176,CADA_PROD!C:F,4,0)*G176)</f>
        <v>#N/A</v>
      </c>
      <c r="J176" s="102" t="s">
        <v>25</v>
      </c>
      <c r="K176" s="17" t="s">
        <v>46</v>
      </c>
    </row>
    <row r="177" spans="1:11" ht="30" customHeight="1" x14ac:dyDescent="0.25">
      <c r="A177" s="48">
        <f t="shared" si="4"/>
        <v>3</v>
      </c>
      <c r="B177" s="127">
        <v>43531</v>
      </c>
      <c r="C177" s="119" t="s">
        <v>578</v>
      </c>
      <c r="D177" s="19">
        <f>IFERROR((IFERROR(VLOOKUP(C177,CADA_PROD!C:G,5,0),VLOOKUP(C177,CADA_PROD!B:G,6,0))),"")</f>
        <v>0</v>
      </c>
      <c r="E177" s="20"/>
      <c r="F177" s="16"/>
      <c r="G177" s="47">
        <v>2</v>
      </c>
      <c r="H177" s="46">
        <f>IF(C177="","",SUMIFS(entrada!H:H,entrada!C:C,C177,entrada!N:N,K177)-SUMIFS(SAIDA!G:G,SAIDA!C:C,C177,K:K,K177))</f>
        <v>-1</v>
      </c>
      <c r="I177" s="22">
        <f>IF(C177="","",VLOOKUP(C177,CADA_PROD!C:F,4,0)*G177)</f>
        <v>0</v>
      </c>
      <c r="J177" s="17" t="s">
        <v>25</v>
      </c>
      <c r="K177" s="17" t="s">
        <v>46</v>
      </c>
    </row>
    <row r="178" spans="1:11" ht="30" customHeight="1" x14ac:dyDescent="0.25">
      <c r="A178" s="48">
        <f t="shared" si="4"/>
        <v>3</v>
      </c>
      <c r="B178" s="127">
        <v>43531</v>
      </c>
      <c r="C178" s="119" t="s">
        <v>215</v>
      </c>
      <c r="D178" s="19">
        <f>IFERROR((IFERROR(VLOOKUP(C178,CADA_PROD!C:G,5,0),VLOOKUP(C178,CADA_PROD!B:G,6,0))),"")</f>
        <v>0</v>
      </c>
      <c r="E178" s="20"/>
      <c r="F178" s="16"/>
      <c r="G178" s="47">
        <v>2</v>
      </c>
      <c r="H178" s="46">
        <f>IF(C178="","",SUMIFS(entrada!H:H,entrada!C:C,C178,entrada!N:N,K178)-SUMIFS(SAIDA!G:G,SAIDA!C:C,C178,K:K,K178))</f>
        <v>-8</v>
      </c>
      <c r="I178" s="22">
        <f>IF(C178="","",VLOOKUP(C178,CADA_PROD!C:F,4,0)*G178)</f>
        <v>0</v>
      </c>
      <c r="J178" s="102" t="s">
        <v>25</v>
      </c>
      <c r="K178" s="17" t="s">
        <v>46</v>
      </c>
    </row>
    <row r="179" spans="1:11" ht="30" customHeight="1" x14ac:dyDescent="0.25">
      <c r="A179" s="48">
        <f t="shared" si="4"/>
        <v>3</v>
      </c>
      <c r="B179" s="127">
        <v>43531</v>
      </c>
      <c r="C179" s="119" t="s">
        <v>248</v>
      </c>
      <c r="D179" s="19">
        <f>IFERROR((IFERROR(VLOOKUP(C179,CADA_PROD!C:G,5,0),VLOOKUP(C179,CADA_PROD!B:G,6,0))),"")</f>
        <v>0</v>
      </c>
      <c r="E179" s="20"/>
      <c r="F179" s="16"/>
      <c r="G179" s="47">
        <v>4</v>
      </c>
      <c r="H179" s="46">
        <f>IF(C179="","",SUMIFS(entrada!H:H,entrada!C:C,C179,entrada!N:N,K179)-SUMIFS(SAIDA!G:G,SAIDA!C:C,C179,K:K,K179))</f>
        <v>60</v>
      </c>
      <c r="I179" s="22">
        <f>IF(C179="","",VLOOKUP(C179,CADA_PROD!C:F,4,0)*G179)</f>
        <v>0</v>
      </c>
      <c r="J179" s="17" t="s">
        <v>25</v>
      </c>
      <c r="K179" s="17" t="s">
        <v>46</v>
      </c>
    </row>
    <row r="180" spans="1:11" ht="30" customHeight="1" x14ac:dyDescent="0.25">
      <c r="A180" s="48">
        <f t="shared" si="4"/>
        <v>3</v>
      </c>
      <c r="B180" s="127">
        <v>43531</v>
      </c>
      <c r="C180" s="119" t="s">
        <v>631</v>
      </c>
      <c r="D180" s="19">
        <f>IFERROR((IFERROR(VLOOKUP(C180,CADA_PROD!C:G,5,0),VLOOKUP(C180,CADA_PROD!B:G,6,0))),"")</f>
        <v>0</v>
      </c>
      <c r="E180" s="20"/>
      <c r="F180" s="16"/>
      <c r="G180" s="47">
        <v>1</v>
      </c>
      <c r="H180" s="46">
        <f>IF(C180="","",SUMIFS(entrada!H:H,entrada!C:C,C180,entrada!N:N,K180)-SUMIFS(SAIDA!G:G,SAIDA!C:C,C180,K:K,K180))</f>
        <v>-7</v>
      </c>
      <c r="I180" s="22">
        <f>IF(C180="","",VLOOKUP(C180,CADA_PROD!C:F,4,0)*G180)</f>
        <v>0</v>
      </c>
      <c r="J180" s="102" t="s">
        <v>25</v>
      </c>
      <c r="K180" s="17" t="s">
        <v>46</v>
      </c>
    </row>
    <row r="181" spans="1:11" ht="30" customHeight="1" x14ac:dyDescent="0.25">
      <c r="A181" s="48">
        <f t="shared" si="4"/>
        <v>3</v>
      </c>
      <c r="B181" s="127">
        <v>43531</v>
      </c>
      <c r="C181" s="119" t="s">
        <v>595</v>
      </c>
      <c r="D181" s="19">
        <f>IFERROR((IFERROR(VLOOKUP(C181,CADA_PROD!C:G,5,0),VLOOKUP(C181,CADA_PROD!B:G,6,0))),"")</f>
        <v>0</v>
      </c>
      <c r="E181" s="20"/>
      <c r="F181" s="16"/>
      <c r="G181" s="47">
        <v>1</v>
      </c>
      <c r="H181" s="46">
        <f>IF(C181="","",SUMIFS(entrada!H:H,entrada!C:C,C181,entrada!N:N,K181)-SUMIFS(SAIDA!G:G,SAIDA!C:C,C181,K:K,K181))</f>
        <v>-1</v>
      </c>
      <c r="I181" s="22">
        <f>IF(C181="","",VLOOKUP(C181,CADA_PROD!C:F,4,0)*G181)</f>
        <v>0</v>
      </c>
      <c r="J181" s="17" t="s">
        <v>25</v>
      </c>
      <c r="K181" s="17" t="s">
        <v>46</v>
      </c>
    </row>
    <row r="182" spans="1:11" ht="30" customHeight="1" x14ac:dyDescent="0.25">
      <c r="A182" s="48">
        <f t="shared" si="4"/>
        <v>3</v>
      </c>
      <c r="B182" s="127">
        <v>43531</v>
      </c>
      <c r="C182" s="119" t="s">
        <v>596</v>
      </c>
      <c r="D182" s="19">
        <f>IFERROR((IFERROR(VLOOKUP(C182,CADA_PROD!C:G,5,0),VLOOKUP(C182,CADA_PROD!B:G,6,0))),"")</f>
        <v>0</v>
      </c>
      <c r="E182" s="20"/>
      <c r="F182" s="16"/>
      <c r="G182" s="47">
        <v>1</v>
      </c>
      <c r="H182" s="46">
        <f>IF(C182="","",SUMIFS(entrada!H:H,entrada!C:C,C182,entrada!N:N,K182)-SUMIFS(SAIDA!G:G,SAIDA!C:C,C182,K:K,K182))</f>
        <v>-1</v>
      </c>
      <c r="I182" s="22">
        <f>IF(C182="","",VLOOKUP(C182,CADA_PROD!C:F,4,0)*G182)</f>
        <v>0</v>
      </c>
      <c r="J182" s="102" t="s">
        <v>25</v>
      </c>
      <c r="K182" s="17" t="s">
        <v>46</v>
      </c>
    </row>
    <row r="183" spans="1:11" ht="30" customHeight="1" x14ac:dyDescent="0.25">
      <c r="A183" s="48">
        <f t="shared" si="4"/>
        <v>3</v>
      </c>
      <c r="B183" s="127">
        <v>43531</v>
      </c>
      <c r="C183" s="119" t="s">
        <v>345</v>
      </c>
      <c r="D183" s="19">
        <f>IFERROR((IFERROR(VLOOKUP(C183,CADA_PROD!C:G,5,0),VLOOKUP(C183,CADA_PROD!B:G,6,0))),"")</f>
        <v>0</v>
      </c>
      <c r="E183" s="20"/>
      <c r="F183" s="16"/>
      <c r="G183" s="47">
        <v>1</v>
      </c>
      <c r="H183" s="46">
        <f>IF(C183="","",SUMIFS(entrada!H:H,entrada!C:C,C183,entrada!N:N,K183)-SUMIFS(SAIDA!G:G,SAIDA!C:C,C183,K:K,K183))</f>
        <v>14</v>
      </c>
      <c r="I183" s="22">
        <f>IF(C183="","",VLOOKUP(C183,CADA_PROD!C:F,4,0)*G183)</f>
        <v>0</v>
      </c>
      <c r="J183" s="17" t="s">
        <v>25</v>
      </c>
      <c r="K183" s="17" t="s">
        <v>46</v>
      </c>
    </row>
    <row r="184" spans="1:11" ht="30" customHeight="1" x14ac:dyDescent="0.25">
      <c r="A184" s="48">
        <f t="shared" si="4"/>
        <v>3</v>
      </c>
      <c r="B184" s="127">
        <v>43531</v>
      </c>
      <c r="C184" s="119" t="s">
        <v>348</v>
      </c>
      <c r="D184" s="19">
        <f>IFERROR((IFERROR(VLOOKUP(C184,CADA_PROD!C:G,5,0),VLOOKUP(C184,CADA_PROD!B:G,6,0))),"")</f>
        <v>0</v>
      </c>
      <c r="E184" s="20"/>
      <c r="F184" s="16"/>
      <c r="G184" s="47">
        <v>1</v>
      </c>
      <c r="H184" s="46">
        <f>IF(C184="","",SUMIFS(entrada!H:H,entrada!C:C,C184,entrada!N:N,K184)-SUMIFS(SAIDA!G:G,SAIDA!C:C,C184,K:K,K184))</f>
        <v>-3</v>
      </c>
      <c r="I184" s="22">
        <f>IF(C184="","",VLOOKUP(C184,CADA_PROD!C:F,4,0)*G184)</f>
        <v>0</v>
      </c>
      <c r="J184" s="102" t="s">
        <v>25</v>
      </c>
      <c r="K184" s="17" t="s">
        <v>46</v>
      </c>
    </row>
    <row r="185" spans="1:11" ht="30" customHeight="1" x14ac:dyDescent="0.25">
      <c r="A185" s="48">
        <f t="shared" si="4"/>
        <v>3</v>
      </c>
      <c r="B185" s="127">
        <v>43531</v>
      </c>
      <c r="C185" s="119" t="s">
        <v>660</v>
      </c>
      <c r="D185" s="19" t="str">
        <f>IFERROR((IFERROR(VLOOKUP(C185,CADA_PROD!C:G,5,0),VLOOKUP(C185,CADA_PROD!B:G,6,0))),"")</f>
        <v>unidade</v>
      </c>
      <c r="E185" s="20"/>
      <c r="F185" s="16"/>
      <c r="G185" s="47">
        <v>24</v>
      </c>
      <c r="H185" s="46">
        <f>IF(C185="","",SUMIFS(entrada!H:H,entrada!C:C,C185,entrada!N:N,K185)-SUMIFS(SAIDA!G:G,SAIDA!C:C,C185,K:K,K185))</f>
        <v>582</v>
      </c>
      <c r="I185" s="22" t="e">
        <f>IF(C185="","",VLOOKUP(C185,CADA_PROD!C:F,4,0)*G185)</f>
        <v>#N/A</v>
      </c>
      <c r="J185" s="17" t="s">
        <v>25</v>
      </c>
      <c r="K185" s="17" t="s">
        <v>46</v>
      </c>
    </row>
    <row r="186" spans="1:11" ht="30" customHeight="1" x14ac:dyDescent="0.25">
      <c r="A186" s="48">
        <f t="shared" si="4"/>
        <v>3</v>
      </c>
      <c r="B186" s="127">
        <v>43531</v>
      </c>
      <c r="C186" s="119" t="s">
        <v>346</v>
      </c>
      <c r="D186" s="19">
        <f>IFERROR((IFERROR(VLOOKUP(C186,CADA_PROD!C:G,5,0),VLOOKUP(C186,CADA_PROD!B:G,6,0))),"")</f>
        <v>0</v>
      </c>
      <c r="E186" s="20"/>
      <c r="F186" s="16"/>
      <c r="G186" s="47">
        <v>1</v>
      </c>
      <c r="H186" s="46">
        <f>IF(C186="","",SUMIFS(entrada!H:H,entrada!C:C,C186,entrada!N:N,K186)-SUMIFS(SAIDA!G:G,SAIDA!C:C,C186,K:K,K186))</f>
        <v>7</v>
      </c>
      <c r="I186" s="22">
        <f>IF(C186="","",VLOOKUP(C186,CADA_PROD!C:F,4,0)*G186)</f>
        <v>0</v>
      </c>
      <c r="J186" s="102" t="s">
        <v>25</v>
      </c>
      <c r="K186" s="17" t="s">
        <v>46</v>
      </c>
    </row>
    <row r="187" spans="1:11" ht="30" customHeight="1" x14ac:dyDescent="0.25">
      <c r="A187" s="48">
        <f t="shared" si="4"/>
        <v>3</v>
      </c>
      <c r="B187" s="127">
        <v>43531</v>
      </c>
      <c r="C187" s="119" t="s">
        <v>285</v>
      </c>
      <c r="D187" s="19">
        <f>IFERROR((IFERROR(VLOOKUP(C187,CADA_PROD!C:G,5,0),VLOOKUP(C187,CADA_PROD!B:G,6,0))),"")</f>
        <v>0</v>
      </c>
      <c r="E187" s="20"/>
      <c r="F187" s="16"/>
      <c r="G187" s="47">
        <v>1</v>
      </c>
      <c r="H187" s="46">
        <f>IF(C187="","",SUMIFS(entrada!H:H,entrada!C:C,C187,entrada!N:N,K187)-SUMIFS(SAIDA!G:G,SAIDA!C:C,C187,K:K,K187))</f>
        <v>4</v>
      </c>
      <c r="I187" s="22">
        <f>IF(C187="","",VLOOKUP(C187,CADA_PROD!C:F,4,0)*G187)</f>
        <v>0</v>
      </c>
      <c r="J187" s="17" t="s">
        <v>25</v>
      </c>
      <c r="K187" s="17" t="s">
        <v>46</v>
      </c>
    </row>
    <row r="188" spans="1:11" ht="30" customHeight="1" x14ac:dyDescent="0.25">
      <c r="A188" s="48">
        <f t="shared" si="4"/>
        <v>3</v>
      </c>
      <c r="B188" s="127">
        <v>43531</v>
      </c>
      <c r="C188" s="119" t="s">
        <v>660</v>
      </c>
      <c r="D188" s="19" t="str">
        <f>IFERROR((IFERROR(VLOOKUP(C188,CADA_PROD!C:G,5,0),VLOOKUP(C188,CADA_PROD!B:G,6,0))),"")</f>
        <v>unidade</v>
      </c>
      <c r="E188" s="20"/>
      <c r="F188" s="16"/>
      <c r="G188" s="47">
        <v>15</v>
      </c>
      <c r="H188" s="46">
        <f>IF(C188="","",SUMIFS(entrada!H:H,entrada!C:C,C188,entrada!N:N,K188)-SUMIFS(SAIDA!G:G,SAIDA!C:C,C188,K:K,K188))</f>
        <v>582</v>
      </c>
      <c r="I188" s="22" t="e">
        <f>IF(C188="","",VLOOKUP(C188,CADA_PROD!C:F,4,0)*G188)</f>
        <v>#N/A</v>
      </c>
      <c r="J188" s="102" t="s">
        <v>25</v>
      </c>
      <c r="K188" s="17" t="s">
        <v>46</v>
      </c>
    </row>
    <row r="189" spans="1:11" ht="30" customHeight="1" x14ac:dyDescent="0.25">
      <c r="A189" s="48">
        <f t="shared" si="4"/>
        <v>3</v>
      </c>
      <c r="B189" s="127">
        <v>43531</v>
      </c>
      <c r="C189" s="119" t="s">
        <v>661</v>
      </c>
      <c r="D189" s="19" t="str">
        <f>IFERROR((IFERROR(VLOOKUP(C189,CADA_PROD!C:G,5,0),VLOOKUP(C189,CADA_PROD!B:G,6,0))),"")</f>
        <v>unidade</v>
      </c>
      <c r="E189" s="20"/>
      <c r="F189" s="16"/>
      <c r="G189" s="47">
        <v>20</v>
      </c>
      <c r="H189" s="46">
        <f>IF(C189="","",SUMIFS(entrada!H:H,entrada!C:C,C189,entrada!N:N,K189)-SUMIFS(SAIDA!G:G,SAIDA!C:C,C189,K:K,K189))</f>
        <v>510</v>
      </c>
      <c r="I189" s="22" t="e">
        <f>IF(C189="","",VLOOKUP(C189,CADA_PROD!C:F,4,0)*G189)</f>
        <v>#N/A</v>
      </c>
      <c r="J189" s="17" t="s">
        <v>25</v>
      </c>
      <c r="K189" s="17" t="s">
        <v>46</v>
      </c>
    </row>
    <row r="190" spans="1:11" ht="30" customHeight="1" x14ac:dyDescent="0.25">
      <c r="A190" s="48">
        <f t="shared" si="4"/>
        <v>3</v>
      </c>
      <c r="B190" s="127">
        <v>43531</v>
      </c>
      <c r="C190" s="132" t="s">
        <v>544</v>
      </c>
      <c r="D190" s="19">
        <f>IFERROR((IFERROR(VLOOKUP(C190,CADA_PROD!C:G,5,0),VLOOKUP(C190,CADA_PROD!B:G,6,0))),"")</f>
        <v>0</v>
      </c>
      <c r="E190" s="20"/>
      <c r="F190" s="16"/>
      <c r="G190" s="47">
        <v>1</v>
      </c>
      <c r="H190" s="46">
        <f>IF(C190="","",SUMIFS(entrada!H:H,entrada!C:C,C190,entrada!N:N,K190)-SUMIFS(SAIDA!G:G,SAIDA!C:C,C190,K:K,K190))</f>
        <v>15</v>
      </c>
      <c r="I190" s="22">
        <f>IF(C190="","",VLOOKUP(C190,CADA_PROD!C:F,4,0)*G190)</f>
        <v>0</v>
      </c>
      <c r="J190" s="102" t="s">
        <v>25</v>
      </c>
      <c r="K190" s="17" t="s">
        <v>46</v>
      </c>
    </row>
    <row r="191" spans="1:11" ht="30" customHeight="1" x14ac:dyDescent="0.25">
      <c r="A191" s="48">
        <f t="shared" si="4"/>
        <v>3</v>
      </c>
      <c r="B191" s="127">
        <v>43531</v>
      </c>
      <c r="C191" s="132" t="s">
        <v>690</v>
      </c>
      <c r="D191" s="19">
        <f>IFERROR((IFERROR(VLOOKUP(C191,CADA_PROD!C:G,5,0),VLOOKUP(C191,CADA_PROD!B:G,6,0))),"")</f>
        <v>0</v>
      </c>
      <c r="E191" s="20"/>
      <c r="F191" s="16"/>
      <c r="G191" s="47">
        <v>1</v>
      </c>
      <c r="H191" s="46">
        <f>IF(C191="","",SUMIFS(entrada!H:H,entrada!C:C,C191,entrada!N:N,K191)-SUMIFS(SAIDA!G:G,SAIDA!C:C,C191,K:K,K191))</f>
        <v>15</v>
      </c>
      <c r="I191" s="22">
        <f>IF(C191="","",VLOOKUP(C191,CADA_PROD!C:F,4,0)*G191)</f>
        <v>0</v>
      </c>
      <c r="J191" s="17" t="s">
        <v>25</v>
      </c>
      <c r="K191" s="17" t="s">
        <v>46</v>
      </c>
    </row>
    <row r="192" spans="1:11" ht="30" customHeight="1" x14ac:dyDescent="0.25">
      <c r="A192" s="48">
        <f t="shared" si="4"/>
        <v>3</v>
      </c>
      <c r="B192" s="127">
        <v>43531</v>
      </c>
      <c r="C192" s="132" t="s">
        <v>663</v>
      </c>
      <c r="D192" s="19" t="str">
        <f>IFERROR((IFERROR(VLOOKUP(C192,CADA_PROD!C:G,5,0),VLOOKUP(C192,CADA_PROD!B:G,6,0))),"")</f>
        <v>unidade</v>
      </c>
      <c r="E192" s="20"/>
      <c r="F192" s="16"/>
      <c r="G192" s="47">
        <v>1</v>
      </c>
      <c r="H192" s="46">
        <f>IF(C192="","",SUMIFS(entrada!H:H,entrada!C:C,C192,entrada!N:N,K192)-SUMIFS(SAIDA!G:G,SAIDA!C:C,C192,K:K,K192))</f>
        <v>161</v>
      </c>
      <c r="I192" s="22" t="e">
        <f>IF(C192="","",VLOOKUP(C192,CADA_PROD!C:F,4,0)*G192)</f>
        <v>#N/A</v>
      </c>
      <c r="J192" s="102" t="s">
        <v>25</v>
      </c>
      <c r="K192" s="17" t="s">
        <v>46</v>
      </c>
    </row>
    <row r="193" spans="1:11" ht="30" customHeight="1" x14ac:dyDescent="0.25">
      <c r="A193" s="48">
        <f t="shared" si="4"/>
        <v>3</v>
      </c>
      <c r="B193" s="127">
        <v>43531</v>
      </c>
      <c r="C193" s="132" t="s">
        <v>241</v>
      </c>
      <c r="D193" s="19">
        <f>IFERROR((IFERROR(VLOOKUP(C193,CADA_PROD!C:G,5,0),VLOOKUP(C193,CADA_PROD!B:G,6,0))),"")</f>
        <v>0</v>
      </c>
      <c r="E193" s="20"/>
      <c r="F193" s="16"/>
      <c r="G193" s="47">
        <v>4</v>
      </c>
      <c r="H193" s="46">
        <f>IF(C193="","",SUMIFS(entrada!H:H,entrada!C:C,C193,entrada!N:N,K193)-SUMIFS(SAIDA!G:G,SAIDA!C:C,C193,K:K,K193))</f>
        <v>68</v>
      </c>
      <c r="I193" s="22">
        <f>IF(C193="","",VLOOKUP(C193,CADA_PROD!C:F,4,0)*G193)</f>
        <v>0</v>
      </c>
      <c r="J193" s="17" t="s">
        <v>25</v>
      </c>
      <c r="K193" s="17" t="s">
        <v>46</v>
      </c>
    </row>
    <row r="194" spans="1:11" ht="30" customHeight="1" x14ac:dyDescent="0.25">
      <c r="A194" s="48">
        <f t="shared" si="4"/>
        <v>3</v>
      </c>
      <c r="B194" s="127">
        <v>43532</v>
      </c>
      <c r="C194" s="132" t="s">
        <v>180</v>
      </c>
      <c r="D194" s="19" t="str">
        <f>IFERROR((IFERROR(VLOOKUP(C194,CADA_PROD!C:G,5,0),VLOOKUP(C194,CADA_PROD!B:G,6,0))),"")</f>
        <v>unidade</v>
      </c>
      <c r="E194" s="20"/>
      <c r="F194" s="16"/>
      <c r="G194" s="47">
        <v>2</v>
      </c>
      <c r="H194" s="46">
        <f>IF(C194="","",SUMIFS(entrada!H:H,entrada!C:C,C194,entrada!N:N,K194)-SUMIFS(SAIDA!G:G,SAIDA!C:C,C194,K:K,K194))</f>
        <v>74</v>
      </c>
      <c r="I194" s="22">
        <f>IF(C194="","",VLOOKUP(C194,CADA_PROD!C:F,4,0)*G194)</f>
        <v>0</v>
      </c>
      <c r="J194" s="102" t="s">
        <v>25</v>
      </c>
      <c r="K194" s="17" t="s">
        <v>46</v>
      </c>
    </row>
    <row r="195" spans="1:11" ht="30" customHeight="1" x14ac:dyDescent="0.25">
      <c r="A195" s="48">
        <f t="shared" si="4"/>
        <v>3</v>
      </c>
      <c r="B195" s="127">
        <v>43532</v>
      </c>
      <c r="C195" s="132" t="s">
        <v>512</v>
      </c>
      <c r="D195" s="19">
        <f>IFERROR((IFERROR(VLOOKUP(C195,CADA_PROD!C:G,5,0),VLOOKUP(C195,CADA_PROD!B:G,6,0))),"")</f>
        <v>0</v>
      </c>
      <c r="E195" s="20"/>
      <c r="F195" s="16"/>
      <c r="G195" s="47">
        <v>2</v>
      </c>
      <c r="H195" s="46">
        <f>IF(C195="","",SUMIFS(entrada!H:H,entrada!C:C,C195,entrada!N:N,K195)-SUMIFS(SAIDA!G:G,SAIDA!C:C,C195,K:K,K195))</f>
        <v>-5</v>
      </c>
      <c r="I195" s="22">
        <f>IF(C195="","",VLOOKUP(C195,CADA_PROD!C:F,4,0)*G195)</f>
        <v>0</v>
      </c>
      <c r="J195" s="17" t="s">
        <v>25</v>
      </c>
      <c r="K195" s="17" t="s">
        <v>46</v>
      </c>
    </row>
    <row r="196" spans="1:11" ht="30" customHeight="1" x14ac:dyDescent="0.25">
      <c r="A196" s="48">
        <f t="shared" si="4"/>
        <v>3</v>
      </c>
      <c r="B196" s="127">
        <v>43532</v>
      </c>
      <c r="C196" s="132" t="s">
        <v>660</v>
      </c>
      <c r="D196" s="19" t="str">
        <f>IFERROR((IFERROR(VLOOKUP(C196,CADA_PROD!C:G,5,0),VLOOKUP(C196,CADA_PROD!B:G,6,0))),"")</f>
        <v>unidade</v>
      </c>
      <c r="E196" s="20"/>
      <c r="F196" s="16"/>
      <c r="G196" s="47">
        <v>9</v>
      </c>
      <c r="H196" s="46">
        <f>IF(C196="","",SUMIFS(entrada!H:H,entrada!C:C,C196,entrada!N:N,K196)-SUMIFS(SAIDA!G:G,SAIDA!C:C,C196,K:K,K196))</f>
        <v>582</v>
      </c>
      <c r="I196" s="22" t="e">
        <f>IF(C196="","",VLOOKUP(C196,CADA_PROD!C:F,4,0)*G196)</f>
        <v>#N/A</v>
      </c>
      <c r="J196" s="102" t="s">
        <v>25</v>
      </c>
      <c r="K196" s="17" t="s">
        <v>46</v>
      </c>
    </row>
    <row r="197" spans="1:11" ht="30" customHeight="1" x14ac:dyDescent="0.25">
      <c r="A197" s="48">
        <f t="shared" si="4"/>
        <v>3</v>
      </c>
      <c r="B197" s="127">
        <v>43532</v>
      </c>
      <c r="C197" s="132" t="s">
        <v>661</v>
      </c>
      <c r="D197" s="19" t="str">
        <f>IFERROR((IFERROR(VLOOKUP(C197,CADA_PROD!C:G,5,0),VLOOKUP(C197,CADA_PROD!B:G,6,0))),"")</f>
        <v>unidade</v>
      </c>
      <c r="E197" s="20"/>
      <c r="F197" s="16"/>
      <c r="G197" s="47">
        <v>9</v>
      </c>
      <c r="H197" s="46">
        <f>IF(C197="","",SUMIFS(entrada!H:H,entrada!C:C,C197,entrada!N:N,K197)-SUMIFS(SAIDA!G:G,SAIDA!C:C,C197,K:K,K197))</f>
        <v>510</v>
      </c>
      <c r="I197" s="22" t="e">
        <f>IF(C197="","",VLOOKUP(C197,CADA_PROD!C:F,4,0)*G197)</f>
        <v>#N/A</v>
      </c>
      <c r="J197" s="17" t="s">
        <v>25</v>
      </c>
      <c r="K197" s="17" t="s">
        <v>46</v>
      </c>
    </row>
    <row r="198" spans="1:11" ht="30" customHeight="1" x14ac:dyDescent="0.25">
      <c r="A198" s="48">
        <f t="shared" si="4"/>
        <v>3</v>
      </c>
      <c r="B198" s="127">
        <v>43532</v>
      </c>
      <c r="C198" s="132" t="s">
        <v>536</v>
      </c>
      <c r="D198" s="19">
        <f>IFERROR((IFERROR(VLOOKUP(C198,CADA_PROD!C:G,5,0),VLOOKUP(C198,CADA_PROD!B:G,6,0))),"")</f>
        <v>0</v>
      </c>
      <c r="E198" s="20"/>
      <c r="F198" s="16"/>
      <c r="G198" s="47">
        <v>4</v>
      </c>
      <c r="H198" s="46">
        <f>IF(C198="","",SUMIFS(entrada!H:H,entrada!C:C,C198,entrada!N:N,K198)-SUMIFS(SAIDA!G:G,SAIDA!C:C,C198,K:K,K198))</f>
        <v>3</v>
      </c>
      <c r="I198" s="22">
        <f>IF(C198="","",VLOOKUP(C198,CADA_PROD!C:F,4,0)*G198)</f>
        <v>0</v>
      </c>
      <c r="J198" s="102" t="s">
        <v>25</v>
      </c>
      <c r="K198" s="17" t="s">
        <v>46</v>
      </c>
    </row>
    <row r="199" spans="1:11" ht="30" customHeight="1" x14ac:dyDescent="0.25">
      <c r="A199" s="48">
        <f t="shared" si="4"/>
        <v>3</v>
      </c>
      <c r="B199" s="127">
        <v>43532</v>
      </c>
      <c r="C199" s="132" t="s">
        <v>510</v>
      </c>
      <c r="D199" s="19">
        <f>IFERROR((IFERROR(VLOOKUP(C199,CADA_PROD!C:G,5,0),VLOOKUP(C199,CADA_PROD!B:G,6,0))),"")</f>
        <v>0</v>
      </c>
      <c r="E199" s="20"/>
      <c r="F199" s="16"/>
      <c r="G199" s="47">
        <v>2</v>
      </c>
      <c r="H199" s="46">
        <f>IF(C199="","",SUMIFS(entrada!H:H,entrada!C:C,C199,entrada!N:N,K199)-SUMIFS(SAIDA!G:G,SAIDA!C:C,C199,K:K,K199))</f>
        <v>24</v>
      </c>
      <c r="I199" s="22">
        <f>IF(C199="","",VLOOKUP(C199,CADA_PROD!C:F,4,0)*G199)</f>
        <v>0</v>
      </c>
      <c r="J199" s="17" t="s">
        <v>25</v>
      </c>
      <c r="K199" s="17" t="s">
        <v>46</v>
      </c>
    </row>
    <row r="200" spans="1:11" ht="30" customHeight="1" x14ac:dyDescent="0.25">
      <c r="A200" s="48">
        <f t="shared" ref="A200:A219" si="5">IF(C200="","",MONTH(B200))</f>
        <v>3</v>
      </c>
      <c r="B200" s="127">
        <v>43532</v>
      </c>
      <c r="C200" s="132" t="s">
        <v>660</v>
      </c>
      <c r="D200" s="19" t="str">
        <f>IFERROR((IFERROR(VLOOKUP(C200,CADA_PROD!C:G,5,0),VLOOKUP(C200,CADA_PROD!B:G,6,0))),"")</f>
        <v>unidade</v>
      </c>
      <c r="E200" s="20"/>
      <c r="F200" s="16"/>
      <c r="G200" s="47">
        <v>4</v>
      </c>
      <c r="H200" s="46">
        <f>IF(C200="","",SUMIFS(entrada!H:H,entrada!C:C,C200,entrada!N:N,K200)-SUMIFS(SAIDA!G:G,SAIDA!C:C,C200,K:K,K200))</f>
        <v>582</v>
      </c>
      <c r="I200" s="22" t="e">
        <f>IF(C200="","",VLOOKUP(C200,CADA_PROD!C:F,4,0)*G200)</f>
        <v>#N/A</v>
      </c>
      <c r="J200" s="102" t="s">
        <v>25</v>
      </c>
      <c r="K200" s="17" t="s">
        <v>46</v>
      </c>
    </row>
    <row r="201" spans="1:11" ht="30" customHeight="1" x14ac:dyDescent="0.25">
      <c r="A201" s="48">
        <f t="shared" si="5"/>
        <v>3</v>
      </c>
      <c r="B201" s="127">
        <v>43532</v>
      </c>
      <c r="C201" s="132" t="s">
        <v>661</v>
      </c>
      <c r="D201" s="19" t="str">
        <f>IFERROR((IFERROR(VLOOKUP(C201,CADA_PROD!C:G,5,0),VLOOKUP(C201,CADA_PROD!B:G,6,0))),"")</f>
        <v>unidade</v>
      </c>
      <c r="E201" s="20"/>
      <c r="F201" s="16"/>
      <c r="G201" s="47">
        <v>4</v>
      </c>
      <c r="H201" s="46">
        <f>IF(C201="","",SUMIFS(entrada!H:H,entrada!C:C,C201,entrada!N:N,K201)-SUMIFS(SAIDA!G:G,SAIDA!C:C,C201,K:K,K201))</f>
        <v>510</v>
      </c>
      <c r="I201" s="22" t="e">
        <f>IF(C201="","",VLOOKUP(C201,CADA_PROD!C:F,4,0)*G201)</f>
        <v>#N/A</v>
      </c>
      <c r="J201" s="17" t="s">
        <v>25</v>
      </c>
      <c r="K201" s="17" t="s">
        <v>46</v>
      </c>
    </row>
    <row r="202" spans="1:11" ht="30" customHeight="1" x14ac:dyDescent="0.25">
      <c r="A202" s="48">
        <f t="shared" si="5"/>
        <v>3</v>
      </c>
      <c r="B202" s="127">
        <v>43535</v>
      </c>
      <c r="C202" s="119" t="s">
        <v>180</v>
      </c>
      <c r="D202" s="19" t="str">
        <f>IFERROR((IFERROR(VLOOKUP(C202,CADA_PROD!C:G,5,0),VLOOKUP(C202,CADA_PROD!B:G,6,0))),"")</f>
        <v>unidade</v>
      </c>
      <c r="E202" s="20"/>
      <c r="F202" s="16"/>
      <c r="G202" s="47">
        <v>2</v>
      </c>
      <c r="H202" s="46">
        <f>IF(C202="","",SUMIFS(entrada!H:H,entrada!C:C,C202,entrada!N:N,K202)-SUMIFS(SAIDA!G:G,SAIDA!C:C,C202,K:K,K202))</f>
        <v>74</v>
      </c>
      <c r="I202" s="22">
        <f>IF(C202="","",VLOOKUP(C202,CADA_PROD!C:F,4,0)*G202)</f>
        <v>0</v>
      </c>
      <c r="J202" s="102" t="s">
        <v>25</v>
      </c>
      <c r="K202" s="17" t="s">
        <v>46</v>
      </c>
    </row>
    <row r="203" spans="1:11" ht="30" customHeight="1" x14ac:dyDescent="0.25">
      <c r="A203" s="48">
        <f t="shared" si="5"/>
        <v>3</v>
      </c>
      <c r="B203" s="127">
        <v>43535</v>
      </c>
      <c r="C203" s="119" t="s">
        <v>186</v>
      </c>
      <c r="D203" s="19" t="str">
        <f>IFERROR((IFERROR(VLOOKUP(C203,CADA_PROD!C:G,5,0),VLOOKUP(C203,CADA_PROD!B:G,6,0))),"")</f>
        <v>unidade</v>
      </c>
      <c r="E203" s="20"/>
      <c r="F203" s="16"/>
      <c r="G203" s="47">
        <v>1</v>
      </c>
      <c r="H203" s="46">
        <f>IF(C203="","",SUMIFS(entrada!H:H,entrada!C:C,C203,entrada!N:N,K203)-SUMIFS(SAIDA!G:G,SAIDA!C:C,C203,K:K,K203))</f>
        <v>73</v>
      </c>
      <c r="I203" s="22">
        <f>IF(C203="","",VLOOKUP(C203,CADA_PROD!C:F,4,0)*G203)</f>
        <v>0</v>
      </c>
      <c r="J203" s="17" t="s">
        <v>25</v>
      </c>
      <c r="K203" s="17" t="s">
        <v>46</v>
      </c>
    </row>
    <row r="204" spans="1:11" ht="30" customHeight="1" x14ac:dyDescent="0.25">
      <c r="A204" s="48">
        <f t="shared" si="5"/>
        <v>3</v>
      </c>
      <c r="B204" s="127">
        <v>43535</v>
      </c>
      <c r="C204" s="119" t="s">
        <v>291</v>
      </c>
      <c r="D204" s="19">
        <f>IFERROR((IFERROR(VLOOKUP(C204,CADA_PROD!C:G,5,0),VLOOKUP(C204,CADA_PROD!B:G,6,0))),"")</f>
        <v>0</v>
      </c>
      <c r="E204" s="20"/>
      <c r="F204" s="123" t="s">
        <v>726</v>
      </c>
      <c r="G204" s="47">
        <v>2</v>
      </c>
      <c r="H204" s="46">
        <f>IF(C204="","",SUMIFS(entrada!H:H,entrada!C:C,C204,entrada!N:N,K204)-SUMIFS(SAIDA!G:G,SAIDA!C:C,C204,K:K,K204))</f>
        <v>-202</v>
      </c>
      <c r="I204" s="22">
        <f>IF(C204="","",VLOOKUP(C204,CADA_PROD!C:F,4,0)*G204)</f>
        <v>0</v>
      </c>
      <c r="J204" s="102" t="s">
        <v>25</v>
      </c>
      <c r="K204" s="17" t="s">
        <v>46</v>
      </c>
    </row>
    <row r="205" spans="1:11" ht="30" customHeight="1" x14ac:dyDescent="0.25">
      <c r="A205" s="48">
        <f t="shared" si="5"/>
        <v>3</v>
      </c>
      <c r="B205" s="127">
        <v>43535</v>
      </c>
      <c r="C205" s="119" t="s">
        <v>533</v>
      </c>
      <c r="D205" s="19">
        <f>IFERROR((IFERROR(VLOOKUP(C205,CADA_PROD!C:G,5,0),VLOOKUP(C205,CADA_PROD!B:G,6,0))),"")</f>
        <v>0</v>
      </c>
      <c r="E205" s="20"/>
      <c r="F205" s="16"/>
      <c r="G205" s="47">
        <v>1</v>
      </c>
      <c r="H205" s="46">
        <f>IF(C205="","",SUMIFS(entrada!H:H,entrada!C:C,C205,entrada!N:N,K205)-SUMIFS(SAIDA!G:G,SAIDA!C:C,C205,K:K,K205))</f>
        <v>5</v>
      </c>
      <c r="I205" s="22">
        <f>IF(C205="","",VLOOKUP(C205,CADA_PROD!C:F,4,0)*G205)</f>
        <v>0</v>
      </c>
      <c r="J205" s="17" t="s">
        <v>25</v>
      </c>
      <c r="K205" s="17" t="s">
        <v>46</v>
      </c>
    </row>
    <row r="206" spans="1:11" ht="30" customHeight="1" x14ac:dyDescent="0.25">
      <c r="A206" s="48">
        <f t="shared" si="5"/>
        <v>3</v>
      </c>
      <c r="B206" s="127">
        <v>43535</v>
      </c>
      <c r="C206" s="119" t="s">
        <v>514</v>
      </c>
      <c r="D206" s="19">
        <f>IFERROR((IFERROR(VLOOKUP(C206,CADA_PROD!C:G,5,0),VLOOKUP(C206,CADA_PROD!B:G,6,0))),"")</f>
        <v>0</v>
      </c>
      <c r="E206" s="20"/>
      <c r="F206" s="16"/>
      <c r="G206" s="47">
        <v>4</v>
      </c>
      <c r="H206" s="46">
        <f>IF(C206="","",SUMIFS(entrada!H:H,entrada!C:C,C206,entrada!N:N,K206)-SUMIFS(SAIDA!G:G,SAIDA!C:C,C206,K:K,K206))</f>
        <v>-32</v>
      </c>
      <c r="I206" s="22">
        <f>IF(C206="","",VLOOKUP(C206,CADA_PROD!C:F,4,0)*G206)</f>
        <v>0</v>
      </c>
      <c r="J206" s="102" t="s">
        <v>25</v>
      </c>
      <c r="K206" s="17" t="s">
        <v>46</v>
      </c>
    </row>
    <row r="207" spans="1:11" ht="30" customHeight="1" x14ac:dyDescent="0.25">
      <c r="A207" s="48">
        <f t="shared" si="5"/>
        <v>3</v>
      </c>
      <c r="B207" s="127">
        <v>43535</v>
      </c>
      <c r="C207" s="119" t="s">
        <v>660</v>
      </c>
      <c r="D207" s="19" t="str">
        <f>IFERROR((IFERROR(VLOOKUP(C207,CADA_PROD!C:G,5,0),VLOOKUP(C207,CADA_PROD!B:G,6,0))),"")</f>
        <v>unidade</v>
      </c>
      <c r="E207" s="20"/>
      <c r="F207" s="16"/>
      <c r="G207" s="47">
        <v>7</v>
      </c>
      <c r="H207" s="46">
        <f>IF(C207="","",SUMIFS(entrada!H:H,entrada!C:C,C207,entrada!N:N,K207)-SUMIFS(SAIDA!G:G,SAIDA!C:C,C207,K:K,K207))</f>
        <v>582</v>
      </c>
      <c r="I207" s="22" t="e">
        <f>IF(C207="","",VLOOKUP(C207,CADA_PROD!C:F,4,0)*G207)</f>
        <v>#N/A</v>
      </c>
      <c r="J207" s="17" t="s">
        <v>25</v>
      </c>
      <c r="K207" s="17" t="s">
        <v>46</v>
      </c>
    </row>
    <row r="208" spans="1:11" ht="30" customHeight="1" x14ac:dyDescent="0.25">
      <c r="A208" s="48">
        <f t="shared" si="5"/>
        <v>3</v>
      </c>
      <c r="B208" s="127">
        <v>43535</v>
      </c>
      <c r="C208" s="119" t="s">
        <v>661</v>
      </c>
      <c r="D208" s="19" t="str">
        <f>IFERROR((IFERROR(VLOOKUP(C208,CADA_PROD!C:G,5,0),VLOOKUP(C208,CADA_PROD!B:G,6,0))),"")</f>
        <v>unidade</v>
      </c>
      <c r="E208" s="20"/>
      <c r="F208" s="16"/>
      <c r="G208" s="47">
        <v>7</v>
      </c>
      <c r="H208" s="46">
        <f>IF(C208="","",SUMIFS(entrada!H:H,entrada!C:C,C208,entrada!N:N,K208)-SUMIFS(SAIDA!G:G,SAIDA!C:C,C208,K:K,K208))</f>
        <v>510</v>
      </c>
      <c r="I208" s="22" t="e">
        <f>IF(C208="","",VLOOKUP(C208,CADA_PROD!C:F,4,0)*G208)</f>
        <v>#N/A</v>
      </c>
      <c r="J208" s="102" t="s">
        <v>25</v>
      </c>
      <c r="K208" s="17" t="s">
        <v>46</v>
      </c>
    </row>
    <row r="209" spans="1:11" ht="30" customHeight="1" x14ac:dyDescent="0.25">
      <c r="A209" s="48">
        <f t="shared" si="5"/>
        <v>3</v>
      </c>
      <c r="B209" s="127">
        <v>43535</v>
      </c>
      <c r="C209" s="119" t="s">
        <v>663</v>
      </c>
      <c r="D209" s="19" t="str">
        <f>IFERROR((IFERROR(VLOOKUP(C209,CADA_PROD!C:G,5,0),VLOOKUP(C209,CADA_PROD!B:G,6,0))),"")</f>
        <v>unidade</v>
      </c>
      <c r="E209" s="20"/>
      <c r="F209" s="16"/>
      <c r="G209" s="47">
        <v>3</v>
      </c>
      <c r="H209" s="46">
        <f>IF(C209="","",SUMIFS(entrada!H:H,entrada!C:C,C209,entrada!N:N,K209)-SUMIFS(SAIDA!G:G,SAIDA!C:C,C209,K:K,K209))</f>
        <v>161</v>
      </c>
      <c r="I209" s="22" t="e">
        <f>IF(C209="","",VLOOKUP(C209,CADA_PROD!C:F,4,0)*G209)</f>
        <v>#N/A</v>
      </c>
      <c r="J209" s="17" t="s">
        <v>25</v>
      </c>
      <c r="K209" s="17" t="s">
        <v>46</v>
      </c>
    </row>
    <row r="210" spans="1:11" ht="30" customHeight="1" x14ac:dyDescent="0.25">
      <c r="A210" s="48">
        <f t="shared" si="5"/>
        <v>3</v>
      </c>
      <c r="B210" s="127">
        <v>43535</v>
      </c>
      <c r="C210" s="119" t="s">
        <v>663</v>
      </c>
      <c r="D210" s="19" t="str">
        <f>IFERROR((IFERROR(VLOOKUP(C210,CADA_PROD!C:G,5,0),VLOOKUP(C210,CADA_PROD!B:G,6,0))),"")</f>
        <v>unidade</v>
      </c>
      <c r="E210" s="20"/>
      <c r="F210" s="16"/>
      <c r="G210" s="47">
        <v>10</v>
      </c>
      <c r="H210" s="46">
        <f>IF(C210="","",SUMIFS(entrada!H:H,entrada!C:C,C210,entrada!N:N,K210)-SUMIFS(SAIDA!G:G,SAIDA!C:C,C210,K:K,K210))</f>
        <v>161</v>
      </c>
      <c r="I210" s="22" t="e">
        <f>IF(C210="","",VLOOKUP(C210,CADA_PROD!C:F,4,0)*G210)</f>
        <v>#N/A</v>
      </c>
      <c r="J210" s="102" t="s">
        <v>25</v>
      </c>
      <c r="K210" s="17" t="s">
        <v>46</v>
      </c>
    </row>
    <row r="211" spans="1:11" ht="30" customHeight="1" x14ac:dyDescent="0.25">
      <c r="A211" s="48">
        <f t="shared" si="5"/>
        <v>3</v>
      </c>
      <c r="B211" s="127">
        <v>43535</v>
      </c>
      <c r="C211" s="119" t="s">
        <v>662</v>
      </c>
      <c r="D211" s="19" t="str">
        <f>IFERROR((IFERROR(VLOOKUP(C211,CADA_PROD!C:G,5,0),VLOOKUP(C211,CADA_PROD!B:G,6,0))),"")</f>
        <v>unidade</v>
      </c>
      <c r="E211" s="20"/>
      <c r="F211" s="16"/>
      <c r="G211" s="47">
        <v>150</v>
      </c>
      <c r="H211" s="46">
        <f>IF(C211="","",SUMIFS(entrada!H:H,entrada!C:C,C211,entrada!N:N,K211)-SUMIFS(SAIDA!G:G,SAIDA!C:C,C211,K:K,K211))</f>
        <v>750</v>
      </c>
      <c r="I211" s="22" t="e">
        <f>IF(C211="","",VLOOKUP(C211,CADA_PROD!C:F,4,0)*G211)</f>
        <v>#N/A</v>
      </c>
      <c r="J211" s="17" t="s">
        <v>25</v>
      </c>
      <c r="K211" s="17" t="s">
        <v>46</v>
      </c>
    </row>
    <row r="212" spans="1:11" ht="30" customHeight="1" x14ac:dyDescent="0.25">
      <c r="A212" s="48">
        <f t="shared" si="5"/>
        <v>3</v>
      </c>
      <c r="B212" s="127">
        <v>43535</v>
      </c>
      <c r="C212" s="119" t="s">
        <v>667</v>
      </c>
      <c r="D212" s="19" t="str">
        <f>IFERROR((IFERROR(VLOOKUP(C212,CADA_PROD!C:G,5,0),VLOOKUP(C212,CADA_PROD!B:G,6,0))),"")</f>
        <v>unidade</v>
      </c>
      <c r="E212" s="20"/>
      <c r="F212" s="16"/>
      <c r="G212" s="47">
        <v>8</v>
      </c>
      <c r="H212" s="46">
        <f>IF(C212="","",SUMIFS(entrada!H:H,entrada!C:C,C212,entrada!N:N,K212)-SUMIFS(SAIDA!G:G,SAIDA!C:C,C212,K:K,K212))</f>
        <v>13</v>
      </c>
      <c r="I212" s="22" t="e">
        <f>IF(C212="","",VLOOKUP(C212,CADA_PROD!C:F,4,0)*G212)</f>
        <v>#N/A</v>
      </c>
      <c r="J212" s="102" t="s">
        <v>25</v>
      </c>
      <c r="K212" s="17" t="s">
        <v>46</v>
      </c>
    </row>
    <row r="213" spans="1:11" ht="30" customHeight="1" x14ac:dyDescent="0.25">
      <c r="A213" s="48">
        <f t="shared" si="5"/>
        <v>3</v>
      </c>
      <c r="B213" s="127">
        <v>43535</v>
      </c>
      <c r="C213" s="119" t="s">
        <v>287</v>
      </c>
      <c r="D213" s="19">
        <f>IFERROR((IFERROR(VLOOKUP(C213,CADA_PROD!C:G,5,0),VLOOKUP(C213,CADA_PROD!B:G,6,0))),"")</f>
        <v>0</v>
      </c>
      <c r="E213" s="20"/>
      <c r="F213" s="16"/>
      <c r="G213" s="47">
        <v>1</v>
      </c>
      <c r="H213" s="46">
        <f>IF(C213="","",SUMIFS(entrada!H:H,entrada!C:C,C213,entrada!N:N,K213)-SUMIFS(SAIDA!G:G,SAIDA!C:C,C213,K:K,K213))</f>
        <v>-3</v>
      </c>
      <c r="I213" s="22">
        <f>IF(C213="","",VLOOKUP(C213,CADA_PROD!C:F,4,0)*G213)</f>
        <v>0</v>
      </c>
      <c r="J213" s="17" t="s">
        <v>25</v>
      </c>
      <c r="K213" s="17" t="s">
        <v>46</v>
      </c>
    </row>
    <row r="214" spans="1:11" ht="30" customHeight="1" x14ac:dyDescent="0.25">
      <c r="A214" s="48">
        <f t="shared" si="5"/>
        <v>3</v>
      </c>
      <c r="B214" s="127">
        <v>43535</v>
      </c>
      <c r="C214" s="119" t="s">
        <v>668</v>
      </c>
      <c r="D214" s="19" t="str">
        <f>IFERROR((IFERROR(VLOOKUP(C214,CADA_PROD!C:G,5,0),VLOOKUP(C214,CADA_PROD!B:G,6,0))),"")</f>
        <v>unidade</v>
      </c>
      <c r="E214" s="20"/>
      <c r="F214" s="16"/>
      <c r="G214" s="47">
        <v>6</v>
      </c>
      <c r="H214" s="46">
        <f>IF(C214="","",SUMIFS(entrada!H:H,entrada!C:C,C214,entrada!N:N,K214)-SUMIFS(SAIDA!G:G,SAIDA!C:C,C214,K:K,K214))</f>
        <v>97</v>
      </c>
      <c r="I214" s="22" t="e">
        <f>IF(C214="","",VLOOKUP(C214,CADA_PROD!C:F,4,0)*G214)</f>
        <v>#N/A</v>
      </c>
      <c r="J214" s="102" t="s">
        <v>25</v>
      </c>
      <c r="K214" s="17" t="s">
        <v>46</v>
      </c>
    </row>
    <row r="215" spans="1:11" ht="30" customHeight="1" x14ac:dyDescent="0.25">
      <c r="A215" s="48">
        <f t="shared" si="5"/>
        <v>3</v>
      </c>
      <c r="B215" s="127">
        <v>43535</v>
      </c>
      <c r="C215" s="119" t="s">
        <v>660</v>
      </c>
      <c r="D215" s="19" t="str">
        <f>IFERROR((IFERROR(VLOOKUP(C215,CADA_PROD!C:G,5,0),VLOOKUP(C215,CADA_PROD!B:G,6,0))),"")</f>
        <v>unidade</v>
      </c>
      <c r="E215" s="20"/>
      <c r="F215" s="16"/>
      <c r="G215" s="47">
        <v>5</v>
      </c>
      <c r="H215" s="46">
        <f>IF(C215="","",SUMIFS(entrada!H:H,entrada!C:C,C215,entrada!N:N,K215)-SUMIFS(SAIDA!G:G,SAIDA!C:C,C215,K:K,K215))</f>
        <v>582</v>
      </c>
      <c r="I215" s="22" t="e">
        <f>IF(C215="","",VLOOKUP(C215,CADA_PROD!C:F,4,0)*G215)</f>
        <v>#N/A</v>
      </c>
      <c r="J215" s="17" t="s">
        <v>25</v>
      </c>
      <c r="K215" s="17" t="s">
        <v>46</v>
      </c>
    </row>
    <row r="216" spans="1:11" ht="30" customHeight="1" x14ac:dyDescent="0.25">
      <c r="A216" s="48">
        <f t="shared" si="5"/>
        <v>3</v>
      </c>
      <c r="B216" s="127">
        <v>43535</v>
      </c>
      <c r="C216" s="119" t="s">
        <v>664</v>
      </c>
      <c r="D216" s="19" t="str">
        <f>IFERROR((IFERROR(VLOOKUP(C216,CADA_PROD!C:G,5,0),VLOOKUP(C216,CADA_PROD!B:G,6,0))),"")</f>
        <v>unidade</v>
      </c>
      <c r="E216" s="20"/>
      <c r="F216" s="16"/>
      <c r="G216" s="47">
        <v>5</v>
      </c>
      <c r="H216" s="46">
        <f>IF(C216="","",SUMIFS(entrada!H:H,entrada!C:C,C216,entrada!N:N,K216)-SUMIFS(SAIDA!G:G,SAIDA!C:C,C216,K:K,K216))</f>
        <v>41</v>
      </c>
      <c r="I216" s="22" t="e">
        <f>IF(C216="","",VLOOKUP(C216,CADA_PROD!C:F,4,0)*G216)</f>
        <v>#N/A</v>
      </c>
      <c r="J216" s="102" t="s">
        <v>25</v>
      </c>
      <c r="K216" s="17" t="s">
        <v>46</v>
      </c>
    </row>
    <row r="217" spans="1:11" ht="30" customHeight="1" x14ac:dyDescent="0.25">
      <c r="A217" s="48">
        <f t="shared" si="5"/>
        <v>3</v>
      </c>
      <c r="B217" s="127">
        <v>43535</v>
      </c>
      <c r="C217" s="119" t="s">
        <v>480</v>
      </c>
      <c r="D217" s="19" t="str">
        <f>IFERROR((IFERROR(VLOOKUP(C217,CADA_PROD!C:G,5,0),VLOOKUP(C217,CADA_PROD!B:G,6,0))),"")</f>
        <v>unidade</v>
      </c>
      <c r="E217" s="20"/>
      <c r="F217" s="16"/>
      <c r="G217" s="47">
        <v>1</v>
      </c>
      <c r="H217" s="46">
        <f>IF(C217="","",SUMIFS(entrada!H:H,entrada!C:C,C217,entrada!N:N,K217)-SUMIFS(SAIDA!G:G,SAIDA!C:C,C217,K:K,K217))</f>
        <v>2</v>
      </c>
      <c r="I217" s="22">
        <f>IF(C217="","",VLOOKUP(C217,CADA_PROD!C:F,4,0)*G217)</f>
        <v>0</v>
      </c>
      <c r="J217" s="17" t="s">
        <v>25</v>
      </c>
      <c r="K217" s="17" t="s">
        <v>46</v>
      </c>
    </row>
    <row r="218" spans="1:11" ht="30" customHeight="1" x14ac:dyDescent="0.25">
      <c r="A218" s="48">
        <f t="shared" si="5"/>
        <v>3</v>
      </c>
      <c r="B218" s="127">
        <v>43535</v>
      </c>
      <c r="C218" s="119" t="s">
        <v>512</v>
      </c>
      <c r="D218" s="19">
        <f>IFERROR((IFERROR(VLOOKUP(C218,CADA_PROD!C:G,5,0),VLOOKUP(C218,CADA_PROD!B:G,6,0))),"")</f>
        <v>0</v>
      </c>
      <c r="E218" s="20"/>
      <c r="F218" s="16"/>
      <c r="G218" s="47">
        <v>1</v>
      </c>
      <c r="H218" s="46">
        <f>IF(C218="","",SUMIFS(entrada!H:H,entrada!C:C,C218,entrada!N:N,K218)-SUMIFS(SAIDA!G:G,SAIDA!C:C,C218,K:K,K218))</f>
        <v>-5</v>
      </c>
      <c r="I218" s="22">
        <f>IF(C218="","",VLOOKUP(C218,CADA_PROD!C:F,4,0)*G218)</f>
        <v>0</v>
      </c>
      <c r="J218" s="102" t="s">
        <v>25</v>
      </c>
      <c r="K218" s="17" t="s">
        <v>46</v>
      </c>
    </row>
    <row r="219" spans="1:11" ht="30" customHeight="1" x14ac:dyDescent="0.25">
      <c r="A219" s="48">
        <f t="shared" si="5"/>
        <v>3</v>
      </c>
      <c r="B219" s="127">
        <v>43536</v>
      </c>
      <c r="C219" s="119" t="s">
        <v>371</v>
      </c>
      <c r="D219" s="19">
        <f>IFERROR((IFERROR(VLOOKUP(C219,CADA_PROD!C:G,5,0),VLOOKUP(C219,CADA_PROD!B:G,6,0))),"")</f>
        <v>0</v>
      </c>
      <c r="E219" s="20"/>
      <c r="F219" s="16"/>
      <c r="G219" s="47">
        <v>1</v>
      </c>
      <c r="H219" s="46">
        <f>IF(C219="","",SUMIFS(entrada!H:H,entrada!C:C,C219,entrada!N:N,K219)-SUMIFS(SAIDA!G:G,SAIDA!C:C,C219,K:K,K219))</f>
        <v>27</v>
      </c>
      <c r="I219" s="22">
        <f>IF(C219="","",VLOOKUP(C219,CADA_PROD!C:F,4,0)*G219)</f>
        <v>0</v>
      </c>
      <c r="J219" s="17" t="s">
        <v>25</v>
      </c>
      <c r="K219" s="17" t="s">
        <v>46</v>
      </c>
    </row>
    <row r="220" spans="1:11" ht="30" customHeight="1" x14ac:dyDescent="0.25">
      <c r="A220" s="48">
        <f t="shared" ref="A220:A249" si="6">IF(C220="","",MONTH(B220))</f>
        <v>3</v>
      </c>
      <c r="B220" s="127">
        <v>43536</v>
      </c>
      <c r="C220" s="119" t="s">
        <v>661</v>
      </c>
      <c r="D220" s="19" t="str">
        <f>IFERROR((IFERROR(VLOOKUP(C220,CADA_PROD!C:G,5,0),VLOOKUP(C220,CADA_PROD!B:G,6,0))),"")</f>
        <v>unidade</v>
      </c>
      <c r="E220" s="20"/>
      <c r="F220" s="16"/>
      <c r="G220" s="47">
        <v>5</v>
      </c>
      <c r="H220" s="46">
        <f>IF(C220="","",SUMIFS(entrada!H:H,entrada!C:C,C220,entrada!N:N,K220)-SUMIFS(SAIDA!G:G,SAIDA!C:C,C220,K:K,K220))</f>
        <v>510</v>
      </c>
      <c r="I220" s="22" t="e">
        <f>IF(C220="","",VLOOKUP(C220,CADA_PROD!C:F,4,0)*G220)</f>
        <v>#N/A</v>
      </c>
      <c r="J220" s="102" t="s">
        <v>25</v>
      </c>
      <c r="K220" s="17" t="s">
        <v>46</v>
      </c>
    </row>
    <row r="221" spans="1:11" ht="30" customHeight="1" x14ac:dyDescent="0.25">
      <c r="A221" s="48">
        <f t="shared" si="6"/>
        <v>3</v>
      </c>
      <c r="B221" s="127">
        <v>43536</v>
      </c>
      <c r="C221" s="119" t="s">
        <v>660</v>
      </c>
      <c r="D221" s="19" t="str">
        <f>IFERROR((IFERROR(VLOOKUP(C221,CADA_PROD!C:G,5,0),VLOOKUP(C221,CADA_PROD!B:G,6,0))),"")</f>
        <v>unidade</v>
      </c>
      <c r="E221" s="20"/>
      <c r="F221" s="16"/>
      <c r="G221" s="47">
        <v>9</v>
      </c>
      <c r="H221" s="46">
        <f>IF(C221="","",SUMIFS(entrada!H:H,entrada!C:C,C221,entrada!N:N,K221)-SUMIFS(SAIDA!G:G,SAIDA!C:C,C221,K:K,K221))</f>
        <v>582</v>
      </c>
      <c r="I221" s="22" t="e">
        <f>IF(C221="","",VLOOKUP(C221,CADA_PROD!C:F,4,0)*G221)</f>
        <v>#N/A</v>
      </c>
      <c r="J221" s="17" t="s">
        <v>25</v>
      </c>
      <c r="K221" s="17" t="s">
        <v>46</v>
      </c>
    </row>
    <row r="222" spans="1:11" ht="30" customHeight="1" x14ac:dyDescent="0.25">
      <c r="A222" s="48">
        <f t="shared" si="6"/>
        <v>3</v>
      </c>
      <c r="B222" s="127">
        <v>43536</v>
      </c>
      <c r="C222" s="119" t="s">
        <v>457</v>
      </c>
      <c r="D222" s="19">
        <f>IFERROR((IFERROR(VLOOKUP(C222,CADA_PROD!C:G,5,0),VLOOKUP(C222,CADA_PROD!B:G,6,0))),"")</f>
        <v>0</v>
      </c>
      <c r="E222" s="20"/>
      <c r="F222" s="123" t="s">
        <v>727</v>
      </c>
      <c r="G222" s="47">
        <v>1</v>
      </c>
      <c r="H222" s="46">
        <f>IF(C222="","",SUMIFS(entrada!H:H,entrada!C:C,C222,entrada!N:N,K222)-SUMIFS(SAIDA!G:G,SAIDA!C:C,C222,K:K,K222))</f>
        <v>-2</v>
      </c>
      <c r="I222" s="22">
        <f>IF(C222="","",VLOOKUP(C222,CADA_PROD!C:F,4,0)*G222)</f>
        <v>0</v>
      </c>
      <c r="J222" s="102" t="s">
        <v>25</v>
      </c>
      <c r="K222" s="17" t="s">
        <v>46</v>
      </c>
    </row>
    <row r="223" spans="1:11" ht="30" customHeight="1" x14ac:dyDescent="0.25">
      <c r="A223" s="48">
        <f t="shared" si="6"/>
        <v>3</v>
      </c>
      <c r="B223" s="127">
        <v>43536</v>
      </c>
      <c r="C223" s="119" t="s">
        <v>478</v>
      </c>
      <c r="D223" s="19">
        <f>IFERROR((IFERROR(VLOOKUP(C223,CADA_PROD!C:G,5,0),VLOOKUP(C223,CADA_PROD!B:G,6,0))),"")</f>
        <v>0</v>
      </c>
      <c r="E223" s="20"/>
      <c r="F223" s="16"/>
      <c r="G223" s="47">
        <v>2</v>
      </c>
      <c r="H223" s="46">
        <f>IF(C223="","",SUMIFS(entrada!H:H,entrada!C:C,C223,entrada!N:N,K223)-SUMIFS(SAIDA!G:G,SAIDA!C:C,C223,K:K,K223))</f>
        <v>31</v>
      </c>
      <c r="I223" s="22">
        <f>IF(C223="","",VLOOKUP(C223,CADA_PROD!C:F,4,0)*G223)</f>
        <v>0</v>
      </c>
      <c r="J223" s="17" t="s">
        <v>25</v>
      </c>
      <c r="K223" s="17" t="s">
        <v>46</v>
      </c>
    </row>
    <row r="224" spans="1:11" ht="30" customHeight="1" x14ac:dyDescent="0.25">
      <c r="A224" s="48">
        <f t="shared" si="6"/>
        <v>3</v>
      </c>
      <c r="B224" s="127">
        <v>43536</v>
      </c>
      <c r="C224" s="119" t="s">
        <v>186</v>
      </c>
      <c r="D224" s="19" t="str">
        <f>IFERROR((IFERROR(VLOOKUP(C224,CADA_PROD!C:G,5,0),VLOOKUP(C224,CADA_PROD!B:G,6,0))),"")</f>
        <v>unidade</v>
      </c>
      <c r="E224" s="20"/>
      <c r="F224" s="16"/>
      <c r="G224" s="47">
        <v>1</v>
      </c>
      <c r="H224" s="46">
        <f>IF(C224="","",SUMIFS(entrada!H:H,entrada!C:C,C224,entrada!N:N,K224)-SUMIFS(SAIDA!G:G,SAIDA!C:C,C224,K:K,K224))</f>
        <v>73</v>
      </c>
      <c r="I224" s="22">
        <f>IF(C224="","",VLOOKUP(C224,CADA_PROD!C:F,4,0)*G224)</f>
        <v>0</v>
      </c>
      <c r="J224" s="102" t="s">
        <v>25</v>
      </c>
      <c r="K224" s="17" t="s">
        <v>46</v>
      </c>
    </row>
    <row r="225" spans="1:11" ht="30" customHeight="1" x14ac:dyDescent="0.25">
      <c r="A225" s="48">
        <f t="shared" si="6"/>
        <v>3</v>
      </c>
      <c r="B225" s="127">
        <v>43536</v>
      </c>
      <c r="C225" s="119" t="s">
        <v>512</v>
      </c>
      <c r="D225" s="19">
        <f>IFERROR((IFERROR(VLOOKUP(C225,CADA_PROD!C:G,5,0),VLOOKUP(C225,CADA_PROD!B:G,6,0))),"")</f>
        <v>0</v>
      </c>
      <c r="E225" s="20"/>
      <c r="F225" s="16"/>
      <c r="G225" s="47">
        <v>1</v>
      </c>
      <c r="H225" s="46">
        <f>IF(C225="","",SUMIFS(entrada!H:H,entrada!C:C,C225,entrada!N:N,K225)-SUMIFS(SAIDA!G:G,SAIDA!C:C,C225,K:K,K225))</f>
        <v>-5</v>
      </c>
      <c r="I225" s="22">
        <f>IF(C225="","",VLOOKUP(C225,CADA_PROD!C:F,4,0)*G225)</f>
        <v>0</v>
      </c>
      <c r="J225" s="17" t="s">
        <v>25</v>
      </c>
      <c r="K225" s="17" t="s">
        <v>46</v>
      </c>
    </row>
    <row r="226" spans="1:11" ht="30" customHeight="1" x14ac:dyDescent="0.25">
      <c r="A226" s="48">
        <f t="shared" si="6"/>
        <v>3</v>
      </c>
      <c r="B226" s="127">
        <v>43536</v>
      </c>
      <c r="C226" s="119" t="s">
        <v>724</v>
      </c>
      <c r="D226" s="19" t="str">
        <f>IFERROR((IFERROR(VLOOKUP(C226,CADA_PROD!C:G,5,0),VLOOKUP(C226,CADA_PROD!B:G,6,0))),"")</f>
        <v/>
      </c>
      <c r="E226" s="20"/>
      <c r="F226" s="16"/>
      <c r="G226" s="47">
        <v>2</v>
      </c>
      <c r="H226" s="46">
        <f>IF(C226="","",SUMIFS(entrada!H:H,entrada!C:C,C226,entrada!N:N,K226)-SUMIFS(SAIDA!G:G,SAIDA!C:C,C226,K:K,K226))</f>
        <v>-2</v>
      </c>
      <c r="I226" s="22" t="e">
        <f>IF(C226="","",VLOOKUP(C226,CADA_PROD!C:F,4,0)*G226)</f>
        <v>#N/A</v>
      </c>
      <c r="J226" s="102" t="s">
        <v>25</v>
      </c>
      <c r="K226" s="17" t="s">
        <v>46</v>
      </c>
    </row>
    <row r="227" spans="1:11" ht="30" customHeight="1" x14ac:dyDescent="0.25">
      <c r="A227" s="48">
        <f t="shared" si="6"/>
        <v>3</v>
      </c>
      <c r="B227" s="127">
        <v>43536</v>
      </c>
      <c r="C227" s="119" t="s">
        <v>660</v>
      </c>
      <c r="D227" s="19" t="str">
        <f>IFERROR((IFERROR(VLOOKUP(C227,CADA_PROD!C:G,5,0),VLOOKUP(C227,CADA_PROD!B:G,6,0))),"")</f>
        <v>unidade</v>
      </c>
      <c r="E227" s="20"/>
      <c r="F227" s="16"/>
      <c r="G227" s="47">
        <v>2</v>
      </c>
      <c r="H227" s="46">
        <f>IF(C227="","",SUMIFS(entrada!H:H,entrada!C:C,C227,entrada!N:N,K227)-SUMIFS(SAIDA!G:G,SAIDA!C:C,C227,K:K,K227))</f>
        <v>582</v>
      </c>
      <c r="I227" s="22" t="e">
        <f>IF(C227="","",VLOOKUP(C227,CADA_PROD!C:F,4,0)*G227)</f>
        <v>#N/A</v>
      </c>
      <c r="J227" s="17" t="s">
        <v>25</v>
      </c>
      <c r="K227" s="17" t="s">
        <v>46</v>
      </c>
    </row>
    <row r="228" spans="1:11" ht="30" customHeight="1" x14ac:dyDescent="0.25">
      <c r="A228" s="48">
        <f t="shared" si="6"/>
        <v>3</v>
      </c>
      <c r="B228" s="127">
        <v>43536</v>
      </c>
      <c r="C228" s="119" t="s">
        <v>661</v>
      </c>
      <c r="D228" s="19" t="str">
        <f>IFERROR((IFERROR(VLOOKUP(C228,CADA_PROD!C:G,5,0),VLOOKUP(C228,CADA_PROD!B:G,6,0))),"")</f>
        <v>unidade</v>
      </c>
      <c r="E228" s="20"/>
      <c r="F228" s="16"/>
      <c r="G228" s="47">
        <v>2</v>
      </c>
      <c r="H228" s="46">
        <f>IF(C228="","",SUMIFS(entrada!H:H,entrada!C:C,C228,entrada!N:N,K228)-SUMIFS(SAIDA!G:G,SAIDA!C:C,C228,K:K,K228))</f>
        <v>510</v>
      </c>
      <c r="I228" s="22" t="e">
        <f>IF(C228="","",VLOOKUP(C228,CADA_PROD!C:F,4,0)*G228)</f>
        <v>#N/A</v>
      </c>
      <c r="J228" s="102" t="s">
        <v>25</v>
      </c>
      <c r="K228" s="17" t="s">
        <v>46</v>
      </c>
    </row>
    <row r="229" spans="1:11" ht="30" customHeight="1" x14ac:dyDescent="0.25">
      <c r="A229" s="48">
        <f t="shared" si="6"/>
        <v>3</v>
      </c>
      <c r="B229" s="127">
        <v>43536</v>
      </c>
      <c r="C229" s="119" t="s">
        <v>725</v>
      </c>
      <c r="D229" s="19" t="str">
        <f>IFERROR((IFERROR(VLOOKUP(C229,CADA_PROD!C:G,5,0),VLOOKUP(C229,CADA_PROD!B:G,6,0))),"")</f>
        <v>pacote 50X</v>
      </c>
      <c r="E229" s="20"/>
      <c r="F229" s="123" t="s">
        <v>726</v>
      </c>
      <c r="G229" s="47">
        <v>1</v>
      </c>
      <c r="H229" s="46">
        <f>IF(C229="","",SUMIFS(entrada!H:H,entrada!C:C,C229,entrada!N:N,K229)-SUMIFS(SAIDA!G:G,SAIDA!C:C,C229,K:K,K229))</f>
        <v>8</v>
      </c>
      <c r="I229" s="22">
        <f>IF(C229="","",VLOOKUP(C229,CADA_PROD!C:F,4,0)*G229)</f>
        <v>2.7</v>
      </c>
      <c r="J229" s="17" t="s">
        <v>25</v>
      </c>
      <c r="K229" s="17" t="s">
        <v>46</v>
      </c>
    </row>
    <row r="230" spans="1:11" ht="30" customHeight="1" x14ac:dyDescent="0.25">
      <c r="A230" s="48">
        <f t="shared" si="6"/>
        <v>3</v>
      </c>
      <c r="B230" s="127">
        <v>43536</v>
      </c>
      <c r="C230" s="119" t="s">
        <v>660</v>
      </c>
      <c r="D230" s="19" t="str">
        <f>IFERROR((IFERROR(VLOOKUP(C230,CADA_PROD!C:G,5,0),VLOOKUP(C230,CADA_PROD!B:G,6,0))),"")</f>
        <v>unidade</v>
      </c>
      <c r="E230" s="20"/>
      <c r="F230" s="16"/>
      <c r="G230" s="47">
        <v>15</v>
      </c>
      <c r="H230" s="46">
        <f>IF(C230="","",SUMIFS(entrada!H:H,entrada!C:C,C230,entrada!N:N,K230)-SUMIFS(SAIDA!G:G,SAIDA!C:C,C230,K:K,K230))</f>
        <v>582</v>
      </c>
      <c r="I230" s="22" t="e">
        <f>IF(C230="","",VLOOKUP(C230,CADA_PROD!C:F,4,0)*G230)</f>
        <v>#N/A</v>
      </c>
      <c r="J230" s="102" t="s">
        <v>25</v>
      </c>
      <c r="K230" s="17" t="s">
        <v>46</v>
      </c>
    </row>
    <row r="231" spans="1:11" ht="30" customHeight="1" x14ac:dyDescent="0.25">
      <c r="A231" s="48">
        <f t="shared" si="6"/>
        <v>3</v>
      </c>
      <c r="B231" s="127">
        <v>43536</v>
      </c>
      <c r="C231" s="119" t="s">
        <v>661</v>
      </c>
      <c r="D231" s="19" t="str">
        <f>IFERROR((IFERROR(VLOOKUP(C231,CADA_PROD!C:G,5,0),VLOOKUP(C231,CADA_PROD!B:G,6,0))),"")</f>
        <v>unidade</v>
      </c>
      <c r="E231" s="20"/>
      <c r="F231" s="16"/>
      <c r="G231" s="47">
        <v>8</v>
      </c>
      <c r="H231" s="46">
        <f>IF(C231="","",SUMIFS(entrada!H:H,entrada!C:C,C231,entrada!N:N,K231)-SUMIFS(SAIDA!G:G,SAIDA!C:C,C231,K:K,K231))</f>
        <v>510</v>
      </c>
      <c r="I231" s="22" t="e">
        <f>IF(C231="","",VLOOKUP(C231,CADA_PROD!C:F,4,0)*G231)</f>
        <v>#N/A</v>
      </c>
      <c r="J231" s="17" t="s">
        <v>25</v>
      </c>
      <c r="K231" s="17" t="s">
        <v>46</v>
      </c>
    </row>
    <row r="232" spans="1:11" ht="30" customHeight="1" x14ac:dyDescent="0.25">
      <c r="A232" s="48">
        <f t="shared" si="6"/>
        <v>3</v>
      </c>
      <c r="B232" s="127">
        <v>43537</v>
      </c>
      <c r="C232" s="119" t="s">
        <v>660</v>
      </c>
      <c r="D232" s="19" t="str">
        <f>IFERROR((IFERROR(VLOOKUP(C232,CADA_PROD!C:G,5,0),VLOOKUP(C232,CADA_PROD!B:G,6,0))),"")</f>
        <v>unidade</v>
      </c>
      <c r="E232" s="20"/>
      <c r="F232" s="16"/>
      <c r="G232" s="47">
        <v>15</v>
      </c>
      <c r="H232" s="46">
        <f>IF(C232="","",SUMIFS(entrada!H:H,entrada!C:C,C232,entrada!N:N,K232)-SUMIFS(SAIDA!G:G,SAIDA!C:C,C232,K:K,K232))</f>
        <v>582</v>
      </c>
      <c r="I232" s="22" t="e">
        <f>IF(C232="","",VLOOKUP(C232,CADA_PROD!C:F,4,0)*G232)</f>
        <v>#N/A</v>
      </c>
      <c r="J232" s="102" t="s">
        <v>25</v>
      </c>
      <c r="K232" s="17" t="s">
        <v>46</v>
      </c>
    </row>
    <row r="233" spans="1:11" ht="30" customHeight="1" x14ac:dyDescent="0.25">
      <c r="A233" s="48">
        <f t="shared" si="6"/>
        <v>3</v>
      </c>
      <c r="B233" s="127">
        <v>43537</v>
      </c>
      <c r="C233" s="119" t="s">
        <v>549</v>
      </c>
      <c r="D233" s="19">
        <f>IFERROR((IFERROR(VLOOKUP(C233,CADA_PROD!C:G,5,0),VLOOKUP(C233,CADA_PROD!B:G,6,0))),"")</f>
        <v>0</v>
      </c>
      <c r="E233" s="20"/>
      <c r="F233" s="16"/>
      <c r="G233" s="47">
        <v>1</v>
      </c>
      <c r="H233" s="46">
        <f>IF(C233="","",SUMIFS(entrada!H:H,entrada!C:C,C233,entrada!N:N,K233)-SUMIFS(SAIDA!G:G,SAIDA!C:C,C233,K:K,K233))</f>
        <v>14</v>
      </c>
      <c r="I233" s="22">
        <f>IF(C233="","",VLOOKUP(C233,CADA_PROD!C:F,4,0)*G233)</f>
        <v>0</v>
      </c>
      <c r="J233" s="17" t="s">
        <v>25</v>
      </c>
      <c r="K233" s="17" t="s">
        <v>46</v>
      </c>
    </row>
    <row r="234" spans="1:11" ht="30" customHeight="1" x14ac:dyDescent="0.25">
      <c r="A234" s="48">
        <f t="shared" si="6"/>
        <v>3</v>
      </c>
      <c r="B234" s="127">
        <v>43537</v>
      </c>
      <c r="C234" s="119" t="s">
        <v>186</v>
      </c>
      <c r="D234" s="19" t="str">
        <f>IFERROR((IFERROR(VLOOKUP(C234,CADA_PROD!C:G,5,0),VLOOKUP(C234,CADA_PROD!B:G,6,0))),"")</f>
        <v>unidade</v>
      </c>
      <c r="E234" s="20"/>
      <c r="F234" s="16"/>
      <c r="G234" s="47">
        <v>1</v>
      </c>
      <c r="H234" s="46">
        <f>IF(C234="","",SUMIFS(entrada!H:H,entrada!C:C,C234,entrada!N:N,K234)-SUMIFS(SAIDA!G:G,SAIDA!C:C,C234,K:K,K234))</f>
        <v>73</v>
      </c>
      <c r="I234" s="22">
        <f>IF(C234="","",VLOOKUP(C234,CADA_PROD!C:F,4,0)*G234)</f>
        <v>0</v>
      </c>
      <c r="J234" s="102" t="s">
        <v>25</v>
      </c>
      <c r="K234" s="17" t="s">
        <v>46</v>
      </c>
    </row>
    <row r="235" spans="1:11" ht="30" customHeight="1" x14ac:dyDescent="0.25">
      <c r="A235" s="48">
        <f t="shared" si="6"/>
        <v>3</v>
      </c>
      <c r="B235" s="127">
        <v>43537</v>
      </c>
      <c r="C235" s="119" t="s">
        <v>481</v>
      </c>
      <c r="D235" s="19">
        <f>IFERROR((IFERROR(VLOOKUP(C235,CADA_PROD!C:G,5,0),VLOOKUP(C235,CADA_PROD!B:G,6,0))),"")</f>
        <v>0</v>
      </c>
      <c r="E235" s="20"/>
      <c r="F235" s="16"/>
      <c r="G235" s="47">
        <v>1</v>
      </c>
      <c r="H235" s="46">
        <f>IF(C235="","",SUMIFS(entrada!H:H,entrada!C:C,C235,entrada!N:N,K235)-SUMIFS(SAIDA!G:G,SAIDA!C:C,C235,K:K,K235))</f>
        <v>15</v>
      </c>
      <c r="I235" s="22">
        <f>IF(C235="","",VLOOKUP(C235,CADA_PROD!C:F,4,0)*G235)</f>
        <v>0</v>
      </c>
      <c r="J235" s="17" t="s">
        <v>25</v>
      </c>
      <c r="K235" s="17" t="s">
        <v>46</v>
      </c>
    </row>
    <row r="236" spans="1:11" ht="30" customHeight="1" x14ac:dyDescent="0.25">
      <c r="A236" s="48">
        <f t="shared" si="6"/>
        <v>3</v>
      </c>
      <c r="B236" s="127">
        <v>43537</v>
      </c>
      <c r="C236" s="119" t="s">
        <v>544</v>
      </c>
      <c r="D236" s="19">
        <f>IFERROR((IFERROR(VLOOKUP(C236,CADA_PROD!C:G,5,0),VLOOKUP(C236,CADA_PROD!B:G,6,0))),"")</f>
        <v>0</v>
      </c>
      <c r="E236" s="20"/>
      <c r="F236" s="16"/>
      <c r="G236" s="47">
        <v>1</v>
      </c>
      <c r="H236" s="46">
        <f>IF(C236="","",SUMIFS(entrada!H:H,entrada!C:C,C236,entrada!N:N,K236)-SUMIFS(SAIDA!G:G,SAIDA!C:C,C236,K:K,K236))</f>
        <v>15</v>
      </c>
      <c r="I236" s="22">
        <f>IF(C236="","",VLOOKUP(C236,CADA_PROD!C:F,4,0)*G236)</f>
        <v>0</v>
      </c>
      <c r="J236" s="102" t="s">
        <v>25</v>
      </c>
      <c r="K236" s="17" t="s">
        <v>46</v>
      </c>
    </row>
    <row r="237" spans="1:11" ht="30" customHeight="1" x14ac:dyDescent="0.25">
      <c r="A237" s="48">
        <f t="shared" si="6"/>
        <v>3</v>
      </c>
      <c r="B237" s="127">
        <v>43537</v>
      </c>
      <c r="C237" s="119" t="s">
        <v>121</v>
      </c>
      <c r="D237" s="19" t="str">
        <f>IFERROR((IFERROR(VLOOKUP(C237,CADA_PROD!C:G,5,0),VLOOKUP(C237,CADA_PROD!B:G,6,0))),"")</f>
        <v>unidade</v>
      </c>
      <c r="E237" s="20"/>
      <c r="F237" s="16"/>
      <c r="G237" s="47">
        <v>4</v>
      </c>
      <c r="H237" s="46">
        <f>IF(C237="","",SUMIFS(entrada!H:H,entrada!C:C,C237,entrada!N:N,K237)-SUMIFS(SAIDA!G:G,SAIDA!C:C,C237,K:K,K237))</f>
        <v>13</v>
      </c>
      <c r="I237" s="22">
        <f>IF(C237="","",VLOOKUP(C237,CADA_PROD!C:F,4,0)*G237)</f>
        <v>0</v>
      </c>
      <c r="J237" s="17" t="s">
        <v>25</v>
      </c>
      <c r="K237" s="17" t="s">
        <v>46</v>
      </c>
    </row>
    <row r="238" spans="1:11" ht="30" customHeight="1" x14ac:dyDescent="0.25">
      <c r="A238" s="48">
        <f t="shared" si="6"/>
        <v>3</v>
      </c>
      <c r="B238" s="127">
        <v>43537</v>
      </c>
      <c r="C238" s="119" t="s">
        <v>103</v>
      </c>
      <c r="D238" s="19" t="str">
        <f>IFERROR((IFERROR(VLOOKUP(C238,CADA_PROD!C:G,5,0),VLOOKUP(C238,CADA_PROD!B:G,6,0))),"")</f>
        <v>unidade</v>
      </c>
      <c r="E238" s="20"/>
      <c r="F238" s="16"/>
      <c r="G238" s="47">
        <v>4</v>
      </c>
      <c r="H238" s="46">
        <f>IF(C238="","",SUMIFS(entrada!H:H,entrada!C:C,C238,entrada!N:N,K238)-SUMIFS(SAIDA!G:G,SAIDA!C:C,C238,K:K,K238))</f>
        <v>-8</v>
      </c>
      <c r="I238" s="22" t="e">
        <f>IF(C238="","",VLOOKUP(C238,CADA_PROD!C:F,4,0)*G238)</f>
        <v>#N/A</v>
      </c>
      <c r="J238" s="102" t="s">
        <v>25</v>
      </c>
      <c r="K238" s="17" t="s">
        <v>46</v>
      </c>
    </row>
    <row r="239" spans="1:11" ht="30" customHeight="1" x14ac:dyDescent="0.25">
      <c r="A239" s="48">
        <f t="shared" si="6"/>
        <v>3</v>
      </c>
      <c r="B239" s="127">
        <v>43537</v>
      </c>
      <c r="C239" s="119" t="s">
        <v>96</v>
      </c>
      <c r="D239" s="19" t="str">
        <f>IFERROR((IFERROR(VLOOKUP(C239,CADA_PROD!C:G,5,0),VLOOKUP(C239,CADA_PROD!B:G,6,0))),"")</f>
        <v>unidade</v>
      </c>
      <c r="E239" s="20"/>
      <c r="F239" s="16"/>
      <c r="G239" s="47">
        <v>2</v>
      </c>
      <c r="H239" s="46">
        <f>IF(C239="","",SUMIFS(entrada!H:H,entrada!C:C,C239,entrada!N:N,K239)-SUMIFS(SAIDA!G:G,SAIDA!C:C,C239,K:K,K239))</f>
        <v>2</v>
      </c>
      <c r="I239" s="22">
        <f>IF(C239="","",VLOOKUP(C239,CADA_PROD!C:F,4,0)*G239)</f>
        <v>0</v>
      </c>
      <c r="J239" s="17" t="s">
        <v>25</v>
      </c>
      <c r="K239" s="17" t="s">
        <v>46</v>
      </c>
    </row>
    <row r="240" spans="1:11" ht="30" customHeight="1" x14ac:dyDescent="0.25">
      <c r="A240" s="48">
        <f t="shared" si="6"/>
        <v>3</v>
      </c>
      <c r="B240" s="127">
        <v>43537</v>
      </c>
      <c r="C240" s="119" t="s">
        <v>561</v>
      </c>
      <c r="D240" s="19">
        <f>IFERROR((IFERROR(VLOOKUP(C240,CADA_PROD!C:G,5,0),VLOOKUP(C240,CADA_PROD!B:G,6,0))),"")</f>
        <v>0</v>
      </c>
      <c r="E240" s="20"/>
      <c r="F240" s="16"/>
      <c r="G240" s="47">
        <v>1</v>
      </c>
      <c r="H240" s="46">
        <f>IF(C240="","",SUMIFS(entrada!H:H,entrada!C:C,C240,entrada!N:N,K240)-SUMIFS(SAIDA!G:G,SAIDA!C:C,C240,K:K,K240))</f>
        <v>7</v>
      </c>
      <c r="I240" s="22">
        <f>IF(C240="","",VLOOKUP(C240,CADA_PROD!C:F,4,0)*G240)</f>
        <v>0</v>
      </c>
      <c r="J240" s="102" t="s">
        <v>25</v>
      </c>
      <c r="K240" s="17" t="s">
        <v>46</v>
      </c>
    </row>
    <row r="241" spans="1:11" ht="30" customHeight="1" x14ac:dyDescent="0.25">
      <c r="A241" s="48">
        <f t="shared" si="6"/>
        <v>3</v>
      </c>
      <c r="B241" s="127">
        <v>43537</v>
      </c>
      <c r="C241" s="119" t="s">
        <v>560</v>
      </c>
      <c r="D241" s="19">
        <f>IFERROR((IFERROR(VLOOKUP(C241,CADA_PROD!C:G,5,0),VLOOKUP(C241,CADA_PROD!B:G,6,0))),"")</f>
        <v>0</v>
      </c>
      <c r="E241" s="20"/>
      <c r="F241" s="16"/>
      <c r="G241" s="47">
        <v>1</v>
      </c>
      <c r="H241" s="46">
        <f>IF(C241="","",SUMIFS(entrada!H:H,entrada!C:C,C241,entrada!N:N,K241)-SUMIFS(SAIDA!G:G,SAIDA!C:C,C241,K:K,K241))</f>
        <v>5</v>
      </c>
      <c r="I241" s="22">
        <f>IF(C241="","",VLOOKUP(C241,CADA_PROD!C:F,4,0)*G241)</f>
        <v>0</v>
      </c>
      <c r="J241" s="17" t="s">
        <v>25</v>
      </c>
      <c r="K241" s="17" t="s">
        <v>46</v>
      </c>
    </row>
    <row r="242" spans="1:11" ht="30" customHeight="1" x14ac:dyDescent="0.25">
      <c r="A242" s="48">
        <f t="shared" si="6"/>
        <v>3</v>
      </c>
      <c r="B242" s="127">
        <v>43537</v>
      </c>
      <c r="C242" s="119" t="s">
        <v>567</v>
      </c>
      <c r="D242" s="19">
        <f>IFERROR((IFERROR(VLOOKUP(C242,CADA_PROD!C:G,5,0),VLOOKUP(C242,CADA_PROD!B:G,6,0))),"")</f>
        <v>0</v>
      </c>
      <c r="E242" s="20"/>
      <c r="F242" s="16"/>
      <c r="G242" s="47">
        <v>1</v>
      </c>
      <c r="H242" s="46">
        <f>IF(C242="","",SUMIFS(entrada!H:H,entrada!C:C,C242,entrada!N:N,K242)-SUMIFS(SAIDA!G:G,SAIDA!C:C,C242,K:K,K242))</f>
        <v>4</v>
      </c>
      <c r="I242" s="22">
        <f>IF(C242="","",VLOOKUP(C242,CADA_PROD!C:F,4,0)*G242)</f>
        <v>0</v>
      </c>
      <c r="J242" s="102" t="s">
        <v>25</v>
      </c>
      <c r="K242" s="17" t="s">
        <v>46</v>
      </c>
    </row>
    <row r="243" spans="1:11" ht="30" customHeight="1" x14ac:dyDescent="0.25">
      <c r="A243" s="48">
        <f t="shared" si="6"/>
        <v>3</v>
      </c>
      <c r="B243" s="127">
        <v>43537</v>
      </c>
      <c r="C243" s="119" t="s">
        <v>152</v>
      </c>
      <c r="D243" s="19" t="str">
        <f>IFERROR((IFERROR(VLOOKUP(C243,CADA_PROD!C:G,5,0),VLOOKUP(C243,CADA_PROD!B:G,6,0))),"")</f>
        <v>unidade</v>
      </c>
      <c r="E243" s="20"/>
      <c r="F243" s="16"/>
      <c r="G243" s="47">
        <v>1</v>
      </c>
      <c r="H243" s="46">
        <f>IF(C243="","",SUMIFS(entrada!H:H,entrada!C:C,C243,entrada!N:N,K243)-SUMIFS(SAIDA!G:G,SAIDA!C:C,C243,K:K,K243))</f>
        <v>13</v>
      </c>
      <c r="I243" s="22">
        <f>IF(C243="","",VLOOKUP(C243,CADA_PROD!C:F,4,0)*G243)</f>
        <v>0</v>
      </c>
      <c r="J243" s="17" t="s">
        <v>25</v>
      </c>
      <c r="K243" s="17" t="s">
        <v>46</v>
      </c>
    </row>
    <row r="244" spans="1:11" ht="30" customHeight="1" x14ac:dyDescent="0.25">
      <c r="A244" s="48">
        <f t="shared" si="6"/>
        <v>3</v>
      </c>
      <c r="B244" s="127">
        <v>43537</v>
      </c>
      <c r="C244" s="119" t="s">
        <v>153</v>
      </c>
      <c r="D244" s="19" t="str">
        <f>IFERROR((IFERROR(VLOOKUP(C244,CADA_PROD!C:G,5,0),VLOOKUP(C244,CADA_PROD!B:G,6,0))),"")</f>
        <v>unidade</v>
      </c>
      <c r="E244" s="20"/>
      <c r="F244" s="16"/>
      <c r="G244" s="47">
        <v>1</v>
      </c>
      <c r="H244" s="46">
        <f>IF(C244="","",SUMIFS(entrada!H:H,entrada!C:C,C244,entrada!N:N,K244)-SUMIFS(SAIDA!G:G,SAIDA!C:C,C244,K:K,K244))</f>
        <v>10</v>
      </c>
      <c r="I244" s="22">
        <f>IF(C244="","",VLOOKUP(C244,CADA_PROD!C:F,4,0)*G244)</f>
        <v>0</v>
      </c>
      <c r="J244" s="102" t="s">
        <v>25</v>
      </c>
      <c r="K244" s="17" t="s">
        <v>46</v>
      </c>
    </row>
    <row r="245" spans="1:11" ht="30" customHeight="1" x14ac:dyDescent="0.25">
      <c r="A245" s="48">
        <f t="shared" si="6"/>
        <v>3</v>
      </c>
      <c r="B245" s="127">
        <v>43537</v>
      </c>
      <c r="C245" s="119" t="s">
        <v>188</v>
      </c>
      <c r="D245" s="19" t="str">
        <f>IFERROR((IFERROR(VLOOKUP(C245,CADA_PROD!C:G,5,0),VLOOKUP(C245,CADA_PROD!B:G,6,0))),"")</f>
        <v>unidade</v>
      </c>
      <c r="E245" s="20"/>
      <c r="F245" s="16"/>
      <c r="G245" s="47">
        <v>1</v>
      </c>
      <c r="H245" s="46">
        <f>IF(C245="","",SUMIFS(entrada!H:H,entrada!C:C,C245,entrada!N:N,K245)-SUMIFS(SAIDA!G:G,SAIDA!C:C,C245,K:K,K245))</f>
        <v>18</v>
      </c>
      <c r="I245" s="22">
        <f>IF(C245="","",VLOOKUP(C245,CADA_PROD!C:F,4,0)*G245)</f>
        <v>0</v>
      </c>
      <c r="J245" s="17" t="s">
        <v>25</v>
      </c>
      <c r="K245" s="17" t="s">
        <v>46</v>
      </c>
    </row>
    <row r="246" spans="1:11" ht="30" customHeight="1" x14ac:dyDescent="0.25">
      <c r="A246" s="48">
        <f t="shared" si="6"/>
        <v>3</v>
      </c>
      <c r="B246" s="127">
        <v>43537</v>
      </c>
      <c r="C246" s="119" t="s">
        <v>480</v>
      </c>
      <c r="D246" s="19" t="str">
        <f>IFERROR((IFERROR(VLOOKUP(C246,CADA_PROD!C:G,5,0),VLOOKUP(C246,CADA_PROD!B:G,6,0))),"")</f>
        <v>unidade</v>
      </c>
      <c r="E246" s="20"/>
      <c r="F246" s="16"/>
      <c r="G246" s="47">
        <v>2</v>
      </c>
      <c r="H246" s="46">
        <f>IF(C246="","",SUMIFS(entrada!H:H,entrada!C:C,C246,entrada!N:N,K246)-SUMIFS(SAIDA!G:G,SAIDA!C:C,C246,K:K,K246))</f>
        <v>2</v>
      </c>
      <c r="I246" s="22">
        <f>IF(C246="","",VLOOKUP(C246,CADA_PROD!C:F,4,0)*G246)</f>
        <v>0</v>
      </c>
      <c r="J246" s="102" t="s">
        <v>25</v>
      </c>
      <c r="K246" s="17" t="s">
        <v>46</v>
      </c>
    </row>
    <row r="247" spans="1:11" ht="30" customHeight="1" x14ac:dyDescent="0.25">
      <c r="A247" s="48">
        <f t="shared" si="6"/>
        <v>3</v>
      </c>
      <c r="B247" s="127">
        <v>43538</v>
      </c>
      <c r="C247" s="119" t="s">
        <v>215</v>
      </c>
      <c r="D247" s="19">
        <f>IFERROR((IFERROR(VLOOKUP(C247,CADA_PROD!C:G,5,0),VLOOKUP(C247,CADA_PROD!B:G,6,0))),"")</f>
        <v>0</v>
      </c>
      <c r="E247" s="20"/>
      <c r="F247" s="16"/>
      <c r="G247" s="47">
        <v>2</v>
      </c>
      <c r="H247" s="46">
        <f>IF(C247="","",SUMIFS(entrada!H:H,entrada!C:C,C247,entrada!N:N,K247)-SUMIFS(SAIDA!G:G,SAIDA!C:C,C247,K:K,K247))</f>
        <v>-8</v>
      </c>
      <c r="I247" s="22">
        <f>IF(C247="","",VLOOKUP(C247,CADA_PROD!C:F,4,0)*G247)</f>
        <v>0</v>
      </c>
      <c r="J247" s="17" t="s">
        <v>25</v>
      </c>
      <c r="K247" s="17" t="s">
        <v>46</v>
      </c>
    </row>
    <row r="248" spans="1:11" ht="30" customHeight="1" x14ac:dyDescent="0.25">
      <c r="A248" s="48">
        <f t="shared" si="6"/>
        <v>3</v>
      </c>
      <c r="B248" s="127">
        <v>43538</v>
      </c>
      <c r="C248" s="119" t="s">
        <v>254</v>
      </c>
      <c r="D248" s="19">
        <f>IFERROR((IFERROR(VLOOKUP(C248,CADA_PROD!C:G,5,0),VLOOKUP(C248,CADA_PROD!B:G,6,0))),"")</f>
        <v>0</v>
      </c>
      <c r="E248" s="20"/>
      <c r="F248" s="16"/>
      <c r="G248" s="47">
        <v>1</v>
      </c>
      <c r="H248" s="46">
        <f>IF(C248="","",SUMIFS(entrada!H:H,entrada!C:C,C248,entrada!N:N,K248)-SUMIFS(SAIDA!G:G,SAIDA!C:C,C248,K:K,K248))</f>
        <v>-2</v>
      </c>
      <c r="I248" s="22">
        <f>IF(C248="","",VLOOKUP(C248,CADA_PROD!C:F,4,0)*G248)</f>
        <v>0</v>
      </c>
      <c r="J248" s="102" t="s">
        <v>25</v>
      </c>
      <c r="K248" s="17" t="s">
        <v>46</v>
      </c>
    </row>
    <row r="249" spans="1:11" ht="30" customHeight="1" x14ac:dyDescent="0.25">
      <c r="A249" s="48">
        <f t="shared" si="6"/>
        <v>3</v>
      </c>
      <c r="B249" s="127">
        <v>43538</v>
      </c>
      <c r="C249" s="119" t="s">
        <v>255</v>
      </c>
      <c r="D249" s="19">
        <f>IFERROR((IFERROR(VLOOKUP(C249,CADA_PROD!C:G,5,0),VLOOKUP(C249,CADA_PROD!B:G,6,0))),"")</f>
        <v>0</v>
      </c>
      <c r="E249" s="20"/>
      <c r="F249" s="16"/>
      <c r="G249" s="47">
        <v>1</v>
      </c>
      <c r="H249" s="46">
        <f>IF(C249="","",SUMIFS(entrada!H:H,entrada!C:C,C249,entrada!N:N,K249)-SUMIFS(SAIDA!G:G,SAIDA!C:C,C249,K:K,K249))</f>
        <v>-2</v>
      </c>
      <c r="I249" s="22">
        <f>IF(C249="","",VLOOKUP(C249,CADA_PROD!C:F,4,0)*G249)</f>
        <v>0</v>
      </c>
      <c r="J249" s="17" t="s">
        <v>25</v>
      </c>
      <c r="K249" s="17" t="s">
        <v>46</v>
      </c>
    </row>
    <row r="250" spans="1:11" ht="30" customHeight="1" x14ac:dyDescent="0.25">
      <c r="A250" s="48">
        <f t="shared" ref="A250:A257" si="7">IF(C250="","",MONTH(B250))</f>
        <v>3</v>
      </c>
      <c r="B250" s="127">
        <v>43538</v>
      </c>
      <c r="C250" s="119" t="s">
        <v>660</v>
      </c>
      <c r="D250" s="19" t="str">
        <f>IFERROR((IFERROR(VLOOKUP(C250,CADA_PROD!C:G,5,0),VLOOKUP(C250,CADA_PROD!B:G,6,0))),"")</f>
        <v>unidade</v>
      </c>
      <c r="E250" s="20"/>
      <c r="F250" s="16"/>
      <c r="G250" s="47">
        <v>11</v>
      </c>
      <c r="H250" s="46">
        <f>IF(C250="","",SUMIFS(entrada!H:H,entrada!C:C,C250,entrada!N:N,K250)-SUMIFS(SAIDA!G:G,SAIDA!C:C,C250,K:K,K250))</f>
        <v>582</v>
      </c>
      <c r="I250" s="22" t="e">
        <f>IF(C250="","",VLOOKUP(C250,CADA_PROD!C:F,4,0)*G250)</f>
        <v>#N/A</v>
      </c>
      <c r="J250" s="102" t="s">
        <v>25</v>
      </c>
      <c r="K250" s="17" t="s">
        <v>46</v>
      </c>
    </row>
    <row r="251" spans="1:11" ht="30" customHeight="1" x14ac:dyDescent="0.25">
      <c r="A251" s="48">
        <f t="shared" si="7"/>
        <v>3</v>
      </c>
      <c r="B251" s="127">
        <v>43538</v>
      </c>
      <c r="C251" s="119" t="s">
        <v>216</v>
      </c>
      <c r="D251" s="19">
        <f>IFERROR((IFERROR(VLOOKUP(C251,CADA_PROD!C:G,5,0),VLOOKUP(C251,CADA_PROD!B:G,6,0))),"")</f>
        <v>0</v>
      </c>
      <c r="E251" s="20"/>
      <c r="F251" s="16"/>
      <c r="G251" s="47">
        <v>1</v>
      </c>
      <c r="H251" s="46">
        <f>IF(C251="","",SUMIFS(entrada!H:H,entrada!C:C,C251,entrada!N:N,K251)-SUMIFS(SAIDA!G:G,SAIDA!C:C,C251,K:K,K251))</f>
        <v>4</v>
      </c>
      <c r="I251" s="22">
        <f>IF(C251="","",VLOOKUP(C251,CADA_PROD!C:F,4,0)*G251)</f>
        <v>0</v>
      </c>
      <c r="J251" s="17" t="s">
        <v>25</v>
      </c>
      <c r="K251" s="17" t="s">
        <v>46</v>
      </c>
    </row>
    <row r="252" spans="1:11" ht="30" customHeight="1" x14ac:dyDescent="0.25">
      <c r="A252" s="48">
        <f t="shared" si="7"/>
        <v>3</v>
      </c>
      <c r="B252" s="127">
        <v>43538</v>
      </c>
      <c r="C252" s="119" t="s">
        <v>217</v>
      </c>
      <c r="D252" s="19">
        <f>IFERROR((IFERROR(VLOOKUP(C252,CADA_PROD!C:G,5,0),VLOOKUP(C252,CADA_PROD!B:G,6,0))),"")</f>
        <v>0</v>
      </c>
      <c r="E252" s="20"/>
      <c r="F252" s="16"/>
      <c r="G252" s="47">
        <v>1</v>
      </c>
      <c r="H252" s="46">
        <f>IF(C252="","",SUMIFS(entrada!H:H,entrada!C:C,C252,entrada!N:N,K252)-SUMIFS(SAIDA!G:G,SAIDA!C:C,C252,K:K,K252))</f>
        <v>4</v>
      </c>
      <c r="I252" s="22">
        <f>IF(C252="","",VLOOKUP(C252,CADA_PROD!C:F,4,0)*G252)</f>
        <v>0</v>
      </c>
      <c r="J252" s="102" t="s">
        <v>25</v>
      </c>
      <c r="K252" s="17" t="s">
        <v>46</v>
      </c>
    </row>
    <row r="253" spans="1:11" ht="30" customHeight="1" x14ac:dyDescent="0.25">
      <c r="A253" s="48">
        <f t="shared" si="7"/>
        <v>3</v>
      </c>
      <c r="B253" s="127">
        <v>43538</v>
      </c>
      <c r="C253" s="119" t="s">
        <v>218</v>
      </c>
      <c r="D253" s="19">
        <f>IFERROR((IFERROR(VLOOKUP(C253,CADA_PROD!C:G,5,0),VLOOKUP(C253,CADA_PROD!B:G,6,0))),"")</f>
        <v>0</v>
      </c>
      <c r="E253" s="20"/>
      <c r="F253" s="16"/>
      <c r="G253" s="47">
        <v>1</v>
      </c>
      <c r="H253" s="46">
        <f>IF(C253="","",SUMIFS(entrada!H:H,entrada!C:C,C253,entrada!N:N,K253)-SUMIFS(SAIDA!G:G,SAIDA!C:C,C253,K:K,K253))</f>
        <v>11</v>
      </c>
      <c r="I253" s="22">
        <f>IF(C253="","",VLOOKUP(C253,CADA_PROD!C:F,4,0)*G253)</f>
        <v>0</v>
      </c>
      <c r="J253" s="17" t="s">
        <v>25</v>
      </c>
      <c r="K253" s="17" t="s">
        <v>46</v>
      </c>
    </row>
    <row r="254" spans="1:11" ht="30" customHeight="1" x14ac:dyDescent="0.25">
      <c r="A254" s="48">
        <f t="shared" si="7"/>
        <v>3</v>
      </c>
      <c r="B254" s="127">
        <v>43538</v>
      </c>
      <c r="C254" s="119" t="s">
        <v>219</v>
      </c>
      <c r="D254" s="19">
        <f>IFERROR((IFERROR(VLOOKUP(C254,CADA_PROD!C:G,5,0),VLOOKUP(C254,CADA_PROD!B:G,6,0))),"")</f>
        <v>0</v>
      </c>
      <c r="E254" s="20"/>
      <c r="F254" s="16"/>
      <c r="G254" s="47">
        <v>1</v>
      </c>
      <c r="H254" s="46">
        <f>IF(C254="","",SUMIFS(entrada!H:H,entrada!C:C,C254,entrada!N:N,K254)-SUMIFS(SAIDA!G:G,SAIDA!C:C,C254,K:K,K254))</f>
        <v>11</v>
      </c>
      <c r="I254" s="22">
        <f>IF(C254="","",VLOOKUP(C254,CADA_PROD!C:F,4,0)*G254)</f>
        <v>0</v>
      </c>
      <c r="J254" s="102" t="s">
        <v>25</v>
      </c>
      <c r="K254" s="17" t="s">
        <v>46</v>
      </c>
    </row>
    <row r="255" spans="1:11" ht="30" customHeight="1" x14ac:dyDescent="0.25">
      <c r="A255" s="48">
        <f t="shared" si="7"/>
        <v>3</v>
      </c>
      <c r="B255" s="127">
        <v>43538</v>
      </c>
      <c r="C255" s="119" t="s">
        <v>380</v>
      </c>
      <c r="D255" s="19">
        <f>IFERROR((IFERROR(VLOOKUP(C255,CADA_PROD!C:G,5,0),VLOOKUP(C255,CADA_PROD!B:G,6,0))),"")</f>
        <v>0</v>
      </c>
      <c r="E255" s="20"/>
      <c r="F255" s="16"/>
      <c r="G255" s="47">
        <v>1</v>
      </c>
      <c r="H255" s="46">
        <f>IF(C255="","",SUMIFS(entrada!H:H,entrada!C:C,C255,entrada!N:N,K255)-SUMIFS(SAIDA!G:G,SAIDA!C:C,C255,K:K,K255))</f>
        <v>16</v>
      </c>
      <c r="I255" s="22">
        <f>IF(C255="","",VLOOKUP(C255,CADA_PROD!C:F,4,0)*G255)</f>
        <v>0</v>
      </c>
      <c r="J255" s="17" t="s">
        <v>25</v>
      </c>
      <c r="K255" s="17" t="s">
        <v>46</v>
      </c>
    </row>
    <row r="256" spans="1:11" ht="30" customHeight="1" x14ac:dyDescent="0.25">
      <c r="A256" s="48">
        <f t="shared" si="7"/>
        <v>3</v>
      </c>
      <c r="B256" s="127">
        <v>43538</v>
      </c>
      <c r="C256" s="119" t="s">
        <v>595</v>
      </c>
      <c r="D256" s="19">
        <f>IFERROR((IFERROR(VLOOKUP(C256,CADA_PROD!C:G,5,0),VLOOKUP(C256,CADA_PROD!B:G,6,0))),"")</f>
        <v>0</v>
      </c>
      <c r="E256" s="20"/>
      <c r="F256" s="16"/>
      <c r="G256" s="47">
        <v>1</v>
      </c>
      <c r="H256" s="46">
        <f>IF(C256="","",SUMIFS(entrada!H:H,entrada!C:C,C256,entrada!N:N,K256)-SUMIFS(SAIDA!G:G,SAIDA!C:C,C256,K:K,K256))</f>
        <v>-1</v>
      </c>
      <c r="I256" s="22">
        <f>IF(C256="","",VLOOKUP(C256,CADA_PROD!C:F,4,0)*G256)</f>
        <v>0</v>
      </c>
      <c r="J256" s="102" t="s">
        <v>25</v>
      </c>
      <c r="K256" s="17" t="s">
        <v>46</v>
      </c>
    </row>
    <row r="257" spans="1:11" ht="30" customHeight="1" x14ac:dyDescent="0.25">
      <c r="A257" s="48">
        <f t="shared" si="7"/>
        <v>3</v>
      </c>
      <c r="B257" s="127">
        <v>43538</v>
      </c>
      <c r="C257" s="119" t="s">
        <v>596</v>
      </c>
      <c r="D257" s="19">
        <f>IFERROR((IFERROR(VLOOKUP(C257,CADA_PROD!C:G,5,0),VLOOKUP(C257,CADA_PROD!B:G,6,0))),"")</f>
        <v>0</v>
      </c>
      <c r="E257" s="20"/>
      <c r="F257" s="16"/>
      <c r="G257" s="47">
        <v>1</v>
      </c>
      <c r="H257" s="46">
        <f>IF(C257="","",SUMIFS(entrada!H:H,entrada!C:C,C257,entrada!N:N,K257)-SUMIFS(SAIDA!G:G,SAIDA!C:C,C257,K:K,K257))</f>
        <v>-1</v>
      </c>
      <c r="I257" s="22">
        <f>IF(C257="","",VLOOKUP(C257,CADA_PROD!C:F,4,0)*G257)</f>
        <v>0</v>
      </c>
      <c r="J257" s="17" t="s">
        <v>25</v>
      </c>
      <c r="K257" s="17" t="s">
        <v>46</v>
      </c>
    </row>
    <row r="258" spans="1:11" ht="30" customHeight="1" x14ac:dyDescent="0.25">
      <c r="A258" s="48">
        <f t="shared" ref="A258:A280" si="8">IF(C258="","",MONTH(B258))</f>
        <v>3</v>
      </c>
      <c r="B258" s="127">
        <v>43538</v>
      </c>
      <c r="C258" s="119" t="s">
        <v>631</v>
      </c>
      <c r="D258" s="19">
        <f>IFERROR((IFERROR(VLOOKUP(C258,CADA_PROD!C:G,5,0),VLOOKUP(C258,CADA_PROD!B:G,6,0))),"")</f>
        <v>0</v>
      </c>
      <c r="E258" s="20"/>
      <c r="F258" s="16"/>
      <c r="G258" s="47">
        <v>1</v>
      </c>
      <c r="H258" s="46">
        <f>IF(C258="","",SUMIFS(entrada!H:H,entrada!C:C,C258,entrada!N:N,K258)-SUMIFS(SAIDA!G:G,SAIDA!C:C,C258,K:K,K258))</f>
        <v>-7</v>
      </c>
      <c r="I258" s="22">
        <f>IF(C258="","",VLOOKUP(C258,CADA_PROD!C:F,4,0)*G258)</f>
        <v>0</v>
      </c>
      <c r="J258" s="102" t="s">
        <v>25</v>
      </c>
      <c r="K258" s="17" t="s">
        <v>46</v>
      </c>
    </row>
    <row r="259" spans="1:11" ht="30" customHeight="1" x14ac:dyDescent="0.25">
      <c r="A259" s="48">
        <f t="shared" si="8"/>
        <v>3</v>
      </c>
      <c r="B259" s="127">
        <v>43538</v>
      </c>
      <c r="C259" s="119" t="s">
        <v>348</v>
      </c>
      <c r="D259" s="19">
        <f>IFERROR((IFERROR(VLOOKUP(C259,CADA_PROD!C:G,5,0),VLOOKUP(C259,CADA_PROD!B:G,6,0))),"")</f>
        <v>0</v>
      </c>
      <c r="E259" s="20"/>
      <c r="F259" s="16"/>
      <c r="G259" s="47">
        <v>1</v>
      </c>
      <c r="H259" s="46">
        <f>IF(C259="","",SUMIFS(entrada!H:H,entrada!C:C,C259,entrada!N:N,K259)-SUMIFS(SAIDA!G:G,SAIDA!C:C,C259,K:K,K259))</f>
        <v>-3</v>
      </c>
      <c r="I259" s="22">
        <f>IF(C259="","",VLOOKUP(C259,CADA_PROD!C:F,4,0)*G259)</f>
        <v>0</v>
      </c>
      <c r="J259" s="17" t="s">
        <v>25</v>
      </c>
      <c r="K259" s="17" t="s">
        <v>46</v>
      </c>
    </row>
    <row r="260" spans="1:11" ht="30" customHeight="1" x14ac:dyDescent="0.25">
      <c r="A260" s="48">
        <f t="shared" si="8"/>
        <v>3</v>
      </c>
      <c r="B260" s="127">
        <v>43538</v>
      </c>
      <c r="C260" s="119" t="s">
        <v>345</v>
      </c>
      <c r="D260" s="19">
        <f>IFERROR((IFERROR(VLOOKUP(C260,CADA_PROD!C:G,5,0),VLOOKUP(C260,CADA_PROD!B:G,6,0))),"")</f>
        <v>0</v>
      </c>
      <c r="E260" s="20"/>
      <c r="F260" s="16"/>
      <c r="G260" s="47">
        <v>1</v>
      </c>
      <c r="H260" s="46">
        <f>IF(C260="","",SUMIFS(entrada!H:H,entrada!C:C,C260,entrada!N:N,K260)-SUMIFS(SAIDA!G:G,SAIDA!C:C,C260,K:K,K260))</f>
        <v>14</v>
      </c>
      <c r="I260" s="22">
        <f>IF(C260="","",VLOOKUP(C260,CADA_PROD!C:F,4,0)*G260)</f>
        <v>0</v>
      </c>
      <c r="J260" s="102" t="s">
        <v>25</v>
      </c>
      <c r="K260" s="17" t="s">
        <v>46</v>
      </c>
    </row>
    <row r="261" spans="1:11" ht="30" customHeight="1" x14ac:dyDescent="0.25">
      <c r="A261" s="48">
        <f t="shared" si="8"/>
        <v>3</v>
      </c>
      <c r="B261" s="127">
        <v>43538</v>
      </c>
      <c r="C261" s="119" t="s">
        <v>305</v>
      </c>
      <c r="D261" s="19">
        <f>IFERROR((IFERROR(VLOOKUP(C261,CADA_PROD!C:G,5,0),VLOOKUP(C261,CADA_PROD!B:G,6,0))),"")</f>
        <v>0</v>
      </c>
      <c r="E261" s="20"/>
      <c r="F261" s="16"/>
      <c r="G261" s="47">
        <v>1</v>
      </c>
      <c r="H261" s="46">
        <f>IF(C261="","",SUMIFS(entrada!H:H,entrada!C:C,C261,entrada!N:N,K261)-SUMIFS(SAIDA!G:G,SAIDA!C:C,C261,K:K,K261))</f>
        <v>17</v>
      </c>
      <c r="I261" s="22">
        <f>IF(C261="","",VLOOKUP(C261,CADA_PROD!C:F,4,0)*G261)</f>
        <v>0</v>
      </c>
      <c r="J261" s="17" t="s">
        <v>25</v>
      </c>
      <c r="K261" s="17" t="s">
        <v>46</v>
      </c>
    </row>
    <row r="262" spans="1:11" ht="30" customHeight="1" x14ac:dyDescent="0.25">
      <c r="A262" s="48">
        <f t="shared" si="8"/>
        <v>3</v>
      </c>
      <c r="B262" s="127">
        <v>43538</v>
      </c>
      <c r="C262" s="119" t="s">
        <v>312</v>
      </c>
      <c r="D262" s="19">
        <f>IFERROR((IFERROR(VLOOKUP(C262,CADA_PROD!C:G,5,0),VLOOKUP(C262,CADA_PROD!B:G,6,0))),"")</f>
        <v>0</v>
      </c>
      <c r="E262" s="20"/>
      <c r="F262" s="16"/>
      <c r="G262" s="47">
        <v>1</v>
      </c>
      <c r="H262" s="46">
        <f>IF(C262="","",SUMIFS(entrada!H:H,entrada!C:C,C262,entrada!N:N,K262)-SUMIFS(SAIDA!G:G,SAIDA!C:C,C262,K:K,K262))</f>
        <v>1</v>
      </c>
      <c r="I262" s="22">
        <f>IF(C262="","",VLOOKUP(C262,CADA_PROD!C:F,4,0)*G262)</f>
        <v>0</v>
      </c>
      <c r="J262" s="102" t="s">
        <v>25</v>
      </c>
      <c r="K262" s="17" t="s">
        <v>46</v>
      </c>
    </row>
    <row r="263" spans="1:11" ht="30" customHeight="1" x14ac:dyDescent="0.25">
      <c r="A263" s="48">
        <f t="shared" si="8"/>
        <v>3</v>
      </c>
      <c r="B263" s="127">
        <v>43538</v>
      </c>
      <c r="C263" s="119" t="s">
        <v>660</v>
      </c>
      <c r="D263" s="19" t="str">
        <f>IFERROR((IFERROR(VLOOKUP(C263,CADA_PROD!C:G,5,0),VLOOKUP(C263,CADA_PROD!B:G,6,0))),"")</f>
        <v>unidade</v>
      </c>
      <c r="E263" s="20"/>
      <c r="F263" s="16"/>
      <c r="G263" s="47">
        <v>20</v>
      </c>
      <c r="H263" s="46">
        <f>IF(C263="","",SUMIFS(entrada!H:H,entrada!C:C,C263,entrada!N:N,K263)-SUMIFS(SAIDA!G:G,SAIDA!C:C,C263,K:K,K263))</f>
        <v>582</v>
      </c>
      <c r="I263" s="22" t="e">
        <f>IF(C263="","",VLOOKUP(C263,CADA_PROD!C:F,4,0)*G263)</f>
        <v>#N/A</v>
      </c>
      <c r="J263" s="17" t="s">
        <v>25</v>
      </c>
      <c r="K263" s="17" t="s">
        <v>46</v>
      </c>
    </row>
    <row r="264" spans="1:11" ht="30" customHeight="1" x14ac:dyDescent="0.25">
      <c r="A264" s="48">
        <f t="shared" si="8"/>
        <v>3</v>
      </c>
      <c r="B264" s="127">
        <v>43538</v>
      </c>
      <c r="C264" s="119" t="s">
        <v>661</v>
      </c>
      <c r="D264" s="19" t="str">
        <f>IFERROR((IFERROR(VLOOKUP(C264,CADA_PROD!C:G,5,0),VLOOKUP(C264,CADA_PROD!B:G,6,0))),"")</f>
        <v>unidade</v>
      </c>
      <c r="E264" s="20"/>
      <c r="F264" s="16"/>
      <c r="G264" s="47">
        <v>20</v>
      </c>
      <c r="H264" s="46">
        <f>IF(C264="","",SUMIFS(entrada!H:H,entrada!C:C,C264,entrada!N:N,K264)-SUMIFS(SAIDA!G:G,SAIDA!C:C,C264,K:K,K264))</f>
        <v>510</v>
      </c>
      <c r="I264" s="22" t="e">
        <f>IF(C264="","",VLOOKUP(C264,CADA_PROD!C:F,4,0)*G264)</f>
        <v>#N/A</v>
      </c>
      <c r="J264" s="102" t="s">
        <v>25</v>
      </c>
      <c r="K264" s="17" t="s">
        <v>46</v>
      </c>
    </row>
    <row r="265" spans="1:11" ht="30" customHeight="1" x14ac:dyDescent="0.25">
      <c r="A265" s="48">
        <f t="shared" si="8"/>
        <v>3</v>
      </c>
      <c r="B265" s="127">
        <v>43538</v>
      </c>
      <c r="C265" s="119" t="s">
        <v>576</v>
      </c>
      <c r="D265" s="19">
        <f>IFERROR((IFERROR(VLOOKUP(C265,CADA_PROD!C:G,5,0),VLOOKUP(C265,CADA_PROD!B:G,6,0))),"")</f>
        <v>0</v>
      </c>
      <c r="E265" s="20"/>
      <c r="F265" s="16"/>
      <c r="G265" s="47">
        <v>2</v>
      </c>
      <c r="H265" s="46">
        <f>IF(C265="","",SUMIFS(entrada!H:H,entrada!C:C,C265,entrada!N:N,K265)-SUMIFS(SAIDA!G:G,SAIDA!C:C,C265,K:K,K265))</f>
        <v>64</v>
      </c>
      <c r="I265" s="22">
        <f>IF(C265="","",VLOOKUP(C265,CADA_PROD!C:F,4,0)*G265)</f>
        <v>0</v>
      </c>
      <c r="J265" s="17" t="s">
        <v>25</v>
      </c>
      <c r="K265" s="17" t="s">
        <v>46</v>
      </c>
    </row>
    <row r="266" spans="1:11" ht="30" customHeight="1" x14ac:dyDescent="0.25">
      <c r="A266" s="48">
        <f t="shared" si="8"/>
        <v>3</v>
      </c>
      <c r="B266" s="127">
        <v>43538</v>
      </c>
      <c r="C266" s="119" t="s">
        <v>633</v>
      </c>
      <c r="D266" s="19">
        <f>IFERROR((IFERROR(VLOOKUP(C266,CADA_PROD!C:G,5,0),VLOOKUP(C266,CADA_PROD!B:G,6,0))),"")</f>
        <v>0</v>
      </c>
      <c r="E266" s="20"/>
      <c r="F266" s="16"/>
      <c r="G266" s="47">
        <v>1</v>
      </c>
      <c r="H266" s="46">
        <f>IF(C266="","",SUMIFS(entrada!H:H,entrada!C:C,C266,entrada!N:N,K266)-SUMIFS(SAIDA!G:G,SAIDA!C:C,C266,K:K,K266))</f>
        <v>3</v>
      </c>
      <c r="I266" s="22">
        <f>IF(C266="","",VLOOKUP(C266,CADA_PROD!C:F,4,0)*G266)</f>
        <v>0</v>
      </c>
      <c r="J266" s="102" t="s">
        <v>25</v>
      </c>
      <c r="K266" s="17" t="s">
        <v>46</v>
      </c>
    </row>
    <row r="267" spans="1:11" ht="30" customHeight="1" x14ac:dyDescent="0.25">
      <c r="A267" s="48">
        <f t="shared" si="8"/>
        <v>3</v>
      </c>
      <c r="B267" s="127">
        <v>43538</v>
      </c>
      <c r="C267" s="119" t="s">
        <v>628</v>
      </c>
      <c r="D267" s="19">
        <f>IFERROR((IFERROR(VLOOKUP(C267,CADA_PROD!C:G,5,0),VLOOKUP(C267,CADA_PROD!B:G,6,0))),"")</f>
        <v>0</v>
      </c>
      <c r="E267" s="20"/>
      <c r="F267" s="16"/>
      <c r="G267" s="47">
        <v>1</v>
      </c>
      <c r="H267" s="46">
        <f>IF(C267="","",SUMIFS(entrada!H:H,entrada!C:C,C267,entrada!N:N,K267)-SUMIFS(SAIDA!G:G,SAIDA!C:C,C267,K:K,K267))</f>
        <v>5</v>
      </c>
      <c r="I267" s="22">
        <f>IF(C267="","",VLOOKUP(C267,CADA_PROD!C:F,4,0)*G267)</f>
        <v>0</v>
      </c>
      <c r="J267" s="17" t="s">
        <v>25</v>
      </c>
      <c r="K267" s="17" t="s">
        <v>46</v>
      </c>
    </row>
    <row r="268" spans="1:11" ht="30" customHeight="1" x14ac:dyDescent="0.25">
      <c r="A268" s="48">
        <f t="shared" si="8"/>
        <v>3</v>
      </c>
      <c r="B268" s="127">
        <v>43538</v>
      </c>
      <c r="C268" s="119" t="s">
        <v>626</v>
      </c>
      <c r="D268" s="19">
        <f>IFERROR((IFERROR(VLOOKUP(C268,CADA_PROD!C:G,5,0),VLOOKUP(C268,CADA_PROD!B:G,6,0))),"")</f>
        <v>0</v>
      </c>
      <c r="E268" s="20"/>
      <c r="F268" s="16"/>
      <c r="G268" s="47">
        <v>1</v>
      </c>
      <c r="H268" s="46">
        <f>IF(C268="","",SUMIFS(entrada!H:H,entrada!C:C,C268,entrada!N:N,K268)-SUMIFS(SAIDA!G:G,SAIDA!C:C,C268,K:K,K268))</f>
        <v>19</v>
      </c>
      <c r="I268" s="22">
        <f>IF(C268="","",VLOOKUP(C268,CADA_PROD!C:F,4,0)*G268)</f>
        <v>0</v>
      </c>
      <c r="J268" s="102" t="s">
        <v>25</v>
      </c>
      <c r="K268" s="17" t="s">
        <v>46</v>
      </c>
    </row>
    <row r="269" spans="1:11" ht="30" customHeight="1" x14ac:dyDescent="0.25">
      <c r="A269" s="48">
        <f t="shared" si="8"/>
        <v>3</v>
      </c>
      <c r="B269" s="127">
        <v>43538</v>
      </c>
      <c r="C269" s="119" t="s">
        <v>666</v>
      </c>
      <c r="D269" s="19" t="str">
        <f>IFERROR((IFERROR(VLOOKUP(C269,CADA_PROD!C:G,5,0),VLOOKUP(C269,CADA_PROD!B:G,6,0))),"")</f>
        <v>unidade</v>
      </c>
      <c r="E269" s="20"/>
      <c r="F269" s="16"/>
      <c r="G269" s="47">
        <v>1</v>
      </c>
      <c r="H269" s="46">
        <f>IF(C269="","",SUMIFS(entrada!H:H,entrada!C:C,C269,entrada!N:N,K269)-SUMIFS(SAIDA!G:G,SAIDA!C:C,C269,K:K,K269))</f>
        <v>89</v>
      </c>
      <c r="I269" s="22" t="e">
        <f>IF(C269="","",VLOOKUP(C269,CADA_PROD!C:F,4,0)*G269)</f>
        <v>#N/A</v>
      </c>
      <c r="J269" s="17" t="s">
        <v>25</v>
      </c>
      <c r="K269" s="17" t="s">
        <v>46</v>
      </c>
    </row>
    <row r="270" spans="1:11" ht="30" customHeight="1" x14ac:dyDescent="0.25">
      <c r="A270" s="48">
        <f t="shared" si="8"/>
        <v>3</v>
      </c>
      <c r="B270" s="127">
        <v>43538</v>
      </c>
      <c r="C270" s="119" t="s">
        <v>186</v>
      </c>
      <c r="D270" s="19" t="str">
        <f>IFERROR((IFERROR(VLOOKUP(C270,CADA_PROD!C:G,5,0),VLOOKUP(C270,CADA_PROD!B:G,6,0))),"")</f>
        <v>unidade</v>
      </c>
      <c r="E270" s="20"/>
      <c r="F270" s="16"/>
      <c r="G270" s="47">
        <v>1</v>
      </c>
      <c r="H270" s="46">
        <f>IF(C270="","",SUMIFS(entrada!H:H,entrada!C:C,C270,entrada!N:N,K270)-SUMIFS(SAIDA!G:G,SAIDA!C:C,C270,K:K,K270))</f>
        <v>73</v>
      </c>
      <c r="I270" s="22">
        <f>IF(C270="","",VLOOKUP(C270,CADA_PROD!C:F,4,0)*G270)</f>
        <v>0</v>
      </c>
      <c r="J270" s="102" t="s">
        <v>25</v>
      </c>
      <c r="K270" s="17" t="s">
        <v>46</v>
      </c>
    </row>
    <row r="271" spans="1:11" ht="30" customHeight="1" x14ac:dyDescent="0.25">
      <c r="A271" s="48">
        <f t="shared" si="8"/>
        <v>3</v>
      </c>
      <c r="B271" s="127">
        <v>43539</v>
      </c>
      <c r="C271" s="119" t="s">
        <v>285</v>
      </c>
      <c r="D271" s="19">
        <f>IFERROR((IFERROR(VLOOKUP(C271,CADA_PROD!C:G,5,0),VLOOKUP(C271,CADA_PROD!B:G,6,0))),"")</f>
        <v>0</v>
      </c>
      <c r="E271" s="20"/>
      <c r="F271" s="16"/>
      <c r="G271" s="47">
        <v>1</v>
      </c>
      <c r="H271" s="46">
        <f>IF(C271="","",SUMIFS(entrada!H:H,entrada!C:C,C271,entrada!N:N,K271)-SUMIFS(SAIDA!G:G,SAIDA!C:C,C271,K:K,K271))</f>
        <v>4</v>
      </c>
      <c r="I271" s="22">
        <f>IF(C271="","",VLOOKUP(C271,CADA_PROD!C:F,4,0)*G271)</f>
        <v>0</v>
      </c>
      <c r="J271" s="17" t="s">
        <v>25</v>
      </c>
      <c r="K271" s="17" t="s">
        <v>46</v>
      </c>
    </row>
    <row r="272" spans="1:11" ht="30" customHeight="1" x14ac:dyDescent="0.25">
      <c r="A272" s="48">
        <f t="shared" si="8"/>
        <v>3</v>
      </c>
      <c r="B272" s="127">
        <v>43539</v>
      </c>
      <c r="C272" s="119" t="s">
        <v>343</v>
      </c>
      <c r="D272" s="19">
        <f>IFERROR((IFERROR(VLOOKUP(C272,CADA_PROD!C:G,5,0),VLOOKUP(C272,CADA_PROD!B:G,6,0))),"")</f>
        <v>0</v>
      </c>
      <c r="E272" s="20"/>
      <c r="F272" s="16"/>
      <c r="G272" s="47">
        <v>1</v>
      </c>
      <c r="H272" s="46">
        <f>IF(C272="","",SUMIFS(entrada!H:H,entrada!C:C,C272,entrada!N:N,K272)-SUMIFS(SAIDA!G:G,SAIDA!C:C,C272,K:K,K272))</f>
        <v>16</v>
      </c>
      <c r="I272" s="22">
        <f>IF(C272="","",VLOOKUP(C272,CADA_PROD!C:F,4,0)*G272)</f>
        <v>0</v>
      </c>
      <c r="J272" s="102" t="s">
        <v>25</v>
      </c>
      <c r="K272" s="17" t="s">
        <v>46</v>
      </c>
    </row>
    <row r="273" spans="1:11" ht="30" customHeight="1" x14ac:dyDescent="0.25">
      <c r="A273" s="48">
        <f t="shared" si="8"/>
        <v>3</v>
      </c>
      <c r="B273" s="127">
        <v>43539</v>
      </c>
      <c r="C273" s="119" t="s">
        <v>662</v>
      </c>
      <c r="D273" s="19" t="str">
        <f>IFERROR((IFERROR(VLOOKUP(C273,CADA_PROD!C:G,5,0),VLOOKUP(C273,CADA_PROD!B:G,6,0))),"")</f>
        <v>unidade</v>
      </c>
      <c r="E273" s="20"/>
      <c r="F273" s="16"/>
      <c r="G273" s="47">
        <v>1</v>
      </c>
      <c r="H273" s="46">
        <f>IF(C273="","",SUMIFS(entrada!H:H,entrada!C:C,C273,entrada!N:N,K273)-SUMIFS(SAIDA!G:G,SAIDA!C:C,C273,K:K,K273))</f>
        <v>750</v>
      </c>
      <c r="I273" s="22" t="e">
        <f>IF(C273="","",VLOOKUP(C273,CADA_PROD!C:F,4,0)*G273)</f>
        <v>#N/A</v>
      </c>
      <c r="J273" s="17" t="s">
        <v>25</v>
      </c>
      <c r="K273" s="17" t="s">
        <v>46</v>
      </c>
    </row>
    <row r="274" spans="1:11" ht="30" customHeight="1" x14ac:dyDescent="0.25">
      <c r="A274" s="48">
        <f t="shared" si="8"/>
        <v>3</v>
      </c>
      <c r="B274" s="127">
        <v>43539</v>
      </c>
      <c r="C274" s="119" t="s">
        <v>663</v>
      </c>
      <c r="D274" s="19" t="str">
        <f>IFERROR((IFERROR(VLOOKUP(C274,CADA_PROD!C:G,5,0),VLOOKUP(C274,CADA_PROD!B:G,6,0))),"")</f>
        <v>unidade</v>
      </c>
      <c r="E274" s="20"/>
      <c r="F274" s="16"/>
      <c r="G274" s="47">
        <v>10</v>
      </c>
      <c r="H274" s="46">
        <f>IF(C274="","",SUMIFS(entrada!H:H,entrada!C:C,C274,entrada!N:N,K274)-SUMIFS(SAIDA!G:G,SAIDA!C:C,C274,K:K,K274))</f>
        <v>161</v>
      </c>
      <c r="I274" s="22" t="e">
        <f>IF(C274="","",VLOOKUP(C274,CADA_PROD!C:F,4,0)*G274)</f>
        <v>#N/A</v>
      </c>
      <c r="J274" s="102" t="s">
        <v>25</v>
      </c>
      <c r="K274" s="17" t="s">
        <v>46</v>
      </c>
    </row>
    <row r="275" spans="1:11" ht="30" customHeight="1" x14ac:dyDescent="0.25">
      <c r="A275" s="48">
        <f t="shared" si="8"/>
        <v>3</v>
      </c>
      <c r="B275" s="127">
        <v>43539</v>
      </c>
      <c r="C275" s="119" t="s">
        <v>665</v>
      </c>
      <c r="D275" s="19" t="str">
        <f>IFERROR((IFERROR(VLOOKUP(C275,CADA_PROD!C:G,5,0),VLOOKUP(C275,CADA_PROD!B:G,6,0))),"")</f>
        <v>unidade</v>
      </c>
      <c r="E275" s="20"/>
      <c r="F275" s="16"/>
      <c r="G275" s="47">
        <v>8</v>
      </c>
      <c r="H275" s="46">
        <f>IF(C275="","",SUMIFS(entrada!H:H,entrada!C:C,C275,entrada!N:N,K275)-SUMIFS(SAIDA!G:G,SAIDA!C:C,C275,K:K,K275))</f>
        <v>68</v>
      </c>
      <c r="I275" s="22" t="e">
        <f>IF(C275="","",VLOOKUP(C275,CADA_PROD!C:F,4,0)*G275)</f>
        <v>#N/A</v>
      </c>
      <c r="J275" s="17" t="s">
        <v>25</v>
      </c>
      <c r="K275" s="17" t="s">
        <v>46</v>
      </c>
    </row>
    <row r="276" spans="1:11" ht="30" customHeight="1" x14ac:dyDescent="0.25">
      <c r="A276" s="48">
        <f t="shared" si="8"/>
        <v>3</v>
      </c>
      <c r="B276" s="127">
        <v>43539</v>
      </c>
      <c r="C276" s="119" t="s">
        <v>139</v>
      </c>
      <c r="D276" s="19" t="str">
        <f>IFERROR((IFERROR(VLOOKUP(C276,CADA_PROD!C:G,5,0),VLOOKUP(C276,CADA_PROD!B:G,6,0))),"")</f>
        <v>unidade</v>
      </c>
      <c r="E276" s="20"/>
      <c r="F276" s="16"/>
      <c r="G276" s="47">
        <v>3</v>
      </c>
      <c r="H276" s="46">
        <f>IF(C276="","",SUMIFS(entrada!H:H,entrada!C:C,C276,entrada!N:N,K276)-SUMIFS(SAIDA!G:G,SAIDA!C:C,C276,K:K,K276))</f>
        <v>0</v>
      </c>
      <c r="I276" s="22">
        <f>IF(C276="","",VLOOKUP(C276,CADA_PROD!C:F,4,0)*G276)</f>
        <v>0</v>
      </c>
      <c r="J276" s="102" t="s">
        <v>25</v>
      </c>
      <c r="K276" s="17" t="s">
        <v>46</v>
      </c>
    </row>
    <row r="277" spans="1:11" ht="30" customHeight="1" x14ac:dyDescent="0.25">
      <c r="A277" s="48">
        <f t="shared" si="8"/>
        <v>3</v>
      </c>
      <c r="B277" s="127">
        <v>43539</v>
      </c>
      <c r="C277" s="119" t="s">
        <v>514</v>
      </c>
      <c r="D277" s="19">
        <f>IFERROR((IFERROR(VLOOKUP(C277,CADA_PROD!C:G,5,0),VLOOKUP(C277,CADA_PROD!B:G,6,0))),"")</f>
        <v>0</v>
      </c>
      <c r="E277" s="20"/>
      <c r="F277" s="16"/>
      <c r="G277" s="47">
        <v>8</v>
      </c>
      <c r="H277" s="46">
        <f>IF(C277="","",SUMIFS(entrada!H:H,entrada!C:C,C277,entrada!N:N,K277)-SUMIFS(SAIDA!G:G,SAIDA!C:C,C277,K:K,K277))</f>
        <v>-32</v>
      </c>
      <c r="I277" s="22">
        <f>IF(C277="","",VLOOKUP(C277,CADA_PROD!C:F,4,0)*G277)</f>
        <v>0</v>
      </c>
      <c r="J277" s="17" t="s">
        <v>25</v>
      </c>
      <c r="K277" s="17" t="s">
        <v>46</v>
      </c>
    </row>
    <row r="278" spans="1:11" ht="30" customHeight="1" x14ac:dyDescent="0.25">
      <c r="A278" s="48">
        <f t="shared" si="8"/>
        <v>3</v>
      </c>
      <c r="B278" s="127">
        <v>43539</v>
      </c>
      <c r="C278" s="119" t="s">
        <v>278</v>
      </c>
      <c r="D278" s="19">
        <f>IFERROR((IFERROR(VLOOKUP(C278,CADA_PROD!C:G,5,0),VLOOKUP(C278,CADA_PROD!B:G,6,0))),"")</f>
        <v>0</v>
      </c>
      <c r="E278" s="20"/>
      <c r="F278" s="16"/>
      <c r="G278" s="47">
        <v>8</v>
      </c>
      <c r="H278" s="46">
        <f>IF(C278="","",SUMIFS(entrada!H:H,entrada!C:C,C278,entrada!N:N,K278)-SUMIFS(SAIDA!G:G,SAIDA!C:C,C278,K:K,K278))</f>
        <v>5</v>
      </c>
      <c r="I278" s="22">
        <f>IF(C278="","",VLOOKUP(C278,CADA_PROD!C:F,4,0)*G278)</f>
        <v>0</v>
      </c>
      <c r="J278" s="102" t="s">
        <v>25</v>
      </c>
      <c r="K278" s="17" t="s">
        <v>46</v>
      </c>
    </row>
    <row r="279" spans="1:11" ht="30" customHeight="1" x14ac:dyDescent="0.25">
      <c r="A279" s="48">
        <f t="shared" si="8"/>
        <v>3</v>
      </c>
      <c r="B279" s="127">
        <v>43539</v>
      </c>
      <c r="C279" s="119" t="s">
        <v>158</v>
      </c>
      <c r="D279" s="19" t="str">
        <f>IFERROR((IFERROR(VLOOKUP(C279,CADA_PROD!C:G,5,0),VLOOKUP(C279,CADA_PROD!B:G,6,0))),"")</f>
        <v>unidade</v>
      </c>
      <c r="E279" s="20"/>
      <c r="F279" s="16"/>
      <c r="G279" s="47">
        <v>4</v>
      </c>
      <c r="H279" s="46">
        <f>IF(C279="","",SUMIFS(entrada!H:H,entrada!C:C,C279,entrada!N:N,K279)-SUMIFS(SAIDA!G:G,SAIDA!C:C,C279,K:K,K279))</f>
        <v>16</v>
      </c>
      <c r="I279" s="22">
        <f>IF(C279="","",VLOOKUP(C279,CADA_PROD!C:F,4,0)*G279)</f>
        <v>0</v>
      </c>
      <c r="J279" s="17" t="s">
        <v>25</v>
      </c>
      <c r="K279" s="17" t="s">
        <v>46</v>
      </c>
    </row>
    <row r="280" spans="1:11" ht="30" customHeight="1" x14ac:dyDescent="0.25">
      <c r="A280" s="48">
        <f t="shared" si="8"/>
        <v>3</v>
      </c>
      <c r="B280" s="127">
        <v>43539</v>
      </c>
      <c r="C280" s="119" t="s">
        <v>665</v>
      </c>
      <c r="D280" s="19" t="str">
        <f>IFERROR((IFERROR(VLOOKUP(C280,CADA_PROD!C:G,5,0),VLOOKUP(C280,CADA_PROD!B:G,6,0))),"")</f>
        <v>unidade</v>
      </c>
      <c r="E280" s="20"/>
      <c r="F280" s="16"/>
      <c r="G280" s="47">
        <v>4</v>
      </c>
      <c r="H280" s="46">
        <f>IF(C280="","",SUMIFS(entrada!H:H,entrada!C:C,C280,entrada!N:N,K280)-SUMIFS(SAIDA!G:G,SAIDA!C:C,C280,K:K,K280))</f>
        <v>68</v>
      </c>
      <c r="I280" s="22" t="e">
        <f>IF(C280="","",VLOOKUP(C280,CADA_PROD!C:F,4,0)*G280)</f>
        <v>#N/A</v>
      </c>
      <c r="J280" s="102" t="s">
        <v>25</v>
      </c>
      <c r="K280" s="17" t="s">
        <v>46</v>
      </c>
    </row>
    <row r="281" spans="1:11" ht="30" customHeight="1" x14ac:dyDescent="0.25">
      <c r="A281" s="48">
        <f t="shared" ref="A281:A300" si="9">IF(C281="","",MONTH(B281))</f>
        <v>3</v>
      </c>
      <c r="B281" s="127">
        <v>43539</v>
      </c>
      <c r="C281" s="119" t="s">
        <v>188</v>
      </c>
      <c r="D281" s="19" t="str">
        <f>IFERROR((IFERROR(VLOOKUP(C281,CADA_PROD!C:G,5,0),VLOOKUP(C281,CADA_PROD!B:G,6,0))),"")</f>
        <v>unidade</v>
      </c>
      <c r="E281" s="20"/>
      <c r="F281" s="16"/>
      <c r="G281" s="47">
        <v>1</v>
      </c>
      <c r="H281" s="46">
        <f>IF(C281="","",SUMIFS(entrada!H:H,entrada!C:C,C281,entrada!N:N,K281)-SUMIFS(SAIDA!G:G,SAIDA!C:C,C281,K:K,K281))</f>
        <v>18</v>
      </c>
      <c r="I281" s="22">
        <f>IF(C281="","",VLOOKUP(C281,CADA_PROD!C:F,4,0)*G281)</f>
        <v>0</v>
      </c>
      <c r="J281" s="17" t="s">
        <v>25</v>
      </c>
      <c r="K281" s="17" t="s">
        <v>46</v>
      </c>
    </row>
    <row r="282" spans="1:11" ht="30" customHeight="1" x14ac:dyDescent="0.25">
      <c r="A282" s="48">
        <f t="shared" si="9"/>
        <v>3</v>
      </c>
      <c r="B282" s="127">
        <v>43539</v>
      </c>
      <c r="C282" s="119" t="s">
        <v>349</v>
      </c>
      <c r="D282" s="19">
        <f>IFERROR((IFERROR(VLOOKUP(C282,CADA_PROD!C:G,5,0),VLOOKUP(C282,CADA_PROD!B:G,6,0))),"")</f>
        <v>0</v>
      </c>
      <c r="E282" s="20"/>
      <c r="F282" s="16"/>
      <c r="G282" s="47">
        <v>2</v>
      </c>
      <c r="H282" s="46">
        <f>IF(C282="","",SUMIFS(entrada!H:H,entrada!C:C,C282,entrada!N:N,K282)-SUMIFS(SAIDA!G:G,SAIDA!C:C,C282,K:K,K282))</f>
        <v>-2</v>
      </c>
      <c r="I282" s="22">
        <f>IF(C282="","",VLOOKUP(C282,CADA_PROD!C:F,4,0)*G282)</f>
        <v>0</v>
      </c>
      <c r="J282" s="102" t="s">
        <v>25</v>
      </c>
      <c r="K282" s="17" t="s">
        <v>46</v>
      </c>
    </row>
    <row r="283" spans="1:11" ht="30" customHeight="1" x14ac:dyDescent="0.25">
      <c r="A283" s="48">
        <f t="shared" si="9"/>
        <v>3</v>
      </c>
      <c r="B283" s="127">
        <v>43542</v>
      </c>
      <c r="C283" s="119" t="s">
        <v>568</v>
      </c>
      <c r="D283" s="19">
        <f>IFERROR((IFERROR(VLOOKUP(C283,CADA_PROD!C:G,5,0),VLOOKUP(C283,CADA_PROD!B:G,6,0))),"")</f>
        <v>0</v>
      </c>
      <c r="E283" s="20"/>
      <c r="F283" s="16"/>
      <c r="G283" s="47">
        <v>2</v>
      </c>
      <c r="H283" s="46">
        <f>IF(C283="","",SUMIFS(entrada!H:H,entrada!C:C,C283,entrada!N:N,K283)-SUMIFS(SAIDA!G:G,SAIDA!C:C,C283,K:K,K283))</f>
        <v>5</v>
      </c>
      <c r="I283" s="22">
        <f>IF(C283="","",VLOOKUP(C283,CADA_PROD!C:F,4,0)*G283)</f>
        <v>0</v>
      </c>
      <c r="J283" s="17" t="s">
        <v>25</v>
      </c>
      <c r="K283" s="17" t="s">
        <v>46</v>
      </c>
    </row>
    <row r="284" spans="1:11" ht="30" customHeight="1" x14ac:dyDescent="0.25">
      <c r="A284" s="48">
        <f t="shared" si="9"/>
        <v>3</v>
      </c>
      <c r="B284" s="127">
        <v>43542</v>
      </c>
      <c r="C284" s="119" t="s">
        <v>179</v>
      </c>
      <c r="D284" s="19" t="str">
        <f>IFERROR((IFERROR(VLOOKUP(C284,CADA_PROD!C:G,5,0),VLOOKUP(C284,CADA_PROD!B:G,6,0))),"")</f>
        <v>unidade</v>
      </c>
      <c r="E284" s="20"/>
      <c r="F284" s="16"/>
      <c r="G284" s="47">
        <v>4</v>
      </c>
      <c r="H284" s="46">
        <f>IF(C284="","",SUMIFS(entrada!H:H,entrada!C:C,C284,entrada!N:N,K284)-SUMIFS(SAIDA!G:G,SAIDA!C:C,C284,K:K,K284))</f>
        <v>8</v>
      </c>
      <c r="I284" s="22">
        <f>IF(C284="","",VLOOKUP(C284,CADA_PROD!C:F,4,0)*G284)</f>
        <v>0</v>
      </c>
      <c r="J284" s="102" t="s">
        <v>25</v>
      </c>
      <c r="K284" s="17" t="s">
        <v>46</v>
      </c>
    </row>
    <row r="285" spans="1:11" ht="30" customHeight="1" x14ac:dyDescent="0.25">
      <c r="A285" s="48">
        <f t="shared" si="9"/>
        <v>3</v>
      </c>
      <c r="B285" s="127">
        <v>43542</v>
      </c>
      <c r="C285" s="119" t="s">
        <v>660</v>
      </c>
      <c r="D285" s="19" t="str">
        <f>IFERROR((IFERROR(VLOOKUP(C285,CADA_PROD!C:G,5,0),VLOOKUP(C285,CADA_PROD!B:G,6,0))),"")</f>
        <v>unidade</v>
      </c>
      <c r="E285" s="20"/>
      <c r="F285" s="16"/>
      <c r="G285" s="47">
        <v>20</v>
      </c>
      <c r="H285" s="46">
        <f>IF(C285="","",SUMIFS(entrada!H:H,entrada!C:C,C285,entrada!N:N,K285)-SUMIFS(SAIDA!G:G,SAIDA!C:C,C285,K:K,K285))</f>
        <v>582</v>
      </c>
      <c r="I285" s="22" t="e">
        <f>IF(C285="","",VLOOKUP(C285,CADA_PROD!C:F,4,0)*G285)</f>
        <v>#N/A</v>
      </c>
      <c r="J285" s="17" t="s">
        <v>25</v>
      </c>
      <c r="K285" s="17" t="s">
        <v>46</v>
      </c>
    </row>
    <row r="286" spans="1:11" ht="30" customHeight="1" x14ac:dyDescent="0.25">
      <c r="A286" s="48">
        <f t="shared" si="9"/>
        <v>3</v>
      </c>
      <c r="B286" s="127">
        <v>43542</v>
      </c>
      <c r="C286" s="119" t="s">
        <v>661</v>
      </c>
      <c r="D286" s="19" t="str">
        <f>IFERROR((IFERROR(VLOOKUP(C286,CADA_PROD!C:G,5,0),VLOOKUP(C286,CADA_PROD!B:G,6,0))),"")</f>
        <v>unidade</v>
      </c>
      <c r="E286" s="20"/>
      <c r="F286" s="16"/>
      <c r="G286" s="47">
        <v>10</v>
      </c>
      <c r="H286" s="46">
        <f>IF(C286="","",SUMIFS(entrada!H:H,entrada!C:C,C286,entrada!N:N,K286)-SUMIFS(SAIDA!G:G,SAIDA!C:C,C286,K:K,K286))</f>
        <v>510</v>
      </c>
      <c r="I286" s="22" t="e">
        <f>IF(C286="","",VLOOKUP(C286,CADA_PROD!C:F,4,0)*G286)</f>
        <v>#N/A</v>
      </c>
      <c r="J286" s="102" t="s">
        <v>25</v>
      </c>
      <c r="K286" s="17" t="s">
        <v>46</v>
      </c>
    </row>
    <row r="287" spans="1:11" ht="30" customHeight="1" x14ac:dyDescent="0.25">
      <c r="A287" s="48">
        <f t="shared" si="9"/>
        <v>3</v>
      </c>
      <c r="B287" s="127">
        <v>43542</v>
      </c>
      <c r="C287" s="119" t="s">
        <v>663</v>
      </c>
      <c r="D287" s="19" t="str">
        <f>IFERROR((IFERROR(VLOOKUP(C287,CADA_PROD!C:G,5,0),VLOOKUP(C287,CADA_PROD!B:G,6,0))),"")</f>
        <v>unidade</v>
      </c>
      <c r="E287" s="20"/>
      <c r="F287" s="16"/>
      <c r="G287" s="47">
        <v>10</v>
      </c>
      <c r="H287" s="46">
        <f>IF(C287="","",SUMIFS(entrada!H:H,entrada!C:C,C287,entrada!N:N,K287)-SUMIFS(SAIDA!G:G,SAIDA!C:C,C287,K:K,K287))</f>
        <v>161</v>
      </c>
      <c r="I287" s="22" t="e">
        <f>IF(C287="","",VLOOKUP(C287,CADA_PROD!C:F,4,0)*G287)</f>
        <v>#N/A</v>
      </c>
      <c r="J287" s="17" t="s">
        <v>25</v>
      </c>
      <c r="K287" s="17" t="s">
        <v>46</v>
      </c>
    </row>
    <row r="288" spans="1:11" ht="30" customHeight="1" x14ac:dyDescent="0.25">
      <c r="A288" s="48">
        <f t="shared" si="9"/>
        <v>3</v>
      </c>
      <c r="B288" s="127">
        <v>43543</v>
      </c>
      <c r="C288" s="119" t="s">
        <v>663</v>
      </c>
      <c r="D288" s="19" t="str">
        <f>IFERROR((IFERROR(VLOOKUP(C288,CADA_PROD!C:G,5,0),VLOOKUP(C288,CADA_PROD!B:G,6,0))),"")</f>
        <v>unidade</v>
      </c>
      <c r="E288" s="20"/>
      <c r="F288" s="16"/>
      <c r="G288" s="47">
        <v>10</v>
      </c>
      <c r="H288" s="46">
        <f>IF(C288="","",SUMIFS(entrada!H:H,entrada!C:C,C288,entrada!N:N,K288)-SUMIFS(SAIDA!G:G,SAIDA!C:C,C288,K:K,K288))</f>
        <v>161</v>
      </c>
      <c r="I288" s="22" t="e">
        <f>IF(C288="","",VLOOKUP(C288,CADA_PROD!C:F,4,0)*G288)</f>
        <v>#N/A</v>
      </c>
      <c r="J288" s="102" t="s">
        <v>25</v>
      </c>
      <c r="K288" s="17" t="s">
        <v>46</v>
      </c>
    </row>
    <row r="289" spans="1:11" ht="30" customHeight="1" x14ac:dyDescent="0.25">
      <c r="A289" s="48">
        <f t="shared" si="9"/>
        <v>3</v>
      </c>
      <c r="B289" s="127">
        <v>43543</v>
      </c>
      <c r="C289" s="119" t="s">
        <v>661</v>
      </c>
      <c r="D289" s="19" t="str">
        <f>IFERROR((IFERROR(VLOOKUP(C289,CADA_PROD!C:G,5,0),VLOOKUP(C289,CADA_PROD!B:G,6,0))),"")</f>
        <v>unidade</v>
      </c>
      <c r="E289" s="20"/>
      <c r="F289" s="16"/>
      <c r="G289" s="47">
        <v>10</v>
      </c>
      <c r="H289" s="46">
        <f>IF(C289="","",SUMIFS(entrada!H:H,entrada!C:C,C289,entrada!N:N,K289)-SUMIFS(SAIDA!G:G,SAIDA!C:C,C289,K:K,K289))</f>
        <v>510</v>
      </c>
      <c r="I289" s="22" t="e">
        <f>IF(C289="","",VLOOKUP(C289,CADA_PROD!C:F,4,0)*G289)</f>
        <v>#N/A</v>
      </c>
      <c r="J289" s="17" t="s">
        <v>25</v>
      </c>
      <c r="K289" s="17" t="s">
        <v>46</v>
      </c>
    </row>
    <row r="290" spans="1:11" ht="30" customHeight="1" x14ac:dyDescent="0.25">
      <c r="A290" s="48">
        <f t="shared" si="9"/>
        <v>3</v>
      </c>
      <c r="B290" s="127">
        <v>43543</v>
      </c>
      <c r="C290" s="119" t="s">
        <v>185</v>
      </c>
      <c r="D290" s="19" t="str">
        <f>IFERROR((IFERROR(VLOOKUP(C290,CADA_PROD!C:G,5,0),VLOOKUP(C290,CADA_PROD!B:G,6,0))),"")</f>
        <v>unidade</v>
      </c>
      <c r="E290" s="20"/>
      <c r="F290" s="16"/>
      <c r="G290" s="47">
        <v>2</v>
      </c>
      <c r="H290" s="46">
        <f>IF(C290="","",SUMIFS(entrada!H:H,entrada!C:C,C290,entrada!N:N,K290)-SUMIFS(SAIDA!G:G,SAIDA!C:C,C290,K:K,K290))</f>
        <v>5</v>
      </c>
      <c r="I290" s="22">
        <f>IF(C290="","",VLOOKUP(C290,CADA_PROD!C:F,4,0)*G290)</f>
        <v>0</v>
      </c>
      <c r="J290" s="102" t="s">
        <v>25</v>
      </c>
      <c r="K290" s="17" t="s">
        <v>46</v>
      </c>
    </row>
    <row r="291" spans="1:11" ht="30" customHeight="1" x14ac:dyDescent="0.25">
      <c r="A291" s="48">
        <f t="shared" si="9"/>
        <v>3</v>
      </c>
      <c r="B291" s="127">
        <v>43543</v>
      </c>
      <c r="C291" s="119" t="s">
        <v>241</v>
      </c>
      <c r="D291" s="19">
        <f>IFERROR((IFERROR(VLOOKUP(C291,CADA_PROD!C:G,5,0),VLOOKUP(C291,CADA_PROD!B:G,6,0))),"")</f>
        <v>0</v>
      </c>
      <c r="E291" s="20"/>
      <c r="F291" s="16"/>
      <c r="G291" s="47">
        <v>4</v>
      </c>
      <c r="H291" s="46">
        <f>IF(C291="","",SUMIFS(entrada!H:H,entrada!C:C,C291,entrada!N:N,K291)-SUMIFS(SAIDA!G:G,SAIDA!C:C,C291,K:K,K291))</f>
        <v>68</v>
      </c>
      <c r="I291" s="22">
        <f>IF(C291="","",VLOOKUP(C291,CADA_PROD!C:F,4,0)*G291)</f>
        <v>0</v>
      </c>
      <c r="J291" s="17" t="s">
        <v>25</v>
      </c>
      <c r="K291" s="17" t="s">
        <v>46</v>
      </c>
    </row>
    <row r="292" spans="1:11" ht="30" customHeight="1" x14ac:dyDescent="0.25">
      <c r="A292" s="48">
        <f t="shared" si="9"/>
        <v>3</v>
      </c>
      <c r="B292" s="127">
        <v>43543</v>
      </c>
      <c r="C292" s="119" t="s">
        <v>488</v>
      </c>
      <c r="D292" s="19">
        <f>IFERROR((IFERROR(VLOOKUP(C292,CADA_PROD!C:G,5,0),VLOOKUP(C292,CADA_PROD!B:G,6,0))),"")</f>
        <v>0</v>
      </c>
      <c r="E292" s="20"/>
      <c r="F292" s="16"/>
      <c r="G292" s="47">
        <v>1</v>
      </c>
      <c r="H292" s="46">
        <f>IF(C292="","",SUMIFS(entrada!H:H,entrada!C:C,C292,entrada!N:N,K292)-SUMIFS(SAIDA!G:G,SAIDA!C:C,C292,K:K,K292))</f>
        <v>3</v>
      </c>
      <c r="I292" s="22">
        <f>IF(C292="","",VLOOKUP(C292,CADA_PROD!C:F,4,0)*G292)</f>
        <v>0</v>
      </c>
      <c r="J292" s="102" t="s">
        <v>25</v>
      </c>
      <c r="K292" s="17" t="s">
        <v>46</v>
      </c>
    </row>
    <row r="293" spans="1:11" ht="30" customHeight="1" x14ac:dyDescent="0.25">
      <c r="A293" s="48">
        <f t="shared" si="9"/>
        <v>3</v>
      </c>
      <c r="B293" s="127">
        <v>43543</v>
      </c>
      <c r="C293" s="119" t="s">
        <v>240</v>
      </c>
      <c r="D293" s="19" t="str">
        <f>IFERROR((IFERROR(VLOOKUP(C293,CADA_PROD!C:G,5,0),VLOOKUP(C293,CADA_PROD!B:G,6,0))),"")</f>
        <v>unidade</v>
      </c>
      <c r="E293" s="20"/>
      <c r="F293" s="16"/>
      <c r="G293" s="47">
        <v>2</v>
      </c>
      <c r="H293" s="46">
        <f>IF(C293="","",SUMIFS(entrada!H:H,entrada!C:C,C293,entrada!N:N,K293)-SUMIFS(SAIDA!G:G,SAIDA!C:C,C293,K:K,K293))</f>
        <v>4</v>
      </c>
      <c r="I293" s="22">
        <f>IF(C293="","",VLOOKUP(C293,CADA_PROD!C:F,4,0)*G293)</f>
        <v>0</v>
      </c>
      <c r="J293" s="17" t="s">
        <v>25</v>
      </c>
      <c r="K293" s="17" t="s">
        <v>46</v>
      </c>
    </row>
    <row r="294" spans="1:11" ht="30" customHeight="1" x14ac:dyDescent="0.25">
      <c r="A294" s="48">
        <f t="shared" si="9"/>
        <v>3</v>
      </c>
      <c r="B294" s="127">
        <v>43543</v>
      </c>
      <c r="C294" s="119" t="s">
        <v>728</v>
      </c>
      <c r="D294" s="19" t="str">
        <f>IFERROR((IFERROR(VLOOKUP(C294,CADA_PROD!C:G,5,0),VLOOKUP(C294,CADA_PROD!B:G,6,0))),"")</f>
        <v/>
      </c>
      <c r="E294" s="20"/>
      <c r="F294" s="16"/>
      <c r="G294" s="47">
        <v>1</v>
      </c>
      <c r="H294" s="46">
        <f>IF(C294="","",SUMIFS(entrada!H:H,entrada!C:C,C294,entrada!N:N,K294)-SUMIFS(SAIDA!G:G,SAIDA!C:C,C294,K:K,K294))</f>
        <v>-1</v>
      </c>
      <c r="I294" s="22" t="e">
        <f>IF(C294="","",VLOOKUP(C294,CADA_PROD!C:F,4,0)*G294)</f>
        <v>#N/A</v>
      </c>
      <c r="J294" s="102" t="s">
        <v>25</v>
      </c>
      <c r="K294" s="17" t="s">
        <v>46</v>
      </c>
    </row>
    <row r="295" spans="1:11" ht="30" customHeight="1" x14ac:dyDescent="0.25">
      <c r="A295" s="48">
        <f t="shared" si="9"/>
        <v>3</v>
      </c>
      <c r="B295" s="127">
        <v>43543</v>
      </c>
      <c r="C295" s="119" t="s">
        <v>126</v>
      </c>
      <c r="D295" s="19">
        <f>IFERROR((IFERROR(VLOOKUP(C295,CADA_PROD!C:G,5,0),VLOOKUP(C295,CADA_PROD!B:G,6,0))),"")</f>
        <v>0</v>
      </c>
      <c r="E295" s="20"/>
      <c r="F295" s="16"/>
      <c r="G295" s="47">
        <v>1</v>
      </c>
      <c r="H295" s="46">
        <f>IF(C295="","",SUMIFS(entrada!H:H,entrada!C:C,C295,entrada!N:N,K295)-SUMIFS(SAIDA!G:G,SAIDA!C:C,C295,K:K,K295))</f>
        <v>12</v>
      </c>
      <c r="I295" s="22">
        <f>IF(C295="","",VLOOKUP(C295,CADA_PROD!C:F,4,0)*G295)</f>
        <v>0</v>
      </c>
      <c r="J295" s="17" t="s">
        <v>25</v>
      </c>
      <c r="K295" s="17" t="s">
        <v>46</v>
      </c>
    </row>
    <row r="296" spans="1:11" ht="30" customHeight="1" x14ac:dyDescent="0.25">
      <c r="A296" s="48">
        <f t="shared" si="9"/>
        <v>3</v>
      </c>
      <c r="B296" s="127">
        <v>43543</v>
      </c>
      <c r="C296" s="119" t="s">
        <v>127</v>
      </c>
      <c r="D296" s="19">
        <f>IFERROR((IFERROR(VLOOKUP(C296,CADA_PROD!C:G,5,0),VLOOKUP(C296,CADA_PROD!B:G,6,0))),"")</f>
        <v>0</v>
      </c>
      <c r="E296" s="20"/>
      <c r="F296" s="16"/>
      <c r="G296" s="47">
        <v>1</v>
      </c>
      <c r="H296" s="46">
        <f>IF(C296="","",SUMIFS(entrada!H:H,entrada!C:C,C296,entrada!N:N,K296)-SUMIFS(SAIDA!G:G,SAIDA!C:C,C296,K:K,K296))</f>
        <v>9</v>
      </c>
      <c r="I296" s="22">
        <f>IF(C296="","",VLOOKUP(C296,CADA_PROD!C:F,4,0)*G296)</f>
        <v>0</v>
      </c>
      <c r="J296" s="102" t="s">
        <v>25</v>
      </c>
      <c r="K296" s="17" t="s">
        <v>46</v>
      </c>
    </row>
    <row r="297" spans="1:11" ht="30" customHeight="1" x14ac:dyDescent="0.25">
      <c r="A297" s="48">
        <f t="shared" si="9"/>
        <v>3</v>
      </c>
      <c r="B297" s="127">
        <v>43543</v>
      </c>
      <c r="C297" s="119" t="s">
        <v>669</v>
      </c>
      <c r="D297" s="19" t="str">
        <f>IFERROR((IFERROR(VLOOKUP(C297,CADA_PROD!C:G,5,0),VLOOKUP(C297,CADA_PROD!B:G,6,0))),"")</f>
        <v>unidade</v>
      </c>
      <c r="E297" s="20"/>
      <c r="F297" s="16"/>
      <c r="G297" s="47">
        <v>2</v>
      </c>
      <c r="H297" s="46">
        <f>IF(C297="","",SUMIFS(entrada!H:H,entrada!C:C,C297,entrada!N:N,K297)-SUMIFS(SAIDA!G:G,SAIDA!C:C,C297,K:K,K297))</f>
        <v>60</v>
      </c>
      <c r="I297" s="22" t="e">
        <f>IF(C297="","",VLOOKUP(C297,CADA_PROD!C:F,4,0)*G297)</f>
        <v>#N/A</v>
      </c>
      <c r="J297" s="17" t="s">
        <v>25</v>
      </c>
      <c r="K297" s="17" t="s">
        <v>46</v>
      </c>
    </row>
    <row r="298" spans="1:11" ht="30" customHeight="1" x14ac:dyDescent="0.25">
      <c r="A298" s="48">
        <f t="shared" si="9"/>
        <v>3</v>
      </c>
      <c r="B298" s="127">
        <v>43543</v>
      </c>
      <c r="C298" s="119" t="s">
        <v>661</v>
      </c>
      <c r="D298" s="19" t="str">
        <f>IFERROR((IFERROR(VLOOKUP(C298,CADA_PROD!C:G,5,0),VLOOKUP(C298,CADA_PROD!B:G,6,0))),"")</f>
        <v>unidade</v>
      </c>
      <c r="E298" s="20"/>
      <c r="F298" s="16"/>
      <c r="G298" s="47">
        <v>10</v>
      </c>
      <c r="H298" s="46">
        <f>IF(C298="","",SUMIFS(entrada!H:H,entrada!C:C,C298,entrada!N:N,K298)-SUMIFS(SAIDA!G:G,SAIDA!C:C,C298,K:K,K298))</f>
        <v>510</v>
      </c>
      <c r="I298" s="22" t="e">
        <f>IF(C298="","",VLOOKUP(C298,CADA_PROD!C:F,4,0)*G298)</f>
        <v>#N/A</v>
      </c>
      <c r="J298" s="102" t="s">
        <v>25</v>
      </c>
      <c r="K298" s="17" t="s">
        <v>46</v>
      </c>
    </row>
    <row r="299" spans="1:11" ht="30" customHeight="1" x14ac:dyDescent="0.25">
      <c r="A299" s="48">
        <f t="shared" si="9"/>
        <v>3</v>
      </c>
      <c r="B299" s="127">
        <v>43543</v>
      </c>
      <c r="C299" s="119" t="s">
        <v>663</v>
      </c>
      <c r="D299" s="19" t="str">
        <f>IFERROR((IFERROR(VLOOKUP(C299,CADA_PROD!C:G,5,0),VLOOKUP(C299,CADA_PROD!B:G,6,0))),"")</f>
        <v>unidade</v>
      </c>
      <c r="E299" s="20"/>
      <c r="F299" s="16"/>
      <c r="G299" s="47">
        <v>10</v>
      </c>
      <c r="H299" s="46">
        <f>IF(C299="","",SUMIFS(entrada!H:H,entrada!C:C,C299,entrada!N:N,K299)-SUMIFS(SAIDA!G:G,SAIDA!C:C,C299,K:K,K299))</f>
        <v>161</v>
      </c>
      <c r="I299" s="22" t="e">
        <f>IF(C299="","",VLOOKUP(C299,CADA_PROD!C:F,4,0)*G299)</f>
        <v>#N/A</v>
      </c>
      <c r="J299" s="17" t="s">
        <v>25</v>
      </c>
      <c r="K299" s="17" t="s">
        <v>46</v>
      </c>
    </row>
    <row r="300" spans="1:11" ht="30" customHeight="1" x14ac:dyDescent="0.25">
      <c r="A300" s="48">
        <f t="shared" si="9"/>
        <v>3</v>
      </c>
      <c r="B300" s="127">
        <v>43543</v>
      </c>
      <c r="C300" s="119" t="s">
        <v>660</v>
      </c>
      <c r="D300" s="19" t="str">
        <f>IFERROR((IFERROR(VLOOKUP(C300,CADA_PROD!C:G,5,0),VLOOKUP(C300,CADA_PROD!B:G,6,0))),"")</f>
        <v>unidade</v>
      </c>
      <c r="E300" s="20"/>
      <c r="F300" s="16"/>
      <c r="G300" s="47">
        <v>20</v>
      </c>
      <c r="H300" s="46">
        <f>IF(C300="","",SUMIFS(entrada!H:H,entrada!C:C,C300,entrada!N:N,K300)-SUMIFS(SAIDA!G:G,SAIDA!C:C,C300,K:K,K300))</f>
        <v>582</v>
      </c>
      <c r="I300" s="22" t="e">
        <f>IF(C300="","",VLOOKUP(C300,CADA_PROD!C:F,4,0)*G300)</f>
        <v>#N/A</v>
      </c>
      <c r="J300" s="102" t="s">
        <v>25</v>
      </c>
      <c r="K300" s="17" t="s">
        <v>46</v>
      </c>
    </row>
    <row r="301" spans="1:11" ht="30" customHeight="1" x14ac:dyDescent="0.25">
      <c r="A301" s="48">
        <f t="shared" ref="A301:A350" si="10">IF(C301="","",MONTH(B301))</f>
        <v>3</v>
      </c>
      <c r="B301" s="127">
        <v>43543</v>
      </c>
      <c r="C301" s="119" t="s">
        <v>579</v>
      </c>
      <c r="D301" s="19">
        <f>IFERROR((IFERROR(VLOOKUP(C301,CADA_PROD!C:G,5,0),VLOOKUP(C301,CADA_PROD!B:G,6,0))),"")</f>
        <v>0</v>
      </c>
      <c r="E301" s="20"/>
      <c r="F301" s="16"/>
      <c r="G301" s="47">
        <v>1</v>
      </c>
      <c r="H301" s="46">
        <f>IF(C301="","",SUMIFS(entrada!H:H,entrada!C:C,C301,entrada!N:N,K301)-SUMIFS(SAIDA!G:G,SAIDA!C:C,C301,K:K,K301))</f>
        <v>9</v>
      </c>
      <c r="I301" s="22">
        <f>IF(C301="","",VLOOKUP(C301,CADA_PROD!C:F,4,0)*G301)</f>
        <v>0</v>
      </c>
      <c r="J301" s="17" t="s">
        <v>25</v>
      </c>
      <c r="K301" s="17" t="s">
        <v>46</v>
      </c>
    </row>
    <row r="302" spans="1:11" ht="30" customHeight="1" x14ac:dyDescent="0.25">
      <c r="A302" s="48">
        <f t="shared" si="10"/>
        <v>3</v>
      </c>
      <c r="B302" s="127">
        <v>43543</v>
      </c>
      <c r="C302" s="119" t="s">
        <v>512</v>
      </c>
      <c r="D302" s="19">
        <f>IFERROR((IFERROR(VLOOKUP(C302,CADA_PROD!C:G,5,0),VLOOKUP(C302,CADA_PROD!B:G,6,0))),"")</f>
        <v>0</v>
      </c>
      <c r="E302" s="20"/>
      <c r="F302" s="16"/>
      <c r="G302" s="47">
        <v>1</v>
      </c>
      <c r="H302" s="46">
        <f>IF(C302="","",SUMIFS(entrada!H:H,entrada!C:C,C302,entrada!N:N,K302)-SUMIFS(SAIDA!G:G,SAIDA!C:C,C302,K:K,K302))</f>
        <v>-5</v>
      </c>
      <c r="I302" s="22">
        <f>IF(C302="","",VLOOKUP(C302,CADA_PROD!C:F,4,0)*G302)</f>
        <v>0</v>
      </c>
      <c r="J302" s="102" t="s">
        <v>25</v>
      </c>
      <c r="K302" s="17" t="s">
        <v>46</v>
      </c>
    </row>
    <row r="303" spans="1:11" ht="30" customHeight="1" x14ac:dyDescent="0.25">
      <c r="A303" s="48">
        <f t="shared" si="10"/>
        <v>3</v>
      </c>
      <c r="B303" s="127">
        <v>43543</v>
      </c>
      <c r="C303" s="119" t="s">
        <v>478</v>
      </c>
      <c r="D303" s="19">
        <f>IFERROR((IFERROR(VLOOKUP(C303,CADA_PROD!C:G,5,0),VLOOKUP(C303,CADA_PROD!B:G,6,0))),"")</f>
        <v>0</v>
      </c>
      <c r="E303" s="20"/>
      <c r="F303" s="16"/>
      <c r="G303" s="47">
        <v>2</v>
      </c>
      <c r="H303" s="46">
        <f>IF(C303="","",SUMIFS(entrada!H:H,entrada!C:C,C303,entrada!N:N,K303)-SUMIFS(SAIDA!G:G,SAIDA!C:C,C303,K:K,K303))</f>
        <v>31</v>
      </c>
      <c r="I303" s="22">
        <f>IF(C303="","",VLOOKUP(C303,CADA_PROD!C:F,4,0)*G303)</f>
        <v>0</v>
      </c>
      <c r="J303" s="17" t="s">
        <v>25</v>
      </c>
      <c r="K303" s="17" t="s">
        <v>46</v>
      </c>
    </row>
    <row r="304" spans="1:11" ht="30" customHeight="1" x14ac:dyDescent="0.25">
      <c r="A304" s="48">
        <f t="shared" si="10"/>
        <v>3</v>
      </c>
      <c r="B304" s="127">
        <v>43545</v>
      </c>
      <c r="C304" s="119" t="s">
        <v>729</v>
      </c>
      <c r="D304" s="19" t="str">
        <f>IFERROR((IFERROR(VLOOKUP(C304,CADA_PROD!C:G,5,0),VLOOKUP(C304,CADA_PROD!B:G,6,0))),"")</f>
        <v/>
      </c>
      <c r="E304" s="20"/>
      <c r="F304" s="16"/>
      <c r="G304" s="47">
        <v>1</v>
      </c>
      <c r="H304" s="46">
        <f>IF(C304="","",SUMIFS(entrada!H:H,entrada!C:C,C304,entrada!N:N,K304)-SUMIFS(SAIDA!G:G,SAIDA!C:C,C304,K:K,K304))</f>
        <v>-5</v>
      </c>
      <c r="I304" s="22" t="e">
        <f>IF(C304="","",VLOOKUP(C304,CADA_PROD!C:F,4,0)*G304)</f>
        <v>#N/A</v>
      </c>
      <c r="J304" s="102" t="s">
        <v>25</v>
      </c>
      <c r="K304" s="17" t="s">
        <v>46</v>
      </c>
    </row>
    <row r="305" spans="1:11" ht="30" customHeight="1" x14ac:dyDescent="0.25">
      <c r="A305" s="48">
        <f t="shared" si="10"/>
        <v>3</v>
      </c>
      <c r="B305" s="127">
        <v>43545</v>
      </c>
      <c r="C305" s="119" t="s">
        <v>730</v>
      </c>
      <c r="D305" s="19" t="str">
        <f>IFERROR((IFERROR(VLOOKUP(C305,CADA_PROD!C:G,5,0),VLOOKUP(C305,CADA_PROD!B:G,6,0))),"")</f>
        <v/>
      </c>
      <c r="E305" s="20"/>
      <c r="F305" s="16"/>
      <c r="G305" s="47">
        <v>1</v>
      </c>
      <c r="H305" s="46">
        <f>IF(C305="","",SUMIFS(entrada!H:H,entrada!C:C,C305,entrada!N:N,K305)-SUMIFS(SAIDA!G:G,SAIDA!C:C,C305,K:K,K305))</f>
        <v>-1</v>
      </c>
      <c r="I305" s="22" t="e">
        <f>IF(C305="","",VLOOKUP(C305,CADA_PROD!C:F,4,0)*G305)</f>
        <v>#N/A</v>
      </c>
      <c r="J305" s="17" t="s">
        <v>25</v>
      </c>
      <c r="K305" s="17" t="s">
        <v>46</v>
      </c>
    </row>
    <row r="306" spans="1:11" ht="30" customHeight="1" x14ac:dyDescent="0.25">
      <c r="A306" s="48">
        <f t="shared" si="10"/>
        <v>3</v>
      </c>
      <c r="B306" s="127">
        <v>43545</v>
      </c>
      <c r="C306" s="119" t="s">
        <v>216</v>
      </c>
      <c r="D306" s="19">
        <f>IFERROR((IFERROR(VLOOKUP(C306,CADA_PROD!C:G,5,0),VLOOKUP(C306,CADA_PROD!B:G,6,0))),"")</f>
        <v>0</v>
      </c>
      <c r="E306" s="20"/>
      <c r="F306" s="16"/>
      <c r="G306" s="47">
        <v>1</v>
      </c>
      <c r="H306" s="46">
        <f>IF(C306="","",SUMIFS(entrada!H:H,entrada!C:C,C306,entrada!N:N,K306)-SUMIFS(SAIDA!G:G,SAIDA!C:C,C306,K:K,K306))</f>
        <v>4</v>
      </c>
      <c r="I306" s="22">
        <f>IF(C306="","",VLOOKUP(C306,CADA_PROD!C:F,4,0)*G306)</f>
        <v>0</v>
      </c>
      <c r="J306" s="102" t="s">
        <v>25</v>
      </c>
      <c r="K306" s="17" t="s">
        <v>46</v>
      </c>
    </row>
    <row r="307" spans="1:11" ht="30" customHeight="1" x14ac:dyDescent="0.25">
      <c r="A307" s="48">
        <f t="shared" si="10"/>
        <v>3</v>
      </c>
      <c r="B307" s="127">
        <v>43545</v>
      </c>
      <c r="C307" s="119" t="s">
        <v>217</v>
      </c>
      <c r="D307" s="19">
        <f>IFERROR((IFERROR(VLOOKUP(C307,CADA_PROD!C:G,5,0),VLOOKUP(C307,CADA_PROD!B:G,6,0))),"")</f>
        <v>0</v>
      </c>
      <c r="E307" s="20"/>
      <c r="F307" s="16"/>
      <c r="G307" s="47">
        <v>1</v>
      </c>
      <c r="H307" s="46">
        <f>IF(C307="","",SUMIFS(entrada!H:H,entrada!C:C,C307,entrada!N:N,K307)-SUMIFS(SAIDA!G:G,SAIDA!C:C,C307,K:K,K307))</f>
        <v>4</v>
      </c>
      <c r="I307" s="22">
        <f>IF(C307="","",VLOOKUP(C307,CADA_PROD!C:F,4,0)*G307)</f>
        <v>0</v>
      </c>
      <c r="J307" s="17" t="s">
        <v>25</v>
      </c>
      <c r="K307" s="17" t="s">
        <v>46</v>
      </c>
    </row>
    <row r="308" spans="1:11" ht="30" customHeight="1" x14ac:dyDescent="0.25">
      <c r="A308" s="48">
        <f t="shared" si="10"/>
        <v>3</v>
      </c>
      <c r="B308" s="127">
        <v>43545</v>
      </c>
      <c r="C308" s="119" t="s">
        <v>218</v>
      </c>
      <c r="D308" s="19">
        <f>IFERROR((IFERROR(VLOOKUP(C308,CADA_PROD!C:G,5,0),VLOOKUP(C308,CADA_PROD!B:G,6,0))),"")</f>
        <v>0</v>
      </c>
      <c r="E308" s="20"/>
      <c r="F308" s="16"/>
      <c r="G308" s="47">
        <v>1</v>
      </c>
      <c r="H308" s="46">
        <f>IF(C308="","",SUMIFS(entrada!H:H,entrada!C:C,C308,entrada!N:N,K308)-SUMIFS(SAIDA!G:G,SAIDA!C:C,C308,K:K,K308))</f>
        <v>11</v>
      </c>
      <c r="I308" s="22">
        <f>IF(C308="","",VLOOKUP(C308,CADA_PROD!C:F,4,0)*G308)</f>
        <v>0</v>
      </c>
      <c r="J308" s="102" t="s">
        <v>25</v>
      </c>
      <c r="K308" s="17" t="s">
        <v>46</v>
      </c>
    </row>
    <row r="309" spans="1:11" ht="30" customHeight="1" x14ac:dyDescent="0.25">
      <c r="A309" s="48">
        <f t="shared" si="10"/>
        <v>3</v>
      </c>
      <c r="B309" s="127">
        <v>43545</v>
      </c>
      <c r="C309" s="119" t="s">
        <v>219</v>
      </c>
      <c r="D309" s="19">
        <f>IFERROR((IFERROR(VLOOKUP(C309,CADA_PROD!C:G,5,0),VLOOKUP(C309,CADA_PROD!B:G,6,0))),"")</f>
        <v>0</v>
      </c>
      <c r="E309" s="20"/>
      <c r="F309" s="16"/>
      <c r="G309" s="47">
        <v>1</v>
      </c>
      <c r="H309" s="46">
        <f>IF(C309="","",SUMIFS(entrada!H:H,entrada!C:C,C309,entrada!N:N,K309)-SUMIFS(SAIDA!G:G,SAIDA!C:C,C309,K:K,K309))</f>
        <v>11</v>
      </c>
      <c r="I309" s="22">
        <f>IF(C309="","",VLOOKUP(C309,CADA_PROD!C:F,4,0)*G309)</f>
        <v>0</v>
      </c>
      <c r="J309" s="17" t="s">
        <v>25</v>
      </c>
      <c r="K309" s="17" t="s">
        <v>46</v>
      </c>
    </row>
    <row r="310" spans="1:11" ht="30" customHeight="1" x14ac:dyDescent="0.25">
      <c r="A310" s="48">
        <f t="shared" si="10"/>
        <v>3</v>
      </c>
      <c r="B310" s="127">
        <v>43545</v>
      </c>
      <c r="C310" s="119" t="s">
        <v>660</v>
      </c>
      <c r="D310" s="19" t="str">
        <f>IFERROR((IFERROR(VLOOKUP(C310,CADA_PROD!C:G,5,0),VLOOKUP(C310,CADA_PROD!B:G,6,0))),"")</f>
        <v>unidade</v>
      </c>
      <c r="E310" s="20"/>
      <c r="F310" s="16"/>
      <c r="G310" s="47">
        <v>20</v>
      </c>
      <c r="H310" s="46">
        <f>IF(C310="","",SUMIFS(entrada!H:H,entrada!C:C,C310,entrada!N:N,K310)-SUMIFS(SAIDA!G:G,SAIDA!C:C,C310,K:K,K310))</f>
        <v>582</v>
      </c>
      <c r="I310" s="22" t="e">
        <f>IF(C310="","",VLOOKUP(C310,CADA_PROD!C:F,4,0)*G310)</f>
        <v>#N/A</v>
      </c>
      <c r="J310" s="102" t="s">
        <v>25</v>
      </c>
      <c r="K310" s="17" t="s">
        <v>46</v>
      </c>
    </row>
    <row r="311" spans="1:11" ht="30" customHeight="1" x14ac:dyDescent="0.25">
      <c r="A311" s="48">
        <f t="shared" si="10"/>
        <v>3</v>
      </c>
      <c r="B311" s="127">
        <v>43545</v>
      </c>
      <c r="C311" s="119" t="s">
        <v>661</v>
      </c>
      <c r="D311" s="19" t="str">
        <f>IFERROR((IFERROR(VLOOKUP(C311,CADA_PROD!C:G,5,0),VLOOKUP(C311,CADA_PROD!B:G,6,0))),"")</f>
        <v>unidade</v>
      </c>
      <c r="E311" s="20"/>
      <c r="F311" s="16"/>
      <c r="G311" s="47">
        <v>20</v>
      </c>
      <c r="H311" s="46">
        <f>IF(C311="","",SUMIFS(entrada!H:H,entrada!C:C,C311,entrada!N:N,K311)-SUMIFS(SAIDA!G:G,SAIDA!C:C,C311,K:K,K311))</f>
        <v>510</v>
      </c>
      <c r="I311" s="22" t="e">
        <f>IF(C311="","",VLOOKUP(C311,CADA_PROD!C:F,4,0)*G311)</f>
        <v>#N/A</v>
      </c>
      <c r="J311" s="17" t="s">
        <v>25</v>
      </c>
      <c r="K311" s="17" t="s">
        <v>46</v>
      </c>
    </row>
    <row r="312" spans="1:11" ht="30" customHeight="1" x14ac:dyDescent="0.25">
      <c r="A312" s="48">
        <f t="shared" si="10"/>
        <v>3</v>
      </c>
      <c r="B312" s="127">
        <v>43545</v>
      </c>
      <c r="C312" s="119" t="s">
        <v>440</v>
      </c>
      <c r="D312" s="19">
        <f>IFERROR((IFERROR(VLOOKUP(C312,CADA_PROD!C:G,5,0),VLOOKUP(C312,CADA_PROD!B:G,6,0))),"")</f>
        <v>0</v>
      </c>
      <c r="E312" s="20"/>
      <c r="F312" s="16"/>
      <c r="G312" s="47">
        <v>2</v>
      </c>
      <c r="H312" s="46">
        <f>IF(C312="","",SUMIFS(entrada!H:H,entrada!C:C,C312,entrada!N:N,K312)-SUMIFS(SAIDA!G:G,SAIDA!C:C,C312,K:K,K312))</f>
        <v>13</v>
      </c>
      <c r="I312" s="22">
        <f>IF(C312="","",VLOOKUP(C312,CADA_PROD!C:F,4,0)*G312)</f>
        <v>0</v>
      </c>
      <c r="J312" s="102" t="s">
        <v>25</v>
      </c>
      <c r="K312" s="17" t="s">
        <v>46</v>
      </c>
    </row>
    <row r="313" spans="1:11" ht="30" customHeight="1" x14ac:dyDescent="0.25">
      <c r="A313" s="48">
        <f t="shared" si="10"/>
        <v>3</v>
      </c>
      <c r="B313" s="127">
        <v>43545</v>
      </c>
      <c r="C313" s="119" t="s">
        <v>441</v>
      </c>
      <c r="D313" s="19" t="str">
        <f>IFERROR((IFERROR(VLOOKUP(C313,CADA_PROD!C:G,5,0),VLOOKUP(C313,CADA_PROD!B:G,6,0))),"")</f>
        <v>unidade</v>
      </c>
      <c r="E313" s="20"/>
      <c r="F313" s="16"/>
      <c r="G313" s="47">
        <v>1</v>
      </c>
      <c r="H313" s="46">
        <f>IF(C313="","",SUMIFS(entrada!H:H,entrada!C:C,C313,entrada!N:N,K313)-SUMIFS(SAIDA!G:G,SAIDA!C:C,C313,K:K,K313))</f>
        <v>4</v>
      </c>
      <c r="I313" s="22">
        <f>IF(C313="","",VLOOKUP(C313,CADA_PROD!C:F,4,0)*G313)</f>
        <v>0</v>
      </c>
      <c r="J313" s="17" t="s">
        <v>25</v>
      </c>
      <c r="K313" s="17" t="s">
        <v>46</v>
      </c>
    </row>
    <row r="314" spans="1:11" ht="30" customHeight="1" x14ac:dyDescent="0.25">
      <c r="A314" s="48">
        <f t="shared" si="10"/>
        <v>3</v>
      </c>
      <c r="B314" s="127">
        <v>43545</v>
      </c>
      <c r="C314" s="119" t="s">
        <v>599</v>
      </c>
      <c r="D314" s="19">
        <f>IFERROR((IFERROR(VLOOKUP(C314,CADA_PROD!C:G,5,0),VLOOKUP(C314,CADA_PROD!B:G,6,0))),"")</f>
        <v>0</v>
      </c>
      <c r="E314" s="20"/>
      <c r="F314" s="16"/>
      <c r="G314" s="47">
        <v>1</v>
      </c>
      <c r="H314" s="46">
        <f>IF(C314="","",SUMIFS(entrada!H:H,entrada!C:C,C314,entrada!N:N,K314)-SUMIFS(SAIDA!G:G,SAIDA!C:C,C314,K:K,K314))</f>
        <v>8</v>
      </c>
      <c r="I314" s="22">
        <f>IF(C314="","",VLOOKUP(C314,CADA_PROD!C:F,4,0)*G314)</f>
        <v>0</v>
      </c>
      <c r="J314" s="102" t="s">
        <v>25</v>
      </c>
      <c r="K314" s="17" t="s">
        <v>46</v>
      </c>
    </row>
    <row r="315" spans="1:11" ht="30" customHeight="1" x14ac:dyDescent="0.25">
      <c r="A315" s="48">
        <f t="shared" si="10"/>
        <v>3</v>
      </c>
      <c r="B315" s="127">
        <v>43545</v>
      </c>
      <c r="C315" s="119" t="s">
        <v>186</v>
      </c>
      <c r="D315" s="19" t="str">
        <f>IFERROR((IFERROR(VLOOKUP(C315,CADA_PROD!C:G,5,0),VLOOKUP(C315,CADA_PROD!B:G,6,0))),"")</f>
        <v>unidade</v>
      </c>
      <c r="E315" s="20"/>
      <c r="F315" s="16"/>
      <c r="G315" s="47">
        <v>1</v>
      </c>
      <c r="H315" s="46">
        <f>IF(C315="","",SUMIFS(entrada!H:H,entrada!C:C,C315,entrada!N:N,K315)-SUMIFS(SAIDA!G:G,SAIDA!C:C,C315,K:K,K315))</f>
        <v>73</v>
      </c>
      <c r="I315" s="22">
        <f>IF(C315="","",VLOOKUP(C315,CADA_PROD!C:F,4,0)*G315)</f>
        <v>0</v>
      </c>
      <c r="J315" s="17" t="s">
        <v>25</v>
      </c>
      <c r="K315" s="17" t="s">
        <v>46</v>
      </c>
    </row>
    <row r="316" spans="1:11" ht="30" customHeight="1" x14ac:dyDescent="0.25">
      <c r="A316" s="48">
        <f t="shared" si="10"/>
        <v>3</v>
      </c>
      <c r="B316" s="127">
        <v>43545</v>
      </c>
      <c r="C316" s="119" t="s">
        <v>154</v>
      </c>
      <c r="D316" s="19" t="str">
        <f>IFERROR((IFERROR(VLOOKUP(C316,CADA_PROD!C:G,5,0),VLOOKUP(C316,CADA_PROD!B:G,6,0))),"")</f>
        <v>unidade</v>
      </c>
      <c r="E316" s="20"/>
      <c r="F316" s="16"/>
      <c r="G316" s="47">
        <v>1</v>
      </c>
      <c r="H316" s="46">
        <f>IF(C316="","",SUMIFS(entrada!H:H,entrada!C:C,C316,entrada!N:N,K316)-SUMIFS(SAIDA!G:G,SAIDA!C:C,C316,K:K,K316))</f>
        <v>6</v>
      </c>
      <c r="I316" s="22">
        <f>IF(C316="","",VLOOKUP(C316,CADA_PROD!C:F,4,0)*G316)</f>
        <v>0</v>
      </c>
      <c r="J316" s="102" t="s">
        <v>25</v>
      </c>
      <c r="K316" s="17" t="s">
        <v>46</v>
      </c>
    </row>
    <row r="317" spans="1:11" ht="30" customHeight="1" x14ac:dyDescent="0.25">
      <c r="A317" s="48">
        <f t="shared" si="10"/>
        <v>3</v>
      </c>
      <c r="B317" s="127">
        <v>43545</v>
      </c>
      <c r="C317" s="119" t="s">
        <v>380</v>
      </c>
      <c r="D317" s="19">
        <f>IFERROR((IFERROR(VLOOKUP(C317,CADA_PROD!C:G,5,0),VLOOKUP(C317,CADA_PROD!B:G,6,0))),"")</f>
        <v>0</v>
      </c>
      <c r="E317" s="20"/>
      <c r="F317" s="16"/>
      <c r="G317" s="47">
        <v>1</v>
      </c>
      <c r="H317" s="46">
        <f>IF(C317="","",SUMIFS(entrada!H:H,entrada!C:C,C317,entrada!N:N,K317)-SUMIFS(SAIDA!G:G,SAIDA!C:C,C317,K:K,K317))</f>
        <v>16</v>
      </c>
      <c r="I317" s="22">
        <f>IF(C317="","",VLOOKUP(C317,CADA_PROD!C:F,4,0)*G317)</f>
        <v>0</v>
      </c>
      <c r="J317" s="17" t="s">
        <v>25</v>
      </c>
      <c r="K317" s="17" t="s">
        <v>46</v>
      </c>
    </row>
    <row r="318" spans="1:11" ht="30" customHeight="1" x14ac:dyDescent="0.25">
      <c r="A318" s="48">
        <f t="shared" si="10"/>
        <v>3</v>
      </c>
      <c r="B318" s="127">
        <v>43545</v>
      </c>
      <c r="C318" s="119" t="s">
        <v>631</v>
      </c>
      <c r="D318" s="19">
        <f>IFERROR((IFERROR(VLOOKUP(C318,CADA_PROD!C:G,5,0),VLOOKUP(C318,CADA_PROD!B:G,6,0))),"")</f>
        <v>0</v>
      </c>
      <c r="E318" s="20"/>
      <c r="F318" s="16"/>
      <c r="G318" s="47">
        <v>1</v>
      </c>
      <c r="H318" s="46">
        <f>IF(C318="","",SUMIFS(entrada!H:H,entrada!C:C,C318,entrada!N:N,K318)-SUMIFS(SAIDA!G:G,SAIDA!C:C,C318,K:K,K318))</f>
        <v>-7</v>
      </c>
      <c r="I318" s="22">
        <f>IF(C318="","",VLOOKUP(C318,CADA_PROD!C:F,4,0)*G318)</f>
        <v>0</v>
      </c>
      <c r="J318" s="102" t="s">
        <v>25</v>
      </c>
      <c r="K318" s="17" t="s">
        <v>46</v>
      </c>
    </row>
    <row r="319" spans="1:11" ht="30" customHeight="1" x14ac:dyDescent="0.25">
      <c r="A319" s="48">
        <f t="shared" si="10"/>
        <v>3</v>
      </c>
      <c r="B319" s="127">
        <v>43545</v>
      </c>
      <c r="C319" s="119" t="s">
        <v>343</v>
      </c>
      <c r="D319" s="19">
        <f>IFERROR((IFERROR(VLOOKUP(C319,CADA_PROD!C:G,5,0),VLOOKUP(C319,CADA_PROD!B:G,6,0))),"")</f>
        <v>0</v>
      </c>
      <c r="E319" s="20"/>
      <c r="F319" s="16"/>
      <c r="G319" s="47">
        <v>1</v>
      </c>
      <c r="H319" s="46">
        <f>IF(C319="","",SUMIFS(entrada!H:H,entrada!C:C,C319,entrada!N:N,K319)-SUMIFS(SAIDA!G:G,SAIDA!C:C,C319,K:K,K319))</f>
        <v>16</v>
      </c>
      <c r="I319" s="22">
        <f>IF(C319="","",VLOOKUP(C319,CADA_PROD!C:F,4,0)*G319)</f>
        <v>0</v>
      </c>
      <c r="J319" s="17" t="s">
        <v>25</v>
      </c>
      <c r="K319" s="17" t="s">
        <v>46</v>
      </c>
    </row>
    <row r="320" spans="1:11" ht="30" customHeight="1" x14ac:dyDescent="0.25">
      <c r="A320" s="48">
        <f t="shared" si="10"/>
        <v>3</v>
      </c>
      <c r="B320" s="127">
        <v>43545</v>
      </c>
      <c r="C320" s="119" t="s">
        <v>344</v>
      </c>
      <c r="D320" s="19">
        <f>IFERROR((IFERROR(VLOOKUP(C320,CADA_PROD!C:G,5,0),VLOOKUP(C320,CADA_PROD!B:G,6,0))),"")</f>
        <v>0</v>
      </c>
      <c r="E320" s="20"/>
      <c r="F320" s="16"/>
      <c r="G320" s="47">
        <v>1</v>
      </c>
      <c r="H320" s="46">
        <f>IF(C320="","",SUMIFS(entrada!H:H,entrada!C:C,C320,entrada!N:N,K320)-SUMIFS(SAIDA!G:G,SAIDA!C:C,C320,K:K,K320))</f>
        <v>26</v>
      </c>
      <c r="I320" s="22">
        <f>IF(C320="","",VLOOKUP(C320,CADA_PROD!C:F,4,0)*G320)</f>
        <v>0</v>
      </c>
      <c r="J320" s="102" t="s">
        <v>25</v>
      </c>
      <c r="K320" s="17" t="s">
        <v>46</v>
      </c>
    </row>
    <row r="321" spans="1:11" ht="30.75" customHeight="1" x14ac:dyDescent="0.25">
      <c r="A321" s="48">
        <f t="shared" si="10"/>
        <v>3</v>
      </c>
      <c r="B321" s="127">
        <v>43545</v>
      </c>
      <c r="C321" s="119" t="s">
        <v>480</v>
      </c>
      <c r="D321" s="19" t="str">
        <f>IFERROR((IFERROR(VLOOKUP(C321,CADA_PROD!C:G,5,0),VLOOKUP(C321,CADA_PROD!B:G,6,0))),"")</f>
        <v>unidade</v>
      </c>
      <c r="E321" s="20"/>
      <c r="F321" s="16"/>
      <c r="G321" s="47">
        <v>2</v>
      </c>
      <c r="H321" s="46">
        <f>IF(C321="","",SUMIFS(entrada!H:H,entrada!C:C,C321,entrada!N:N,K321)-SUMIFS(SAIDA!G:G,SAIDA!C:C,C321,K:K,K321))</f>
        <v>2</v>
      </c>
      <c r="I321" s="22">
        <f>IF(C321="","",VLOOKUP(C321,CADA_PROD!C:F,4,0)*G321)</f>
        <v>0</v>
      </c>
      <c r="J321" s="17" t="s">
        <v>25</v>
      </c>
      <c r="K321" s="17" t="s">
        <v>46</v>
      </c>
    </row>
    <row r="322" spans="1:11" ht="30.75" customHeight="1" x14ac:dyDescent="0.25">
      <c r="A322" s="48">
        <f t="shared" si="10"/>
        <v>3</v>
      </c>
      <c r="B322" s="127">
        <v>43545</v>
      </c>
      <c r="C322" s="119" t="s">
        <v>660</v>
      </c>
      <c r="D322" s="19" t="str">
        <f>IFERROR((IFERROR(VLOOKUP(C322,CADA_PROD!C:G,5,0),VLOOKUP(C322,CADA_PROD!B:G,6,0))),"")</f>
        <v>unidade</v>
      </c>
      <c r="E322" s="20"/>
      <c r="F322" s="16"/>
      <c r="G322" s="47">
        <v>20</v>
      </c>
      <c r="H322" s="46">
        <f>IF(C322="","",SUMIFS(entrada!H:H,entrada!C:C,C322,entrada!N:N,K322)-SUMIFS(SAIDA!G:G,SAIDA!C:C,C322,K:K,K322))</f>
        <v>582</v>
      </c>
      <c r="I322" s="22" t="e">
        <f>IF(C322="","",VLOOKUP(C322,CADA_PROD!C:F,4,0)*G322)</f>
        <v>#N/A</v>
      </c>
      <c r="J322" s="102" t="s">
        <v>25</v>
      </c>
      <c r="K322" s="17" t="s">
        <v>46</v>
      </c>
    </row>
    <row r="323" spans="1:11" ht="30.75" customHeight="1" x14ac:dyDescent="0.25">
      <c r="A323" s="48">
        <f t="shared" si="10"/>
        <v>3</v>
      </c>
      <c r="B323" s="127">
        <v>43545</v>
      </c>
      <c r="C323" s="119" t="s">
        <v>661</v>
      </c>
      <c r="D323" s="19" t="str">
        <f>IFERROR((IFERROR(VLOOKUP(C323,CADA_PROD!C:G,5,0),VLOOKUP(C323,CADA_PROD!B:G,6,0))),"")</f>
        <v>unidade</v>
      </c>
      <c r="E323" s="20"/>
      <c r="F323" s="16"/>
      <c r="G323" s="47">
        <v>30</v>
      </c>
      <c r="H323" s="46">
        <f>IF(C323="","",SUMIFS(entrada!H:H,entrada!C:C,C323,entrada!N:N,K323)-SUMIFS(SAIDA!G:G,SAIDA!C:C,C323,K:K,K323))</f>
        <v>510</v>
      </c>
      <c r="I323" s="22" t="e">
        <f>IF(C323="","",VLOOKUP(C323,CADA_PROD!C:F,4,0)*G323)</f>
        <v>#N/A</v>
      </c>
      <c r="J323" s="17" t="s">
        <v>25</v>
      </c>
      <c r="K323" s="17" t="s">
        <v>46</v>
      </c>
    </row>
    <row r="324" spans="1:11" ht="30.75" customHeight="1" x14ac:dyDescent="0.25">
      <c r="A324" s="48">
        <f t="shared" si="10"/>
        <v>3</v>
      </c>
      <c r="B324" s="127">
        <v>43546</v>
      </c>
      <c r="C324" s="119" t="s">
        <v>561</v>
      </c>
      <c r="D324" s="19">
        <f>IFERROR((IFERROR(VLOOKUP(C324,CADA_PROD!C:G,5,0),VLOOKUP(C324,CADA_PROD!B:G,6,0))),"")</f>
        <v>0</v>
      </c>
      <c r="E324" s="20"/>
      <c r="F324" s="16"/>
      <c r="G324" s="47">
        <v>1</v>
      </c>
      <c r="H324" s="46">
        <f>IF(C324="","",SUMIFS(entrada!H:H,entrada!C:C,C324,entrada!N:N,K324)-SUMIFS(SAIDA!G:G,SAIDA!C:C,C324,K:K,K324))</f>
        <v>7</v>
      </c>
      <c r="I324" s="22">
        <f>IF(C324="","",VLOOKUP(C324,CADA_PROD!C:F,4,0)*G324)</f>
        <v>0</v>
      </c>
      <c r="J324" s="102" t="s">
        <v>25</v>
      </c>
      <c r="K324" s="17" t="s">
        <v>46</v>
      </c>
    </row>
    <row r="325" spans="1:11" ht="30.75" customHeight="1" x14ac:dyDescent="0.25">
      <c r="A325" s="48">
        <f t="shared" si="10"/>
        <v>3</v>
      </c>
      <c r="B325" s="127">
        <v>43546</v>
      </c>
      <c r="C325" s="119" t="s">
        <v>497</v>
      </c>
      <c r="D325" s="19">
        <f>IFERROR((IFERROR(VLOOKUP(C325,CADA_PROD!C:G,5,0),VLOOKUP(C325,CADA_PROD!B:G,6,0))),"")</f>
        <v>0</v>
      </c>
      <c r="E325" s="20"/>
      <c r="F325" s="16"/>
      <c r="G325" s="47">
        <v>4</v>
      </c>
      <c r="H325" s="46">
        <f>IF(C325="","",SUMIFS(entrada!H:H,entrada!C:C,C325,entrada!N:N,K325)-SUMIFS(SAIDA!G:G,SAIDA!C:C,C325,K:K,K325))</f>
        <v>0</v>
      </c>
      <c r="I325" s="22">
        <f>IF(C325="","",VLOOKUP(C325,CADA_PROD!C:F,4,0)*G325)</f>
        <v>0</v>
      </c>
      <c r="J325" s="17" t="s">
        <v>25</v>
      </c>
      <c r="K325" s="17" t="s">
        <v>46</v>
      </c>
    </row>
    <row r="326" spans="1:11" ht="30.75" customHeight="1" x14ac:dyDescent="0.25">
      <c r="A326" s="48">
        <f t="shared" si="10"/>
        <v>3</v>
      </c>
      <c r="B326" s="127">
        <v>43546</v>
      </c>
      <c r="C326" s="119" t="s">
        <v>152</v>
      </c>
      <c r="D326" s="19" t="str">
        <f>IFERROR((IFERROR(VLOOKUP(C326,CADA_PROD!C:G,5,0),VLOOKUP(C326,CADA_PROD!B:G,6,0))),"")</f>
        <v>unidade</v>
      </c>
      <c r="E326" s="20"/>
      <c r="F326" s="16"/>
      <c r="G326" s="47">
        <v>1</v>
      </c>
      <c r="H326" s="46">
        <f>IF(C326="","",SUMIFS(entrada!H:H,entrada!C:C,C326,entrada!N:N,K326)-SUMIFS(SAIDA!G:G,SAIDA!C:C,C326,K:K,K326))</f>
        <v>13</v>
      </c>
      <c r="I326" s="22">
        <f>IF(C326="","",VLOOKUP(C326,CADA_PROD!C:F,4,0)*G326)</f>
        <v>0</v>
      </c>
      <c r="J326" s="102" t="s">
        <v>25</v>
      </c>
      <c r="K326" s="17" t="s">
        <v>46</v>
      </c>
    </row>
    <row r="327" spans="1:11" ht="30.75" customHeight="1" x14ac:dyDescent="0.25">
      <c r="A327" s="48">
        <f t="shared" si="10"/>
        <v>3</v>
      </c>
      <c r="B327" s="127">
        <v>43546</v>
      </c>
      <c r="C327" s="119" t="s">
        <v>153</v>
      </c>
      <c r="D327" s="19" t="str">
        <f>IFERROR((IFERROR(VLOOKUP(C327,CADA_PROD!C:G,5,0),VLOOKUP(C327,CADA_PROD!B:G,6,0))),"")</f>
        <v>unidade</v>
      </c>
      <c r="E327" s="20"/>
      <c r="F327" s="16"/>
      <c r="G327" s="47">
        <v>1</v>
      </c>
      <c r="H327" s="46">
        <f>IF(C327="","",SUMIFS(entrada!H:H,entrada!C:C,C327,entrada!N:N,K327)-SUMIFS(SAIDA!G:G,SAIDA!C:C,C327,K:K,K327))</f>
        <v>10</v>
      </c>
      <c r="I327" s="22">
        <f>IF(C327="","",VLOOKUP(C327,CADA_PROD!C:F,4,0)*G327)</f>
        <v>0</v>
      </c>
      <c r="J327" s="17" t="s">
        <v>25</v>
      </c>
      <c r="K327" s="17" t="s">
        <v>46</v>
      </c>
    </row>
    <row r="328" spans="1:11" ht="30.75" customHeight="1" x14ac:dyDescent="0.25">
      <c r="A328" s="48">
        <f t="shared" si="10"/>
        <v>3</v>
      </c>
      <c r="B328" s="127">
        <v>43546</v>
      </c>
      <c r="C328" s="119" t="s">
        <v>567</v>
      </c>
      <c r="D328" s="19">
        <f>IFERROR((IFERROR(VLOOKUP(C328,CADA_PROD!C:G,5,0),VLOOKUP(C328,CADA_PROD!B:G,6,0))),"")</f>
        <v>0</v>
      </c>
      <c r="E328" s="20"/>
      <c r="F328" s="16"/>
      <c r="G328" s="47">
        <v>1</v>
      </c>
      <c r="H328" s="46">
        <f>IF(C328="","",SUMIFS(entrada!H:H,entrada!C:C,C328,entrada!N:N,K328)-SUMIFS(SAIDA!G:G,SAIDA!C:C,C328,K:K,K328))</f>
        <v>4</v>
      </c>
      <c r="I328" s="22">
        <f>IF(C328="","",VLOOKUP(C328,CADA_PROD!C:F,4,0)*G328)</f>
        <v>0</v>
      </c>
      <c r="J328" s="102" t="s">
        <v>25</v>
      </c>
      <c r="K328" s="17" t="s">
        <v>46</v>
      </c>
    </row>
    <row r="329" spans="1:11" ht="30.75" customHeight="1" x14ac:dyDescent="0.25">
      <c r="A329" s="48">
        <f t="shared" si="10"/>
        <v>3</v>
      </c>
      <c r="B329" s="127">
        <v>43546</v>
      </c>
      <c r="C329" s="119" t="s">
        <v>95</v>
      </c>
      <c r="D329" s="19" t="str">
        <f>IFERROR((IFERROR(VLOOKUP(C329,CADA_PROD!C:G,5,0),VLOOKUP(C329,CADA_PROD!B:G,6,0))),"")</f>
        <v>unidade</v>
      </c>
      <c r="E329" s="20"/>
      <c r="F329" s="16"/>
      <c r="G329" s="47">
        <v>2</v>
      </c>
      <c r="H329" s="46">
        <f>IF(C329="","",SUMIFS(entrada!H:H,entrada!C:C,C329,entrada!N:N,K329)-SUMIFS(SAIDA!G:G,SAIDA!C:C,C329,K:K,K329))</f>
        <v>2</v>
      </c>
      <c r="I329" s="22">
        <f>IF(C329="","",VLOOKUP(C329,CADA_PROD!C:F,4,0)*G329)</f>
        <v>0</v>
      </c>
      <c r="J329" s="17" t="s">
        <v>25</v>
      </c>
      <c r="K329" s="17" t="s">
        <v>46</v>
      </c>
    </row>
    <row r="330" spans="1:11" ht="30.75" customHeight="1" x14ac:dyDescent="0.25">
      <c r="A330" s="48">
        <f t="shared" si="10"/>
        <v>3</v>
      </c>
      <c r="B330" s="127">
        <v>43546</v>
      </c>
      <c r="C330" s="119" t="s">
        <v>102</v>
      </c>
      <c r="D330" s="19" t="str">
        <f>IFERROR((IFERROR(VLOOKUP(C330,CADA_PROD!C:G,5,0),VLOOKUP(C330,CADA_PROD!B:G,6,0))),"")</f>
        <v>unidade</v>
      </c>
      <c r="E330" s="20"/>
      <c r="F330" s="16"/>
      <c r="G330" s="47">
        <v>1</v>
      </c>
      <c r="H330" s="46">
        <f>IF(C330="","",SUMIFS(entrada!H:H,entrada!C:C,C330,entrada!N:N,K330)-SUMIFS(SAIDA!G:G,SAIDA!C:C,C330,K:K,K330))</f>
        <v>-2</v>
      </c>
      <c r="I330" s="22" t="e">
        <f>IF(C330="","",VLOOKUP(C330,CADA_PROD!C:F,4,0)*G330)</f>
        <v>#N/A</v>
      </c>
      <c r="J330" s="102" t="s">
        <v>25</v>
      </c>
      <c r="K330" s="17" t="s">
        <v>46</v>
      </c>
    </row>
    <row r="331" spans="1:11" ht="30.75" customHeight="1" x14ac:dyDescent="0.25">
      <c r="A331" s="48">
        <f t="shared" si="10"/>
        <v>3</v>
      </c>
      <c r="B331" s="127">
        <v>43546</v>
      </c>
      <c r="C331" s="119" t="s">
        <v>103</v>
      </c>
      <c r="D331" s="19" t="str">
        <f>IFERROR((IFERROR(VLOOKUP(C331,CADA_PROD!C:G,5,0),VLOOKUP(C331,CADA_PROD!B:G,6,0))),"")</f>
        <v>unidade</v>
      </c>
      <c r="E331" s="20"/>
      <c r="F331" s="16"/>
      <c r="G331" s="47">
        <v>4</v>
      </c>
      <c r="H331" s="46">
        <f>IF(C331="","",SUMIFS(entrada!H:H,entrada!C:C,C331,entrada!N:N,K331)-SUMIFS(SAIDA!G:G,SAIDA!C:C,C331,K:K,K331))</f>
        <v>-8</v>
      </c>
      <c r="I331" s="22" t="e">
        <f>IF(C331="","",VLOOKUP(C331,CADA_PROD!C:F,4,0)*G331)</f>
        <v>#N/A</v>
      </c>
      <c r="J331" s="17" t="s">
        <v>25</v>
      </c>
      <c r="K331" s="17" t="s">
        <v>46</v>
      </c>
    </row>
    <row r="332" spans="1:11" ht="30.75" customHeight="1" x14ac:dyDescent="0.25">
      <c r="A332" s="48">
        <f t="shared" si="10"/>
        <v>3</v>
      </c>
      <c r="B332" s="127">
        <v>43549</v>
      </c>
      <c r="C332" s="119" t="s">
        <v>575</v>
      </c>
      <c r="D332" s="19">
        <f>IFERROR((IFERROR(VLOOKUP(C332,CADA_PROD!C:G,5,0),VLOOKUP(C332,CADA_PROD!B:G,6,0))),"")</f>
        <v>0</v>
      </c>
      <c r="E332" s="20"/>
      <c r="F332" s="16"/>
      <c r="G332" s="47">
        <v>2</v>
      </c>
      <c r="H332" s="46">
        <f>IF(C332="","",SUMIFS(entrada!H:H,entrada!C:C,C332,entrada!N:N,K332)-SUMIFS(SAIDA!G:G,SAIDA!C:C,C332,K:K,K332))</f>
        <v>80</v>
      </c>
      <c r="I332" s="22">
        <f>IF(C332="","",VLOOKUP(C332,CADA_PROD!C:F,4,0)*G332)</f>
        <v>0</v>
      </c>
      <c r="J332" s="102" t="s">
        <v>25</v>
      </c>
      <c r="K332" s="17" t="s">
        <v>46</v>
      </c>
    </row>
    <row r="333" spans="1:11" ht="30.75" customHeight="1" x14ac:dyDescent="0.25">
      <c r="A333" s="48">
        <f t="shared" si="10"/>
        <v>3</v>
      </c>
      <c r="B333" s="127">
        <v>43549</v>
      </c>
      <c r="C333" s="119" t="s">
        <v>662</v>
      </c>
      <c r="D333" s="19" t="str">
        <f>IFERROR((IFERROR(VLOOKUP(C333,CADA_PROD!C:G,5,0),VLOOKUP(C333,CADA_PROD!B:G,6,0))),"")</f>
        <v>unidade</v>
      </c>
      <c r="E333" s="20"/>
      <c r="F333" s="16"/>
      <c r="G333" s="47">
        <v>150</v>
      </c>
      <c r="H333" s="46">
        <f>IF(C333="","",SUMIFS(entrada!H:H,entrada!C:C,C333,entrada!N:N,K333)-SUMIFS(SAIDA!G:G,SAIDA!C:C,C333,K:K,K333))</f>
        <v>750</v>
      </c>
      <c r="I333" s="22" t="e">
        <f>IF(C333="","",VLOOKUP(C333,CADA_PROD!C:F,4,0)*G333)</f>
        <v>#N/A</v>
      </c>
      <c r="J333" s="17" t="s">
        <v>25</v>
      </c>
      <c r="K333" s="17" t="s">
        <v>46</v>
      </c>
    </row>
    <row r="334" spans="1:11" ht="30.75" customHeight="1" x14ac:dyDescent="0.25">
      <c r="A334" s="48">
        <f t="shared" si="10"/>
        <v>3</v>
      </c>
      <c r="B334" s="127">
        <v>43549</v>
      </c>
      <c r="C334" s="119" t="s">
        <v>453</v>
      </c>
      <c r="D334" s="19">
        <f>IFERROR((IFERROR(VLOOKUP(C334,CADA_PROD!C:G,5,0),VLOOKUP(C334,CADA_PROD!B:G,6,0))),"")</f>
        <v>0</v>
      </c>
      <c r="E334" s="20"/>
      <c r="F334" s="16"/>
      <c r="G334" s="47">
        <v>1</v>
      </c>
      <c r="H334" s="46">
        <f>IF(C334="","",SUMIFS(entrada!H:H,entrada!C:C,C334,entrada!N:N,K334)-SUMIFS(SAIDA!G:G,SAIDA!C:C,C334,K:K,K334))</f>
        <v>13</v>
      </c>
      <c r="I334" s="22">
        <f>IF(C334="","",VLOOKUP(C334,CADA_PROD!C:F,4,0)*G334)</f>
        <v>0</v>
      </c>
      <c r="J334" s="102" t="s">
        <v>25</v>
      </c>
      <c r="K334" s="17" t="s">
        <v>46</v>
      </c>
    </row>
    <row r="335" spans="1:11" ht="30.75" customHeight="1" x14ac:dyDescent="0.25">
      <c r="A335" s="48">
        <f t="shared" si="10"/>
        <v>3</v>
      </c>
      <c r="B335" s="127">
        <v>43549</v>
      </c>
      <c r="C335" s="119" t="s">
        <v>666</v>
      </c>
      <c r="D335" s="19" t="str">
        <f>IFERROR((IFERROR(VLOOKUP(C335,CADA_PROD!C:G,5,0),VLOOKUP(C335,CADA_PROD!B:G,6,0))),"")</f>
        <v>unidade</v>
      </c>
      <c r="E335" s="20"/>
      <c r="F335" s="16"/>
      <c r="G335" s="47">
        <v>20</v>
      </c>
      <c r="H335" s="46">
        <f>IF(C335="","",SUMIFS(entrada!H:H,entrada!C:C,C335,entrada!N:N,K335)-SUMIFS(SAIDA!G:G,SAIDA!C:C,C335,K:K,K335))</f>
        <v>89</v>
      </c>
      <c r="I335" s="22" t="e">
        <f>IF(C335="","",VLOOKUP(C335,CADA_PROD!C:F,4,0)*G335)</f>
        <v>#N/A</v>
      </c>
      <c r="J335" s="17" t="s">
        <v>25</v>
      </c>
      <c r="K335" s="17" t="s">
        <v>46</v>
      </c>
    </row>
    <row r="336" spans="1:11" ht="30.75" customHeight="1" x14ac:dyDescent="0.25">
      <c r="A336" s="48">
        <f t="shared" si="10"/>
        <v>3</v>
      </c>
      <c r="B336" s="127">
        <v>43549</v>
      </c>
      <c r="C336" s="119" t="s">
        <v>667</v>
      </c>
      <c r="D336" s="19" t="str">
        <f>IFERROR((IFERROR(VLOOKUP(C336,CADA_PROD!C:G,5,0),VLOOKUP(C336,CADA_PROD!B:G,6,0))),"")</f>
        <v>unidade</v>
      </c>
      <c r="E336" s="20"/>
      <c r="F336" s="16"/>
      <c r="G336" s="47">
        <v>11</v>
      </c>
      <c r="H336" s="46">
        <f>IF(C336="","",SUMIFS(entrada!H:H,entrada!C:C,C336,entrada!N:N,K336)-SUMIFS(SAIDA!G:G,SAIDA!C:C,C336,K:K,K336))</f>
        <v>13</v>
      </c>
      <c r="I336" s="22" t="e">
        <f>IF(C336="","",VLOOKUP(C336,CADA_PROD!C:F,4,0)*G336)</f>
        <v>#N/A</v>
      </c>
      <c r="J336" s="102" t="s">
        <v>25</v>
      </c>
      <c r="K336" s="17" t="s">
        <v>46</v>
      </c>
    </row>
    <row r="337" spans="1:11" ht="30.75" customHeight="1" x14ac:dyDescent="0.25">
      <c r="A337" s="48">
        <f t="shared" si="10"/>
        <v>3</v>
      </c>
      <c r="B337" s="127">
        <v>43549</v>
      </c>
      <c r="C337" s="119" t="s">
        <v>668</v>
      </c>
      <c r="D337" s="19" t="str">
        <f>IFERROR((IFERROR(VLOOKUP(C337,CADA_PROD!C:G,5,0),VLOOKUP(C337,CADA_PROD!B:G,6,0))),"")</f>
        <v>unidade</v>
      </c>
      <c r="E337" s="20"/>
      <c r="F337" s="16"/>
      <c r="G337" s="47">
        <v>12</v>
      </c>
      <c r="H337" s="46">
        <f>IF(C337="","",SUMIFS(entrada!H:H,entrada!C:C,C337,entrada!N:N,K337)-SUMIFS(SAIDA!G:G,SAIDA!C:C,C337,K:K,K337))</f>
        <v>97</v>
      </c>
      <c r="I337" s="22" t="e">
        <f>IF(C337="","",VLOOKUP(C337,CADA_PROD!C:F,4,0)*G337)</f>
        <v>#N/A</v>
      </c>
      <c r="J337" s="17" t="s">
        <v>25</v>
      </c>
      <c r="K337" s="17" t="s">
        <v>46</v>
      </c>
    </row>
    <row r="338" spans="1:11" ht="30.75" customHeight="1" x14ac:dyDescent="0.25">
      <c r="A338" s="48">
        <f t="shared" si="10"/>
        <v>3</v>
      </c>
      <c r="B338" s="127">
        <v>43549</v>
      </c>
      <c r="C338" s="119" t="s">
        <v>664</v>
      </c>
      <c r="D338" s="19" t="str">
        <f>IFERROR((IFERROR(VLOOKUP(C338,CADA_PROD!C:G,5,0),VLOOKUP(C338,CADA_PROD!B:G,6,0))),"")</f>
        <v>unidade</v>
      </c>
      <c r="E338" s="20"/>
      <c r="F338" s="16"/>
      <c r="G338" s="47">
        <v>2</v>
      </c>
      <c r="H338" s="46">
        <f>IF(C338="","",SUMIFS(entrada!H:H,entrada!C:C,C338,entrada!N:N,K338)-SUMIFS(SAIDA!G:G,SAIDA!C:C,C338,K:K,K338))</f>
        <v>41</v>
      </c>
      <c r="I338" s="22" t="e">
        <f>IF(C338="","",VLOOKUP(C338,CADA_PROD!C:F,4,0)*G338)</f>
        <v>#N/A</v>
      </c>
      <c r="J338" s="102" t="s">
        <v>25</v>
      </c>
      <c r="K338" s="17" t="s">
        <v>46</v>
      </c>
    </row>
    <row r="339" spans="1:11" ht="30.75" customHeight="1" x14ac:dyDescent="0.25">
      <c r="A339" s="48">
        <f t="shared" si="10"/>
        <v>3</v>
      </c>
      <c r="B339" s="127">
        <v>43549</v>
      </c>
      <c r="C339" s="119" t="s">
        <v>669</v>
      </c>
      <c r="D339" s="19" t="str">
        <f>IFERROR((IFERROR(VLOOKUP(C339,CADA_PROD!C:G,5,0),VLOOKUP(C339,CADA_PROD!B:G,6,0))),"")</f>
        <v>unidade</v>
      </c>
      <c r="E339" s="20"/>
      <c r="F339" s="16"/>
      <c r="G339" s="47">
        <v>5</v>
      </c>
      <c r="H339" s="46">
        <f>IF(C339="","",SUMIFS(entrada!H:H,entrada!C:C,C339,entrada!N:N,K339)-SUMIFS(SAIDA!G:G,SAIDA!C:C,C339,K:K,K339))</f>
        <v>60</v>
      </c>
      <c r="I339" s="22" t="e">
        <f>IF(C339="","",VLOOKUP(C339,CADA_PROD!C:F,4,0)*G339)</f>
        <v>#N/A</v>
      </c>
      <c r="J339" s="17" t="s">
        <v>25</v>
      </c>
      <c r="K339" s="17" t="s">
        <v>46</v>
      </c>
    </row>
    <row r="340" spans="1:11" ht="30.75" customHeight="1" x14ac:dyDescent="0.25">
      <c r="A340" s="48">
        <f t="shared" si="10"/>
        <v>3</v>
      </c>
      <c r="B340" s="127">
        <v>43549</v>
      </c>
      <c r="C340" s="119" t="s">
        <v>662</v>
      </c>
      <c r="D340" s="19" t="str">
        <f>IFERROR((IFERROR(VLOOKUP(C340,CADA_PROD!C:G,5,0),VLOOKUP(C340,CADA_PROD!B:G,6,0))),"")</f>
        <v>unidade</v>
      </c>
      <c r="E340" s="20"/>
      <c r="F340" s="16"/>
      <c r="G340" s="47">
        <v>8</v>
      </c>
      <c r="H340" s="46">
        <f>IF(C340="","",SUMIFS(entrada!H:H,entrada!C:C,C340,entrada!N:N,K340)-SUMIFS(SAIDA!G:G,SAIDA!C:C,C340,K:K,K340))</f>
        <v>750</v>
      </c>
      <c r="I340" s="22" t="e">
        <f>IF(C340="","",VLOOKUP(C340,CADA_PROD!C:F,4,0)*G340)</f>
        <v>#N/A</v>
      </c>
      <c r="J340" s="102" t="s">
        <v>25</v>
      </c>
      <c r="K340" s="17" t="s">
        <v>46</v>
      </c>
    </row>
    <row r="341" spans="1:11" ht="30.75" customHeight="1" x14ac:dyDescent="0.25">
      <c r="A341" s="48">
        <f t="shared" si="10"/>
        <v>3</v>
      </c>
      <c r="B341" s="127">
        <v>43549</v>
      </c>
      <c r="C341" s="119" t="s">
        <v>514</v>
      </c>
      <c r="D341" s="19">
        <f>IFERROR((IFERROR(VLOOKUP(C341,CADA_PROD!C:G,5,0),VLOOKUP(C341,CADA_PROD!B:G,6,0))),"")</f>
        <v>0</v>
      </c>
      <c r="E341" s="20"/>
      <c r="F341" s="16"/>
      <c r="G341" s="47">
        <v>4</v>
      </c>
      <c r="H341" s="46">
        <f>IF(C341="","",SUMIFS(entrada!H:H,entrada!C:C,C341,entrada!N:N,K341)-SUMIFS(SAIDA!G:G,SAIDA!C:C,C341,K:K,K341))</f>
        <v>-32</v>
      </c>
      <c r="I341" s="22">
        <f>IF(C341="","",VLOOKUP(C341,CADA_PROD!C:F,4,0)*G341)</f>
        <v>0</v>
      </c>
      <c r="J341" s="17" t="s">
        <v>25</v>
      </c>
      <c r="K341" s="17" t="s">
        <v>46</v>
      </c>
    </row>
    <row r="342" spans="1:11" ht="30.75" customHeight="1" x14ac:dyDescent="0.25">
      <c r="A342" s="48">
        <f t="shared" si="10"/>
        <v>3</v>
      </c>
      <c r="B342" s="127">
        <v>43549</v>
      </c>
      <c r="C342" s="119" t="s">
        <v>481</v>
      </c>
      <c r="D342" s="19">
        <f>IFERROR((IFERROR(VLOOKUP(C342,CADA_PROD!C:G,5,0),VLOOKUP(C342,CADA_PROD!B:G,6,0))),"")</f>
        <v>0</v>
      </c>
      <c r="E342" s="20"/>
      <c r="F342" s="16"/>
      <c r="G342" s="47">
        <v>2</v>
      </c>
      <c r="H342" s="46">
        <f>IF(C342="","",SUMIFS(entrada!H:H,entrada!C:C,C342,entrada!N:N,K342)-SUMIFS(SAIDA!G:G,SAIDA!C:C,C342,K:K,K342))</f>
        <v>15</v>
      </c>
      <c r="I342" s="22">
        <f>IF(C342="","",VLOOKUP(C342,CADA_PROD!C:F,4,0)*G342)</f>
        <v>0</v>
      </c>
      <c r="J342" s="102" t="s">
        <v>25</v>
      </c>
      <c r="K342" s="17" t="s">
        <v>46</v>
      </c>
    </row>
    <row r="343" spans="1:11" ht="30.75" customHeight="1" x14ac:dyDescent="0.25">
      <c r="A343" s="48">
        <f t="shared" si="10"/>
        <v>3</v>
      </c>
      <c r="B343" s="127">
        <v>43549</v>
      </c>
      <c r="C343" s="119" t="s">
        <v>186</v>
      </c>
      <c r="D343" s="19" t="str">
        <f>IFERROR((IFERROR(VLOOKUP(C343,CADA_PROD!C:G,5,0),VLOOKUP(C343,CADA_PROD!B:G,6,0))),"")</f>
        <v>unidade</v>
      </c>
      <c r="E343" s="20"/>
      <c r="F343" s="16"/>
      <c r="G343" s="47">
        <v>1</v>
      </c>
      <c r="H343" s="46">
        <f>IF(C343="","",SUMIFS(entrada!H:H,entrada!C:C,C343,entrada!N:N,K343)-SUMIFS(SAIDA!G:G,SAIDA!C:C,C343,K:K,K343))</f>
        <v>73</v>
      </c>
      <c r="I343" s="22">
        <f>IF(C343="","",VLOOKUP(C343,CADA_PROD!C:F,4,0)*G343)</f>
        <v>0</v>
      </c>
      <c r="J343" s="17" t="s">
        <v>25</v>
      </c>
      <c r="K343" s="17" t="s">
        <v>46</v>
      </c>
    </row>
    <row r="344" spans="1:11" ht="30.75" customHeight="1" x14ac:dyDescent="0.25">
      <c r="A344" s="48">
        <f t="shared" si="10"/>
        <v>3</v>
      </c>
      <c r="B344" s="127">
        <v>43549</v>
      </c>
      <c r="C344" s="119" t="s">
        <v>480</v>
      </c>
      <c r="D344" s="19" t="str">
        <f>IFERROR((IFERROR(VLOOKUP(C344,CADA_PROD!C:G,5,0),VLOOKUP(C344,CADA_PROD!B:G,6,0))),"")</f>
        <v>unidade</v>
      </c>
      <c r="E344" s="20"/>
      <c r="F344" s="16"/>
      <c r="G344" s="47">
        <v>1</v>
      </c>
      <c r="H344" s="46">
        <f>IF(C344="","",SUMIFS(entrada!H:H,entrada!C:C,C344,entrada!N:N,K344)-SUMIFS(SAIDA!G:G,SAIDA!C:C,C344,K:K,K344))</f>
        <v>2</v>
      </c>
      <c r="I344" s="22">
        <f>IF(C344="","",VLOOKUP(C344,CADA_PROD!C:F,4,0)*G344)</f>
        <v>0</v>
      </c>
      <c r="J344" s="102" t="s">
        <v>25</v>
      </c>
      <c r="K344" s="17" t="s">
        <v>46</v>
      </c>
    </row>
    <row r="345" spans="1:11" ht="30.75" customHeight="1" x14ac:dyDescent="0.25">
      <c r="A345" s="48">
        <f t="shared" si="10"/>
        <v>3</v>
      </c>
      <c r="B345" s="127">
        <v>43549</v>
      </c>
      <c r="C345" s="119" t="s">
        <v>731</v>
      </c>
      <c r="D345" s="19" t="str">
        <f>IFERROR((IFERROR(VLOOKUP(C345,CADA_PROD!C:G,5,0),VLOOKUP(C345,CADA_PROD!B:G,6,0))),"")</f>
        <v/>
      </c>
      <c r="E345" s="20"/>
      <c r="F345" s="16"/>
      <c r="G345" s="47">
        <v>1</v>
      </c>
      <c r="H345" s="46">
        <f>IF(C345="","",SUMIFS(entrada!H:H,entrada!C:C,C345,entrada!N:N,K345)-SUMIFS(SAIDA!G:G,SAIDA!C:C,C345,K:K,K345))</f>
        <v>-1</v>
      </c>
      <c r="I345" s="22" t="e">
        <f>IF(C345="","",VLOOKUP(C345,CADA_PROD!C:F,4,0)*G345)</f>
        <v>#N/A</v>
      </c>
      <c r="J345" s="17" t="s">
        <v>25</v>
      </c>
      <c r="K345" s="17" t="s">
        <v>46</v>
      </c>
    </row>
    <row r="346" spans="1:11" ht="30.75" customHeight="1" x14ac:dyDescent="0.25">
      <c r="A346" s="48">
        <f t="shared" si="10"/>
        <v>3</v>
      </c>
      <c r="B346" s="127">
        <v>43549</v>
      </c>
      <c r="C346" s="119" t="s">
        <v>732</v>
      </c>
      <c r="D346" s="19" t="str">
        <f>IFERROR((IFERROR(VLOOKUP(C346,CADA_PROD!C:G,5,0),VLOOKUP(C346,CADA_PROD!B:G,6,0))),"")</f>
        <v/>
      </c>
      <c r="E346" s="20"/>
      <c r="F346" s="16"/>
      <c r="G346" s="47">
        <v>1</v>
      </c>
      <c r="H346" s="46">
        <f>IF(C346="","",SUMIFS(entrada!H:H,entrada!C:C,C346,entrada!N:N,K346)-SUMIFS(SAIDA!G:G,SAIDA!C:C,C346,K:K,K346))</f>
        <v>-1</v>
      </c>
      <c r="I346" s="22" t="e">
        <f>IF(C346="","",VLOOKUP(C346,CADA_PROD!C:F,4,0)*G346)</f>
        <v>#N/A</v>
      </c>
      <c r="J346" s="102" t="s">
        <v>25</v>
      </c>
      <c r="K346" s="17" t="s">
        <v>46</v>
      </c>
    </row>
    <row r="347" spans="1:11" ht="30.75" customHeight="1" x14ac:dyDescent="0.25">
      <c r="A347" s="48">
        <f t="shared" si="10"/>
        <v>3</v>
      </c>
      <c r="B347" s="127">
        <v>43549</v>
      </c>
      <c r="C347" s="119" t="s">
        <v>248</v>
      </c>
      <c r="D347" s="19">
        <f>IFERROR((IFERROR(VLOOKUP(C347,CADA_PROD!C:G,5,0),VLOOKUP(C347,CADA_PROD!B:G,6,0))),"")</f>
        <v>0</v>
      </c>
      <c r="E347" s="20"/>
      <c r="F347" s="16"/>
      <c r="G347" s="47">
        <v>4</v>
      </c>
      <c r="H347" s="46">
        <f>IF(C347="","",SUMIFS(entrada!H:H,entrada!C:C,C347,entrada!N:N,K347)-SUMIFS(SAIDA!G:G,SAIDA!C:C,C347,K:K,K347))</f>
        <v>60</v>
      </c>
      <c r="I347" s="22">
        <f>IF(C347="","",VLOOKUP(C347,CADA_PROD!C:F,4,0)*G347)</f>
        <v>0</v>
      </c>
      <c r="J347" s="17" t="s">
        <v>25</v>
      </c>
      <c r="K347" s="17" t="s">
        <v>46</v>
      </c>
    </row>
    <row r="348" spans="1:11" ht="30.75" customHeight="1" x14ac:dyDescent="0.25">
      <c r="A348" s="48">
        <f t="shared" si="10"/>
        <v>3</v>
      </c>
      <c r="B348" s="127">
        <v>43549</v>
      </c>
      <c r="C348" s="152" t="s">
        <v>575</v>
      </c>
      <c r="D348" s="19">
        <f>IFERROR((IFERROR(VLOOKUP(C348,CADA_PROD!C:G,5,0),VLOOKUP(C348,CADA_PROD!B:G,6,0))),"")</f>
        <v>0</v>
      </c>
      <c r="E348" s="20"/>
      <c r="F348" s="16"/>
      <c r="G348" s="47">
        <v>2</v>
      </c>
      <c r="H348" s="46">
        <f>IF(C348="","",SUMIFS(entrada!H:H,entrada!C:C,C348,entrada!N:N,K348)-SUMIFS(SAIDA!G:G,SAIDA!C:C,C348,K:K,K348))</f>
        <v>80</v>
      </c>
      <c r="I348" s="22">
        <f>IF(C348="","",VLOOKUP(C348,CADA_PROD!C:F,4,0)*G348)</f>
        <v>0</v>
      </c>
      <c r="J348" s="102" t="s">
        <v>25</v>
      </c>
      <c r="K348" s="17" t="s">
        <v>46</v>
      </c>
    </row>
    <row r="349" spans="1:11" ht="30.75" customHeight="1" x14ac:dyDescent="0.25">
      <c r="A349" s="48">
        <f t="shared" si="10"/>
        <v>3</v>
      </c>
      <c r="B349" s="127">
        <v>43549</v>
      </c>
      <c r="C349" s="152" t="s">
        <v>662</v>
      </c>
      <c r="D349" s="19" t="str">
        <f>IFERROR((IFERROR(VLOOKUP(C349,CADA_PROD!C:G,5,0),VLOOKUP(C349,CADA_PROD!B:G,6,0))),"")</f>
        <v>unidade</v>
      </c>
      <c r="E349" s="20"/>
      <c r="F349" s="16"/>
      <c r="G349" s="47">
        <v>150</v>
      </c>
      <c r="H349" s="46">
        <f>IF(C349="","",SUMIFS(entrada!H:H,entrada!C:C,C349,entrada!N:N,K349)-SUMIFS(SAIDA!G:G,SAIDA!C:C,C349,K:K,K349))</f>
        <v>750</v>
      </c>
      <c r="I349" s="22" t="e">
        <f>IF(C349="","",VLOOKUP(C349,CADA_PROD!C:F,4,0)*G349)</f>
        <v>#N/A</v>
      </c>
      <c r="J349" s="17" t="s">
        <v>25</v>
      </c>
      <c r="K349" s="17" t="s">
        <v>46</v>
      </c>
    </row>
    <row r="350" spans="1:11" ht="30.75" customHeight="1" x14ac:dyDescent="0.25">
      <c r="A350" s="48">
        <f t="shared" si="10"/>
        <v>3</v>
      </c>
      <c r="B350" s="127">
        <v>43549</v>
      </c>
      <c r="C350" s="152" t="s">
        <v>453</v>
      </c>
      <c r="D350" s="19">
        <f>IFERROR((IFERROR(VLOOKUP(C350,CADA_PROD!C:G,5,0),VLOOKUP(C350,CADA_PROD!B:G,6,0))),"")</f>
        <v>0</v>
      </c>
      <c r="E350" s="20"/>
      <c r="F350" s="16"/>
      <c r="G350" s="47">
        <v>1</v>
      </c>
      <c r="H350" s="46">
        <f>IF(C350="","",SUMIFS(entrada!H:H,entrada!C:C,C350,entrada!N:N,K350)-SUMIFS(SAIDA!G:G,SAIDA!C:C,C350,K:K,K350))</f>
        <v>13</v>
      </c>
      <c r="I350" s="22">
        <f>IF(C350="","",VLOOKUP(C350,CADA_PROD!C:F,4,0)*G350)</f>
        <v>0</v>
      </c>
      <c r="J350" s="102" t="s">
        <v>25</v>
      </c>
      <c r="K350" s="17" t="s">
        <v>46</v>
      </c>
    </row>
    <row r="351" spans="1:11" ht="30.75" customHeight="1" x14ac:dyDescent="0.25">
      <c r="A351" s="48">
        <f t="shared" ref="A351:A399" si="11">IF(C351="","",MONTH(B351))</f>
        <v>3</v>
      </c>
      <c r="B351" s="127">
        <v>43549</v>
      </c>
      <c r="C351" s="152" t="s">
        <v>666</v>
      </c>
      <c r="D351" s="19" t="str">
        <f>IFERROR((IFERROR(VLOOKUP(C351,CADA_PROD!C:G,5,0),VLOOKUP(C351,CADA_PROD!B:G,6,0))),"")</f>
        <v>unidade</v>
      </c>
      <c r="E351" s="20"/>
      <c r="F351" s="16"/>
      <c r="G351" s="47">
        <v>20</v>
      </c>
      <c r="H351" s="46">
        <f>IF(C351="","",SUMIFS(entrada!H:H,entrada!C:C,C351,entrada!N:N,K351)-SUMIFS(SAIDA!G:G,SAIDA!C:C,C351,K:K,K351))</f>
        <v>89</v>
      </c>
      <c r="I351" s="22" t="e">
        <f>IF(C351="","",VLOOKUP(C351,CADA_PROD!C:F,4,0)*G351)</f>
        <v>#N/A</v>
      </c>
      <c r="J351" s="17" t="s">
        <v>25</v>
      </c>
      <c r="K351" s="17" t="s">
        <v>46</v>
      </c>
    </row>
    <row r="352" spans="1:11" ht="30.75" customHeight="1" x14ac:dyDescent="0.25">
      <c r="A352" s="48">
        <f t="shared" si="11"/>
        <v>3</v>
      </c>
      <c r="B352" s="127">
        <v>43549</v>
      </c>
      <c r="C352" s="152" t="s">
        <v>667</v>
      </c>
      <c r="D352" s="19" t="str">
        <f>IFERROR((IFERROR(VLOOKUP(C352,CADA_PROD!C:G,5,0),VLOOKUP(C352,CADA_PROD!B:G,6,0))),"")</f>
        <v>unidade</v>
      </c>
      <c r="E352" s="20"/>
      <c r="F352" s="16"/>
      <c r="G352" s="47">
        <v>11</v>
      </c>
      <c r="H352" s="46">
        <f>IF(C352="","",SUMIFS(entrada!H:H,entrada!C:C,C352,entrada!N:N,K352)-SUMIFS(SAIDA!G:G,SAIDA!C:C,C352,K:K,K352))</f>
        <v>13</v>
      </c>
      <c r="I352" s="22" t="e">
        <f>IF(C352="","",VLOOKUP(C352,CADA_PROD!C:F,4,0)*G352)</f>
        <v>#N/A</v>
      </c>
      <c r="J352" s="102" t="s">
        <v>25</v>
      </c>
      <c r="K352" s="17" t="s">
        <v>46</v>
      </c>
    </row>
    <row r="353" spans="1:11" ht="30.75" customHeight="1" x14ac:dyDescent="0.25">
      <c r="A353" s="48">
        <f t="shared" si="11"/>
        <v>3</v>
      </c>
      <c r="B353" s="127">
        <v>43549</v>
      </c>
      <c r="C353" s="152" t="s">
        <v>668</v>
      </c>
      <c r="D353" s="19" t="str">
        <f>IFERROR((IFERROR(VLOOKUP(C353,CADA_PROD!C:G,5,0),VLOOKUP(C353,CADA_PROD!B:G,6,0))),"")</f>
        <v>unidade</v>
      </c>
      <c r="E353" s="20"/>
      <c r="F353" s="16"/>
      <c r="G353" s="47">
        <v>12</v>
      </c>
      <c r="H353" s="46">
        <f>IF(C353="","",SUMIFS(entrada!H:H,entrada!C:C,C353,entrada!N:N,K353)-SUMIFS(SAIDA!G:G,SAIDA!C:C,C353,K:K,K353))</f>
        <v>97</v>
      </c>
      <c r="I353" s="22" t="e">
        <f>IF(C353="","",VLOOKUP(C353,CADA_PROD!C:F,4,0)*G353)</f>
        <v>#N/A</v>
      </c>
      <c r="J353" s="17" t="s">
        <v>25</v>
      </c>
      <c r="K353" s="17" t="s">
        <v>46</v>
      </c>
    </row>
    <row r="354" spans="1:11" ht="30.75" customHeight="1" x14ac:dyDescent="0.25">
      <c r="A354" s="48">
        <f t="shared" si="11"/>
        <v>3</v>
      </c>
      <c r="B354" s="127">
        <v>43549</v>
      </c>
      <c r="C354" s="152" t="s">
        <v>664</v>
      </c>
      <c r="D354" s="19" t="str">
        <f>IFERROR((IFERROR(VLOOKUP(C354,CADA_PROD!C:G,5,0),VLOOKUP(C354,CADA_PROD!B:G,6,0))),"")</f>
        <v>unidade</v>
      </c>
      <c r="E354" s="20"/>
      <c r="F354" s="16"/>
      <c r="G354" s="47">
        <v>2</v>
      </c>
      <c r="H354" s="46">
        <f>IF(C354="","",SUMIFS(entrada!H:H,entrada!C:C,C354,entrada!N:N,K354)-SUMIFS(SAIDA!G:G,SAIDA!C:C,C354,K:K,K354))</f>
        <v>41</v>
      </c>
      <c r="I354" s="22" t="e">
        <f>IF(C354="","",VLOOKUP(C354,CADA_PROD!C:F,4,0)*G354)</f>
        <v>#N/A</v>
      </c>
      <c r="J354" s="102" t="s">
        <v>25</v>
      </c>
      <c r="K354" s="17" t="s">
        <v>46</v>
      </c>
    </row>
    <row r="355" spans="1:11" ht="30.75" customHeight="1" x14ac:dyDescent="0.25">
      <c r="A355" s="48">
        <f t="shared" si="11"/>
        <v>3</v>
      </c>
      <c r="B355" s="127">
        <v>43549</v>
      </c>
      <c r="C355" s="152" t="s">
        <v>669</v>
      </c>
      <c r="D355" s="19" t="str">
        <f>IFERROR((IFERROR(VLOOKUP(C355,CADA_PROD!C:G,5,0),VLOOKUP(C355,CADA_PROD!B:G,6,0))),"")</f>
        <v>unidade</v>
      </c>
      <c r="E355" s="20"/>
      <c r="F355" s="16"/>
      <c r="G355" s="47">
        <v>5</v>
      </c>
      <c r="H355" s="46">
        <f>IF(C355="","",SUMIFS(entrada!H:H,entrada!C:C,C355,entrada!N:N,K355)-SUMIFS(SAIDA!G:G,SAIDA!C:C,C355,K:K,K355))</f>
        <v>60</v>
      </c>
      <c r="I355" s="22" t="e">
        <f>IF(C355="","",VLOOKUP(C355,CADA_PROD!C:F,4,0)*G355)</f>
        <v>#N/A</v>
      </c>
      <c r="J355" s="17" t="s">
        <v>25</v>
      </c>
      <c r="K355" s="17" t="s">
        <v>46</v>
      </c>
    </row>
    <row r="356" spans="1:11" ht="30.75" customHeight="1" x14ac:dyDescent="0.25">
      <c r="A356" s="48">
        <f t="shared" si="11"/>
        <v>3</v>
      </c>
      <c r="B356" s="127">
        <v>43549</v>
      </c>
      <c r="C356" s="152" t="s">
        <v>662</v>
      </c>
      <c r="D356" s="19" t="str">
        <f>IFERROR((IFERROR(VLOOKUP(C356,CADA_PROD!C:G,5,0),VLOOKUP(C356,CADA_PROD!B:G,6,0))),"")</f>
        <v>unidade</v>
      </c>
      <c r="E356" s="20"/>
      <c r="F356" s="16"/>
      <c r="G356" s="47">
        <v>8</v>
      </c>
      <c r="H356" s="46">
        <f>IF(C356="","",SUMIFS(entrada!H:H,entrada!C:C,C356,entrada!N:N,K356)-SUMIFS(SAIDA!G:G,SAIDA!C:C,C356,K:K,K356))</f>
        <v>750</v>
      </c>
      <c r="I356" s="22" t="e">
        <f>IF(C356="","",VLOOKUP(C356,CADA_PROD!C:F,4,0)*G356)</f>
        <v>#N/A</v>
      </c>
      <c r="J356" s="102" t="s">
        <v>25</v>
      </c>
      <c r="K356" s="17" t="s">
        <v>46</v>
      </c>
    </row>
    <row r="357" spans="1:11" ht="30.75" customHeight="1" x14ac:dyDescent="0.25">
      <c r="A357" s="48">
        <f t="shared" si="11"/>
        <v>3</v>
      </c>
      <c r="B357" s="127">
        <v>43549</v>
      </c>
      <c r="C357" s="152" t="s">
        <v>514</v>
      </c>
      <c r="D357" s="19">
        <f>IFERROR((IFERROR(VLOOKUP(C357,CADA_PROD!C:G,5,0),VLOOKUP(C357,CADA_PROD!B:G,6,0))),"")</f>
        <v>0</v>
      </c>
      <c r="E357" s="20"/>
      <c r="F357" s="16"/>
      <c r="G357" s="47">
        <v>4</v>
      </c>
      <c r="H357" s="46">
        <f>IF(C357="","",SUMIFS(entrada!H:H,entrada!C:C,C357,entrada!N:N,K357)-SUMIFS(SAIDA!G:G,SAIDA!C:C,C357,K:K,K357))</f>
        <v>-32</v>
      </c>
      <c r="I357" s="22">
        <f>IF(C357="","",VLOOKUP(C357,CADA_PROD!C:F,4,0)*G357)</f>
        <v>0</v>
      </c>
      <c r="J357" s="17" t="s">
        <v>25</v>
      </c>
      <c r="K357" s="17" t="s">
        <v>46</v>
      </c>
    </row>
    <row r="358" spans="1:11" ht="30.75" customHeight="1" x14ac:dyDescent="0.25">
      <c r="A358" s="48">
        <f t="shared" si="11"/>
        <v>3</v>
      </c>
      <c r="B358" s="127">
        <v>43549</v>
      </c>
      <c r="C358" s="152" t="s">
        <v>481</v>
      </c>
      <c r="D358" s="19">
        <f>IFERROR((IFERROR(VLOOKUP(C358,CADA_PROD!C:G,5,0),VLOOKUP(C358,CADA_PROD!B:G,6,0))),"")</f>
        <v>0</v>
      </c>
      <c r="E358" s="20"/>
      <c r="F358" s="16"/>
      <c r="G358" s="47">
        <v>2</v>
      </c>
      <c r="H358" s="46">
        <f>IF(C358="","",SUMIFS(entrada!H:H,entrada!C:C,C358,entrada!N:N,K358)-SUMIFS(SAIDA!G:G,SAIDA!C:C,C358,K:K,K358))</f>
        <v>15</v>
      </c>
      <c r="I358" s="22">
        <f>IF(C358="","",VLOOKUP(C358,CADA_PROD!C:F,4,0)*G358)</f>
        <v>0</v>
      </c>
      <c r="J358" s="102" t="s">
        <v>25</v>
      </c>
      <c r="K358" s="17" t="s">
        <v>46</v>
      </c>
    </row>
    <row r="359" spans="1:11" ht="30.75" customHeight="1" x14ac:dyDescent="0.25">
      <c r="A359" s="48">
        <f t="shared" si="11"/>
        <v>3</v>
      </c>
      <c r="B359" s="127">
        <v>43549</v>
      </c>
      <c r="C359" s="152" t="s">
        <v>186</v>
      </c>
      <c r="D359" s="19" t="str">
        <f>IFERROR((IFERROR(VLOOKUP(C359,CADA_PROD!C:G,5,0),VLOOKUP(C359,CADA_PROD!B:G,6,0))),"")</f>
        <v>unidade</v>
      </c>
      <c r="E359" s="20"/>
      <c r="F359" s="16"/>
      <c r="G359" s="47">
        <v>1</v>
      </c>
      <c r="H359" s="46">
        <f>IF(C359="","",SUMIFS(entrada!H:H,entrada!C:C,C359,entrada!N:N,K359)-SUMIFS(SAIDA!G:G,SAIDA!C:C,C359,K:K,K359))</f>
        <v>73</v>
      </c>
      <c r="I359" s="22">
        <f>IF(C359="","",VLOOKUP(C359,CADA_PROD!C:F,4,0)*G359)</f>
        <v>0</v>
      </c>
      <c r="J359" s="17" t="s">
        <v>25</v>
      </c>
      <c r="K359" s="17" t="s">
        <v>46</v>
      </c>
    </row>
    <row r="360" spans="1:11" ht="30.75" customHeight="1" x14ac:dyDescent="0.25">
      <c r="A360" s="48">
        <f t="shared" si="11"/>
        <v>3</v>
      </c>
      <c r="B360" s="127">
        <v>43549</v>
      </c>
      <c r="C360" s="152" t="s">
        <v>480</v>
      </c>
      <c r="D360" s="19" t="str">
        <f>IFERROR((IFERROR(VLOOKUP(C360,CADA_PROD!C:G,5,0),VLOOKUP(C360,CADA_PROD!B:G,6,0))),"")</f>
        <v>unidade</v>
      </c>
      <c r="E360" s="20"/>
      <c r="F360" s="16"/>
      <c r="G360" s="47">
        <v>1</v>
      </c>
      <c r="H360" s="46">
        <f>IF(C360="","",SUMIFS(entrada!H:H,entrada!C:C,C360,entrada!N:N,K360)-SUMIFS(SAIDA!G:G,SAIDA!C:C,C360,K:K,K360))</f>
        <v>2</v>
      </c>
      <c r="I360" s="22">
        <f>IF(C360="","",VLOOKUP(C360,CADA_PROD!C:F,4,0)*G360)</f>
        <v>0</v>
      </c>
      <c r="J360" s="102" t="s">
        <v>25</v>
      </c>
      <c r="K360" s="17" t="s">
        <v>46</v>
      </c>
    </row>
    <row r="361" spans="1:11" ht="30.75" customHeight="1" x14ac:dyDescent="0.25">
      <c r="A361" s="48">
        <f t="shared" si="11"/>
        <v>3</v>
      </c>
      <c r="B361" s="127">
        <v>43549</v>
      </c>
      <c r="C361" s="152" t="s">
        <v>735</v>
      </c>
      <c r="D361" s="19" t="str">
        <f>IFERROR((IFERROR(VLOOKUP(C361,CADA_PROD!C:G,5,0),VLOOKUP(C361,CADA_PROD!B:G,6,0))),"")</f>
        <v/>
      </c>
      <c r="E361" s="20"/>
      <c r="F361" s="16"/>
      <c r="G361" s="47">
        <v>1</v>
      </c>
      <c r="H361" s="46">
        <f>IF(C361="","",SUMIFS(entrada!H:H,entrada!C:C,C361,entrada!N:N,K361)-SUMIFS(SAIDA!G:G,SAIDA!C:C,C361,K:K,K361))</f>
        <v>-1</v>
      </c>
      <c r="I361" s="22" t="e">
        <f>IF(C361="","",VLOOKUP(C361,CADA_PROD!C:F,4,0)*G361)</f>
        <v>#N/A</v>
      </c>
      <c r="J361" s="17" t="s">
        <v>25</v>
      </c>
      <c r="K361" s="17" t="s">
        <v>46</v>
      </c>
    </row>
    <row r="362" spans="1:11" ht="30.75" customHeight="1" x14ac:dyDescent="0.25">
      <c r="A362" s="48">
        <f t="shared" si="11"/>
        <v>3</v>
      </c>
      <c r="B362" s="127">
        <v>43549</v>
      </c>
      <c r="C362" s="152" t="s">
        <v>729</v>
      </c>
      <c r="D362" s="19" t="str">
        <f>IFERROR((IFERROR(VLOOKUP(C362,CADA_PROD!C:G,5,0),VLOOKUP(C362,CADA_PROD!B:G,6,0))),"")</f>
        <v/>
      </c>
      <c r="E362" s="20"/>
      <c r="F362" s="16"/>
      <c r="G362" s="47">
        <v>1</v>
      </c>
      <c r="H362" s="46">
        <f>IF(C362="","",SUMIFS(entrada!H:H,entrada!C:C,C362,entrada!N:N,K362)-SUMIFS(SAIDA!G:G,SAIDA!C:C,C362,K:K,K362))</f>
        <v>-5</v>
      </c>
      <c r="I362" s="22" t="e">
        <f>IF(C362="","",VLOOKUP(C362,CADA_PROD!C:F,4,0)*G362)</f>
        <v>#N/A</v>
      </c>
      <c r="J362" s="102" t="s">
        <v>25</v>
      </c>
      <c r="K362" s="17" t="s">
        <v>46</v>
      </c>
    </row>
    <row r="363" spans="1:11" ht="30.75" customHeight="1" x14ac:dyDescent="0.25">
      <c r="A363" s="48">
        <f t="shared" si="11"/>
        <v>3</v>
      </c>
      <c r="B363" s="127">
        <v>43549</v>
      </c>
      <c r="C363" s="152" t="s">
        <v>248</v>
      </c>
      <c r="D363" s="19">
        <f>IFERROR((IFERROR(VLOOKUP(C363,CADA_PROD!C:G,5,0),VLOOKUP(C363,CADA_PROD!B:G,6,0))),"")</f>
        <v>0</v>
      </c>
      <c r="E363" s="20"/>
      <c r="F363" s="16"/>
      <c r="G363" s="47">
        <v>4</v>
      </c>
      <c r="H363" s="46">
        <f>IF(C363="","",SUMIFS(entrada!H:H,entrada!C:C,C363,entrada!N:N,K363)-SUMIFS(SAIDA!G:G,SAIDA!C:C,C363,K:K,K363))</f>
        <v>60</v>
      </c>
      <c r="I363" s="22">
        <f>IF(C363="","",VLOOKUP(C363,CADA_PROD!C:F,4,0)*G363)</f>
        <v>0</v>
      </c>
      <c r="J363" s="17" t="s">
        <v>25</v>
      </c>
      <c r="K363" s="17" t="s">
        <v>46</v>
      </c>
    </row>
    <row r="364" spans="1:11" ht="30.75" customHeight="1" x14ac:dyDescent="0.25">
      <c r="A364" s="48">
        <f t="shared" si="11"/>
        <v>3</v>
      </c>
      <c r="B364" s="127">
        <v>43549</v>
      </c>
      <c r="C364" s="152" t="s">
        <v>632</v>
      </c>
      <c r="D364" s="19">
        <f>IFERROR((IFERROR(VLOOKUP(C364,CADA_PROD!C:G,5,0),VLOOKUP(C364,CADA_PROD!B:G,6,0))),"")</f>
        <v>0</v>
      </c>
      <c r="E364" s="20"/>
      <c r="F364" s="16"/>
      <c r="G364" s="47">
        <v>6</v>
      </c>
      <c r="H364" s="46">
        <f>IF(C364="","",SUMIFS(entrada!H:H,entrada!C:C,C364,entrada!N:N,K364)-SUMIFS(SAIDA!G:G,SAIDA!C:C,C364,K:K,K364))</f>
        <v>1</v>
      </c>
      <c r="I364" s="22">
        <f>IF(C364="","",VLOOKUP(C364,CADA_PROD!C:F,4,0)*G364)</f>
        <v>0</v>
      </c>
      <c r="J364" s="102" t="s">
        <v>25</v>
      </c>
      <c r="K364" s="17" t="s">
        <v>46</v>
      </c>
    </row>
    <row r="365" spans="1:11" ht="30.75" customHeight="1" x14ac:dyDescent="0.25">
      <c r="A365" s="48">
        <f t="shared" si="11"/>
        <v>3</v>
      </c>
      <c r="B365" s="127">
        <v>43549</v>
      </c>
      <c r="C365" s="152" t="s">
        <v>631</v>
      </c>
      <c r="D365" s="19">
        <f>IFERROR((IFERROR(VLOOKUP(C365,CADA_PROD!C:G,5,0),VLOOKUP(C365,CADA_PROD!B:G,6,0))),"")</f>
        <v>0</v>
      </c>
      <c r="E365" s="20"/>
      <c r="F365" s="16"/>
      <c r="G365" s="47">
        <v>7</v>
      </c>
      <c r="H365" s="46">
        <f>IF(C365="","",SUMIFS(entrada!H:H,entrada!C:C,C365,entrada!N:N,K365)-SUMIFS(SAIDA!G:G,SAIDA!C:C,C365,K:K,K365))</f>
        <v>-7</v>
      </c>
      <c r="I365" s="22">
        <f>IF(C365="","",VLOOKUP(C365,CADA_PROD!C:F,4,0)*G365)</f>
        <v>0</v>
      </c>
      <c r="J365" s="17" t="s">
        <v>25</v>
      </c>
      <c r="K365" s="17" t="s">
        <v>46</v>
      </c>
    </row>
    <row r="366" spans="1:11" ht="30.75" customHeight="1" x14ac:dyDescent="0.25">
      <c r="A366" s="48">
        <f t="shared" si="11"/>
        <v>3</v>
      </c>
      <c r="B366" s="127">
        <v>43549</v>
      </c>
      <c r="C366" s="152" t="s">
        <v>660</v>
      </c>
      <c r="D366" s="19" t="str">
        <f>IFERROR((IFERROR(VLOOKUP(C366,CADA_PROD!C:G,5,0),VLOOKUP(C366,CADA_PROD!B:G,6,0))),"")</f>
        <v>unidade</v>
      </c>
      <c r="E366" s="20"/>
      <c r="F366" s="16"/>
      <c r="G366" s="47">
        <v>20</v>
      </c>
      <c r="H366" s="46">
        <f>IF(C366="","",SUMIFS(entrada!H:H,entrada!C:C,C366,entrada!N:N,K366)-SUMIFS(SAIDA!G:G,SAIDA!C:C,C366,K:K,K366))</f>
        <v>582</v>
      </c>
      <c r="I366" s="22" t="e">
        <f>IF(C366="","",VLOOKUP(C366,CADA_PROD!C:F,4,0)*G366)</f>
        <v>#N/A</v>
      </c>
      <c r="J366" s="102" t="s">
        <v>25</v>
      </c>
      <c r="K366" s="17" t="s">
        <v>46</v>
      </c>
    </row>
    <row r="367" spans="1:11" ht="30.75" customHeight="1" x14ac:dyDescent="0.25">
      <c r="A367" s="48">
        <f t="shared" si="11"/>
        <v>3</v>
      </c>
      <c r="B367" s="127">
        <v>43549</v>
      </c>
      <c r="C367" s="152" t="s">
        <v>661</v>
      </c>
      <c r="D367" s="19" t="str">
        <f>IFERROR((IFERROR(VLOOKUP(C367,CADA_PROD!C:G,5,0),VLOOKUP(C367,CADA_PROD!B:G,6,0))),"")</f>
        <v>unidade</v>
      </c>
      <c r="E367" s="20"/>
      <c r="F367" s="16"/>
      <c r="G367" s="47">
        <v>20</v>
      </c>
      <c r="H367" s="46">
        <f>IF(C367="","",SUMIFS(entrada!H:H,entrada!C:C,C367,entrada!N:N,K367)-SUMIFS(SAIDA!G:G,SAIDA!C:C,C367,K:K,K367))</f>
        <v>510</v>
      </c>
      <c r="I367" s="22" t="e">
        <f>IF(C367="","",VLOOKUP(C367,CADA_PROD!C:F,4,0)*G367)</f>
        <v>#N/A</v>
      </c>
      <c r="J367" s="17" t="s">
        <v>25</v>
      </c>
      <c r="K367" s="17" t="s">
        <v>46</v>
      </c>
    </row>
    <row r="368" spans="1:11" ht="30.75" customHeight="1" x14ac:dyDescent="0.25">
      <c r="A368" s="48">
        <f t="shared" si="11"/>
        <v>3</v>
      </c>
      <c r="B368" s="127">
        <v>43549</v>
      </c>
      <c r="C368" s="153" t="s">
        <v>291</v>
      </c>
      <c r="D368" s="19">
        <f>IFERROR((IFERROR(VLOOKUP(C368,CADA_PROD!C:G,5,0),VLOOKUP(C368,CADA_PROD!B:G,6,0))),"")</f>
        <v>0</v>
      </c>
      <c r="E368" s="20"/>
      <c r="F368" s="16"/>
      <c r="G368" s="47">
        <v>200</v>
      </c>
      <c r="H368" s="46">
        <f>IF(C368="","",SUMIFS(entrada!H:H,entrada!C:C,C368,entrada!N:N,K368)-SUMIFS(SAIDA!G:G,SAIDA!C:C,C368,K:K,K368))</f>
        <v>-202</v>
      </c>
      <c r="I368" s="22">
        <f>IF(C368="","",VLOOKUP(C368,CADA_PROD!C:F,4,0)*G368)</f>
        <v>0</v>
      </c>
      <c r="J368" s="102" t="s">
        <v>25</v>
      </c>
      <c r="K368" s="17" t="s">
        <v>46</v>
      </c>
    </row>
    <row r="369" spans="1:11" ht="30.75" customHeight="1" x14ac:dyDescent="0.25">
      <c r="A369" s="48">
        <f t="shared" si="11"/>
        <v>3</v>
      </c>
      <c r="B369" s="127">
        <v>43550</v>
      </c>
      <c r="C369" s="152" t="s">
        <v>576</v>
      </c>
      <c r="D369" s="19">
        <f>IFERROR((IFERROR(VLOOKUP(C369,CADA_PROD!C:G,5,0),VLOOKUP(C369,CADA_PROD!B:G,6,0))),"")</f>
        <v>0</v>
      </c>
      <c r="E369" s="20"/>
      <c r="F369" s="16"/>
      <c r="G369" s="47">
        <v>2</v>
      </c>
      <c r="H369" s="46">
        <f>IF(C369="","",SUMIFS(entrada!H:H,entrada!C:C,C369,entrada!N:N,K369)-SUMIFS(SAIDA!G:G,SAIDA!C:C,C369,K:K,K369))</f>
        <v>64</v>
      </c>
      <c r="I369" s="22">
        <f>IF(C369="","",VLOOKUP(C369,CADA_PROD!C:F,4,0)*G369)</f>
        <v>0</v>
      </c>
      <c r="J369" s="17" t="s">
        <v>25</v>
      </c>
      <c r="K369" s="17" t="s">
        <v>46</v>
      </c>
    </row>
    <row r="370" spans="1:11" ht="30.75" customHeight="1" x14ac:dyDescent="0.25">
      <c r="A370" s="48">
        <f t="shared" si="11"/>
        <v>3</v>
      </c>
      <c r="B370" s="127">
        <v>43550</v>
      </c>
      <c r="C370" s="152" t="s">
        <v>448</v>
      </c>
      <c r="D370" s="19">
        <f>IFERROR((IFERROR(VLOOKUP(C370,CADA_PROD!C:G,5,0),VLOOKUP(C370,CADA_PROD!B:G,6,0))),"")</f>
        <v>0</v>
      </c>
      <c r="E370" s="20"/>
      <c r="F370" s="16"/>
      <c r="G370" s="47">
        <v>1</v>
      </c>
      <c r="H370" s="46">
        <f>IF(C370="","",SUMIFS(entrada!H:H,entrada!C:C,C370,entrada!N:N,K370)-SUMIFS(SAIDA!G:G,SAIDA!C:C,C370,K:K,K370))</f>
        <v>-5</v>
      </c>
      <c r="I370" s="22">
        <f>IF(C370="","",VLOOKUP(C370,CADA_PROD!C:F,4,0)*G370)</f>
        <v>0</v>
      </c>
      <c r="J370" s="102" t="s">
        <v>25</v>
      </c>
      <c r="K370" s="17" t="s">
        <v>46</v>
      </c>
    </row>
    <row r="371" spans="1:11" ht="30.75" customHeight="1" x14ac:dyDescent="0.25">
      <c r="A371" s="48">
        <f t="shared" si="11"/>
        <v>3</v>
      </c>
      <c r="B371" s="127">
        <v>43550</v>
      </c>
      <c r="C371" s="152" t="s">
        <v>544</v>
      </c>
      <c r="D371" s="19">
        <f>IFERROR((IFERROR(VLOOKUP(C371,CADA_PROD!C:G,5,0),VLOOKUP(C371,CADA_PROD!B:G,6,0))),"")</f>
        <v>0</v>
      </c>
      <c r="E371" s="20"/>
      <c r="F371" s="16"/>
      <c r="G371" s="47">
        <v>2</v>
      </c>
      <c r="H371" s="46">
        <f>IF(C371="","",SUMIFS(entrada!H:H,entrada!C:C,C371,entrada!N:N,K371)-SUMIFS(SAIDA!G:G,SAIDA!C:C,C371,K:K,K371))</f>
        <v>15</v>
      </c>
      <c r="I371" s="22">
        <f>IF(C371="","",VLOOKUP(C371,CADA_PROD!C:F,4,0)*G371)</f>
        <v>0</v>
      </c>
      <c r="J371" s="17" t="s">
        <v>25</v>
      </c>
      <c r="K371" s="17" t="s">
        <v>46</v>
      </c>
    </row>
    <row r="372" spans="1:11" ht="30.75" customHeight="1" x14ac:dyDescent="0.25">
      <c r="A372" s="48">
        <f t="shared" si="11"/>
        <v>3</v>
      </c>
      <c r="B372" s="127">
        <v>43550</v>
      </c>
      <c r="C372" s="152" t="s">
        <v>496</v>
      </c>
      <c r="D372" s="19">
        <f>IFERROR((IFERROR(VLOOKUP(C372,CADA_PROD!C:G,5,0),VLOOKUP(C372,CADA_PROD!B:G,6,0))),"")</f>
        <v>0</v>
      </c>
      <c r="E372" s="20"/>
      <c r="F372" s="16"/>
      <c r="G372" s="47">
        <v>2</v>
      </c>
      <c r="H372" s="46">
        <f>IF(C372="","",SUMIFS(entrada!H:H,entrada!C:C,C372,entrada!N:N,K372)-SUMIFS(SAIDA!G:G,SAIDA!C:C,C372,K:K,K372))</f>
        <v>-2</v>
      </c>
      <c r="I372" s="22">
        <f>IF(C372="","",VLOOKUP(C372,CADA_PROD!C:F,4,0)*G372)</f>
        <v>0</v>
      </c>
      <c r="J372" s="102" t="s">
        <v>25</v>
      </c>
      <c r="K372" s="17" t="s">
        <v>46</v>
      </c>
    </row>
    <row r="373" spans="1:11" ht="30.75" customHeight="1" x14ac:dyDescent="0.25">
      <c r="A373" s="48">
        <f t="shared" si="11"/>
        <v>3</v>
      </c>
      <c r="B373" s="127">
        <v>43550</v>
      </c>
      <c r="C373" s="152" t="s">
        <v>497</v>
      </c>
      <c r="D373" s="19">
        <f>IFERROR((IFERROR(VLOOKUP(C373,CADA_PROD!C:G,5,0),VLOOKUP(C373,CADA_PROD!B:G,6,0))),"")</f>
        <v>0</v>
      </c>
      <c r="E373" s="20"/>
      <c r="F373" s="16"/>
      <c r="G373" s="47">
        <v>2</v>
      </c>
      <c r="H373" s="46">
        <f>IF(C373="","",SUMIFS(entrada!H:H,entrada!C:C,C373,entrada!N:N,K373)-SUMIFS(SAIDA!G:G,SAIDA!C:C,C373,K:K,K373))</f>
        <v>0</v>
      </c>
      <c r="I373" s="22">
        <f>IF(C373="","",VLOOKUP(C373,CADA_PROD!C:F,4,0)*G373)</f>
        <v>0</v>
      </c>
      <c r="J373" s="17" t="s">
        <v>25</v>
      </c>
      <c r="K373" s="17" t="s">
        <v>46</v>
      </c>
    </row>
    <row r="374" spans="1:11" ht="30.75" customHeight="1" x14ac:dyDescent="0.25">
      <c r="A374" s="48">
        <f t="shared" si="11"/>
        <v>3</v>
      </c>
      <c r="B374" s="127">
        <v>43550</v>
      </c>
      <c r="C374" s="152" t="s">
        <v>305</v>
      </c>
      <c r="D374" s="19">
        <f>IFERROR((IFERROR(VLOOKUP(C374,CADA_PROD!C:G,5,0),VLOOKUP(C374,CADA_PROD!B:G,6,0))),"")</f>
        <v>0</v>
      </c>
      <c r="E374" s="20"/>
      <c r="F374" s="16"/>
      <c r="G374" s="47">
        <v>1</v>
      </c>
      <c r="H374" s="46">
        <f>IF(C374="","",SUMIFS(entrada!H:H,entrada!C:C,C374,entrada!N:N,K374)-SUMIFS(SAIDA!G:G,SAIDA!C:C,C374,K:K,K374))</f>
        <v>17</v>
      </c>
      <c r="I374" s="22">
        <f>IF(C374="","",VLOOKUP(C374,CADA_PROD!C:F,4,0)*G374)</f>
        <v>0</v>
      </c>
      <c r="J374" s="102" t="s">
        <v>25</v>
      </c>
      <c r="K374" s="17" t="s">
        <v>46</v>
      </c>
    </row>
    <row r="375" spans="1:11" ht="30.75" customHeight="1" x14ac:dyDescent="0.25">
      <c r="A375" s="48">
        <f t="shared" si="11"/>
        <v>3</v>
      </c>
      <c r="B375" s="127">
        <v>43550</v>
      </c>
      <c r="C375" s="152" t="s">
        <v>285</v>
      </c>
      <c r="D375" s="19">
        <f>IFERROR((IFERROR(VLOOKUP(C375,CADA_PROD!C:G,5,0),VLOOKUP(C375,CADA_PROD!B:G,6,0))),"")</f>
        <v>0</v>
      </c>
      <c r="E375" s="20"/>
      <c r="F375" s="16"/>
      <c r="G375" s="47">
        <v>1</v>
      </c>
      <c r="H375" s="46">
        <f>IF(C375="","",SUMIFS(entrada!H:H,entrada!C:C,C375,entrada!N:N,K375)-SUMIFS(SAIDA!G:G,SAIDA!C:C,C375,K:K,K375))</f>
        <v>4</v>
      </c>
      <c r="I375" s="22">
        <f>IF(C375="","",VLOOKUP(C375,CADA_PROD!C:F,4,0)*G375)</f>
        <v>0</v>
      </c>
      <c r="J375" s="17" t="s">
        <v>25</v>
      </c>
      <c r="K375" s="17" t="s">
        <v>46</v>
      </c>
    </row>
    <row r="376" spans="1:11" ht="30.75" customHeight="1" x14ac:dyDescent="0.25">
      <c r="A376" s="48">
        <f t="shared" si="11"/>
        <v>3</v>
      </c>
      <c r="B376" s="127">
        <v>43550</v>
      </c>
      <c r="C376" s="152" t="s">
        <v>527</v>
      </c>
      <c r="D376" s="19">
        <f>IFERROR((IFERROR(VLOOKUP(C376,CADA_PROD!C:G,5,0),VLOOKUP(C376,CADA_PROD!B:G,6,0))),"")</f>
        <v>0</v>
      </c>
      <c r="E376" s="20"/>
      <c r="F376" s="16"/>
      <c r="G376" s="47">
        <v>1</v>
      </c>
      <c r="H376" s="46">
        <f>IF(C376="","",SUMIFS(entrada!H:H,entrada!C:C,C376,entrada!N:N,K376)-SUMIFS(SAIDA!G:G,SAIDA!C:C,C376,K:K,K376))</f>
        <v>7</v>
      </c>
      <c r="I376" s="22">
        <f>IF(C376="","",VLOOKUP(C376,CADA_PROD!C:F,4,0)*G376)</f>
        <v>0</v>
      </c>
      <c r="J376" s="102" t="s">
        <v>25</v>
      </c>
      <c r="K376" s="17" t="s">
        <v>46</v>
      </c>
    </row>
    <row r="377" spans="1:11" ht="30.75" customHeight="1" x14ac:dyDescent="0.25">
      <c r="A377" s="48">
        <f t="shared" si="11"/>
        <v>3</v>
      </c>
      <c r="B377" s="127">
        <v>43550</v>
      </c>
      <c r="C377" s="152" t="s">
        <v>666</v>
      </c>
      <c r="D377" s="19" t="str">
        <f>IFERROR((IFERROR(VLOOKUP(C377,CADA_PROD!C:G,5,0),VLOOKUP(C377,CADA_PROD!B:G,6,0))),"")</f>
        <v>unidade</v>
      </c>
      <c r="E377" s="20"/>
      <c r="F377" s="16"/>
      <c r="G377" s="47">
        <v>20</v>
      </c>
      <c r="H377" s="46">
        <f>IF(C377="","",SUMIFS(entrada!H:H,entrada!C:C,C377,entrada!N:N,K377)-SUMIFS(SAIDA!G:G,SAIDA!C:C,C377,K:K,K377))</f>
        <v>89</v>
      </c>
      <c r="I377" s="22" t="e">
        <f>IF(C377="","",VLOOKUP(C377,CADA_PROD!C:F,4,0)*G377)</f>
        <v>#N/A</v>
      </c>
      <c r="J377" s="17" t="s">
        <v>25</v>
      </c>
      <c r="K377" s="17" t="s">
        <v>46</v>
      </c>
    </row>
    <row r="378" spans="1:11" ht="30.75" customHeight="1" x14ac:dyDescent="0.25">
      <c r="A378" s="48">
        <f t="shared" si="11"/>
        <v>3</v>
      </c>
      <c r="B378" s="155">
        <v>43551</v>
      </c>
      <c r="C378" s="156" t="s">
        <v>736</v>
      </c>
      <c r="D378" s="138" t="str">
        <f>IFERROR((IFERROR(VLOOKUP(C378,CADA_PROD!C:G,5,0),VLOOKUP(C378,CADA_PROD!B:G,6,0))),"")</f>
        <v/>
      </c>
      <c r="E378" s="139"/>
      <c r="F378" s="124"/>
      <c r="G378" s="110">
        <v>1</v>
      </c>
      <c r="H378" s="46">
        <f>IF(C378="","",SUMIFS(entrada!H:H,entrada!C:C,C378,entrada!N:N,K378)-SUMIFS(SAIDA!G:G,SAIDA!C:C,C378,K:K,K378))</f>
        <v>-1</v>
      </c>
      <c r="I378" s="22" t="e">
        <f>IF(C378="","",VLOOKUP(C378,CADA_PROD!C:F,4,0)*G378)</f>
        <v>#N/A</v>
      </c>
      <c r="J378" s="102" t="s">
        <v>25</v>
      </c>
      <c r="K378" s="17" t="s">
        <v>46</v>
      </c>
    </row>
    <row r="379" spans="1:11" ht="30.75" customHeight="1" x14ac:dyDescent="0.25">
      <c r="A379" s="48">
        <f t="shared" si="11"/>
        <v>3</v>
      </c>
      <c r="B379" s="127">
        <v>43552</v>
      </c>
      <c r="C379" s="152" t="s">
        <v>660</v>
      </c>
      <c r="D379" s="19" t="str">
        <f>IFERROR((IFERROR(VLOOKUP(C379,CADA_PROD!C:G,5,0),VLOOKUP(C379,CADA_PROD!B:G,6,0))),"")</f>
        <v>unidade</v>
      </c>
      <c r="E379" s="20"/>
      <c r="F379" s="16"/>
      <c r="G379" s="47">
        <v>20</v>
      </c>
      <c r="H379" s="46">
        <f>IF(C379="","",SUMIFS(entrada!H:H,entrada!C:C,C379,entrada!N:N,K379)-SUMIFS(SAIDA!G:G,SAIDA!C:C,C379,K:K,K379))</f>
        <v>582</v>
      </c>
      <c r="I379" s="22" t="e">
        <f>IF(C379="","",VLOOKUP(C379,CADA_PROD!C:F,4,0)*G379)</f>
        <v>#N/A</v>
      </c>
      <c r="J379" s="17" t="s">
        <v>25</v>
      </c>
      <c r="K379" s="17" t="s">
        <v>46</v>
      </c>
    </row>
    <row r="380" spans="1:11" ht="30.75" customHeight="1" x14ac:dyDescent="0.25">
      <c r="A380" s="48">
        <f t="shared" si="11"/>
        <v>3</v>
      </c>
      <c r="B380" s="127">
        <v>43552</v>
      </c>
      <c r="C380" s="152" t="s">
        <v>661</v>
      </c>
      <c r="D380" s="19" t="str">
        <f>IFERROR((IFERROR(VLOOKUP(C380,CADA_PROD!C:G,5,0),VLOOKUP(C380,CADA_PROD!B:G,6,0))),"")</f>
        <v>unidade</v>
      </c>
      <c r="E380" s="20"/>
      <c r="F380" s="16"/>
      <c r="G380" s="47">
        <v>20</v>
      </c>
      <c r="H380" s="46">
        <f>IF(C380="","",SUMIFS(entrada!H:H,entrada!C:C,C380,entrada!N:N,K380)-SUMIFS(SAIDA!G:G,SAIDA!C:C,C380,K:K,K380))</f>
        <v>510</v>
      </c>
      <c r="I380" s="22" t="e">
        <f>IF(C380="","",VLOOKUP(C380,CADA_PROD!C:F,4,0)*G380)</f>
        <v>#N/A</v>
      </c>
      <c r="J380" s="102" t="s">
        <v>25</v>
      </c>
      <c r="K380" s="17" t="s">
        <v>46</v>
      </c>
    </row>
    <row r="381" spans="1:11" ht="30.75" customHeight="1" x14ac:dyDescent="0.25">
      <c r="A381" s="48">
        <f t="shared" si="11"/>
        <v>3</v>
      </c>
      <c r="B381" s="127">
        <v>43552</v>
      </c>
      <c r="C381" s="152" t="s">
        <v>498</v>
      </c>
      <c r="D381" s="19">
        <f>IFERROR((IFERROR(VLOOKUP(C381,CADA_PROD!C:G,5,0),VLOOKUP(C381,CADA_PROD!B:G,6,0))),"")</f>
        <v>0</v>
      </c>
      <c r="E381" s="20"/>
      <c r="F381" s="16"/>
      <c r="G381" s="47">
        <v>1</v>
      </c>
      <c r="H381" s="46">
        <f>IF(C381="","",SUMIFS(entrada!H:H,entrada!C:C,C381,entrada!N:N,K381)-SUMIFS(SAIDA!G:G,SAIDA!C:C,C381,K:K,K381))</f>
        <v>11</v>
      </c>
      <c r="I381" s="22">
        <f>IF(C381="","",VLOOKUP(C381,CADA_PROD!C:F,4,0)*G381)</f>
        <v>0</v>
      </c>
      <c r="J381" s="17" t="s">
        <v>25</v>
      </c>
      <c r="K381" s="17" t="s">
        <v>46</v>
      </c>
    </row>
    <row r="382" spans="1:11" ht="30.75" customHeight="1" x14ac:dyDescent="0.25">
      <c r="A382" s="48">
        <f t="shared" si="11"/>
        <v>3</v>
      </c>
      <c r="B382" s="127">
        <v>43552</v>
      </c>
      <c r="C382" s="152" t="s">
        <v>533</v>
      </c>
      <c r="D382" s="19">
        <f>IFERROR((IFERROR(VLOOKUP(C382,CADA_PROD!C:G,5,0),VLOOKUP(C382,CADA_PROD!B:G,6,0))),"")</f>
        <v>0</v>
      </c>
      <c r="E382" s="20"/>
      <c r="F382" s="16"/>
      <c r="G382" s="47">
        <v>1</v>
      </c>
      <c r="H382" s="46">
        <f>IF(C382="","",SUMIFS(entrada!H:H,entrada!C:C,C382,entrada!N:N,K382)-SUMIFS(SAIDA!G:G,SAIDA!C:C,C382,K:K,K382))</f>
        <v>5</v>
      </c>
      <c r="I382" s="22">
        <f>IF(C382="","",VLOOKUP(C382,CADA_PROD!C:F,4,0)*G382)</f>
        <v>0</v>
      </c>
      <c r="J382" s="102" t="s">
        <v>25</v>
      </c>
      <c r="K382" s="17" t="s">
        <v>46</v>
      </c>
    </row>
    <row r="383" spans="1:11" ht="30.75" customHeight="1" x14ac:dyDescent="0.25">
      <c r="A383" s="48">
        <f t="shared" si="11"/>
        <v>3</v>
      </c>
      <c r="B383" s="127">
        <v>43552</v>
      </c>
      <c r="C383" s="152" t="s">
        <v>666</v>
      </c>
      <c r="D383" s="19" t="str">
        <f>IFERROR((IFERROR(VLOOKUP(C383,CADA_PROD!C:G,5,0),VLOOKUP(C383,CADA_PROD!B:G,6,0))),"")</f>
        <v>unidade</v>
      </c>
      <c r="E383" s="20"/>
      <c r="F383" s="16"/>
      <c r="G383" s="47">
        <v>40</v>
      </c>
      <c r="H383" s="46">
        <f>IF(C383="","",SUMIFS(entrada!H:H,entrada!C:C,C383,entrada!N:N,K383)-SUMIFS(SAIDA!G:G,SAIDA!C:C,C383,K:K,K383))</f>
        <v>89</v>
      </c>
      <c r="I383" s="22" t="e">
        <f>IF(C383="","",VLOOKUP(C383,CADA_PROD!C:F,4,0)*G383)</f>
        <v>#N/A</v>
      </c>
      <c r="J383" s="17" t="s">
        <v>25</v>
      </c>
      <c r="K383" s="17" t="s">
        <v>46</v>
      </c>
    </row>
    <row r="384" spans="1:11" ht="30.75" customHeight="1" x14ac:dyDescent="0.25">
      <c r="A384" s="48">
        <f t="shared" si="11"/>
        <v>3</v>
      </c>
      <c r="B384" s="127">
        <v>43552</v>
      </c>
      <c r="C384" s="152" t="s">
        <v>660</v>
      </c>
      <c r="D384" s="19" t="str">
        <f>IFERROR((IFERROR(VLOOKUP(C384,CADA_PROD!C:G,5,0),VLOOKUP(C384,CADA_PROD!B:G,6,0))),"")</f>
        <v>unidade</v>
      </c>
      <c r="E384" s="20"/>
      <c r="F384" s="16"/>
      <c r="G384" s="47">
        <v>20</v>
      </c>
      <c r="H384" s="46">
        <f>IF(C384="","",SUMIFS(entrada!H:H,entrada!C:C,C384,entrada!N:N,K384)-SUMIFS(SAIDA!G:G,SAIDA!C:C,C384,K:K,K384))</f>
        <v>582</v>
      </c>
      <c r="I384" s="22" t="e">
        <f>IF(C384="","",VLOOKUP(C384,CADA_PROD!C:F,4,0)*G384)</f>
        <v>#N/A</v>
      </c>
      <c r="J384" s="102" t="s">
        <v>25</v>
      </c>
      <c r="K384" s="17" t="s">
        <v>46</v>
      </c>
    </row>
    <row r="385" spans="1:11" ht="30.75" customHeight="1" x14ac:dyDescent="0.25">
      <c r="A385" s="48">
        <f t="shared" si="11"/>
        <v>3</v>
      </c>
      <c r="B385" s="127">
        <v>43552</v>
      </c>
      <c r="C385" s="152" t="s">
        <v>661</v>
      </c>
      <c r="D385" s="19" t="str">
        <f>IFERROR((IFERROR(VLOOKUP(C385,CADA_PROD!C:G,5,0),VLOOKUP(C385,CADA_PROD!B:G,6,0))),"")</f>
        <v>unidade</v>
      </c>
      <c r="E385" s="20"/>
      <c r="F385" s="16"/>
      <c r="G385" s="47">
        <v>20</v>
      </c>
      <c r="H385" s="46">
        <f>IF(C385="","",SUMIFS(entrada!H:H,entrada!C:C,C385,entrada!N:N,K385)-SUMIFS(SAIDA!G:G,SAIDA!C:C,C385,K:K,K385))</f>
        <v>510</v>
      </c>
      <c r="I385" s="22" t="e">
        <f>IF(C385="","",VLOOKUP(C385,CADA_PROD!C:F,4,0)*G385)</f>
        <v>#N/A</v>
      </c>
      <c r="J385" s="17" t="s">
        <v>25</v>
      </c>
      <c r="K385" s="17" t="s">
        <v>46</v>
      </c>
    </row>
    <row r="386" spans="1:11" ht="30.75" customHeight="1" x14ac:dyDescent="0.25">
      <c r="A386" s="48">
        <f t="shared" si="11"/>
        <v>3</v>
      </c>
      <c r="B386" s="127">
        <v>43552</v>
      </c>
      <c r="C386" s="152" t="s">
        <v>567</v>
      </c>
      <c r="D386" s="19">
        <f>IFERROR((IFERROR(VLOOKUP(C386,CADA_PROD!C:G,5,0),VLOOKUP(C386,CADA_PROD!B:G,6,0))),"")</f>
        <v>0</v>
      </c>
      <c r="E386" s="20"/>
      <c r="F386" s="16"/>
      <c r="G386" s="47">
        <v>1</v>
      </c>
      <c r="H386" s="46">
        <f>IF(C386="","",SUMIFS(entrada!H:H,entrada!C:C,C386,entrada!N:N,K386)-SUMIFS(SAIDA!G:G,SAIDA!C:C,C386,K:K,K386))</f>
        <v>4</v>
      </c>
      <c r="I386" s="22">
        <f>IF(C386="","",VLOOKUP(C386,CADA_PROD!C:F,4,0)*G386)</f>
        <v>0</v>
      </c>
      <c r="J386" s="102" t="s">
        <v>25</v>
      </c>
      <c r="K386" s="17" t="s">
        <v>46</v>
      </c>
    </row>
    <row r="387" spans="1:11" ht="30.75" customHeight="1" x14ac:dyDescent="0.25">
      <c r="A387" s="48">
        <f t="shared" si="11"/>
        <v>3</v>
      </c>
      <c r="B387" s="127">
        <v>43552</v>
      </c>
      <c r="C387" s="152" t="s">
        <v>250</v>
      </c>
      <c r="D387" s="19">
        <f>IFERROR((IFERROR(VLOOKUP(C387,CADA_PROD!C:G,5,0),VLOOKUP(C387,CADA_PROD!B:G,6,0))),"")</f>
        <v>0</v>
      </c>
      <c r="E387" s="20"/>
      <c r="F387" s="16"/>
      <c r="G387" s="47">
        <v>4</v>
      </c>
      <c r="H387" s="46">
        <f>IF(C387="","",SUMIFS(entrada!H:H,entrada!C:C,C387,entrada!N:N,K387)-SUMIFS(SAIDA!G:G,SAIDA!C:C,C387,K:K,K387))</f>
        <v>43</v>
      </c>
      <c r="I387" s="22">
        <f>IF(C387="","",VLOOKUP(C387,CADA_PROD!C:F,4,0)*G387)</f>
        <v>0</v>
      </c>
      <c r="J387" s="17" t="s">
        <v>25</v>
      </c>
      <c r="K387" s="17" t="s">
        <v>46</v>
      </c>
    </row>
    <row r="388" spans="1:11" ht="30.75" customHeight="1" x14ac:dyDescent="0.25">
      <c r="A388" s="48">
        <f t="shared" si="11"/>
        <v>3</v>
      </c>
      <c r="B388" s="127">
        <v>43552</v>
      </c>
      <c r="C388" s="152" t="s">
        <v>663</v>
      </c>
      <c r="D388" s="19" t="str">
        <f>IFERROR((IFERROR(VLOOKUP(C388,CADA_PROD!C:G,5,0),VLOOKUP(C388,CADA_PROD!B:G,6,0))),"")</f>
        <v>unidade</v>
      </c>
      <c r="E388" s="20"/>
      <c r="F388" s="16"/>
      <c r="G388" s="47">
        <v>10</v>
      </c>
      <c r="H388" s="46">
        <f>IF(C388="","",SUMIFS(entrada!H:H,entrada!C:C,C388,entrada!N:N,K388)-SUMIFS(SAIDA!G:G,SAIDA!C:C,C388,K:K,K388))</f>
        <v>161</v>
      </c>
      <c r="I388" s="22" t="e">
        <f>IF(C388="","",VLOOKUP(C388,CADA_PROD!C:F,4,0)*G388)</f>
        <v>#N/A</v>
      </c>
      <c r="J388" s="102" t="s">
        <v>25</v>
      </c>
      <c r="K388" s="17" t="s">
        <v>46</v>
      </c>
    </row>
    <row r="389" spans="1:11" ht="30.75" customHeight="1" x14ac:dyDescent="0.25">
      <c r="A389" s="48">
        <f t="shared" si="11"/>
        <v>3</v>
      </c>
      <c r="B389" s="127">
        <v>43552</v>
      </c>
      <c r="C389" s="152" t="s">
        <v>662</v>
      </c>
      <c r="D389" s="19" t="str">
        <f>IFERROR((IFERROR(VLOOKUP(C389,CADA_PROD!C:G,5,0),VLOOKUP(C389,CADA_PROD!B:G,6,0))),"")</f>
        <v>unidade</v>
      </c>
      <c r="E389" s="20"/>
      <c r="F389" s="16"/>
      <c r="G389" s="47">
        <v>150</v>
      </c>
      <c r="H389" s="46">
        <f>IF(C389="","",SUMIFS(entrada!H:H,entrada!C:C,C389,entrada!N:N,K389)-SUMIFS(SAIDA!G:G,SAIDA!C:C,C389,K:K,K389))</f>
        <v>750</v>
      </c>
      <c r="I389" s="22" t="e">
        <f>IF(C389="","",VLOOKUP(C389,CADA_PROD!C:F,4,0)*G389)</f>
        <v>#N/A</v>
      </c>
      <c r="J389" s="17" t="s">
        <v>25</v>
      </c>
      <c r="K389" s="17" t="s">
        <v>46</v>
      </c>
    </row>
    <row r="390" spans="1:11" ht="30.75" customHeight="1" x14ac:dyDescent="0.25">
      <c r="A390" s="48">
        <f t="shared" si="11"/>
        <v>3</v>
      </c>
      <c r="B390" s="127">
        <v>43552</v>
      </c>
      <c r="C390" s="152" t="s">
        <v>729</v>
      </c>
      <c r="D390" s="19" t="str">
        <f>IFERROR((IFERROR(VLOOKUP(C390,CADA_PROD!C:G,5,0),VLOOKUP(C390,CADA_PROD!B:G,6,0))),"")</f>
        <v/>
      </c>
      <c r="E390" s="20"/>
      <c r="F390" s="16"/>
      <c r="G390" s="47">
        <v>1</v>
      </c>
      <c r="H390" s="46">
        <f>IF(C390="","",SUMIFS(entrada!H:H,entrada!C:C,C390,entrada!N:N,K390)-SUMIFS(SAIDA!G:G,SAIDA!C:C,C390,K:K,K390))</f>
        <v>-5</v>
      </c>
      <c r="I390" s="22" t="e">
        <f>IF(C390="","",VLOOKUP(C390,CADA_PROD!C:F,4,0)*G390)</f>
        <v>#N/A</v>
      </c>
      <c r="J390" s="102" t="s">
        <v>25</v>
      </c>
      <c r="K390" s="17" t="s">
        <v>46</v>
      </c>
    </row>
    <row r="391" spans="1:11" ht="30.75" customHeight="1" x14ac:dyDescent="0.25">
      <c r="A391" s="48">
        <f t="shared" si="11"/>
        <v>3</v>
      </c>
      <c r="B391" s="127">
        <v>43553</v>
      </c>
      <c r="C391" s="152" t="s">
        <v>152</v>
      </c>
      <c r="D391" s="19" t="str">
        <f>IFERROR((IFERROR(VLOOKUP(C391,CADA_PROD!C:G,5,0),VLOOKUP(C391,CADA_PROD!B:G,6,0))),"")</f>
        <v>unidade</v>
      </c>
      <c r="E391" s="20"/>
      <c r="F391" s="16"/>
      <c r="G391" s="47">
        <v>1</v>
      </c>
      <c r="H391" s="46">
        <f>IF(C391="","",SUMIFS(entrada!H:H,entrada!C:C,C391,entrada!N:N,K391)-SUMIFS(SAIDA!G:G,SAIDA!C:C,C391,K:K,K391))</f>
        <v>13</v>
      </c>
      <c r="I391" s="22">
        <f>IF(C391="","",VLOOKUP(C391,CADA_PROD!C:F,4,0)*G391)</f>
        <v>0</v>
      </c>
      <c r="J391" s="17" t="s">
        <v>25</v>
      </c>
      <c r="K391" s="17" t="s">
        <v>46</v>
      </c>
    </row>
    <row r="392" spans="1:11" ht="30.75" customHeight="1" x14ac:dyDescent="0.25">
      <c r="A392" s="48">
        <f t="shared" si="11"/>
        <v>3</v>
      </c>
      <c r="B392" s="127">
        <v>43553</v>
      </c>
      <c r="C392" s="152" t="s">
        <v>153</v>
      </c>
      <c r="D392" s="19" t="str">
        <f>IFERROR((IFERROR(VLOOKUP(C392,CADA_PROD!C:G,5,0),VLOOKUP(C392,CADA_PROD!B:G,6,0))),"")</f>
        <v>unidade</v>
      </c>
      <c r="E392" s="20"/>
      <c r="F392" s="16"/>
      <c r="G392" s="47">
        <v>1</v>
      </c>
      <c r="H392" s="46">
        <f>IF(C392="","",SUMIFS(entrada!H:H,entrada!C:C,C392,entrada!N:N,K392)-SUMIFS(SAIDA!G:G,SAIDA!C:C,C392,K:K,K392))</f>
        <v>10</v>
      </c>
      <c r="I392" s="22">
        <f>IF(C392="","",VLOOKUP(C392,CADA_PROD!C:F,4,0)*G392)</f>
        <v>0</v>
      </c>
      <c r="J392" s="102" t="s">
        <v>25</v>
      </c>
      <c r="K392" s="17" t="s">
        <v>46</v>
      </c>
    </row>
    <row r="393" spans="1:11" ht="30.75" customHeight="1" x14ac:dyDescent="0.25">
      <c r="A393" s="48">
        <f t="shared" si="11"/>
        <v>3</v>
      </c>
      <c r="B393" s="127">
        <v>43553</v>
      </c>
      <c r="C393" s="152" t="s">
        <v>660</v>
      </c>
      <c r="D393" s="19" t="str">
        <f>IFERROR((IFERROR(VLOOKUP(C393,CADA_PROD!C:G,5,0),VLOOKUP(C393,CADA_PROD!B:G,6,0))),"")</f>
        <v>unidade</v>
      </c>
      <c r="E393" s="20"/>
      <c r="F393" s="16"/>
      <c r="G393" s="47">
        <v>20</v>
      </c>
      <c r="H393" s="46">
        <f>IF(C393="","",SUMIFS(entrada!H:H,entrada!C:C,C393,entrada!N:N,K393)-SUMIFS(SAIDA!G:G,SAIDA!C:C,C393,K:K,K393))</f>
        <v>582</v>
      </c>
      <c r="I393" s="22" t="e">
        <f>IF(C393="","",VLOOKUP(C393,CADA_PROD!C:F,4,0)*G393)</f>
        <v>#N/A</v>
      </c>
      <c r="J393" s="17" t="s">
        <v>25</v>
      </c>
      <c r="K393" s="17" t="s">
        <v>46</v>
      </c>
    </row>
    <row r="394" spans="1:11" ht="30.75" customHeight="1" x14ac:dyDescent="0.25">
      <c r="A394" s="48">
        <f t="shared" si="11"/>
        <v>3</v>
      </c>
      <c r="B394" s="127">
        <v>43553</v>
      </c>
      <c r="C394" s="152" t="s">
        <v>661</v>
      </c>
      <c r="D394" s="19" t="str">
        <f>IFERROR((IFERROR(VLOOKUP(C394,CADA_PROD!C:G,5,0),VLOOKUP(C394,CADA_PROD!B:G,6,0))),"")</f>
        <v>unidade</v>
      </c>
      <c r="E394" s="20"/>
      <c r="F394" s="16"/>
      <c r="G394" s="47">
        <v>20</v>
      </c>
      <c r="H394" s="46">
        <f>IF(C394="","",SUMIFS(entrada!H:H,entrada!C:C,C394,entrada!N:N,K394)-SUMIFS(SAIDA!G:G,SAIDA!C:C,C394,K:K,K394))</f>
        <v>510</v>
      </c>
      <c r="I394" s="22" t="e">
        <f>IF(C394="","",VLOOKUP(C394,CADA_PROD!C:F,4,0)*G394)</f>
        <v>#N/A</v>
      </c>
      <c r="J394" s="102" t="s">
        <v>25</v>
      </c>
      <c r="K394" s="17" t="s">
        <v>46</v>
      </c>
    </row>
    <row r="395" spans="1:11" ht="30.75" customHeight="1" x14ac:dyDescent="0.25">
      <c r="A395" s="48">
        <f t="shared" si="11"/>
        <v>3</v>
      </c>
      <c r="B395" s="127">
        <v>43553</v>
      </c>
      <c r="C395" s="152" t="s">
        <v>485</v>
      </c>
      <c r="D395" s="19" t="str">
        <f>IFERROR((IFERROR(VLOOKUP(C395,CADA_PROD!C:G,5,0),VLOOKUP(C395,CADA_PROD!B:G,6,0))),"")</f>
        <v>pacote 50X</v>
      </c>
      <c r="E395" s="20"/>
      <c r="F395" s="16"/>
      <c r="G395" s="47">
        <v>2</v>
      </c>
      <c r="H395" s="46">
        <f>IF(C395="","",SUMIFS(entrada!H:H,entrada!C:C,C395,entrada!N:N,K395)-SUMIFS(SAIDA!G:G,SAIDA!C:C,C395,K:K,K395))</f>
        <v>8</v>
      </c>
      <c r="I395" s="22">
        <f>IF(C395="","",VLOOKUP(C395,CADA_PROD!C:F,4,0)*G395)</f>
        <v>5.4</v>
      </c>
      <c r="J395" s="17" t="s">
        <v>25</v>
      </c>
      <c r="K395" s="17" t="s">
        <v>46</v>
      </c>
    </row>
    <row r="396" spans="1:11" ht="30.75" customHeight="1" x14ac:dyDescent="0.25">
      <c r="A396" s="48">
        <f t="shared" si="11"/>
        <v>3</v>
      </c>
      <c r="B396" s="128">
        <v>43553</v>
      </c>
      <c r="C396" s="152" t="s">
        <v>346</v>
      </c>
      <c r="D396" s="19">
        <f>IFERROR((IFERROR(VLOOKUP(C396,CADA_PROD!C:G,5,0),VLOOKUP(C396,CADA_PROD!B:G,6,0))),"")</f>
        <v>0</v>
      </c>
      <c r="E396" s="20"/>
      <c r="F396" s="16"/>
      <c r="G396" s="47">
        <v>1</v>
      </c>
      <c r="H396" s="46">
        <f>IF(C396="","",SUMIFS(entrada!H:H,entrada!C:C,C396,entrada!N:N,K396)-SUMIFS(SAIDA!G:G,SAIDA!C:C,C396,K:K,K396))</f>
        <v>7</v>
      </c>
      <c r="I396" s="22">
        <f>IF(C396="","",VLOOKUP(C396,CADA_PROD!C:F,4,0)*G396)</f>
        <v>0</v>
      </c>
      <c r="J396" s="102" t="s">
        <v>25</v>
      </c>
      <c r="K396" s="17" t="s">
        <v>46</v>
      </c>
    </row>
    <row r="397" spans="1:11" ht="30.75" customHeight="1" x14ac:dyDescent="0.25">
      <c r="A397" s="48">
        <f t="shared" si="11"/>
        <v>3</v>
      </c>
      <c r="B397" s="128">
        <v>43553</v>
      </c>
      <c r="C397" s="152" t="s">
        <v>347</v>
      </c>
      <c r="D397" s="19">
        <f>IFERROR((IFERROR(VLOOKUP(C397,CADA_PROD!C:G,5,0),VLOOKUP(C397,CADA_PROD!B:G,6,0))),"")</f>
        <v>0</v>
      </c>
      <c r="E397" s="20"/>
      <c r="F397" s="16"/>
      <c r="G397" s="47">
        <v>2</v>
      </c>
      <c r="H397" s="46">
        <f>IF(C397="","",SUMIFS(entrada!H:H,entrada!C:C,C397,entrada!N:N,K397)-SUMIFS(SAIDA!G:G,SAIDA!C:C,C397,K:K,K397))</f>
        <v>-2</v>
      </c>
      <c r="I397" s="22">
        <f>IF(C397="","",VLOOKUP(C397,CADA_PROD!C:F,4,0)*G397)</f>
        <v>0</v>
      </c>
      <c r="J397" s="17" t="s">
        <v>25</v>
      </c>
      <c r="K397" s="17" t="s">
        <v>46</v>
      </c>
    </row>
    <row r="398" spans="1:11" ht="30.75" customHeight="1" x14ac:dyDescent="0.25">
      <c r="A398" s="48">
        <f t="shared" si="11"/>
        <v>3</v>
      </c>
      <c r="B398" s="128">
        <v>43553</v>
      </c>
      <c r="C398" s="152" t="s">
        <v>507</v>
      </c>
      <c r="D398" s="19">
        <f>IFERROR((IFERROR(VLOOKUP(C398,CADA_PROD!C:G,5,0),VLOOKUP(C398,CADA_PROD!B:G,6,0))),"")</f>
        <v>0</v>
      </c>
      <c r="E398" s="20"/>
      <c r="F398" s="16"/>
      <c r="G398" s="47">
        <v>1</v>
      </c>
      <c r="H398" s="46">
        <f>IF(C398="","",SUMIFS(entrada!H:H,entrada!C:C,C398,entrada!N:N,K398)-SUMIFS(SAIDA!G:G,SAIDA!C:C,C398,K:K,K398))</f>
        <v>50</v>
      </c>
      <c r="I398" s="22">
        <f>IF(C398="","",VLOOKUP(C398,CADA_PROD!C:F,4,0)*G398)</f>
        <v>0</v>
      </c>
      <c r="J398" s="102" t="s">
        <v>25</v>
      </c>
      <c r="K398" s="17" t="s">
        <v>46</v>
      </c>
    </row>
    <row r="399" spans="1:11" ht="30" customHeight="1" x14ac:dyDescent="0.25">
      <c r="A399" s="48">
        <f t="shared" si="11"/>
        <v>3</v>
      </c>
      <c r="B399" s="128">
        <v>43553</v>
      </c>
      <c r="C399" s="152" t="s">
        <v>305</v>
      </c>
      <c r="D399" s="19">
        <f>IFERROR((IFERROR(VLOOKUP(C399,CADA_PROD!C:G,5,0),VLOOKUP(C399,CADA_PROD!B:G,6,0))),"")</f>
        <v>0</v>
      </c>
      <c r="E399" s="20"/>
      <c r="F399" s="16"/>
      <c r="G399" s="47">
        <v>1</v>
      </c>
      <c r="H399" s="46">
        <f>IF(C399="","",SUMIFS(entrada!H:H,entrada!C:C,C399,entrada!N:N,K399)-SUMIFS(SAIDA!G:G,SAIDA!C:C,C399,K:K,K399))</f>
        <v>17</v>
      </c>
      <c r="I399" s="22">
        <f>IF(C399="","",VLOOKUP(C399,CADA_PROD!C:F,4,0)*G399)</f>
        <v>0</v>
      </c>
      <c r="J399" s="17" t="s">
        <v>25</v>
      </c>
      <c r="K399" s="17" t="s">
        <v>46</v>
      </c>
    </row>
    <row r="400" spans="1:11" ht="30" customHeight="1" x14ac:dyDescent="0.25">
      <c r="A400" s="48">
        <f t="shared" ref="A400:A427" si="12">IF(C400="","",MONTH(B400))</f>
        <v>4</v>
      </c>
      <c r="B400" s="128">
        <v>43556</v>
      </c>
      <c r="C400" s="152" t="s">
        <v>101</v>
      </c>
      <c r="D400" s="19" t="str">
        <f>IFERROR((IFERROR(VLOOKUP(C400,CADA_PROD!C:G,5,0),VLOOKUP(C400,CADA_PROD!B:G,6,0))),"")</f>
        <v>unidade</v>
      </c>
      <c r="E400" s="20"/>
      <c r="F400" s="16"/>
      <c r="G400" s="47">
        <v>1</v>
      </c>
      <c r="H400" s="46">
        <f>IF(C400="","",SUMIFS(entrada!H:H,entrada!C:C,C400,entrada!N:N,K400)-SUMIFS(SAIDA!G:G,SAIDA!C:C,C400,K:K,K400))</f>
        <v>-2</v>
      </c>
      <c r="I400" s="22" t="e">
        <f>IF(C400="","",VLOOKUP(C400,CADA_PROD!C:F,4,0)*G400)</f>
        <v>#N/A</v>
      </c>
      <c r="J400" s="102" t="s">
        <v>25</v>
      </c>
      <c r="K400" s="17" t="s">
        <v>46</v>
      </c>
    </row>
    <row r="401" spans="1:11" ht="30" customHeight="1" x14ac:dyDescent="0.25">
      <c r="A401" s="48">
        <f t="shared" si="12"/>
        <v>4</v>
      </c>
      <c r="B401" s="128">
        <v>43556</v>
      </c>
      <c r="C401" s="152" t="s">
        <v>248</v>
      </c>
      <c r="D401" s="19">
        <f>IFERROR((IFERROR(VLOOKUP(C401,CADA_PROD!C:G,5,0),VLOOKUP(C401,CADA_PROD!B:G,6,0))),"")</f>
        <v>0</v>
      </c>
      <c r="E401" s="20"/>
      <c r="F401" s="16"/>
      <c r="G401" s="47">
        <v>4</v>
      </c>
      <c r="H401" s="46">
        <f>IF(C401="","",SUMIFS(entrada!H:H,entrada!C:C,C401,entrada!N:N,K401)-SUMIFS(SAIDA!G:G,SAIDA!C:C,C401,K:K,K401))</f>
        <v>60</v>
      </c>
      <c r="I401" s="22">
        <f>IF(C401="","",VLOOKUP(C401,CADA_PROD!C:F,4,0)*G401)</f>
        <v>0</v>
      </c>
      <c r="J401" s="17" t="s">
        <v>25</v>
      </c>
      <c r="K401" s="17" t="s">
        <v>46</v>
      </c>
    </row>
    <row r="402" spans="1:11" ht="30" customHeight="1" x14ac:dyDescent="0.25">
      <c r="A402" s="48">
        <f t="shared" si="12"/>
        <v>4</v>
      </c>
      <c r="B402" s="128">
        <v>43556</v>
      </c>
      <c r="C402" s="152" t="s">
        <v>669</v>
      </c>
      <c r="D402" s="19" t="str">
        <f>IFERROR((IFERROR(VLOOKUP(C402,CADA_PROD!C:G,5,0),VLOOKUP(C402,CADA_PROD!B:G,6,0))),"")</f>
        <v>unidade</v>
      </c>
      <c r="E402" s="20"/>
      <c r="F402" s="16"/>
      <c r="G402" s="47">
        <v>1</v>
      </c>
      <c r="H402" s="46">
        <f>IF(C402="","",SUMIFS(entrada!H:H,entrada!C:C,C402,entrada!N:N,K402)-SUMIFS(SAIDA!G:G,SAIDA!C:C,C402,K:K,K402))</f>
        <v>60</v>
      </c>
      <c r="I402" s="22" t="e">
        <f>IF(C402="","",VLOOKUP(C402,CADA_PROD!C:F,4,0)*G402)</f>
        <v>#N/A</v>
      </c>
      <c r="J402" s="102" t="s">
        <v>25</v>
      </c>
      <c r="K402" s="17" t="s">
        <v>46</v>
      </c>
    </row>
    <row r="403" spans="1:11" ht="30" customHeight="1" x14ac:dyDescent="0.25">
      <c r="A403" s="48">
        <f t="shared" si="12"/>
        <v>4</v>
      </c>
      <c r="B403" s="128">
        <v>43556</v>
      </c>
      <c r="C403" s="152" t="s">
        <v>664</v>
      </c>
      <c r="D403" s="19" t="str">
        <f>IFERROR((IFERROR(VLOOKUP(C403,CADA_PROD!C:G,5,0),VLOOKUP(C403,CADA_PROD!B:G,6,0))),"")</f>
        <v>unidade</v>
      </c>
      <c r="E403" s="20"/>
      <c r="F403" s="16"/>
      <c r="G403" s="47">
        <v>1</v>
      </c>
      <c r="H403" s="46">
        <f>IF(C403="","",SUMIFS(entrada!H:H,entrada!C:C,C403,entrada!N:N,K403)-SUMIFS(SAIDA!G:G,SAIDA!C:C,C403,K:K,K403))</f>
        <v>41</v>
      </c>
      <c r="I403" s="22" t="e">
        <f>IF(C403="","",VLOOKUP(C403,CADA_PROD!C:F,4,0)*G403)</f>
        <v>#N/A</v>
      </c>
      <c r="J403" s="17" t="s">
        <v>25</v>
      </c>
      <c r="K403" s="17" t="s">
        <v>46</v>
      </c>
    </row>
    <row r="404" spans="1:11" ht="30" customHeight="1" x14ac:dyDescent="0.25">
      <c r="A404" s="48">
        <f t="shared" si="12"/>
        <v>4</v>
      </c>
      <c r="B404" s="128">
        <v>43556</v>
      </c>
      <c r="C404" s="152" t="s">
        <v>660</v>
      </c>
      <c r="D404" s="19" t="str">
        <f>IFERROR((IFERROR(VLOOKUP(C404,CADA_PROD!C:G,5,0),VLOOKUP(C404,CADA_PROD!B:G,6,0))),"")</f>
        <v>unidade</v>
      </c>
      <c r="E404" s="20"/>
      <c r="F404" s="16"/>
      <c r="G404" s="47">
        <v>20</v>
      </c>
      <c r="H404" s="46">
        <f>IF(C404="","",SUMIFS(entrada!H:H,entrada!C:C,C404,entrada!N:N,K404)-SUMIFS(SAIDA!G:G,SAIDA!C:C,C404,K:K,K404))</f>
        <v>582</v>
      </c>
      <c r="I404" s="22" t="e">
        <f>IF(C404="","",VLOOKUP(C404,CADA_PROD!C:F,4,0)*G404)</f>
        <v>#N/A</v>
      </c>
      <c r="J404" s="102" t="s">
        <v>25</v>
      </c>
      <c r="K404" s="17" t="s">
        <v>46</v>
      </c>
    </row>
    <row r="405" spans="1:11" ht="30" customHeight="1" x14ac:dyDescent="0.25">
      <c r="A405" s="48">
        <f t="shared" si="12"/>
        <v>4</v>
      </c>
      <c r="B405" s="128">
        <v>43556</v>
      </c>
      <c r="C405" s="152" t="s">
        <v>661</v>
      </c>
      <c r="D405" s="19" t="str">
        <f>IFERROR((IFERROR(VLOOKUP(C405,CADA_PROD!C:G,5,0),VLOOKUP(C405,CADA_PROD!B:G,6,0))),"")</f>
        <v>unidade</v>
      </c>
      <c r="E405" s="20"/>
      <c r="F405" s="16"/>
      <c r="G405" s="47">
        <v>20</v>
      </c>
      <c r="H405" s="46">
        <f>IF(C405="","",SUMIFS(entrada!H:H,entrada!C:C,C405,entrada!N:N,K405)-SUMIFS(SAIDA!G:G,SAIDA!C:C,C405,K:K,K405))</f>
        <v>510</v>
      </c>
      <c r="I405" s="22" t="e">
        <f>IF(C405="","",VLOOKUP(C405,CADA_PROD!C:F,4,0)*G405)</f>
        <v>#N/A</v>
      </c>
      <c r="J405" s="17" t="s">
        <v>25</v>
      </c>
      <c r="K405" s="17" t="s">
        <v>46</v>
      </c>
    </row>
    <row r="406" spans="1:11" ht="30" customHeight="1" x14ac:dyDescent="0.25">
      <c r="A406" s="48">
        <f t="shared" si="12"/>
        <v>4</v>
      </c>
      <c r="B406" s="128">
        <v>43557</v>
      </c>
      <c r="C406" s="152" t="s">
        <v>506</v>
      </c>
      <c r="D406" s="19">
        <f>IFERROR((IFERROR(VLOOKUP(C406,CADA_PROD!C:G,5,0),VLOOKUP(C406,CADA_PROD!B:G,6,0))),"")</f>
        <v>0</v>
      </c>
      <c r="E406" s="20"/>
      <c r="F406" s="16"/>
      <c r="G406" s="47">
        <v>100</v>
      </c>
      <c r="H406" s="46">
        <f>IF(C406="","",SUMIFS(entrada!H:H,entrada!C:C,C406,entrada!N:N,K406)-SUMIFS(SAIDA!G:G,SAIDA!C:C,C406,K:K,K406))</f>
        <v>1245</v>
      </c>
      <c r="I406" s="22">
        <f>IF(C406="","",VLOOKUP(C406,CADA_PROD!C:F,4,0)*G406)</f>
        <v>0</v>
      </c>
      <c r="J406" s="102" t="s">
        <v>25</v>
      </c>
      <c r="K406" s="17" t="s">
        <v>46</v>
      </c>
    </row>
    <row r="407" spans="1:11" ht="30" customHeight="1" x14ac:dyDescent="0.25">
      <c r="A407" s="48">
        <f t="shared" si="12"/>
        <v>4</v>
      </c>
      <c r="B407" s="128">
        <v>43557</v>
      </c>
      <c r="C407" s="152" t="s">
        <v>506</v>
      </c>
      <c r="D407" s="19">
        <f>IFERROR((IFERROR(VLOOKUP(C407,CADA_PROD!C:G,5,0),VLOOKUP(C407,CADA_PROD!B:G,6,0))),"")</f>
        <v>0</v>
      </c>
      <c r="E407" s="20"/>
      <c r="F407" s="16"/>
      <c r="G407" s="47">
        <v>100</v>
      </c>
      <c r="H407" s="46">
        <f>IF(C407="","",SUMIFS(entrada!H:H,entrada!C:C,C407,entrada!N:N,K407)-SUMIFS(SAIDA!G:G,SAIDA!C:C,C407,K:K,K407))</f>
        <v>1245</v>
      </c>
      <c r="I407" s="22">
        <f>IF(C407="","",VLOOKUP(C407,CADA_PROD!C:F,4,0)*G407)</f>
        <v>0</v>
      </c>
      <c r="J407" s="17" t="s">
        <v>25</v>
      </c>
      <c r="K407" s="17" t="s">
        <v>46</v>
      </c>
    </row>
    <row r="408" spans="1:11" ht="30" customHeight="1" x14ac:dyDescent="0.25">
      <c r="A408" s="48">
        <f t="shared" si="12"/>
        <v>4</v>
      </c>
      <c r="B408" s="128">
        <v>43557</v>
      </c>
      <c r="C408" s="152" t="s">
        <v>451</v>
      </c>
      <c r="D408" s="19">
        <f>IFERROR((IFERROR(VLOOKUP(C408,CADA_PROD!C:G,5,0),VLOOKUP(C408,CADA_PROD!B:G,6,0))),"")</f>
        <v>0</v>
      </c>
      <c r="E408" s="20"/>
      <c r="F408" s="16"/>
      <c r="G408" s="47">
        <v>1</v>
      </c>
      <c r="H408" s="46">
        <f>IF(C408="","",SUMIFS(entrada!H:H,entrada!C:C,C408,entrada!N:N,K408)-SUMIFS(SAIDA!G:G,SAIDA!C:C,C408,K:K,K408))</f>
        <v>-1</v>
      </c>
      <c r="I408" s="22">
        <f>IF(C408="","",VLOOKUP(C408,CADA_PROD!C:F,4,0)*G408)</f>
        <v>0</v>
      </c>
      <c r="J408" s="102" t="s">
        <v>25</v>
      </c>
      <c r="K408" s="17" t="s">
        <v>46</v>
      </c>
    </row>
    <row r="409" spans="1:11" ht="30" customHeight="1" x14ac:dyDescent="0.25">
      <c r="A409" s="48">
        <f t="shared" si="12"/>
        <v>4</v>
      </c>
      <c r="B409" s="128">
        <v>43557</v>
      </c>
      <c r="C409" s="152" t="s">
        <v>595</v>
      </c>
      <c r="D409" s="19">
        <f>IFERROR((IFERROR(VLOOKUP(C409,CADA_PROD!C:G,5,0),VLOOKUP(C409,CADA_PROD!B:G,6,0))),"")</f>
        <v>0</v>
      </c>
      <c r="E409" s="20"/>
      <c r="F409" s="16"/>
      <c r="G409" s="47">
        <v>1</v>
      </c>
      <c r="H409" s="46">
        <f>IF(C409="","",SUMIFS(entrada!H:H,entrada!C:C,C409,entrada!N:N,K409)-SUMIFS(SAIDA!G:G,SAIDA!C:C,C409,K:K,K409))</f>
        <v>-1</v>
      </c>
      <c r="I409" s="22">
        <f>IF(C409="","",VLOOKUP(C409,CADA_PROD!C:F,4,0)*G409)</f>
        <v>0</v>
      </c>
      <c r="J409" s="17" t="s">
        <v>25</v>
      </c>
      <c r="K409" s="17" t="s">
        <v>46</v>
      </c>
    </row>
    <row r="410" spans="1:11" ht="30" customHeight="1" x14ac:dyDescent="0.25">
      <c r="A410" s="48">
        <f t="shared" si="12"/>
        <v>4</v>
      </c>
      <c r="B410" s="128">
        <v>43557</v>
      </c>
      <c r="C410" s="152" t="s">
        <v>596</v>
      </c>
      <c r="D410" s="19">
        <f>IFERROR((IFERROR(VLOOKUP(C410,CADA_PROD!C:G,5,0),VLOOKUP(C410,CADA_PROD!B:G,6,0))),"")</f>
        <v>0</v>
      </c>
      <c r="E410" s="20"/>
      <c r="F410" s="16"/>
      <c r="G410" s="47">
        <v>1</v>
      </c>
      <c r="H410" s="46">
        <f>IF(C410="","",SUMIFS(entrada!H:H,entrada!C:C,C410,entrada!N:N,K410)-SUMIFS(SAIDA!G:G,SAIDA!C:C,C410,K:K,K410))</f>
        <v>-1</v>
      </c>
      <c r="I410" s="22">
        <f>IF(C410="","",VLOOKUP(C410,CADA_PROD!C:F,4,0)*G410)</f>
        <v>0</v>
      </c>
      <c r="J410" s="102" t="s">
        <v>25</v>
      </c>
      <c r="K410" s="17" t="s">
        <v>46</v>
      </c>
    </row>
    <row r="411" spans="1:11" ht="30" customHeight="1" x14ac:dyDescent="0.25">
      <c r="A411" s="48">
        <f t="shared" si="12"/>
        <v>4</v>
      </c>
      <c r="B411" s="128">
        <v>43557</v>
      </c>
      <c r="C411" s="152" t="s">
        <v>570</v>
      </c>
      <c r="D411" s="19">
        <f>IFERROR((IFERROR(VLOOKUP(C411,CADA_PROD!C:G,5,0),VLOOKUP(C411,CADA_PROD!B:G,6,0))),"")</f>
        <v>0</v>
      </c>
      <c r="E411" s="20"/>
      <c r="F411" s="16"/>
      <c r="G411" s="47">
        <v>1</v>
      </c>
      <c r="H411" s="46">
        <f>IF(C411="","",SUMIFS(entrada!H:H,entrada!C:C,C411,entrada!N:N,K411)-SUMIFS(SAIDA!G:G,SAIDA!C:C,C411,K:K,K411))</f>
        <v>3</v>
      </c>
      <c r="I411" s="22">
        <f>IF(C411="","",VLOOKUP(C411,CADA_PROD!C:F,4,0)*G411)</f>
        <v>0</v>
      </c>
      <c r="J411" s="17" t="s">
        <v>25</v>
      </c>
      <c r="K411" s="17" t="s">
        <v>46</v>
      </c>
    </row>
    <row r="412" spans="1:11" ht="30" customHeight="1" x14ac:dyDescent="0.25">
      <c r="A412" s="48">
        <f t="shared" si="12"/>
        <v>4</v>
      </c>
      <c r="B412" s="128">
        <v>43557</v>
      </c>
      <c r="C412" s="152" t="s">
        <v>216</v>
      </c>
      <c r="D412" s="19">
        <f>IFERROR((IFERROR(VLOOKUP(C412,CADA_PROD!C:G,5,0),VLOOKUP(C412,CADA_PROD!B:G,6,0))),"")</f>
        <v>0</v>
      </c>
      <c r="E412" s="20"/>
      <c r="F412" s="16"/>
      <c r="G412" s="47">
        <v>1</v>
      </c>
      <c r="H412" s="46">
        <f>IF(C412="","",SUMIFS(entrada!H:H,entrada!C:C,C412,entrada!N:N,K412)-SUMIFS(SAIDA!G:G,SAIDA!C:C,C412,K:K,K412))</f>
        <v>4</v>
      </c>
      <c r="I412" s="22">
        <f>IF(C412="","",VLOOKUP(C412,CADA_PROD!C:F,4,0)*G412)</f>
        <v>0</v>
      </c>
      <c r="J412" s="102" t="s">
        <v>25</v>
      </c>
      <c r="K412" s="17" t="s">
        <v>46</v>
      </c>
    </row>
    <row r="413" spans="1:11" ht="30" customHeight="1" x14ac:dyDescent="0.25">
      <c r="A413" s="48">
        <f t="shared" si="12"/>
        <v>4</v>
      </c>
      <c r="B413" s="128">
        <v>43557</v>
      </c>
      <c r="C413" s="152" t="s">
        <v>217</v>
      </c>
      <c r="D413" s="19">
        <f>IFERROR((IFERROR(VLOOKUP(C413,CADA_PROD!C:G,5,0),VLOOKUP(C413,CADA_PROD!B:G,6,0))),"")</f>
        <v>0</v>
      </c>
      <c r="E413" s="20"/>
      <c r="F413" s="16"/>
      <c r="G413" s="47">
        <v>1</v>
      </c>
      <c r="H413" s="46">
        <f>IF(C413="","",SUMIFS(entrada!H:H,entrada!C:C,C413,entrada!N:N,K413)-SUMIFS(SAIDA!G:G,SAIDA!C:C,C413,K:K,K413))</f>
        <v>4</v>
      </c>
      <c r="I413" s="22">
        <f>IF(C413="","",VLOOKUP(C413,CADA_PROD!C:F,4,0)*G413)</f>
        <v>0</v>
      </c>
      <c r="J413" s="17" t="s">
        <v>25</v>
      </c>
      <c r="K413" s="17" t="s">
        <v>46</v>
      </c>
    </row>
    <row r="414" spans="1:11" ht="30" customHeight="1" x14ac:dyDescent="0.25">
      <c r="A414" s="48">
        <f t="shared" si="12"/>
        <v>4</v>
      </c>
      <c r="B414" s="128">
        <v>43557</v>
      </c>
      <c r="C414" s="152" t="s">
        <v>218</v>
      </c>
      <c r="D414" s="19">
        <f>IFERROR((IFERROR(VLOOKUP(C414,CADA_PROD!C:G,5,0),VLOOKUP(C414,CADA_PROD!B:G,6,0))),"")</f>
        <v>0</v>
      </c>
      <c r="E414" s="20"/>
      <c r="F414" s="16"/>
      <c r="G414" s="47">
        <v>1</v>
      </c>
      <c r="H414" s="46">
        <f>IF(C414="","",SUMIFS(entrada!H:H,entrada!C:C,C414,entrada!N:N,K414)-SUMIFS(SAIDA!G:G,SAIDA!C:C,C414,K:K,K414))</f>
        <v>11</v>
      </c>
      <c r="I414" s="22">
        <f>IF(C414="","",VLOOKUP(C414,CADA_PROD!C:F,4,0)*G414)</f>
        <v>0</v>
      </c>
      <c r="J414" s="102" t="s">
        <v>25</v>
      </c>
      <c r="K414" s="17" t="s">
        <v>46</v>
      </c>
    </row>
    <row r="415" spans="1:11" ht="30" customHeight="1" x14ac:dyDescent="0.25">
      <c r="A415" s="48">
        <f t="shared" si="12"/>
        <v>4</v>
      </c>
      <c r="B415" s="128">
        <v>43557</v>
      </c>
      <c r="C415" s="152" t="s">
        <v>219</v>
      </c>
      <c r="D415" s="19">
        <f>IFERROR((IFERROR(VLOOKUP(C415,CADA_PROD!C:G,5,0),VLOOKUP(C415,CADA_PROD!B:G,6,0))),"")</f>
        <v>0</v>
      </c>
      <c r="E415" s="20"/>
      <c r="F415" s="16"/>
      <c r="G415" s="47">
        <v>1</v>
      </c>
      <c r="H415" s="46">
        <f>IF(C415="","",SUMIFS(entrada!H:H,entrada!C:C,C415,entrada!N:N,K415)-SUMIFS(SAIDA!G:G,SAIDA!C:C,C415,K:K,K415))</f>
        <v>11</v>
      </c>
      <c r="I415" s="22">
        <f>IF(C415="","",VLOOKUP(C415,CADA_PROD!C:F,4,0)*G415)</f>
        <v>0</v>
      </c>
      <c r="J415" s="17" t="s">
        <v>25</v>
      </c>
      <c r="K415" s="17" t="s">
        <v>46</v>
      </c>
    </row>
    <row r="416" spans="1:11" ht="30" customHeight="1" x14ac:dyDescent="0.25">
      <c r="A416" s="48">
        <f t="shared" si="12"/>
        <v>4</v>
      </c>
      <c r="B416" s="128">
        <v>43557</v>
      </c>
      <c r="C416" s="152" t="s">
        <v>345</v>
      </c>
      <c r="D416" s="19">
        <f>IFERROR((IFERROR(VLOOKUP(C416,CADA_PROD!C:G,5,0),VLOOKUP(C416,CADA_PROD!B:G,6,0))),"")</f>
        <v>0</v>
      </c>
      <c r="E416" s="20"/>
      <c r="F416" s="16"/>
      <c r="G416" s="47">
        <v>1</v>
      </c>
      <c r="H416" s="46">
        <f>IF(C416="","",SUMIFS(entrada!H:H,entrada!C:C,C416,entrada!N:N,K416)-SUMIFS(SAIDA!G:G,SAIDA!C:C,C416,K:K,K416))</f>
        <v>14</v>
      </c>
      <c r="I416" s="22">
        <f>IF(C416="","",VLOOKUP(C416,CADA_PROD!C:F,4,0)*G416)</f>
        <v>0</v>
      </c>
      <c r="J416" s="102" t="s">
        <v>25</v>
      </c>
      <c r="K416" s="17" t="s">
        <v>46</v>
      </c>
    </row>
    <row r="417" spans="1:11" ht="30" customHeight="1" x14ac:dyDescent="0.25">
      <c r="A417" s="48">
        <f t="shared" si="12"/>
        <v>4</v>
      </c>
      <c r="B417" s="128">
        <v>43557</v>
      </c>
      <c r="C417" s="152" t="s">
        <v>348</v>
      </c>
      <c r="D417" s="19">
        <f>IFERROR((IFERROR(VLOOKUP(C417,CADA_PROD!C:G,5,0),VLOOKUP(C417,CADA_PROD!B:G,6,0))),"")</f>
        <v>0</v>
      </c>
      <c r="E417" s="20"/>
      <c r="F417" s="16"/>
      <c r="G417" s="47">
        <v>1</v>
      </c>
      <c r="H417" s="46">
        <f>IF(C417="","",SUMIFS(entrada!H:H,entrada!C:C,C417,entrada!N:N,K417)-SUMIFS(SAIDA!G:G,SAIDA!C:C,C417,K:K,K417))</f>
        <v>-3</v>
      </c>
      <c r="I417" s="22">
        <f>IF(C417="","",VLOOKUP(C417,CADA_PROD!C:F,4,0)*G417)</f>
        <v>0</v>
      </c>
      <c r="J417" s="17" t="s">
        <v>25</v>
      </c>
      <c r="K417" s="17" t="s">
        <v>46</v>
      </c>
    </row>
    <row r="418" spans="1:11" ht="30" customHeight="1" x14ac:dyDescent="0.25">
      <c r="A418" s="48">
        <f t="shared" si="12"/>
        <v>4</v>
      </c>
      <c r="B418" s="128">
        <v>43557</v>
      </c>
      <c r="C418" s="152" t="s">
        <v>154</v>
      </c>
      <c r="D418" s="19" t="str">
        <f>IFERROR((IFERROR(VLOOKUP(C418,CADA_PROD!C:G,5,0),VLOOKUP(C418,CADA_PROD!B:G,6,0))),"")</f>
        <v>unidade</v>
      </c>
      <c r="E418" s="20"/>
      <c r="F418" s="16"/>
      <c r="G418" s="47">
        <v>1</v>
      </c>
      <c r="H418" s="46">
        <f>IF(C418="","",SUMIFS(entrada!H:H,entrada!C:C,C418,entrada!N:N,K418)-SUMIFS(SAIDA!G:G,SAIDA!C:C,C418,K:K,K418))</f>
        <v>6</v>
      </c>
      <c r="I418" s="22">
        <f>IF(C418="","",VLOOKUP(C418,CADA_PROD!C:F,4,0)*G418)</f>
        <v>0</v>
      </c>
      <c r="J418" s="102" t="s">
        <v>25</v>
      </c>
      <c r="K418" s="17" t="s">
        <v>46</v>
      </c>
    </row>
    <row r="419" spans="1:11" ht="30" customHeight="1" x14ac:dyDescent="0.25">
      <c r="A419" s="48">
        <f t="shared" si="12"/>
        <v>4</v>
      </c>
      <c r="B419" s="128">
        <v>43557</v>
      </c>
      <c r="C419" s="152" t="s">
        <v>344</v>
      </c>
      <c r="D419" s="19">
        <f>IFERROR((IFERROR(VLOOKUP(C419,CADA_PROD!C:G,5,0),VLOOKUP(C419,CADA_PROD!B:G,6,0))),"")</f>
        <v>0</v>
      </c>
      <c r="E419" s="20"/>
      <c r="F419" s="16"/>
      <c r="G419" s="47">
        <v>1</v>
      </c>
      <c r="H419" s="46">
        <f>IF(C419="","",SUMIFS(entrada!H:H,entrada!C:C,C419,entrada!N:N,K419)-SUMIFS(SAIDA!G:G,SAIDA!C:C,C419,K:K,K419))</f>
        <v>26</v>
      </c>
      <c r="I419" s="22">
        <f>IF(C419="","",VLOOKUP(C419,CADA_PROD!C:F,4,0)*G419)</f>
        <v>0</v>
      </c>
      <c r="J419" s="17" t="s">
        <v>25</v>
      </c>
      <c r="K419" s="17" t="s">
        <v>46</v>
      </c>
    </row>
    <row r="420" spans="1:11" ht="30" customHeight="1" x14ac:dyDescent="0.25">
      <c r="A420" s="48">
        <f t="shared" si="12"/>
        <v>4</v>
      </c>
      <c r="B420" s="128">
        <v>43557</v>
      </c>
      <c r="C420" s="152" t="s">
        <v>660</v>
      </c>
      <c r="D420" s="19" t="str">
        <f>IFERROR((IFERROR(VLOOKUP(C420,CADA_PROD!C:G,5,0),VLOOKUP(C420,CADA_PROD!B:G,6,0))),"")</f>
        <v>unidade</v>
      </c>
      <c r="E420" s="20"/>
      <c r="F420" s="16"/>
      <c r="G420" s="47">
        <v>20</v>
      </c>
      <c r="H420" s="46">
        <f>IF(C420="","",SUMIFS(entrada!H:H,entrada!C:C,C420,entrada!N:N,K420)-SUMIFS(SAIDA!G:G,SAIDA!C:C,C420,K:K,K420))</f>
        <v>582</v>
      </c>
      <c r="I420" s="22" t="e">
        <f>IF(C420="","",VLOOKUP(C420,CADA_PROD!C:F,4,0)*G420)</f>
        <v>#N/A</v>
      </c>
      <c r="J420" s="102" t="s">
        <v>25</v>
      </c>
      <c r="K420" s="17" t="s">
        <v>46</v>
      </c>
    </row>
    <row r="421" spans="1:11" ht="30" customHeight="1" x14ac:dyDescent="0.25">
      <c r="A421" s="48">
        <f t="shared" si="12"/>
        <v>4</v>
      </c>
      <c r="B421" s="128">
        <v>43557</v>
      </c>
      <c r="C421" s="152" t="s">
        <v>661</v>
      </c>
      <c r="D421" s="19" t="str">
        <f>IFERROR((IFERROR(VLOOKUP(C421,CADA_PROD!C:G,5,0),VLOOKUP(C421,CADA_PROD!B:G,6,0))),"")</f>
        <v>unidade</v>
      </c>
      <c r="E421" s="20"/>
      <c r="F421" s="16"/>
      <c r="G421" s="47">
        <v>20</v>
      </c>
      <c r="H421" s="46">
        <f>IF(C421="","",SUMIFS(entrada!H:H,entrada!C:C,C421,entrada!N:N,K421)-SUMIFS(SAIDA!G:G,SAIDA!C:C,C421,K:K,K421))</f>
        <v>510</v>
      </c>
      <c r="I421" s="22" t="e">
        <f>IF(C421="","",VLOOKUP(C421,CADA_PROD!C:F,4,0)*G421)</f>
        <v>#N/A</v>
      </c>
      <c r="J421" s="17" t="s">
        <v>25</v>
      </c>
      <c r="K421" s="17" t="s">
        <v>46</v>
      </c>
    </row>
    <row r="422" spans="1:11" ht="30" customHeight="1" x14ac:dyDescent="0.25">
      <c r="A422" s="48">
        <f t="shared" si="12"/>
        <v>4</v>
      </c>
      <c r="B422" s="128">
        <v>43558</v>
      </c>
      <c r="C422" s="152" t="s">
        <v>729</v>
      </c>
      <c r="D422" s="19" t="str">
        <f>IFERROR((IFERROR(VLOOKUP(C422,CADA_PROD!C:G,5,0),VLOOKUP(C422,CADA_PROD!B:G,6,0))),"")</f>
        <v/>
      </c>
      <c r="E422" s="20"/>
      <c r="F422" s="16"/>
      <c r="G422" s="47">
        <v>1</v>
      </c>
      <c r="H422" s="46">
        <f>IF(C422="","",SUMIFS(entrada!H:H,entrada!C:C,C422,entrada!N:N,K422)-SUMIFS(SAIDA!G:G,SAIDA!C:C,C422,K:K,K422))</f>
        <v>-5</v>
      </c>
      <c r="I422" s="22" t="e">
        <f>IF(C422="","",VLOOKUP(C422,CADA_PROD!C:F,4,0)*G422)</f>
        <v>#N/A</v>
      </c>
      <c r="J422" s="102" t="s">
        <v>25</v>
      </c>
      <c r="K422" s="17" t="s">
        <v>46</v>
      </c>
    </row>
    <row r="423" spans="1:11" ht="30" customHeight="1" x14ac:dyDescent="0.25">
      <c r="A423" s="48">
        <f t="shared" si="12"/>
        <v>4</v>
      </c>
      <c r="B423" s="128">
        <v>43558</v>
      </c>
      <c r="C423" s="152" t="s">
        <v>285</v>
      </c>
      <c r="D423" s="19">
        <f>IFERROR((IFERROR(VLOOKUP(C423,CADA_PROD!C:G,5,0),VLOOKUP(C423,CADA_PROD!B:G,6,0))),"")</f>
        <v>0</v>
      </c>
      <c r="E423" s="20"/>
      <c r="F423" s="16"/>
      <c r="G423" s="47">
        <v>1</v>
      </c>
      <c r="H423" s="46">
        <f>IF(C423="","",SUMIFS(entrada!H:H,entrada!C:C,C423,entrada!N:N,K423)-SUMIFS(SAIDA!G:G,SAIDA!C:C,C423,K:K,K423))</f>
        <v>4</v>
      </c>
      <c r="I423" s="22">
        <f>IF(C423="","",VLOOKUP(C423,CADA_PROD!C:F,4,0)*G423)</f>
        <v>0</v>
      </c>
      <c r="J423" s="17" t="s">
        <v>25</v>
      </c>
      <c r="K423" s="17" t="s">
        <v>46</v>
      </c>
    </row>
    <row r="424" spans="1:11" ht="30" customHeight="1" x14ac:dyDescent="0.25">
      <c r="A424" s="48">
        <f t="shared" si="12"/>
        <v>4</v>
      </c>
      <c r="B424" s="128">
        <v>43558</v>
      </c>
      <c r="C424" s="152" t="s">
        <v>227</v>
      </c>
      <c r="D424" s="19">
        <f>IFERROR((IFERROR(VLOOKUP(C424,CADA_PROD!C:G,5,0),VLOOKUP(C424,CADA_PROD!B:G,6,0))),"")</f>
        <v>0</v>
      </c>
      <c r="E424" s="20"/>
      <c r="F424" s="16"/>
      <c r="G424" s="47">
        <v>1</v>
      </c>
      <c r="H424" s="46">
        <f>IF(C424="","",SUMIFS(entrada!H:H,entrada!C:C,C424,entrada!N:N,K424)-SUMIFS(SAIDA!G:G,SAIDA!C:C,C424,K:K,K424))</f>
        <v>-1</v>
      </c>
      <c r="I424" s="22">
        <f>IF(C424="","",VLOOKUP(C424,CADA_PROD!C:F,4,0)*G424)</f>
        <v>0</v>
      </c>
      <c r="J424" s="102" t="s">
        <v>25</v>
      </c>
      <c r="K424" s="17" t="s">
        <v>46</v>
      </c>
    </row>
    <row r="425" spans="1:11" ht="30" customHeight="1" x14ac:dyDescent="0.25">
      <c r="A425" s="48">
        <f t="shared" si="12"/>
        <v>4</v>
      </c>
      <c r="B425" s="128">
        <v>43558</v>
      </c>
      <c r="C425" s="152" t="s">
        <v>527</v>
      </c>
      <c r="D425" s="19">
        <f>IFERROR((IFERROR(VLOOKUP(C425,CADA_PROD!C:G,5,0),VLOOKUP(C425,CADA_PROD!B:G,6,0))),"")</f>
        <v>0</v>
      </c>
      <c r="E425" s="20"/>
      <c r="F425" s="16"/>
      <c r="G425" s="47">
        <v>1</v>
      </c>
      <c r="H425" s="46">
        <f>IF(C425="","",SUMIFS(entrada!H:H,entrada!C:C,C425,entrada!N:N,K425)-SUMIFS(SAIDA!G:G,SAIDA!C:C,C425,K:K,K425))</f>
        <v>7</v>
      </c>
      <c r="I425" s="22">
        <f>IF(C425="","",VLOOKUP(C425,CADA_PROD!C:F,4,0)*G425)</f>
        <v>0</v>
      </c>
      <c r="J425" s="17" t="s">
        <v>25</v>
      </c>
      <c r="K425" s="17" t="s">
        <v>46</v>
      </c>
    </row>
    <row r="426" spans="1:11" ht="30" customHeight="1" x14ac:dyDescent="0.25">
      <c r="A426" s="48">
        <f t="shared" si="12"/>
        <v>4</v>
      </c>
      <c r="B426" s="128">
        <v>43558</v>
      </c>
      <c r="C426" s="152" t="s">
        <v>576</v>
      </c>
      <c r="D426" s="19">
        <f>IFERROR((IFERROR(VLOOKUP(C426,CADA_PROD!C:G,5,0),VLOOKUP(C426,CADA_PROD!B:G,6,0))),"")</f>
        <v>0</v>
      </c>
      <c r="E426" s="20"/>
      <c r="F426" s="16"/>
      <c r="G426" s="47">
        <v>2</v>
      </c>
      <c r="H426" s="46">
        <f>IF(C426="","",SUMIFS(entrada!H:H,entrada!C:C,C426,entrada!N:N,K426)-SUMIFS(SAIDA!G:G,SAIDA!C:C,C426,K:K,K426))</f>
        <v>64</v>
      </c>
      <c r="I426" s="22">
        <f>IF(C426="","",VLOOKUP(C426,CADA_PROD!C:F,4,0)*G426)</f>
        <v>0</v>
      </c>
      <c r="J426" s="102" t="s">
        <v>25</v>
      </c>
      <c r="K426" s="17" t="s">
        <v>46</v>
      </c>
    </row>
    <row r="427" spans="1:11" ht="30" customHeight="1" x14ac:dyDescent="0.25">
      <c r="A427" s="48">
        <f t="shared" si="12"/>
        <v>4</v>
      </c>
      <c r="B427" s="128">
        <v>43558</v>
      </c>
      <c r="C427" s="152" t="s">
        <v>186</v>
      </c>
      <c r="D427" s="19" t="str">
        <f>IFERROR((IFERROR(VLOOKUP(C427,CADA_PROD!C:G,5,0),VLOOKUP(C427,CADA_PROD!B:G,6,0))),"")</f>
        <v>unidade</v>
      </c>
      <c r="E427" s="20"/>
      <c r="F427" s="16"/>
      <c r="G427" s="47">
        <v>2</v>
      </c>
      <c r="H427" s="46">
        <f>IF(C427="","",SUMIFS(entrada!H:H,entrada!C:C,C427,entrada!N:N,K427)-SUMIFS(SAIDA!G:G,SAIDA!C:C,C427,K:K,K427))</f>
        <v>73</v>
      </c>
      <c r="I427" s="22">
        <f>IF(C427="","",VLOOKUP(C427,CADA_PROD!C:F,4,0)*G427)</f>
        <v>0</v>
      </c>
      <c r="J427" s="17" t="s">
        <v>25</v>
      </c>
      <c r="K427" s="17" t="s">
        <v>46</v>
      </c>
    </row>
    <row r="428" spans="1:11" ht="30" customHeight="1" x14ac:dyDescent="0.25">
      <c r="A428" s="48">
        <f>IF(C429="","",MONTH(B428))</f>
        <v>4</v>
      </c>
      <c r="B428" s="128">
        <v>43558</v>
      </c>
      <c r="C428" s="152" t="s">
        <v>186</v>
      </c>
      <c r="D428" s="19">
        <f>IFERROR((IFERROR(VLOOKUP(C429,CADA_PROD!C:G,5,0),VLOOKUP(C429,CADA_PROD!B:G,6,0))),"")</f>
        <v>0</v>
      </c>
      <c r="E428" s="20"/>
      <c r="F428" s="16"/>
      <c r="G428" s="47">
        <v>1</v>
      </c>
      <c r="H428" s="46">
        <f>IF(C428="","",SUMIFS(entrada!H:H,entrada!C:C,C428,entrada!N:N,K428)-SUMIFS(SAIDA!G:G,SAIDA!C:C,C428,K:K,K428))</f>
        <v>73</v>
      </c>
      <c r="I428" s="22">
        <f>IF(C429="","",VLOOKUP(C429,CADA_PROD!C:F,4,0)*G428)</f>
        <v>0</v>
      </c>
      <c r="J428" s="102" t="s">
        <v>25</v>
      </c>
      <c r="K428" s="17" t="s">
        <v>46</v>
      </c>
    </row>
    <row r="429" spans="1:11" ht="30" customHeight="1" x14ac:dyDescent="0.25">
      <c r="A429" s="48">
        <f>IF(C430="","",MONTH(B429))</f>
        <v>4</v>
      </c>
      <c r="B429" s="128">
        <v>43558</v>
      </c>
      <c r="C429" s="152" t="s">
        <v>481</v>
      </c>
      <c r="D429" s="19">
        <f>IFERROR((IFERROR(VLOOKUP(C430,CADA_PROD!C:G,5,0),VLOOKUP(C430,CADA_PROD!B:G,6,0))),"")</f>
        <v>0</v>
      </c>
      <c r="E429" s="20"/>
      <c r="F429" s="16"/>
      <c r="G429" s="47">
        <v>2</v>
      </c>
      <c r="H429" s="46">
        <f>IF(C429="","",SUMIFS(entrada!H:H,entrada!C:C,C429,entrada!N:N,K429)-SUMIFS(SAIDA!G:G,SAIDA!C:C,C429,K:K,K429))</f>
        <v>15</v>
      </c>
      <c r="I429" s="22">
        <f>IF(C430="","",VLOOKUP(C430,CADA_PROD!C:F,4,0)*G429)</f>
        <v>0</v>
      </c>
      <c r="J429" s="17" t="s">
        <v>25</v>
      </c>
      <c r="K429" s="17" t="s">
        <v>46</v>
      </c>
    </row>
    <row r="430" spans="1:11" ht="30" customHeight="1" x14ac:dyDescent="0.25">
      <c r="A430" s="48">
        <f>IF(C431="","",MONTH(B430))</f>
        <v>4</v>
      </c>
      <c r="B430" s="128">
        <v>43558</v>
      </c>
      <c r="C430" s="152" t="s">
        <v>576</v>
      </c>
      <c r="D430" s="19">
        <f>IFERROR((IFERROR(VLOOKUP(C431,CADA_PROD!C:G,5,0),VLOOKUP(C431,CADA_PROD!B:G,6,0))),"")</f>
        <v>0</v>
      </c>
      <c r="E430" s="20"/>
      <c r="F430" s="16"/>
      <c r="G430" s="47">
        <v>2</v>
      </c>
      <c r="H430" s="46">
        <f>IF(C430="","",SUMIFS(entrada!H:H,entrada!C:C,C430,entrada!N:N,K430)-SUMIFS(SAIDA!G:G,SAIDA!C:C,C430,K:K,K430))</f>
        <v>64</v>
      </c>
      <c r="I430" s="22">
        <f>IF(C431="","",VLOOKUP(C431,CADA_PROD!C:F,4,0)*G430)</f>
        <v>0</v>
      </c>
      <c r="J430" s="102" t="s">
        <v>25</v>
      </c>
      <c r="K430" s="17" t="s">
        <v>46</v>
      </c>
    </row>
    <row r="431" spans="1:11" ht="30" customHeight="1" x14ac:dyDescent="0.25">
      <c r="A431" s="48">
        <f>IF(C432="","",MONTH(B431))</f>
        <v>4</v>
      </c>
      <c r="B431" s="128">
        <v>43558</v>
      </c>
      <c r="C431" s="152" t="s">
        <v>346</v>
      </c>
      <c r="D431" s="19">
        <f>IFERROR((IFERROR(VLOOKUP(C432,CADA_PROD!C:G,5,0),VLOOKUP(C432,CADA_PROD!B:G,6,0))),"")</f>
        <v>0</v>
      </c>
      <c r="E431" s="20"/>
      <c r="F431" s="16"/>
      <c r="G431" s="47">
        <v>1</v>
      </c>
      <c r="H431" s="46">
        <f>IF(C431="","",SUMIFS(entrada!H:H,entrada!C:C,C431,entrada!N:N,K431)-SUMIFS(SAIDA!G:G,SAIDA!C:C,C431,K:K,K431))</f>
        <v>7</v>
      </c>
      <c r="I431" s="22">
        <f>IF(C432="","",VLOOKUP(C432,CADA_PROD!C:F,4,0)*G431)</f>
        <v>0</v>
      </c>
      <c r="J431" s="17" t="s">
        <v>25</v>
      </c>
      <c r="K431" s="17" t="s">
        <v>46</v>
      </c>
    </row>
    <row r="432" spans="1:11" ht="30" customHeight="1" x14ac:dyDescent="0.25">
      <c r="A432" s="48">
        <f>IF(C433="","",MONTH(B432))</f>
        <v>4</v>
      </c>
      <c r="B432" s="128">
        <v>43558</v>
      </c>
      <c r="C432" s="152" t="s">
        <v>549</v>
      </c>
      <c r="D432" s="19" t="str">
        <f>IFERROR((IFERROR(VLOOKUP(#REF!,CADA_PROD!C:G,5,0),VLOOKUP(#REF!,CADA_PROD!B:G,6,0))),"")</f>
        <v/>
      </c>
      <c r="E432" s="20"/>
      <c r="F432" s="16"/>
      <c r="G432" s="47">
        <v>1</v>
      </c>
      <c r="H432" s="46">
        <f>IF(C432="","",SUMIFS(entrada!H:H,entrada!C:C,C432,entrada!N:N,K432)-SUMIFS(SAIDA!G:G,SAIDA!C:C,C432,K:K,K432))</f>
        <v>14</v>
      </c>
      <c r="I432" s="22" t="e">
        <f>IF(C433="","",VLOOKUP(C433,CADA_PROD!C:F,4,0)*G432)</f>
        <v>#N/A</v>
      </c>
      <c r="J432" s="102" t="s">
        <v>25</v>
      </c>
      <c r="K432" s="17" t="s">
        <v>46</v>
      </c>
    </row>
    <row r="433" spans="1:11" ht="30" customHeight="1" x14ac:dyDescent="0.25">
      <c r="A433" s="48">
        <f t="shared" ref="A433:A437" si="13">IF(C433="","",MONTH(B433))</f>
        <v>4</v>
      </c>
      <c r="B433" s="128">
        <v>43558</v>
      </c>
      <c r="C433" s="152" t="s">
        <v>660</v>
      </c>
      <c r="D433" s="19" t="str">
        <f>IFERROR((IFERROR(VLOOKUP(C433,CADA_PROD!C:G,5,0),VLOOKUP(C433,CADA_PROD!B:G,6,0))),"")</f>
        <v>unidade</v>
      </c>
      <c r="E433" s="20"/>
      <c r="F433" s="16"/>
      <c r="G433" s="47">
        <v>20</v>
      </c>
      <c r="H433" s="46">
        <f>IF(C433="","",SUMIFS(entrada!H:H,entrada!C:C,C433,entrada!N:N,K433)-SUMIFS(SAIDA!G:G,SAIDA!C:C,C433,K:K,K433))</f>
        <v>582</v>
      </c>
      <c r="I433" s="22" t="e">
        <f>IF(C433="","",VLOOKUP(C433,CADA_PROD!C:F,4,0)*G433)</f>
        <v>#N/A</v>
      </c>
      <c r="J433" s="17" t="s">
        <v>25</v>
      </c>
      <c r="K433" s="17" t="s">
        <v>46</v>
      </c>
    </row>
    <row r="434" spans="1:11" ht="30" customHeight="1" x14ac:dyDescent="0.25">
      <c r="A434" s="48">
        <f t="shared" si="13"/>
        <v>4</v>
      </c>
      <c r="B434" s="128">
        <v>43558</v>
      </c>
      <c r="C434" s="152" t="s">
        <v>661</v>
      </c>
      <c r="D434" s="19" t="str">
        <f>IFERROR((IFERROR(VLOOKUP(C434,CADA_PROD!C:G,5,0),VLOOKUP(C434,CADA_PROD!B:G,6,0))),"")</f>
        <v>unidade</v>
      </c>
      <c r="E434" s="20"/>
      <c r="F434" s="16"/>
      <c r="G434" s="47">
        <v>20</v>
      </c>
      <c r="H434" s="46">
        <f>IF(C434="","",SUMIFS(entrada!H:H,entrada!C:C,C434,entrada!N:N,K434)-SUMIFS(SAIDA!G:G,SAIDA!C:C,C434,K:K,K434))</f>
        <v>510</v>
      </c>
      <c r="I434" s="22" t="e">
        <f>IF(C434="","",VLOOKUP(C434,CADA_PROD!C:F,4,0)*G434)</f>
        <v>#N/A</v>
      </c>
      <c r="J434" s="102" t="s">
        <v>25</v>
      </c>
      <c r="K434" s="17" t="s">
        <v>46</v>
      </c>
    </row>
    <row r="435" spans="1:11" ht="30" customHeight="1" x14ac:dyDescent="0.25">
      <c r="A435" s="48">
        <f t="shared" si="13"/>
        <v>4</v>
      </c>
      <c r="B435" s="128">
        <v>43559</v>
      </c>
      <c r="C435" s="152" t="s">
        <v>662</v>
      </c>
      <c r="D435" s="19" t="str">
        <f>IFERROR((IFERROR(VLOOKUP(C435,CADA_PROD!C:G,5,0),VLOOKUP(C435,CADA_PROD!B:G,6,0))),"")</f>
        <v>unidade</v>
      </c>
      <c r="E435" s="20"/>
      <c r="F435" s="16"/>
      <c r="G435" s="47">
        <v>150</v>
      </c>
      <c r="H435" s="46">
        <f>IF(C435="","",SUMIFS(entrada!H:H,entrada!C:C,C435,entrada!N:N,K435)-SUMIFS(SAIDA!G:G,SAIDA!C:C,C435,K:K,K435))</f>
        <v>750</v>
      </c>
      <c r="I435" s="22" t="e">
        <f>IF(C435="","",VLOOKUP(C435,CADA_PROD!C:F,4,0)*G435)</f>
        <v>#N/A</v>
      </c>
      <c r="J435" s="17" t="s">
        <v>25</v>
      </c>
      <c r="K435" s="17" t="s">
        <v>46</v>
      </c>
    </row>
    <row r="436" spans="1:11" ht="30" customHeight="1" x14ac:dyDescent="0.25">
      <c r="A436" s="48">
        <f t="shared" si="13"/>
        <v>4</v>
      </c>
      <c r="B436" s="128">
        <v>43559</v>
      </c>
      <c r="C436" s="152" t="s">
        <v>666</v>
      </c>
      <c r="D436" s="19" t="str">
        <f>IFERROR((IFERROR(VLOOKUP(C436,CADA_PROD!C:G,5,0),VLOOKUP(C436,CADA_PROD!B:G,6,0))),"")</f>
        <v>unidade</v>
      </c>
      <c r="E436" s="20"/>
      <c r="F436" s="16"/>
      <c r="G436" s="47">
        <v>20</v>
      </c>
      <c r="H436" s="46">
        <f>IF(C436="","",SUMIFS(entrada!H:H,entrada!C:C,C436,entrada!N:N,K436)-SUMIFS(SAIDA!G:G,SAIDA!C:C,C436,K:K,K436))</f>
        <v>89</v>
      </c>
      <c r="I436" s="22" t="e">
        <f>IF(C436="","",VLOOKUP(C436,CADA_PROD!C:F,4,0)*G436)</f>
        <v>#N/A</v>
      </c>
      <c r="J436" s="102" t="s">
        <v>25</v>
      </c>
      <c r="K436" s="17" t="s">
        <v>46</v>
      </c>
    </row>
    <row r="437" spans="1:11" ht="30" customHeight="1" x14ac:dyDescent="0.25">
      <c r="A437" s="48">
        <f t="shared" si="13"/>
        <v>4</v>
      </c>
      <c r="B437" s="128">
        <v>43559</v>
      </c>
      <c r="C437" s="152" t="s">
        <v>665</v>
      </c>
      <c r="D437" s="19" t="str">
        <f>IFERROR((IFERROR(VLOOKUP(C437,CADA_PROD!C:G,5,0),VLOOKUP(C437,CADA_PROD!B:G,6,0))),"")</f>
        <v>unidade</v>
      </c>
      <c r="E437" s="20"/>
      <c r="F437" s="16"/>
      <c r="G437" s="47">
        <v>12</v>
      </c>
      <c r="H437" s="46">
        <f>IF(C437="","",SUMIFS(entrada!H:H,entrada!C:C,C437,entrada!N:N,K437)-SUMIFS(SAIDA!G:G,SAIDA!C:C,C437,K:K,K437))</f>
        <v>68</v>
      </c>
      <c r="I437" s="22" t="e">
        <f>IF(C437="","",VLOOKUP(C437,CADA_PROD!C:F,4,0)*G437)</f>
        <v>#N/A</v>
      </c>
      <c r="J437" s="17" t="s">
        <v>25</v>
      </c>
      <c r="K437" s="17" t="s">
        <v>46</v>
      </c>
    </row>
    <row r="438" spans="1:11" ht="30.75" customHeight="1" x14ac:dyDescent="0.25">
      <c r="A438" s="48">
        <f t="shared" ref="A438:A460" si="14">IF(C438="","",MONTH(B438))</f>
        <v>4</v>
      </c>
      <c r="B438" s="128">
        <v>43559</v>
      </c>
      <c r="C438" s="152" t="s">
        <v>660</v>
      </c>
      <c r="D438" s="19" t="str">
        <f>IFERROR((IFERROR(VLOOKUP(C438,CADA_PROD!C:G,5,0),VLOOKUP(C438,CADA_PROD!B:G,6,0))),"")</f>
        <v>unidade</v>
      </c>
      <c r="E438" s="20"/>
      <c r="F438" s="16"/>
      <c r="G438" s="47">
        <v>1</v>
      </c>
      <c r="H438" s="46">
        <f>IF(C438="","",SUMIFS(entrada!H:H,entrada!C:C,C438,entrada!N:N,K438)-SUMIFS(SAIDA!G:G,SAIDA!C:C,C438,K:K,K438))</f>
        <v>582</v>
      </c>
      <c r="I438" s="22" t="e">
        <f>IF(C438="","",VLOOKUP(C438,CADA_PROD!C:F,4,0)*G438)</f>
        <v>#N/A</v>
      </c>
      <c r="J438" s="102" t="s">
        <v>25</v>
      </c>
      <c r="K438" s="17" t="s">
        <v>46</v>
      </c>
    </row>
    <row r="439" spans="1:11" ht="30.75" customHeight="1" x14ac:dyDescent="0.25">
      <c r="A439" s="48">
        <f t="shared" si="14"/>
        <v>4</v>
      </c>
      <c r="B439" s="128">
        <v>43559</v>
      </c>
      <c r="C439" s="152" t="s">
        <v>661</v>
      </c>
      <c r="D439" s="19" t="str">
        <f>IFERROR((IFERROR(VLOOKUP(C439,CADA_PROD!C:G,5,0),VLOOKUP(C439,CADA_PROD!B:G,6,0))),"")</f>
        <v>unidade</v>
      </c>
      <c r="E439" s="20"/>
      <c r="F439" s="16"/>
      <c r="G439" s="47">
        <v>1</v>
      </c>
      <c r="H439" s="46">
        <f>IF(C439="","",SUMIFS(entrada!H:H,entrada!C:C,C439,entrada!N:N,K439)-SUMIFS(SAIDA!G:G,SAIDA!C:C,C439,K:K,K439))</f>
        <v>510</v>
      </c>
      <c r="I439" s="22" t="e">
        <f>IF(C439="","",VLOOKUP(C439,CADA_PROD!C:F,4,0)*G439)</f>
        <v>#N/A</v>
      </c>
      <c r="J439" s="17" t="s">
        <v>25</v>
      </c>
      <c r="K439" s="17" t="s">
        <v>46</v>
      </c>
    </row>
    <row r="440" spans="1:11" ht="30.75" customHeight="1" x14ac:dyDescent="0.25">
      <c r="A440" s="48">
        <f t="shared" si="14"/>
        <v>4</v>
      </c>
      <c r="B440" s="128">
        <v>43559</v>
      </c>
      <c r="C440" s="152" t="s">
        <v>738</v>
      </c>
      <c r="D440" s="19" t="str">
        <f>IFERROR((IFERROR(VLOOKUP(C440,CADA_PROD!C:G,5,0),VLOOKUP(C440,CADA_PROD!B:G,6,0))),"")</f>
        <v/>
      </c>
      <c r="E440" s="20"/>
      <c r="F440" s="16"/>
      <c r="G440" s="47">
        <v>1</v>
      </c>
      <c r="H440" s="46">
        <f>IF(C440="","",SUMIFS(entrada!H:H,entrada!C:C,C440,entrada!N:N,K440)-SUMIFS(SAIDA!G:G,SAIDA!C:C,C440,K:K,K440))</f>
        <v>-1</v>
      </c>
      <c r="I440" s="22" t="e">
        <f>IF(C440="","",VLOOKUP(C440,CADA_PROD!C:F,4,0)*G440)</f>
        <v>#N/A</v>
      </c>
      <c r="J440" s="102" t="s">
        <v>25</v>
      </c>
      <c r="K440" s="17" t="s">
        <v>46</v>
      </c>
    </row>
    <row r="441" spans="1:11" ht="30.75" customHeight="1" x14ac:dyDescent="0.25">
      <c r="A441" s="48">
        <f t="shared" si="14"/>
        <v>4</v>
      </c>
      <c r="B441" s="128">
        <v>43559</v>
      </c>
      <c r="C441" s="152" t="s">
        <v>729</v>
      </c>
      <c r="D441" s="19" t="str">
        <f>IFERROR((IFERROR(VLOOKUP(C441,CADA_PROD!C:G,5,0),VLOOKUP(C441,CADA_PROD!B:G,6,0))),"")</f>
        <v/>
      </c>
      <c r="E441" s="20"/>
      <c r="F441" s="16"/>
      <c r="G441" s="47">
        <v>1</v>
      </c>
      <c r="H441" s="46">
        <f>IF(C441="","",SUMIFS(entrada!H:H,entrada!C:C,C441,entrada!N:N,K441)-SUMIFS(SAIDA!G:G,SAIDA!C:C,C441,K:K,K441))</f>
        <v>-5</v>
      </c>
      <c r="I441" s="22" t="e">
        <f>IF(C441="","",VLOOKUP(C441,CADA_PROD!C:F,4,0)*G441)</f>
        <v>#N/A</v>
      </c>
      <c r="J441" s="17" t="s">
        <v>25</v>
      </c>
      <c r="K441" s="17" t="s">
        <v>46</v>
      </c>
    </row>
    <row r="442" spans="1:11" ht="30.75" customHeight="1" x14ac:dyDescent="0.25">
      <c r="A442" s="48">
        <f t="shared" si="14"/>
        <v>4</v>
      </c>
      <c r="B442" s="128">
        <v>43560</v>
      </c>
      <c r="C442" s="152" t="s">
        <v>660</v>
      </c>
      <c r="D442" s="19" t="str">
        <f>IFERROR((IFERROR(VLOOKUP(C442,CADA_PROD!C:G,5,0),VLOOKUP(C442,CADA_PROD!B:G,6,0))),"")</f>
        <v>unidade</v>
      </c>
      <c r="E442" s="20"/>
      <c r="F442" s="16"/>
      <c r="G442" s="47">
        <v>9</v>
      </c>
      <c r="H442" s="46">
        <f>IF(C442="","",SUMIFS(entrada!H:H,entrada!C:C,C442,entrada!N:N,K442)-SUMIFS(SAIDA!G:G,SAIDA!C:C,C442,K:K,K442))</f>
        <v>582</v>
      </c>
      <c r="I442" s="22" t="e">
        <f>IF(C442="","",VLOOKUP(C442,CADA_PROD!C:F,4,0)*G442)</f>
        <v>#N/A</v>
      </c>
      <c r="J442" s="102" t="s">
        <v>25</v>
      </c>
      <c r="K442" s="17" t="s">
        <v>46</v>
      </c>
    </row>
    <row r="443" spans="1:11" ht="30.75" customHeight="1" x14ac:dyDescent="0.25">
      <c r="A443" s="48">
        <f t="shared" si="14"/>
        <v>4</v>
      </c>
      <c r="B443" s="128">
        <v>43560</v>
      </c>
      <c r="C443" s="152" t="s">
        <v>661</v>
      </c>
      <c r="D443" s="19" t="str">
        <f>IFERROR((IFERROR(VLOOKUP(C443,CADA_PROD!C:G,5,0),VLOOKUP(C443,CADA_PROD!B:G,6,0))),"")</f>
        <v>unidade</v>
      </c>
      <c r="E443" s="20"/>
      <c r="F443" s="16"/>
      <c r="G443" s="47">
        <v>4</v>
      </c>
      <c r="H443" s="46">
        <f>IF(C443="","",SUMIFS(entrada!H:H,entrada!C:C,C443,entrada!N:N,K443)-SUMIFS(SAIDA!G:G,SAIDA!C:C,C443,K:K,K443))</f>
        <v>510</v>
      </c>
      <c r="I443" s="22" t="e">
        <f>IF(C443="","",VLOOKUP(C443,CADA_PROD!C:F,4,0)*G443)</f>
        <v>#N/A</v>
      </c>
      <c r="J443" s="17" t="s">
        <v>25</v>
      </c>
      <c r="K443" s="17" t="s">
        <v>46</v>
      </c>
    </row>
    <row r="444" spans="1:11" ht="30.75" customHeight="1" x14ac:dyDescent="0.25">
      <c r="A444" s="48">
        <f t="shared" si="14"/>
        <v>4</v>
      </c>
      <c r="B444" s="128">
        <v>43560</v>
      </c>
      <c r="C444" s="152" t="s">
        <v>666</v>
      </c>
      <c r="D444" s="19" t="str">
        <f>IFERROR((IFERROR(VLOOKUP(C444,CADA_PROD!C:G,5,0),VLOOKUP(C444,CADA_PROD!B:G,6,0))),"")</f>
        <v>unidade</v>
      </c>
      <c r="E444" s="20"/>
      <c r="F444" s="16"/>
      <c r="G444" s="47">
        <v>10</v>
      </c>
      <c r="H444" s="46">
        <f>IF(C444="","",SUMIFS(entrada!H:H,entrada!C:C,C444,entrada!N:N,K444)-SUMIFS(SAIDA!G:G,SAIDA!C:C,C444,K:K,K444))</f>
        <v>89</v>
      </c>
      <c r="I444" s="22" t="e">
        <f>IF(C444="","",VLOOKUP(C444,CADA_PROD!C:F,4,0)*G444)</f>
        <v>#N/A</v>
      </c>
      <c r="J444" s="102" t="s">
        <v>25</v>
      </c>
      <c r="K444" s="17" t="s">
        <v>46</v>
      </c>
    </row>
    <row r="445" spans="1:11" ht="30.75" customHeight="1" x14ac:dyDescent="0.25">
      <c r="A445" s="48">
        <f t="shared" si="14"/>
        <v>4</v>
      </c>
      <c r="B445" s="128">
        <v>43563</v>
      </c>
      <c r="C445" s="152" t="s">
        <v>660</v>
      </c>
      <c r="D445" s="19" t="str">
        <f>IFERROR((IFERROR(VLOOKUP(C445,CADA_PROD!C:G,5,0),VLOOKUP(C445,CADA_PROD!B:G,6,0))),"")</f>
        <v>unidade</v>
      </c>
      <c r="E445" s="20"/>
      <c r="F445" s="16"/>
      <c r="G445" s="47">
        <v>10</v>
      </c>
      <c r="H445" s="46">
        <f>IF(C445="","",SUMIFS(entrada!H:H,entrada!C:C,C445,entrada!N:N,K445)-SUMIFS(SAIDA!G:G,SAIDA!C:C,C445,K:K,K445))</f>
        <v>582</v>
      </c>
      <c r="I445" s="22" t="e">
        <f>IF(C445="","",VLOOKUP(C445,CADA_PROD!C:F,4,0)*G445)</f>
        <v>#N/A</v>
      </c>
      <c r="J445" s="17" t="s">
        <v>25</v>
      </c>
      <c r="K445" s="17" t="s">
        <v>46</v>
      </c>
    </row>
    <row r="446" spans="1:11" ht="30.75" customHeight="1" x14ac:dyDescent="0.25">
      <c r="A446" s="48">
        <f t="shared" si="14"/>
        <v>4</v>
      </c>
      <c r="B446" s="128">
        <v>43563</v>
      </c>
      <c r="C446" s="152" t="s">
        <v>661</v>
      </c>
      <c r="D446" s="19" t="str">
        <f>IFERROR((IFERROR(VLOOKUP(C446,CADA_PROD!C:G,5,0),VLOOKUP(C446,CADA_PROD!B:G,6,0))),"")</f>
        <v>unidade</v>
      </c>
      <c r="E446" s="20"/>
      <c r="F446" s="16"/>
      <c r="G446" s="47">
        <v>10</v>
      </c>
      <c r="H446" s="46">
        <f>IF(C446="","",SUMIFS(entrada!H:H,entrada!C:C,C446,entrada!N:N,K446)-SUMIFS(SAIDA!G:G,SAIDA!C:C,C446,K:K,K446))</f>
        <v>510</v>
      </c>
      <c r="I446" s="22" t="e">
        <f>IF(C446="","",VLOOKUP(C446,CADA_PROD!C:F,4,0)*G446)</f>
        <v>#N/A</v>
      </c>
      <c r="J446" s="102" t="s">
        <v>25</v>
      </c>
      <c r="K446" s="17" t="s">
        <v>46</v>
      </c>
    </row>
    <row r="447" spans="1:11" ht="30.75" customHeight="1" x14ac:dyDescent="0.25">
      <c r="A447" s="48">
        <f t="shared" si="14"/>
        <v>4</v>
      </c>
      <c r="B447" s="128">
        <v>43563</v>
      </c>
      <c r="C447" s="152" t="s">
        <v>241</v>
      </c>
      <c r="D447" s="19">
        <f>IFERROR((IFERROR(VLOOKUP(C447,CADA_PROD!C:G,5,0),VLOOKUP(C447,CADA_PROD!B:G,6,0))),"")</f>
        <v>0</v>
      </c>
      <c r="E447" s="20"/>
      <c r="F447" s="16"/>
      <c r="G447" s="47">
        <v>4</v>
      </c>
      <c r="H447" s="46">
        <f>IF(C447="","",SUMIFS(entrada!H:H,entrada!C:C,C447,entrada!N:N,K447)-SUMIFS(SAIDA!G:G,SAIDA!C:C,C447,K:K,K447))</f>
        <v>68</v>
      </c>
      <c r="I447" s="22">
        <f>IF(C447="","",VLOOKUP(C447,CADA_PROD!C:F,4,0)*G447)</f>
        <v>0</v>
      </c>
      <c r="J447" s="17" t="s">
        <v>25</v>
      </c>
      <c r="K447" s="17" t="s">
        <v>46</v>
      </c>
    </row>
    <row r="448" spans="1:11" ht="30.75" customHeight="1" x14ac:dyDescent="0.25">
      <c r="A448" s="48">
        <f t="shared" si="14"/>
        <v>4</v>
      </c>
      <c r="B448" s="128">
        <v>43564</v>
      </c>
      <c r="C448" s="152" t="s">
        <v>666</v>
      </c>
      <c r="D448" s="19" t="str">
        <f>IFERROR((IFERROR(VLOOKUP(C448,CADA_PROD!C:G,5,0),VLOOKUP(C448,CADA_PROD!B:G,6,0))),"")</f>
        <v>unidade</v>
      </c>
      <c r="E448" s="20"/>
      <c r="F448" s="16"/>
      <c r="G448" s="47">
        <v>1</v>
      </c>
      <c r="H448" s="46">
        <f>IF(C448="","",SUMIFS(entrada!H:H,entrada!C:C,C448,entrada!N:N,K448)-SUMIFS(SAIDA!G:G,SAIDA!C:C,C448,K:K,K448))</f>
        <v>89</v>
      </c>
      <c r="I448" s="22" t="e">
        <f>IF(C448="","",VLOOKUP(C448,CADA_PROD!C:F,4,0)*G448)</f>
        <v>#N/A</v>
      </c>
      <c r="J448" s="102" t="s">
        <v>25</v>
      </c>
      <c r="K448" s="17" t="s">
        <v>46</v>
      </c>
    </row>
    <row r="449" spans="1:11" ht="30.75" customHeight="1" x14ac:dyDescent="0.25">
      <c r="A449" s="48">
        <f t="shared" si="14"/>
        <v>4</v>
      </c>
      <c r="B449" s="128">
        <v>43564</v>
      </c>
      <c r="C449" s="152" t="s">
        <v>254</v>
      </c>
      <c r="D449" s="19">
        <f>IFERROR((IFERROR(VLOOKUP(C449,CADA_PROD!C:G,5,0),VLOOKUP(C449,CADA_PROD!B:G,6,0))),"")</f>
        <v>0</v>
      </c>
      <c r="E449" s="20"/>
      <c r="F449" s="16"/>
      <c r="G449" s="47">
        <v>1</v>
      </c>
      <c r="H449" s="46">
        <f>IF(C449="","",SUMIFS(entrada!H:H,entrada!C:C,C449,entrada!N:N,K449)-SUMIFS(SAIDA!G:G,SAIDA!C:C,C449,K:K,K449))</f>
        <v>-2</v>
      </c>
      <c r="I449" s="22">
        <f>IF(C449="","",VLOOKUP(C449,CADA_PROD!C:F,4,0)*G449)</f>
        <v>0</v>
      </c>
      <c r="J449" s="17" t="s">
        <v>25</v>
      </c>
      <c r="K449" s="17" t="s">
        <v>46</v>
      </c>
    </row>
    <row r="450" spans="1:11" ht="30.75" customHeight="1" x14ac:dyDescent="0.25">
      <c r="A450" s="48">
        <f t="shared" si="14"/>
        <v>4</v>
      </c>
      <c r="B450" s="128">
        <v>43564</v>
      </c>
      <c r="C450" s="152" t="s">
        <v>255</v>
      </c>
      <c r="D450" s="19">
        <f>IFERROR((IFERROR(VLOOKUP(C450,CADA_PROD!C:G,5,0),VLOOKUP(C450,CADA_PROD!B:G,6,0))),"")</f>
        <v>0</v>
      </c>
      <c r="E450" s="20"/>
      <c r="F450" s="16"/>
      <c r="G450" s="47">
        <v>1</v>
      </c>
      <c r="H450" s="46">
        <f>IF(C450="","",SUMIFS(entrada!H:H,entrada!C:C,C450,entrada!N:N,K450)-SUMIFS(SAIDA!G:G,SAIDA!C:C,C450,K:K,K450))</f>
        <v>-2</v>
      </c>
      <c r="I450" s="22">
        <f>IF(C450="","",VLOOKUP(C450,CADA_PROD!C:F,4,0)*G450)</f>
        <v>0</v>
      </c>
      <c r="J450" s="102" t="s">
        <v>25</v>
      </c>
      <c r="K450" s="17" t="s">
        <v>46</v>
      </c>
    </row>
    <row r="451" spans="1:11" ht="30.75" customHeight="1" x14ac:dyDescent="0.25">
      <c r="A451" s="48">
        <f t="shared" si="14"/>
        <v>4</v>
      </c>
      <c r="B451" s="128">
        <v>43564</v>
      </c>
      <c r="C451" s="152" t="s">
        <v>240</v>
      </c>
      <c r="D451" s="19" t="str">
        <f>IFERROR((IFERROR(VLOOKUP(C451,CADA_PROD!C:G,5,0),VLOOKUP(C451,CADA_PROD!B:G,6,0))),"")</f>
        <v>unidade</v>
      </c>
      <c r="E451" s="20"/>
      <c r="F451" s="16"/>
      <c r="G451" s="47">
        <v>2</v>
      </c>
      <c r="H451" s="46">
        <f>IF(C451="","",SUMIFS(entrada!H:H,entrada!C:C,C451,entrada!N:N,K451)-SUMIFS(SAIDA!G:G,SAIDA!C:C,C451,K:K,K451))</f>
        <v>4</v>
      </c>
      <c r="I451" s="22">
        <f>IF(C451="","",VLOOKUP(C451,CADA_PROD!C:F,4,0)*G451)</f>
        <v>0</v>
      </c>
      <c r="J451" s="17" t="s">
        <v>25</v>
      </c>
      <c r="K451" s="17" t="s">
        <v>46</v>
      </c>
    </row>
    <row r="452" spans="1:11" ht="30.75" customHeight="1" x14ac:dyDescent="0.25">
      <c r="A452" s="48" t="str">
        <f t="shared" si="14"/>
        <v/>
      </c>
      <c r="B452" s="18"/>
      <c r="C452" s="19"/>
      <c r="D452" s="19" t="str">
        <f>IFERROR((IFERROR(VLOOKUP(C452,CADA_PROD!C:G,5,0),VLOOKUP(C452,CADA_PROD!B:G,6,0))),"")</f>
        <v/>
      </c>
      <c r="E452" s="20"/>
      <c r="F452" s="16"/>
      <c r="G452" s="47"/>
      <c r="H452" s="46" t="str">
        <f>IF(C452="","",SUMIFS(entrada!H:H,entrada!C:C,C452,entrada!N:N,K452)-SUMIFS(SAIDA!G:G,SAIDA!C:C,C452,K:K,K452))</f>
        <v/>
      </c>
      <c r="I452" s="22" t="str">
        <f>IF(C452="","",VLOOKUP(C452,CADA_PROD!C:F,4,0)*G452)</f>
        <v/>
      </c>
      <c r="J452" s="102" t="s">
        <v>25</v>
      </c>
      <c r="K452" s="17" t="s">
        <v>46</v>
      </c>
    </row>
    <row r="453" spans="1:11" ht="30.75" customHeight="1" x14ac:dyDescent="0.25">
      <c r="A453" s="48" t="str">
        <f t="shared" si="14"/>
        <v/>
      </c>
      <c r="B453" s="18"/>
      <c r="C453" s="19"/>
      <c r="D453" s="19" t="str">
        <f>IFERROR((IFERROR(VLOOKUP(C453,CADA_PROD!C:G,5,0),VLOOKUP(C453,CADA_PROD!B:G,6,0))),"")</f>
        <v/>
      </c>
      <c r="E453" s="20"/>
      <c r="F453" s="16"/>
      <c r="G453" s="47"/>
      <c r="H453" s="46" t="str">
        <f>IF(C453="","",SUMIFS(entrada!H:H,entrada!C:C,C453,entrada!N:N,K453)-SUMIFS(SAIDA!G:G,SAIDA!C:C,C453,K:K,K453))</f>
        <v/>
      </c>
      <c r="I453" s="22" t="str">
        <f>IF(C453="","",VLOOKUP(C453,CADA_PROD!C:F,4,0)*G453)</f>
        <v/>
      </c>
      <c r="J453" s="17" t="s">
        <v>25</v>
      </c>
      <c r="K453" s="17" t="s">
        <v>46</v>
      </c>
    </row>
    <row r="454" spans="1:11" ht="30.75" customHeight="1" x14ac:dyDescent="0.25">
      <c r="A454" s="48" t="str">
        <f t="shared" si="14"/>
        <v/>
      </c>
      <c r="B454" s="18"/>
      <c r="C454" s="19"/>
      <c r="D454" s="19" t="str">
        <f>IFERROR((IFERROR(VLOOKUP(C454,CADA_PROD!C:G,5,0),VLOOKUP(C454,CADA_PROD!B:G,6,0))),"")</f>
        <v/>
      </c>
      <c r="E454" s="20"/>
      <c r="F454" s="16"/>
      <c r="G454" s="47"/>
      <c r="H454" s="46" t="str">
        <f>IF(C454="","",SUMIFS(entrada!H:H,entrada!C:C,C454,entrada!N:N,K454)-SUMIFS(SAIDA!G:G,SAIDA!C:C,C454,K:K,K454))</f>
        <v/>
      </c>
      <c r="I454" s="22" t="str">
        <f>IF(C454="","",VLOOKUP(C454,CADA_PROD!C:F,4,0)*G454)</f>
        <v/>
      </c>
      <c r="J454" s="102" t="s">
        <v>25</v>
      </c>
      <c r="K454" s="17" t="s">
        <v>46</v>
      </c>
    </row>
    <row r="455" spans="1:11" ht="30.75" customHeight="1" x14ac:dyDescent="0.25">
      <c r="A455" s="48" t="str">
        <f t="shared" si="14"/>
        <v/>
      </c>
      <c r="B455" s="18"/>
      <c r="C455" s="19"/>
      <c r="D455" s="19" t="str">
        <f>IFERROR((IFERROR(VLOOKUP(C455,CADA_PROD!C:G,5,0),VLOOKUP(C455,CADA_PROD!B:G,6,0))),"")</f>
        <v/>
      </c>
      <c r="E455" s="20"/>
      <c r="F455" s="16"/>
      <c r="G455" s="47"/>
      <c r="H455" s="46" t="str">
        <f>IF(C455="","",SUMIFS(entrada!H:H,entrada!C:C,C455,entrada!N:N,K455)-SUMIFS(SAIDA!G:G,SAIDA!C:C,C455,K:K,K455))</f>
        <v/>
      </c>
      <c r="I455" s="22" t="str">
        <f>IF(C455="","",VLOOKUP(C455,CADA_PROD!C:F,4,0)*G455)</f>
        <v/>
      </c>
      <c r="J455" s="17" t="s">
        <v>25</v>
      </c>
      <c r="K455" s="17" t="s">
        <v>46</v>
      </c>
    </row>
    <row r="456" spans="1:11" ht="30.75" customHeight="1" x14ac:dyDescent="0.25">
      <c r="A456" s="48" t="str">
        <f t="shared" si="14"/>
        <v/>
      </c>
      <c r="B456" s="18"/>
      <c r="C456" s="19"/>
      <c r="D456" s="19" t="str">
        <f>IFERROR((IFERROR(VLOOKUP(C456,CADA_PROD!C:G,5,0),VLOOKUP(C456,CADA_PROD!B:G,6,0))),"")</f>
        <v/>
      </c>
      <c r="E456" s="20"/>
      <c r="F456" s="16"/>
      <c r="G456" s="47"/>
      <c r="H456" s="46" t="str">
        <f>IF(C456="","",SUMIFS(entrada!H:H,entrada!C:C,C456,entrada!N:N,K456)-SUMIFS(SAIDA!G:G,SAIDA!C:C,C456,K:K,K456))</f>
        <v/>
      </c>
      <c r="I456" s="22" t="str">
        <f>IF(C456="","",VLOOKUP(C456,CADA_PROD!C:F,4,0)*G456)</f>
        <v/>
      </c>
      <c r="J456" s="102" t="s">
        <v>25</v>
      </c>
      <c r="K456" s="17" t="s">
        <v>46</v>
      </c>
    </row>
    <row r="457" spans="1:11" ht="30.75" customHeight="1" x14ac:dyDescent="0.25">
      <c r="A457" s="48" t="str">
        <f t="shared" si="14"/>
        <v/>
      </c>
      <c r="B457" s="18"/>
      <c r="C457" s="19"/>
      <c r="D457" s="19" t="str">
        <f>IFERROR((IFERROR(VLOOKUP(C457,CADA_PROD!C:G,5,0),VLOOKUP(C457,CADA_PROD!B:G,6,0))),"")</f>
        <v/>
      </c>
      <c r="E457" s="20"/>
      <c r="F457" s="16"/>
      <c r="G457" s="47"/>
      <c r="H457" s="46" t="str">
        <f>IF(C457="","",SUMIFS(entrada!H:H,entrada!C:C,C457,entrada!N:N,K457)-SUMIFS(SAIDA!G:G,SAIDA!C:C,C457,K:K,K457))</f>
        <v/>
      </c>
      <c r="I457" s="22" t="str">
        <f>IF(C457="","",VLOOKUP(C457,CADA_PROD!C:F,4,0)*G457)</f>
        <v/>
      </c>
      <c r="J457" s="17" t="s">
        <v>25</v>
      </c>
      <c r="K457" s="17" t="s">
        <v>46</v>
      </c>
    </row>
    <row r="458" spans="1:11" ht="30.75" customHeight="1" x14ac:dyDescent="0.25">
      <c r="A458" s="48" t="str">
        <f t="shared" si="14"/>
        <v/>
      </c>
      <c r="B458" s="18"/>
      <c r="C458" s="19"/>
      <c r="D458" s="19" t="str">
        <f>IFERROR((IFERROR(VLOOKUP(C458,CADA_PROD!C:G,5,0),VLOOKUP(C458,CADA_PROD!B:G,6,0))),"")</f>
        <v/>
      </c>
      <c r="E458" s="20"/>
      <c r="F458" s="16"/>
      <c r="G458" s="47"/>
      <c r="H458" s="46" t="str">
        <f>IF(C458="","",SUMIFS(entrada!H:H,entrada!C:C,C458,entrada!N:N,K458)-SUMIFS(SAIDA!G:G,SAIDA!C:C,C458,K:K,K458))</f>
        <v/>
      </c>
      <c r="I458" s="22" t="str">
        <f>IF(C458="","",VLOOKUP(C458,CADA_PROD!C:F,4,0)*G458)</f>
        <v/>
      </c>
      <c r="J458" s="102" t="s">
        <v>25</v>
      </c>
      <c r="K458" s="17" t="s">
        <v>46</v>
      </c>
    </row>
    <row r="459" spans="1:11" ht="30.75" customHeight="1" x14ac:dyDescent="0.25">
      <c r="A459" s="48" t="str">
        <f t="shared" si="14"/>
        <v/>
      </c>
      <c r="B459" s="18"/>
      <c r="C459" s="19"/>
      <c r="D459" s="19" t="str">
        <f>IFERROR((IFERROR(VLOOKUP(C459,CADA_PROD!C:G,5,0),VLOOKUP(C459,CADA_PROD!B:G,6,0))),"")</f>
        <v/>
      </c>
      <c r="E459" s="20"/>
      <c r="F459" s="16"/>
      <c r="G459" s="47"/>
      <c r="H459" s="46" t="str">
        <f>IF(C459="","",SUMIFS(entrada!H:H,entrada!C:C,C459,entrada!N:N,K459)-SUMIFS(SAIDA!G:G,SAIDA!C:C,C459,K:K,K459))</f>
        <v/>
      </c>
      <c r="I459" s="22" t="str">
        <f>IF(C459="","",VLOOKUP(C459,CADA_PROD!C:F,4,0)*G459)</f>
        <v/>
      </c>
      <c r="J459" s="17" t="s">
        <v>25</v>
      </c>
      <c r="K459" s="17" t="s">
        <v>46</v>
      </c>
    </row>
    <row r="460" spans="1:11" ht="30.75" customHeight="1" x14ac:dyDescent="0.25">
      <c r="A460" s="48" t="str">
        <f t="shared" si="14"/>
        <v/>
      </c>
      <c r="B460" s="18"/>
      <c r="C460" s="19"/>
      <c r="D460" s="19" t="str">
        <f>IFERROR((IFERROR(VLOOKUP(C460,CADA_PROD!C:G,5,0),VLOOKUP(C460,CADA_PROD!B:G,6,0))),"")</f>
        <v/>
      </c>
      <c r="E460" s="20"/>
      <c r="F460" s="16"/>
      <c r="G460" s="47"/>
      <c r="H460" s="46" t="str">
        <f>IF(C460="","",SUMIFS(entrada!H:H,entrada!C:C,C460,entrada!N:N,K460)-SUMIFS(SAIDA!G:G,SAIDA!C:C,C460,K:K,K460))</f>
        <v/>
      </c>
      <c r="I460" s="22" t="str">
        <f>IF(C460="","",VLOOKUP(C460,CADA_PROD!C:F,4,0)*G460)</f>
        <v/>
      </c>
      <c r="J460" s="102" t="s">
        <v>25</v>
      </c>
      <c r="K460" s="17" t="s">
        <v>46</v>
      </c>
    </row>
    <row r="461" spans="1:11" x14ac:dyDescent="0.25">
      <c r="K461" s="22" t="s">
        <v>46</v>
      </c>
    </row>
    <row r="462" spans="1:11" x14ac:dyDescent="0.25">
      <c r="K462" s="17" t="s">
        <v>46</v>
      </c>
    </row>
    <row r="463" spans="1:11" x14ac:dyDescent="0.25">
      <c r="K463" s="22" t="s">
        <v>46</v>
      </c>
    </row>
    <row r="464" spans="1:11" x14ac:dyDescent="0.25">
      <c r="K464" s="17" t="s">
        <v>46</v>
      </c>
    </row>
    <row r="465" spans="11:11" x14ac:dyDescent="0.25">
      <c r="K465" s="22" t="s">
        <v>46</v>
      </c>
    </row>
    <row r="466" spans="11:11" x14ac:dyDescent="0.25">
      <c r="K466" s="17" t="s">
        <v>46</v>
      </c>
    </row>
    <row r="467" spans="11:11" x14ac:dyDescent="0.25">
      <c r="K467" s="22" t="s">
        <v>46</v>
      </c>
    </row>
    <row r="468" spans="11:11" x14ac:dyDescent="0.25">
      <c r="K468" s="17" t="s">
        <v>46</v>
      </c>
    </row>
    <row r="469" spans="11:11" x14ac:dyDescent="0.25">
      <c r="K469" s="22" t="s">
        <v>46</v>
      </c>
    </row>
    <row r="470" spans="11:11" x14ac:dyDescent="0.25">
      <c r="K470" s="17" t="s">
        <v>46</v>
      </c>
    </row>
    <row r="471" spans="11:11" x14ac:dyDescent="0.25">
      <c r="K471" s="22" t="s">
        <v>46</v>
      </c>
    </row>
    <row r="472" spans="11:11" x14ac:dyDescent="0.25">
      <c r="K472" s="17" t="s">
        <v>46</v>
      </c>
    </row>
    <row r="473" spans="11:11" x14ac:dyDescent="0.25">
      <c r="K473" s="22" t="s">
        <v>46</v>
      </c>
    </row>
    <row r="474" spans="11:11" x14ac:dyDescent="0.25">
      <c r="K474" s="17" t="s">
        <v>46</v>
      </c>
    </row>
    <row r="475" spans="11:11" x14ac:dyDescent="0.25">
      <c r="K475" s="22" t="s">
        <v>46</v>
      </c>
    </row>
    <row r="476" spans="11:11" x14ac:dyDescent="0.25">
      <c r="K476" s="17" t="s">
        <v>46</v>
      </c>
    </row>
    <row r="477" spans="11:11" x14ac:dyDescent="0.25">
      <c r="K477" s="22" t="s">
        <v>46</v>
      </c>
    </row>
    <row r="478" spans="11:11" x14ac:dyDescent="0.25">
      <c r="K478" s="17" t="s">
        <v>46</v>
      </c>
    </row>
    <row r="479" spans="11:11" x14ac:dyDescent="0.25">
      <c r="K479" s="22" t="s">
        <v>46</v>
      </c>
    </row>
    <row r="480" spans="11:11" x14ac:dyDescent="0.25">
      <c r="K480" s="17" t="s">
        <v>46</v>
      </c>
    </row>
    <row r="481" spans="11:11" x14ac:dyDescent="0.25">
      <c r="K481" s="22" t="s">
        <v>46</v>
      </c>
    </row>
    <row r="482" spans="11:11" x14ac:dyDescent="0.25">
      <c r="K482" s="17" t="s">
        <v>46</v>
      </c>
    </row>
    <row r="483" spans="11:11" x14ac:dyDescent="0.25">
      <c r="K483" s="22" t="s">
        <v>46</v>
      </c>
    </row>
    <row r="484" spans="11:11" x14ac:dyDescent="0.25">
      <c r="K484" s="17" t="s">
        <v>46</v>
      </c>
    </row>
    <row r="485" spans="11:11" x14ac:dyDescent="0.25">
      <c r="K485" s="22" t="s">
        <v>46</v>
      </c>
    </row>
    <row r="486" spans="11:11" x14ac:dyDescent="0.25">
      <c r="K486" s="17" t="s">
        <v>46</v>
      </c>
    </row>
    <row r="487" spans="11:11" x14ac:dyDescent="0.25">
      <c r="K487" s="22" t="s">
        <v>46</v>
      </c>
    </row>
    <row r="488" spans="11:11" x14ac:dyDescent="0.25">
      <c r="K488" s="17" t="s">
        <v>46</v>
      </c>
    </row>
    <row r="489" spans="11:11" x14ac:dyDescent="0.25">
      <c r="K489" s="22" t="s">
        <v>46</v>
      </c>
    </row>
    <row r="490" spans="11:11" x14ac:dyDescent="0.25">
      <c r="K490" s="17" t="s">
        <v>46</v>
      </c>
    </row>
    <row r="491" spans="11:11" x14ac:dyDescent="0.25">
      <c r="K491" s="22" t="s">
        <v>46</v>
      </c>
    </row>
    <row r="492" spans="11:11" x14ac:dyDescent="0.25">
      <c r="K492" s="17" t="s">
        <v>46</v>
      </c>
    </row>
    <row r="493" spans="11:11" x14ac:dyDescent="0.25">
      <c r="K493" s="22" t="s">
        <v>46</v>
      </c>
    </row>
    <row r="494" spans="11:11" x14ac:dyDescent="0.25">
      <c r="K494" s="17" t="s">
        <v>46</v>
      </c>
    </row>
    <row r="495" spans="11:11" x14ac:dyDescent="0.25">
      <c r="K495" s="22" t="s">
        <v>46</v>
      </c>
    </row>
    <row r="496" spans="11:11" x14ac:dyDescent="0.25">
      <c r="K496" s="17" t="s">
        <v>46</v>
      </c>
    </row>
    <row r="497" spans="11:11" x14ac:dyDescent="0.25">
      <c r="K497" s="22" t="s">
        <v>46</v>
      </c>
    </row>
    <row r="498" spans="11:11" x14ac:dyDescent="0.25">
      <c r="K498" s="17" t="s">
        <v>46</v>
      </c>
    </row>
    <row r="499" spans="11:11" x14ac:dyDescent="0.25">
      <c r="K499" s="22" t="s">
        <v>46</v>
      </c>
    </row>
    <row r="500" spans="11:11" x14ac:dyDescent="0.25">
      <c r="K500" s="17" t="s">
        <v>46</v>
      </c>
    </row>
    <row r="501" spans="11:11" x14ac:dyDescent="0.25">
      <c r="K501" s="22" t="s">
        <v>46</v>
      </c>
    </row>
    <row r="502" spans="11:11" x14ac:dyDescent="0.25">
      <c r="K502" s="17" t="s">
        <v>46</v>
      </c>
    </row>
    <row r="503" spans="11:11" x14ac:dyDescent="0.25">
      <c r="K503" s="22" t="s">
        <v>46</v>
      </c>
    </row>
  </sheetData>
  <autoFilter ref="B3:K3" xr:uid="{00000000-0009-0000-0000-00000C000000}"/>
  <conditionalFormatting sqref="H1:H1048576">
    <cfRule type="colorScale" priority="1">
      <colorScale>
        <cfvo type="num" val="4"/>
        <cfvo type="num" val="5"/>
        <cfvo type="num" val="20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9</vt:i4>
      </vt:variant>
    </vt:vector>
  </HeadingPairs>
  <TitlesOfParts>
    <vt:vector size="22" baseType="lpstr">
      <vt:lpstr>CADA_PROD</vt:lpstr>
      <vt:lpstr>Fornecedor</vt:lpstr>
      <vt:lpstr>Loc_Arma</vt:lpstr>
      <vt:lpstr>profisionais</vt:lpstr>
      <vt:lpstr>Gera_inve</vt:lpstr>
      <vt:lpstr>Cent_inve</vt:lpstr>
      <vt:lpstr>Gera_rela</vt:lpstr>
      <vt:lpstr>Ana_rela</vt:lpstr>
      <vt:lpstr>DASH_boar</vt:lpstr>
      <vt:lpstr>DASH_indi</vt:lpstr>
      <vt:lpstr>DASH_repr</vt:lpstr>
      <vt:lpstr>entrada</vt:lpstr>
      <vt:lpstr>SAIDA</vt:lpstr>
      <vt:lpstr>CADA_PROD</vt:lpstr>
      <vt:lpstr>COD_ENTRADA</vt:lpstr>
      <vt:lpstr>COD_QUA</vt:lpstr>
      <vt:lpstr>COD_QUANTIADE_SAIDA</vt:lpstr>
      <vt:lpstr>COD_QUANTIDADE</vt:lpstr>
      <vt:lpstr>COD_QUANTIDADE_ENTRADA</vt:lpstr>
      <vt:lpstr>COD_SAIDA</vt:lpstr>
      <vt:lpstr>dash_indi</vt:lpstr>
      <vt:lpstr>DESCRIÇAO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 Pedro de Brito Macena</cp:lastModifiedBy>
  <cp:lastPrinted>2018-12-12T17:46:48Z</cp:lastPrinted>
  <dcterms:created xsi:type="dcterms:W3CDTF">2018-11-28T20:30:20Z</dcterms:created>
  <dcterms:modified xsi:type="dcterms:W3CDTF">2019-04-09T20:00:42Z</dcterms:modified>
</cp:coreProperties>
</file>