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InkAnnotation="0"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pronta\"/>
    </mc:Choice>
  </mc:AlternateContent>
  <xr:revisionPtr revIDLastSave="0" documentId="13_ncr:1_{8EF214F6-D6A3-4181-AB62-D96454F32B16}" xr6:coauthVersionLast="43" xr6:coauthVersionMax="43" xr10:uidLastSave="{00000000-0000-0000-0000-000000000000}"/>
  <bookViews>
    <workbookView xWindow="-120" yWindow="-120" windowWidth="19440" windowHeight="15000" tabRatio="558" xr2:uid="{00000000-000D-0000-FFFF-FFFF00000000}"/>
  </bookViews>
  <sheets>
    <sheet name="GERAL" sheetId="1" r:id="rId1"/>
    <sheet name="CUSTOS" sheetId="2" r:id="rId2"/>
    <sheet name="RASTREIO" sheetId="3" r:id="rId3"/>
    <sheet name="MANUTENÇÃO" sheetId="5" r:id="rId4"/>
    <sheet name="SEM GARANTIA" sheetId="7" r:id="rId5"/>
    <sheet name="GRÁFICOS" sheetId="4" r:id="rId6"/>
    <sheet name="CUSTOS S GARANTIA" sheetId="8" r:id="rId7"/>
  </sheets>
  <externalReferences>
    <externalReference r:id="rId8"/>
    <externalReference r:id="rId9"/>
  </externalReferences>
  <definedNames>
    <definedName name="_xlnm._FilterDatabase" localSheetId="2" hidden="1">RASTREIO!$A$5:$T$50</definedName>
    <definedName name="coluna1">Tabela2[[#All],[Coluna1]]</definedName>
    <definedName name="coluna5">Tabela2[Coluna5]</definedName>
    <definedName name="geral">GERAL!$1:$1048576</definedName>
    <definedName name="gradicos">GRÁFICOS!$1:$1048576</definedName>
    <definedName name="lista">GRÁFICOS!$C$1:$C$13</definedName>
    <definedName name="rastreio">RASTREIO!$1:$1048576</definedName>
    <definedName name="rastreio1">RASTREIO!$1:$1048576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3" l="1"/>
  <c r="B40" i="3" l="1"/>
  <c r="C40" i="3"/>
  <c r="D40" i="3"/>
  <c r="L40" i="3"/>
  <c r="M40" i="3"/>
  <c r="N40" i="3"/>
  <c r="B41" i="3"/>
  <c r="C41" i="3"/>
  <c r="D41" i="3"/>
  <c r="L41" i="3"/>
  <c r="M41" i="3"/>
  <c r="N41" i="3"/>
  <c r="B42" i="3"/>
  <c r="C42" i="3"/>
  <c r="D42" i="3"/>
  <c r="L42" i="3"/>
  <c r="M42" i="3"/>
  <c r="N42" i="3"/>
  <c r="B43" i="3"/>
  <c r="C43" i="3"/>
  <c r="D43" i="3"/>
  <c r="L43" i="3"/>
  <c r="M43" i="3"/>
  <c r="N43" i="3"/>
  <c r="B44" i="3"/>
  <c r="C44" i="3"/>
  <c r="L44" i="3"/>
  <c r="M44" i="3"/>
  <c r="N44" i="3"/>
  <c r="B45" i="3"/>
  <c r="C45" i="3"/>
  <c r="D45" i="3"/>
  <c r="L45" i="3"/>
  <c r="M45" i="3"/>
  <c r="N45" i="3"/>
  <c r="B46" i="3"/>
  <c r="C46" i="3"/>
  <c r="D46" i="3"/>
  <c r="L46" i="3"/>
  <c r="M46" i="3"/>
  <c r="N46" i="3"/>
  <c r="B47" i="3"/>
  <c r="C47" i="3"/>
  <c r="D47" i="3"/>
  <c r="L47" i="3"/>
  <c r="M47" i="3"/>
  <c r="N47" i="3"/>
  <c r="B48" i="3"/>
  <c r="C48" i="3"/>
  <c r="D48" i="3"/>
  <c r="L48" i="3"/>
  <c r="M48" i="3"/>
  <c r="N48" i="3"/>
  <c r="B49" i="3"/>
  <c r="C49" i="3"/>
  <c r="D49" i="3"/>
  <c r="L49" i="3"/>
  <c r="M49" i="3"/>
  <c r="N49" i="3"/>
  <c r="B50" i="3"/>
  <c r="C50" i="3"/>
  <c r="D50" i="3"/>
  <c r="L50" i="3"/>
  <c r="M50" i="3"/>
  <c r="N50" i="3"/>
  <c r="D37" i="3" l="1"/>
  <c r="D22" i="3" l="1"/>
  <c r="D28" i="3" l="1"/>
  <c r="D39" i="3" l="1"/>
  <c r="D30" i="3" l="1"/>
  <c r="D33" i="3"/>
  <c r="M32" i="3" l="1"/>
  <c r="B24" i="3"/>
  <c r="M146" i="1"/>
  <c r="M147" i="1"/>
  <c r="C31" i="3"/>
  <c r="N146" i="1"/>
  <c r="N419" i="1" l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L422" i="1"/>
  <c r="K422" i="1"/>
  <c r="J422" i="1"/>
  <c r="I422" i="1"/>
  <c r="I423" i="1" s="1"/>
  <c r="H429" i="1"/>
  <c r="H422" i="1"/>
  <c r="F443" i="1"/>
  <c r="F442" i="1"/>
  <c r="F441" i="1"/>
  <c r="F440" i="1"/>
  <c r="F439" i="1"/>
  <c r="F438" i="1"/>
  <c r="F437" i="1"/>
  <c r="F436" i="1"/>
  <c r="F435" i="1"/>
  <c r="F432" i="1"/>
  <c r="F431" i="1"/>
  <c r="F430" i="1"/>
  <c r="F429" i="1"/>
  <c r="F428" i="1"/>
  <c r="F427" i="1"/>
  <c r="F426" i="1"/>
  <c r="F425" i="1"/>
  <c r="F424" i="1"/>
  <c r="F423" i="1"/>
  <c r="F422" i="1"/>
  <c r="C422" i="1"/>
  <c r="O43" i="4"/>
  <c r="O42" i="4"/>
  <c r="O41" i="4"/>
  <c r="O40" i="4"/>
  <c r="O39" i="4"/>
  <c r="O38" i="4"/>
  <c r="O37" i="4"/>
  <c r="O36" i="4"/>
  <c r="O35" i="4"/>
  <c r="O34" i="4"/>
  <c r="O33" i="4"/>
  <c r="O32" i="4"/>
  <c r="M5" i="1"/>
  <c r="M145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6" i="1"/>
  <c r="H423" i="1" l="1"/>
  <c r="H424" i="1" s="1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6" i="5"/>
  <c r="H425" i="1" l="1"/>
  <c r="H426" i="1" s="1"/>
  <c r="H427" i="1" s="1"/>
  <c r="H430" i="1" s="1"/>
  <c r="H428" i="1" l="1"/>
  <c r="O20" i="4"/>
  <c r="O23" i="4" l="1"/>
  <c r="O22" i="4"/>
  <c r="O21" i="4"/>
  <c r="O19" i="4"/>
  <c r="O18" i="4"/>
  <c r="O17" i="4"/>
  <c r="O16" i="4"/>
  <c r="O15" i="4"/>
  <c r="O14" i="4"/>
  <c r="O13" i="4"/>
  <c r="O12" i="4"/>
  <c r="D28" i="2" l="1"/>
  <c r="D35" i="2"/>
  <c r="D34" i="2"/>
  <c r="D33" i="2"/>
  <c r="D32" i="2"/>
  <c r="D31" i="2"/>
  <c r="D30" i="2"/>
  <c r="D29" i="2"/>
  <c r="D27" i="2"/>
  <c r="B28" i="3" l="1"/>
  <c r="B16" i="3"/>
  <c r="B31" i="3"/>
  <c r="L6" i="3"/>
  <c r="L7" i="3"/>
  <c r="L8" i="3"/>
  <c r="L9" i="3"/>
  <c r="L10" i="3"/>
  <c r="B11" i="3"/>
  <c r="C11" i="3"/>
  <c r="D11" i="3"/>
  <c r="L11" i="3"/>
  <c r="M11" i="3"/>
  <c r="N11" i="3"/>
  <c r="B9" i="3"/>
  <c r="C424" i="7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6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6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7" i="5"/>
  <c r="B8" i="5"/>
  <c r="B9" i="5"/>
  <c r="B10" i="5"/>
  <c r="B11" i="5"/>
  <c r="B12" i="5"/>
  <c r="B6" i="5"/>
  <c r="H432" i="7"/>
  <c r="F20" i="8" s="1"/>
  <c r="H430" i="7"/>
  <c r="H426" i="7"/>
  <c r="H427" i="7"/>
  <c r="F19" i="2"/>
  <c r="M6" i="3"/>
  <c r="N6" i="3"/>
  <c r="M7" i="3"/>
  <c r="N7" i="3"/>
  <c r="C36" i="8"/>
  <c r="C35" i="8"/>
  <c r="C34" i="8"/>
  <c r="C33" i="8"/>
  <c r="C32" i="8"/>
  <c r="C31" i="8"/>
  <c r="F433" i="7"/>
  <c r="D35" i="8"/>
  <c r="E35" i="8" s="1"/>
  <c r="F432" i="7"/>
  <c r="D36" i="8" s="1"/>
  <c r="F431" i="7"/>
  <c r="D31" i="8" s="1"/>
  <c r="F430" i="7"/>
  <c r="D34" i="8"/>
  <c r="F34" i="8" s="1"/>
  <c r="F429" i="7"/>
  <c r="D33" i="8"/>
  <c r="E33" i="8" s="1"/>
  <c r="F33" i="8"/>
  <c r="F428" i="7"/>
  <c r="D32" i="8" s="1"/>
  <c r="F427" i="7"/>
  <c r="D30" i="8" s="1"/>
  <c r="F426" i="7"/>
  <c r="D29" i="8"/>
  <c r="E29" i="8" s="1"/>
  <c r="F425" i="7"/>
  <c r="D28" i="8"/>
  <c r="E28" i="8"/>
  <c r="L424" i="7"/>
  <c r="K424" i="7"/>
  <c r="C13" i="8"/>
  <c r="C14" i="8"/>
  <c r="J424" i="7"/>
  <c r="I424" i="7"/>
  <c r="I425" i="7"/>
  <c r="H424" i="7"/>
  <c r="F424" i="7"/>
  <c r="E35" i="2"/>
  <c r="E34" i="2"/>
  <c r="E33" i="2"/>
  <c r="E32" i="2"/>
  <c r="E29" i="2"/>
  <c r="N8" i="3"/>
  <c r="N9" i="3"/>
  <c r="N10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9" i="3"/>
  <c r="D31" i="3"/>
  <c r="D32" i="3"/>
  <c r="D34" i="3"/>
  <c r="D35" i="3"/>
  <c r="D36" i="3"/>
  <c r="D38" i="3"/>
  <c r="D6" i="3"/>
  <c r="C7" i="3"/>
  <c r="C8" i="3"/>
  <c r="C9" i="3"/>
  <c r="C10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6" i="3"/>
  <c r="B7" i="3"/>
  <c r="B8" i="3"/>
  <c r="B10" i="3"/>
  <c r="B12" i="3"/>
  <c r="B13" i="3"/>
  <c r="B14" i="3"/>
  <c r="B15" i="3"/>
  <c r="B17" i="3"/>
  <c r="B18" i="3"/>
  <c r="B19" i="3"/>
  <c r="B20" i="3"/>
  <c r="B21" i="3"/>
  <c r="B22" i="3"/>
  <c r="B23" i="3"/>
  <c r="B25" i="3"/>
  <c r="B26" i="3"/>
  <c r="B27" i="3"/>
  <c r="B29" i="3"/>
  <c r="B30" i="3"/>
  <c r="B32" i="3"/>
  <c r="B33" i="3"/>
  <c r="B34" i="3"/>
  <c r="B35" i="3"/>
  <c r="B36" i="3"/>
  <c r="B37" i="3"/>
  <c r="B38" i="3"/>
  <c r="B39" i="3"/>
  <c r="B6" i="3"/>
  <c r="M8" i="3"/>
  <c r="M9" i="3"/>
  <c r="M10" i="3"/>
  <c r="M12" i="3"/>
  <c r="G12" i="5" s="1"/>
  <c r="M13" i="3"/>
  <c r="M14" i="3"/>
  <c r="M15" i="3"/>
  <c r="M16" i="3"/>
  <c r="M17" i="3"/>
  <c r="M18" i="3"/>
  <c r="M19" i="3"/>
  <c r="M20" i="3"/>
  <c r="M21" i="3"/>
  <c r="M22" i="3"/>
  <c r="M23" i="3"/>
  <c r="M24" i="3"/>
  <c r="G24" i="5" s="1"/>
  <c r="M25" i="3"/>
  <c r="G25" i="5" s="1"/>
  <c r="M26" i="3"/>
  <c r="G26" i="5" s="1"/>
  <c r="M27" i="3"/>
  <c r="M28" i="3"/>
  <c r="M29" i="3"/>
  <c r="M30" i="3"/>
  <c r="M31" i="3"/>
  <c r="M33" i="3"/>
  <c r="M34" i="3"/>
  <c r="M35" i="3"/>
  <c r="M36" i="3"/>
  <c r="G36" i="5" s="1"/>
  <c r="M37" i="3"/>
  <c r="G37" i="5" s="1"/>
  <c r="M38" i="3"/>
  <c r="G38" i="5" s="1"/>
  <c r="M39" i="3"/>
  <c r="G39" i="5" s="1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12" i="3"/>
  <c r="L13" i="3"/>
  <c r="L14" i="3"/>
  <c r="L15" i="3"/>
  <c r="L16" i="3"/>
  <c r="L17" i="3"/>
  <c r="L18" i="3"/>
  <c r="L19" i="3"/>
  <c r="L20" i="3"/>
  <c r="L21" i="3"/>
  <c r="F12" i="8"/>
  <c r="D27" i="8"/>
  <c r="E27" i="8" s="1"/>
  <c r="C12" i="8"/>
  <c r="C20" i="8"/>
  <c r="C22" i="8" s="1"/>
  <c r="F28" i="8"/>
  <c r="F35" i="8"/>
  <c r="F27" i="8"/>
  <c r="F14" i="8"/>
  <c r="E30" i="2"/>
  <c r="C12" i="2"/>
  <c r="C20" i="2" s="1"/>
  <c r="C22" i="2" s="1"/>
  <c r="F15" i="8"/>
  <c r="C13" i="2"/>
  <c r="C14" i="2"/>
  <c r="F18" i="8"/>
  <c r="G35" i="5" l="1"/>
  <c r="H428" i="7"/>
  <c r="F16" i="8" s="1"/>
  <c r="E32" i="8"/>
  <c r="F32" i="8"/>
  <c r="F31" i="8"/>
  <c r="E31" i="8"/>
  <c r="E37" i="8" s="1"/>
  <c r="F30" i="8"/>
  <c r="E30" i="8"/>
  <c r="F36" i="8"/>
  <c r="E36" i="8"/>
  <c r="H429" i="7"/>
  <c r="F17" i="8" s="1"/>
  <c r="F29" i="8"/>
  <c r="H425" i="7"/>
  <c r="F13" i="8" s="1"/>
  <c r="E34" i="8"/>
  <c r="G33" i="5"/>
  <c r="G34" i="5"/>
  <c r="G28" i="5"/>
  <c r="G27" i="5"/>
  <c r="G13" i="5"/>
  <c r="F12" i="2"/>
  <c r="G30" i="5"/>
  <c r="G21" i="5"/>
  <c r="G17" i="5"/>
  <c r="G11" i="5"/>
  <c r="C15" i="2"/>
  <c r="G32" i="5"/>
  <c r="G29" i="5"/>
  <c r="G20" i="5"/>
  <c r="G16" i="5"/>
  <c r="G10" i="5"/>
  <c r="F13" i="2"/>
  <c r="F14" i="2"/>
  <c r="G7" i="5"/>
  <c r="G8" i="5"/>
  <c r="G31" i="5"/>
  <c r="G23" i="5"/>
  <c r="G19" i="5"/>
  <c r="G15" i="5"/>
  <c r="G9" i="5"/>
  <c r="G6" i="5"/>
  <c r="G22" i="5"/>
  <c r="G18" i="5"/>
  <c r="G14" i="5"/>
  <c r="H19" i="8" l="1"/>
  <c r="F38" i="8"/>
  <c r="H431" i="7"/>
  <c r="F19" i="8" s="1"/>
  <c r="F37" i="8"/>
  <c r="H12" i="8" s="1"/>
  <c r="F15" i="2"/>
  <c r="F16" i="2"/>
  <c r="F17" i="2" l="1"/>
  <c r="F18" i="2" l="1"/>
  <c r="F20" i="2"/>
  <c r="E28" i="2"/>
  <c r="E27" i="2"/>
  <c r="E31" i="2"/>
  <c r="E36" i="2"/>
  <c r="E37" i="2" l="1"/>
  <c r="H15" i="2" s="1"/>
  <c r="P233" i="1"/>
  <c r="P60" i="1"/>
  <c r="P323" i="1"/>
  <c r="P198" i="1"/>
  <c r="P389" i="1"/>
  <c r="P243" i="1"/>
  <c r="P148" i="1"/>
  <c r="P167" i="1"/>
  <c r="P44" i="1"/>
  <c r="P240" i="1"/>
  <c r="P377" i="1"/>
  <c r="P261" i="1"/>
  <c r="P108" i="1"/>
  <c r="P29" i="1"/>
  <c r="P251" i="1"/>
  <c r="P53" i="1"/>
  <c r="P383" i="1"/>
  <c r="P129" i="1"/>
  <c r="P226" i="1"/>
  <c r="P189" i="1"/>
  <c r="P313" i="1"/>
  <c r="P156" i="1"/>
  <c r="P413" i="1"/>
  <c r="P302" i="1"/>
  <c r="P265" i="1"/>
  <c r="P306" i="1"/>
  <c r="P81" i="1"/>
  <c r="P133" i="1"/>
  <c r="P8" i="1"/>
  <c r="P364" i="1"/>
  <c r="P190" i="1"/>
  <c r="P325" i="1"/>
  <c r="P207" i="1"/>
  <c r="P27" i="1"/>
  <c r="P174" i="1"/>
  <c r="P410" i="1"/>
  <c r="P339" i="1"/>
  <c r="P98" i="1"/>
  <c r="P336" i="1"/>
  <c r="P17" i="1"/>
  <c r="P379" i="1"/>
  <c r="P145" i="1"/>
  <c r="P100" i="1"/>
  <c r="P87" i="1"/>
  <c r="P342" i="1"/>
  <c r="P245" i="1"/>
  <c r="P215" i="1"/>
  <c r="P36" i="1"/>
  <c r="P406" i="1"/>
  <c r="P67" i="1"/>
  <c r="P105" i="1"/>
  <c r="P252" i="1"/>
  <c r="P201" i="1"/>
  <c r="P125" i="1"/>
  <c r="P402" i="1"/>
  <c r="P18" i="1"/>
  <c r="P312" i="1"/>
  <c r="P353" i="1"/>
  <c r="P32" i="1"/>
  <c r="P176" i="1"/>
  <c r="P202" i="1"/>
  <c r="P79" i="1"/>
  <c r="P219" i="1"/>
  <c r="P184" i="1"/>
  <c r="P132" i="1"/>
  <c r="P254" i="1"/>
  <c r="P387" i="1"/>
  <c r="P362" i="1"/>
  <c r="P14" i="1"/>
  <c r="P121" i="1"/>
  <c r="P128" i="1"/>
  <c r="P401" i="1"/>
  <c r="P183" i="1"/>
  <c r="P164" i="1"/>
  <c r="P146" i="1"/>
  <c r="P115" i="1"/>
  <c r="P231" i="1"/>
  <c r="P292" i="1"/>
  <c r="P220" i="1"/>
  <c r="P295" i="1"/>
  <c r="P337" i="1"/>
  <c r="P335" i="1"/>
  <c r="P316" i="1"/>
  <c r="P137" i="1"/>
  <c r="P298" i="1"/>
  <c r="P256" i="1"/>
  <c r="P58" i="1"/>
  <c r="P350" i="1"/>
  <c r="P123" i="1"/>
  <c r="P173" i="1"/>
  <c r="P386" i="1"/>
  <c r="P157" i="1"/>
  <c r="P291" i="1"/>
  <c r="P278" i="1"/>
  <c r="P394" i="1"/>
  <c r="P20" i="1"/>
  <c r="P24" i="1"/>
  <c r="P175" i="1"/>
  <c r="P21" i="1"/>
  <c r="P131" i="1"/>
  <c r="P118" i="1"/>
  <c r="P199" i="1"/>
  <c r="P182" i="1"/>
  <c r="P229" i="1"/>
  <c r="P34" i="1"/>
  <c r="P144" i="1"/>
  <c r="P28" i="1"/>
  <c r="P324" i="1"/>
  <c r="P213" i="1"/>
  <c r="P141" i="1"/>
  <c r="P206" i="1"/>
  <c r="P268" i="1"/>
  <c r="P304" i="1"/>
  <c r="P180" i="1"/>
  <c r="P93" i="1"/>
  <c r="P281" i="1"/>
  <c r="P230" i="1"/>
  <c r="P61" i="1"/>
  <c r="P262" i="1"/>
  <c r="P242" i="1"/>
  <c r="P22" i="1"/>
  <c r="P57" i="1"/>
  <c r="P59" i="1"/>
  <c r="P419" i="1"/>
  <c r="P64" i="1"/>
  <c r="P217" i="1"/>
  <c r="P89" i="1"/>
  <c r="P74" i="1"/>
  <c r="P270" i="1"/>
  <c r="P168" i="1"/>
  <c r="P142" i="1"/>
  <c r="P397" i="1"/>
  <c r="P151" i="1"/>
  <c r="P318" i="1"/>
  <c r="P73" i="1"/>
  <c r="P330" i="1"/>
  <c r="P321" i="1"/>
  <c r="P315" i="1"/>
  <c r="P354" i="1"/>
  <c r="P97" i="1"/>
  <c r="P40" i="1"/>
  <c r="P273" i="1"/>
  <c r="P380" i="1"/>
  <c r="P355" i="1"/>
  <c r="P236" i="1"/>
  <c r="P371" i="1"/>
  <c r="P197" i="1"/>
  <c r="P267" i="1"/>
  <c r="P241" i="1"/>
  <c r="P289" i="1"/>
  <c r="P143" i="1"/>
  <c r="P287" i="1"/>
  <c r="P110" i="1"/>
  <c r="P225" i="1"/>
  <c r="P333" i="1"/>
  <c r="P322" i="1"/>
  <c r="P288" i="1"/>
  <c r="P54" i="1"/>
  <c r="P45" i="1"/>
  <c r="P126" i="1"/>
  <c r="P91" i="1"/>
  <c r="P181" i="1"/>
  <c r="P26" i="1"/>
  <c r="P222" i="1"/>
  <c r="P12" i="1"/>
  <c r="P153" i="1"/>
  <c r="P10" i="1"/>
  <c r="P277" i="1"/>
  <c r="P385" i="1"/>
  <c r="P249" i="1"/>
  <c r="P345" i="1"/>
  <c r="P300" i="1"/>
  <c r="P16" i="1"/>
  <c r="P94" i="1"/>
  <c r="P286" i="1"/>
  <c r="P68" i="1"/>
  <c r="P338" i="1"/>
  <c r="P114" i="1"/>
  <c r="P361" i="1"/>
  <c r="P392" i="1"/>
  <c r="P75" i="1"/>
  <c r="P374" i="1"/>
  <c r="P216" i="1"/>
  <c r="P35" i="1"/>
  <c r="P191" i="1"/>
  <c r="P369" i="1"/>
  <c r="P221" i="1"/>
  <c r="P163" i="1"/>
  <c r="P307" i="1"/>
  <c r="P398" i="1"/>
  <c r="P358" i="1"/>
  <c r="P103" i="1"/>
  <c r="P196" i="1"/>
  <c r="P47" i="1"/>
  <c r="P340" i="1"/>
  <c r="P409" i="1"/>
  <c r="P99" i="1"/>
  <c r="P357" i="1"/>
  <c r="P272" i="1"/>
  <c r="P119" i="1"/>
  <c r="P15" i="1"/>
  <c r="P365" i="1"/>
  <c r="P349" i="1"/>
  <c r="P162" i="1"/>
  <c r="P169" i="1"/>
  <c r="P356" i="1"/>
  <c r="P258" i="1"/>
  <c r="P228" i="1"/>
  <c r="P33" i="1"/>
  <c r="P352" i="1"/>
  <c r="P135" i="1"/>
  <c r="P107" i="1"/>
  <c r="P414" i="1"/>
  <c r="P179" i="1"/>
  <c r="P90" i="1"/>
  <c r="P77" i="1"/>
  <c r="P415" i="1"/>
  <c r="P149" i="1"/>
  <c r="P373" i="1"/>
  <c r="P310" i="1"/>
  <c r="P187" i="1"/>
  <c r="P396" i="1"/>
  <c r="P412" i="1"/>
  <c r="P38" i="1"/>
  <c r="P239" i="1"/>
  <c r="P381" i="1"/>
  <c r="P102" i="1"/>
  <c r="P408" i="1"/>
  <c r="P70" i="1"/>
  <c r="P346" i="1"/>
  <c r="P140" i="1"/>
  <c r="P42" i="1"/>
  <c r="P96" i="1"/>
  <c r="P319" i="1"/>
  <c r="P384" i="1"/>
  <c r="P120" i="1"/>
  <c r="P85" i="1"/>
  <c r="P214" i="1"/>
  <c r="P417" i="1"/>
  <c r="P41" i="1"/>
  <c r="P106" i="1"/>
  <c r="P86" i="1"/>
  <c r="P400" i="1"/>
  <c r="P253" i="1"/>
  <c r="P92" i="1"/>
  <c r="P48" i="1"/>
  <c r="P403" i="1"/>
  <c r="P418" i="1"/>
  <c r="P351" i="1"/>
  <c r="P279" i="1"/>
  <c r="P223" i="1"/>
  <c r="P283" i="1"/>
  <c r="P269" i="1"/>
  <c r="P51" i="1"/>
  <c r="P309" i="1"/>
  <c r="P113" i="1"/>
  <c r="P138" i="1"/>
  <c r="P31" i="1"/>
  <c r="P152" i="1"/>
  <c r="P360" i="1"/>
  <c r="P343" i="1"/>
  <c r="P367" i="1"/>
  <c r="P139" i="1"/>
  <c r="P332" i="1"/>
  <c r="P84" i="1"/>
  <c r="P177" i="1"/>
  <c r="P212" i="1"/>
  <c r="P186" i="1"/>
  <c r="P63" i="1"/>
  <c r="P171" i="1"/>
  <c r="P154" i="1"/>
  <c r="P46" i="1"/>
  <c r="P150" i="1"/>
  <c r="P23" i="1"/>
  <c r="P122" i="1"/>
  <c r="P136" i="1"/>
  <c r="P192" i="1"/>
  <c r="P147" i="1"/>
  <c r="P301" i="1"/>
  <c r="P264" i="1"/>
  <c r="P195" i="1"/>
  <c r="P200" i="1"/>
  <c r="P237" i="1"/>
  <c r="P127" i="1"/>
  <c r="P101" i="1"/>
  <c r="P78" i="1"/>
  <c r="P39" i="1"/>
  <c r="P235" i="1"/>
  <c r="P376" i="1"/>
  <c r="P52" i="1"/>
  <c r="P188" i="1"/>
  <c r="P208" i="1"/>
  <c r="P341" i="1"/>
  <c r="P271" i="1"/>
  <c r="P72" i="1"/>
  <c r="P166" i="1"/>
  <c r="P293" i="1"/>
  <c r="P224" i="1"/>
  <c r="P266" i="1"/>
  <c r="P303" i="1"/>
  <c r="P209" i="1"/>
  <c r="P276" i="1"/>
  <c r="P56" i="1"/>
  <c r="P244" i="1"/>
  <c r="P275" i="1"/>
  <c r="P263" i="1"/>
  <c r="P11" i="1"/>
  <c r="P155" i="1"/>
  <c r="P185" i="1"/>
  <c r="P159" i="1"/>
  <c r="P290" i="1"/>
  <c r="P117" i="1"/>
  <c r="P71" i="1"/>
  <c r="P368" i="1"/>
  <c r="P329" i="1"/>
  <c r="P234" i="1"/>
  <c r="P320" i="1"/>
  <c r="P170" i="1"/>
  <c r="P259" i="1"/>
  <c r="P375" i="1"/>
  <c r="P160" i="1"/>
  <c r="P314" i="1"/>
  <c r="P37" i="1"/>
  <c r="P296" i="1"/>
  <c r="P112" i="1"/>
  <c r="P393" i="1"/>
  <c r="P130" i="1"/>
  <c r="P344" i="1"/>
  <c r="P218" i="1"/>
  <c r="P178" i="1"/>
  <c r="P83" i="1"/>
  <c r="P203" i="1"/>
  <c r="P395" i="1"/>
  <c r="P416" i="1"/>
  <c r="P227" i="1"/>
  <c r="P404" i="1"/>
  <c r="P299" i="1"/>
  <c r="P66" i="1"/>
  <c r="P248" i="1"/>
  <c r="P116" i="1"/>
  <c r="P50" i="1"/>
  <c r="P25" i="1"/>
  <c r="P255" i="1"/>
  <c r="P210" i="1"/>
  <c r="P391" i="1"/>
  <c r="P80" i="1"/>
  <c r="P82" i="1"/>
  <c r="P205" i="1"/>
  <c r="P326" i="1"/>
  <c r="P274" i="1"/>
  <c r="P390" i="1"/>
  <c r="P382" i="1"/>
  <c r="P407" i="1"/>
  <c r="P247" i="1"/>
  <c r="P297" i="1"/>
  <c r="P366" i="1"/>
  <c r="P49" i="1"/>
  <c r="P204" i="1"/>
  <c r="P88" i="1"/>
  <c r="P134" i="1"/>
  <c r="P232" i="1"/>
  <c r="P111" i="1"/>
  <c r="P308" i="1"/>
  <c r="P19" i="1"/>
  <c r="P388" i="1"/>
  <c r="P260" i="1"/>
  <c r="P257" i="1"/>
  <c r="P161" i="1"/>
  <c r="P328" i="1"/>
  <c r="P194" i="1"/>
  <c r="P405" i="1"/>
  <c r="P294" i="1"/>
  <c r="P359" i="1"/>
  <c r="P165" i="1"/>
  <c r="P411" i="1"/>
  <c r="P280" i="1"/>
  <c r="P172" i="1"/>
  <c r="P284" i="1"/>
  <c r="P62" i="1"/>
  <c r="P69" i="1"/>
  <c r="P55" i="1"/>
  <c r="P104" i="1"/>
  <c r="P158" i="1"/>
  <c r="P282" i="1"/>
  <c r="P370" i="1"/>
  <c r="P331" i="1"/>
  <c r="P363" i="1"/>
  <c r="P317" i="1"/>
  <c r="P109" i="1"/>
  <c r="P30" i="1"/>
  <c r="P305" i="1"/>
  <c r="P124" i="1"/>
  <c r="P347" i="1"/>
  <c r="P327" i="1"/>
  <c r="P238" i="1"/>
  <c r="P193" i="1"/>
  <c r="P7" i="1"/>
  <c r="P246" i="1"/>
  <c r="P65" i="1"/>
  <c r="P311" i="1"/>
  <c r="P285" i="1"/>
  <c r="P378" i="1"/>
  <c r="P13" i="1"/>
  <c r="P9" i="1"/>
  <c r="P43" i="1"/>
  <c r="P372" i="1"/>
  <c r="P399" i="1"/>
  <c r="P250" i="1"/>
  <c r="P211" i="1"/>
  <c r="P76" i="1"/>
  <c r="P348" i="1"/>
  <c r="P95" i="1"/>
  <c r="P334" i="1"/>
  <c r="P40" i="4"/>
  <c r="P34" i="4"/>
  <c r="P36" i="4"/>
  <c r="P35" i="4"/>
  <c r="P41" i="4"/>
  <c r="P42" i="4"/>
  <c r="P32" i="4"/>
  <c r="P43" i="4"/>
  <c r="P37" i="4"/>
  <c r="P39" i="4"/>
  <c r="P33" i="4"/>
  <c r="P6" i="1"/>
  <c r="P5" i="1"/>
  <c r="P38" i="4"/>
  <c r="O107" i="1"/>
  <c r="O40" i="1"/>
  <c r="O114" i="1"/>
  <c r="O22" i="1"/>
  <c r="O239" i="1"/>
  <c r="O227" i="1"/>
  <c r="O222" i="1"/>
  <c r="O298" i="1"/>
  <c r="O84" i="1"/>
  <c r="O279" i="1"/>
  <c r="O402" i="1"/>
  <c r="O83" i="1"/>
  <c r="O236" i="1"/>
  <c r="O253" i="1"/>
  <c r="O202" i="1"/>
  <c r="O137" i="1"/>
  <c r="O266" i="1"/>
  <c r="O211" i="1"/>
  <c r="O96" i="1"/>
  <c r="O148" i="1"/>
  <c r="O407" i="1"/>
  <c r="O245" i="1"/>
  <c r="O187" i="1"/>
  <c r="O206" i="1"/>
  <c r="O294" i="1"/>
  <c r="O241" i="1"/>
  <c r="O324" i="1"/>
  <c r="O304" i="1"/>
  <c r="O118" i="1"/>
  <c r="O234" i="1"/>
  <c r="O135" i="1"/>
  <c r="O349" i="1"/>
  <c r="O43" i="1"/>
  <c r="O14" i="1"/>
  <c r="O111" i="1"/>
  <c r="O32" i="1"/>
  <c r="O39" i="1"/>
  <c r="O132" i="1"/>
  <c r="O179" i="1"/>
  <c r="O80" i="1"/>
  <c r="O103" i="1"/>
  <c r="O252" i="1"/>
  <c r="O77" i="1"/>
  <c r="O370" i="1"/>
  <c r="O18" i="1"/>
  <c r="O418" i="1"/>
  <c r="O136" i="1"/>
  <c r="O403" i="1"/>
  <c r="O68" i="1"/>
  <c r="O53" i="1"/>
  <c r="O210" i="1"/>
  <c r="O146" i="1"/>
  <c r="O321" i="1"/>
  <c r="O50" i="1"/>
  <c r="O205" i="1"/>
  <c r="O67" i="1"/>
  <c r="O244" i="1"/>
  <c r="O226" i="1"/>
  <c r="O374" i="1"/>
  <c r="O406" i="1"/>
  <c r="O154" i="1"/>
  <c r="O95" i="1"/>
  <c r="O342" i="1"/>
  <c r="O215" i="1"/>
  <c r="O184" i="1"/>
  <c r="O360" i="1"/>
  <c r="O283" i="1"/>
  <c r="O28" i="1"/>
  <c r="O26" i="1"/>
  <c r="O289" i="1"/>
  <c r="O251" i="1"/>
  <c r="O123" i="1"/>
  <c r="O99" i="1"/>
  <c r="O362" i="1"/>
  <c r="O224" i="1"/>
  <c r="O133" i="1"/>
  <c r="O248" i="1"/>
  <c r="O86" i="1"/>
  <c r="O104" i="1"/>
  <c r="O55" i="1"/>
  <c r="O312" i="1"/>
  <c r="O315" i="1"/>
  <c r="O15" i="1"/>
  <c r="O225" i="1"/>
  <c r="O375" i="1"/>
  <c r="O272" i="1"/>
  <c r="O311" i="1"/>
  <c r="O159" i="1"/>
  <c r="O192" i="1"/>
  <c r="O350" i="1"/>
  <c r="O286" i="1"/>
  <c r="O331" i="1"/>
  <c r="O278" i="1"/>
  <c r="O160" i="1"/>
  <c r="O30" i="1"/>
  <c r="O36" i="1"/>
  <c r="O46" i="1"/>
  <c r="O369" i="1"/>
  <c r="O293" i="1"/>
  <c r="O23" i="1"/>
  <c r="O93" i="1"/>
  <c r="O151" i="1"/>
  <c r="O288" i="1"/>
  <c r="O143" i="1"/>
  <c r="O189" i="1"/>
  <c r="O212" i="1"/>
  <c r="O250" i="1"/>
  <c r="O208" i="1"/>
  <c r="O150" i="1"/>
  <c r="O335" i="1"/>
  <c r="O162" i="1"/>
  <c r="O27" i="1"/>
  <c r="O16" i="1"/>
  <c r="O305" i="1"/>
  <c r="O76" i="1"/>
  <c r="O163" i="1"/>
  <c r="O72" i="1"/>
  <c r="O262" i="1"/>
  <c r="O381" i="1"/>
  <c r="O105" i="1"/>
  <c r="O60" i="1"/>
  <c r="O276" i="1"/>
  <c r="O144" i="1"/>
  <c r="O237" i="1"/>
  <c r="O339" i="1"/>
  <c r="O259" i="1"/>
  <c r="O366" i="1"/>
  <c r="O419" i="1"/>
  <c r="O281" i="1"/>
  <c r="O233" i="1"/>
  <c r="O270" i="1"/>
  <c r="O209" i="1"/>
  <c r="O181" i="1"/>
  <c r="O351" i="1"/>
  <c r="O377" i="1"/>
  <c r="O255" i="1"/>
  <c r="O364" i="1"/>
  <c r="O37" i="1"/>
  <c r="O138" i="1"/>
  <c r="O112" i="1"/>
  <c r="O88" i="1"/>
  <c r="O19" i="1"/>
  <c r="O167" i="1"/>
  <c r="O185" i="1"/>
  <c r="O408" i="1"/>
  <c r="O157" i="1"/>
  <c r="O48" i="1"/>
  <c r="O214" i="1"/>
  <c r="O169" i="1"/>
  <c r="O71" i="1"/>
  <c r="O267" i="1"/>
  <c r="O10" i="1"/>
  <c r="O106" i="1"/>
  <c r="O313" i="1"/>
  <c r="O141" i="1"/>
  <c r="O417" i="1"/>
  <c r="O198" i="1"/>
  <c r="O271" i="1"/>
  <c r="O200" i="1"/>
  <c r="O102" i="1"/>
  <c r="O280" i="1"/>
  <c r="O62" i="1"/>
  <c r="O372" i="1"/>
  <c r="O69" i="1"/>
  <c r="O52" i="1"/>
  <c r="O359" i="1"/>
  <c r="O338" i="1"/>
  <c r="O246" i="1"/>
  <c r="O142" i="1"/>
  <c r="O194" i="1"/>
  <c r="O303" i="1"/>
  <c r="O260" i="1"/>
  <c r="O199" i="1"/>
  <c r="O54" i="1"/>
  <c r="O56" i="1"/>
  <c r="O235" i="1"/>
  <c r="O207" i="1"/>
  <c r="O196" i="1"/>
  <c r="O153" i="1"/>
  <c r="O352" i="1"/>
  <c r="O409" i="1"/>
  <c r="O346" i="1"/>
  <c r="O78" i="1"/>
  <c r="O149" i="1"/>
  <c r="O355" i="1"/>
  <c r="O121" i="1"/>
  <c r="O108" i="1"/>
  <c r="O183" i="1"/>
  <c r="O277" i="1"/>
  <c r="O176" i="1"/>
  <c r="O363" i="1"/>
  <c r="O347" i="1"/>
  <c r="O275" i="1"/>
  <c r="O173" i="1"/>
  <c r="O131" i="1"/>
  <c r="O378" i="1"/>
  <c r="O155" i="1"/>
  <c r="O110" i="1"/>
  <c r="O113" i="1"/>
  <c r="O254" i="1"/>
  <c r="O357" i="1"/>
  <c r="O9" i="1"/>
  <c r="O197" i="1"/>
  <c r="O109" i="1"/>
  <c r="O125" i="1"/>
  <c r="O292" i="1"/>
  <c r="O140" i="1"/>
  <c r="O232" i="1"/>
  <c r="O316" i="1"/>
  <c r="O8" i="1"/>
  <c r="O204" i="1"/>
  <c r="O51" i="1"/>
  <c r="O392" i="1"/>
  <c r="O257" i="1"/>
  <c r="O273" i="1"/>
  <c r="O229" i="1"/>
  <c r="O308" i="1"/>
  <c r="O371" i="1"/>
  <c r="O391" i="1"/>
  <c r="O17" i="1"/>
  <c r="O219" i="1"/>
  <c r="O354" i="1"/>
  <c r="O274" i="1"/>
  <c r="O81" i="1"/>
  <c r="O115" i="1"/>
  <c r="O314" i="1"/>
  <c r="O170" i="1"/>
  <c r="O45" i="1"/>
  <c r="O124" i="1"/>
  <c r="O129" i="1"/>
  <c r="O127" i="1"/>
  <c r="O334" i="1"/>
  <c r="O171" i="1"/>
  <c r="O66" i="1"/>
  <c r="O191" i="1"/>
  <c r="O47" i="1"/>
  <c r="O309" i="1"/>
  <c r="O186" i="1"/>
  <c r="O333" i="1"/>
  <c r="O49" i="1"/>
  <c r="O356" i="1"/>
  <c r="O90" i="1"/>
  <c r="O116" i="1"/>
  <c r="O384" i="1"/>
  <c r="O101" i="1"/>
  <c r="O310" i="1"/>
  <c r="O231" i="1"/>
  <c r="O58" i="1"/>
  <c r="O306" i="1"/>
  <c r="O285" i="1"/>
  <c r="O57" i="1"/>
  <c r="O326" i="1"/>
  <c r="O168" i="1"/>
  <c r="O290" i="1"/>
  <c r="O320" i="1"/>
  <c r="O228" i="1"/>
  <c r="O341" i="1"/>
  <c r="O382" i="1"/>
  <c r="O336" i="1"/>
  <c r="O398" i="1"/>
  <c r="O70" i="1"/>
  <c r="O400" i="1"/>
  <c r="O13" i="1"/>
  <c r="O416" i="1"/>
  <c r="O89" i="1"/>
  <c r="O393" i="1"/>
  <c r="O376" i="1"/>
  <c r="O388" i="1"/>
  <c r="O100" i="1"/>
  <c r="O261" i="1"/>
  <c r="O216" i="1"/>
  <c r="O134" i="1"/>
  <c r="O297" i="1"/>
  <c r="O243" i="1"/>
  <c r="O87" i="1"/>
  <c r="O242" i="1"/>
  <c r="O390" i="1"/>
  <c r="O35" i="1"/>
  <c r="O73" i="1"/>
  <c r="O287" i="1"/>
  <c r="O299" i="1"/>
  <c r="O327" i="1"/>
  <c r="O265" i="1"/>
  <c r="O24" i="1"/>
  <c r="O264" i="1"/>
  <c r="O94" i="1"/>
  <c r="O178" i="1"/>
  <c r="O21" i="1"/>
  <c r="O161" i="1"/>
  <c r="O147" i="1"/>
  <c r="O296" i="1"/>
  <c r="O387" i="1"/>
  <c r="O12" i="1"/>
  <c r="O411" i="1"/>
  <c r="O358" i="1"/>
  <c r="O368" i="1"/>
  <c r="O399" i="1"/>
  <c r="O256" i="1"/>
  <c r="O145" i="1"/>
  <c r="O348" i="1"/>
  <c r="O329" i="1"/>
  <c r="O300" i="1"/>
  <c r="O164" i="1"/>
  <c r="O120" i="1"/>
  <c r="O396" i="1"/>
  <c r="O38" i="1"/>
  <c r="O64" i="1"/>
  <c r="O177" i="1"/>
  <c r="O158" i="1"/>
  <c r="O79" i="1"/>
  <c r="O175" i="1"/>
  <c r="O203" i="1"/>
  <c r="O268" i="1"/>
  <c r="O92" i="1"/>
  <c r="O383" i="1"/>
  <c r="O263" i="1"/>
  <c r="O415" i="1"/>
  <c r="O59" i="1"/>
  <c r="O282" i="1"/>
  <c r="O230" i="1"/>
  <c r="O414" i="1"/>
  <c r="O98" i="1"/>
  <c r="O389" i="1"/>
  <c r="O249" i="1"/>
  <c r="O240" i="1"/>
  <c r="O213" i="1"/>
  <c r="O323" i="1"/>
  <c r="O410" i="1"/>
  <c r="O7" i="1"/>
  <c r="O128" i="1"/>
  <c r="O325" i="1"/>
  <c r="O394" i="1"/>
  <c r="O139" i="1"/>
  <c r="O44" i="1"/>
  <c r="O165" i="1"/>
  <c r="O404" i="1"/>
  <c r="O379" i="1"/>
  <c r="O302" i="1"/>
  <c r="O190" i="1"/>
  <c r="O395" i="1"/>
  <c r="O195" i="1"/>
  <c r="O319" i="1"/>
  <c r="O85" i="1"/>
  <c r="O41" i="1"/>
  <c r="O152" i="1"/>
  <c r="O318" i="1"/>
  <c r="O180" i="1"/>
  <c r="O307" i="1"/>
  <c r="O223" i="1"/>
  <c r="O29" i="1"/>
  <c r="O220" i="1"/>
  <c r="O330" i="1"/>
  <c r="O201" i="1"/>
  <c r="O42" i="1"/>
  <c r="O91" i="1"/>
  <c r="O74" i="1"/>
  <c r="O337" i="1"/>
  <c r="O117" i="1"/>
  <c r="O130" i="1"/>
  <c r="O82" i="1"/>
  <c r="O34" i="1"/>
  <c r="O412" i="1"/>
  <c r="O156" i="1"/>
  <c r="O373" i="1"/>
  <c r="O193" i="1"/>
  <c r="O61" i="1"/>
  <c r="O413" i="1"/>
  <c r="O63" i="1"/>
  <c r="O332" i="1"/>
  <c r="O182" i="1"/>
  <c r="O284" i="1"/>
  <c r="O340" i="1"/>
  <c r="O119" i="1"/>
  <c r="O301" i="1"/>
  <c r="O269" i="1"/>
  <c r="O258" i="1"/>
  <c r="O367" i="1"/>
  <c r="O166" i="1"/>
  <c r="O317" i="1"/>
  <c r="O11" i="1"/>
  <c r="O221" i="1"/>
  <c r="O174" i="1"/>
  <c r="O385" i="1"/>
  <c r="O345" i="1"/>
  <c r="O343" i="1"/>
  <c r="O328" i="1"/>
  <c r="O172" i="1"/>
  <c r="O126" i="1"/>
  <c r="O97" i="1"/>
  <c r="O122" i="1"/>
  <c r="O217" i="1"/>
  <c r="O31" i="1"/>
  <c r="O386" i="1"/>
  <c r="O218" i="1"/>
  <c r="O397" i="1"/>
  <c r="O25" i="1"/>
  <c r="O247" i="1"/>
  <c r="O33" i="1"/>
  <c r="O20" i="1"/>
  <c r="O405" i="1"/>
  <c r="O291" i="1"/>
  <c r="O401" i="1"/>
  <c r="O361" i="1"/>
  <c r="O75" i="1"/>
  <c r="O353" i="1"/>
  <c r="O322" i="1"/>
  <c r="O344" i="1"/>
  <c r="O188" i="1"/>
  <c r="O380" i="1"/>
  <c r="O365" i="1"/>
  <c r="O65" i="1"/>
  <c r="O295" i="1"/>
  <c r="O238" i="1"/>
  <c r="P18" i="4"/>
  <c r="P17" i="4"/>
  <c r="P23" i="4"/>
  <c r="P22" i="4"/>
  <c r="P13" i="4"/>
  <c r="P16" i="4"/>
  <c r="P19" i="4"/>
  <c r="P21" i="4"/>
  <c r="P20" i="4"/>
  <c r="P14" i="4"/>
  <c r="P15" i="4"/>
  <c r="Q23" i="4"/>
  <c r="Q22" i="4"/>
  <c r="Q21" i="4"/>
  <c r="Q13" i="4"/>
  <c r="Q14" i="4"/>
  <c r="Q15" i="4"/>
  <c r="Q16" i="4"/>
  <c r="Q17" i="4"/>
  <c r="Q18" i="4"/>
  <c r="Q19" i="4"/>
  <c r="Q20" i="4"/>
  <c r="O6" i="1"/>
  <c r="O5" i="1"/>
  <c r="P12" i="4"/>
  <c r="Q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JUNTOS</author>
    <author>João Pedro de Brito Macena</author>
  </authors>
  <commentList>
    <comment ref="E6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JUNTOS:</t>
        </r>
        <r>
          <rPr>
            <sz val="9"/>
            <color indexed="81"/>
            <rFont val="Segoe UI"/>
            <family val="2"/>
          </rPr>
          <t xml:space="preserve">
 antiga 17211054 -26/11/2018
 nova 18126574-04/01/2019</t>
        </r>
      </text>
    </comment>
    <comment ref="G6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JUNTOS:</t>
        </r>
        <r>
          <rPr>
            <sz val="9"/>
            <color indexed="81"/>
            <rFont val="Segoe UI"/>
            <family val="2"/>
          </rPr>
          <t xml:space="preserve">
antiga 270896
nova 222348</t>
        </r>
      </text>
    </comment>
    <comment ref="G9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JUNTOS:</t>
        </r>
        <r>
          <rPr>
            <sz val="9"/>
            <color indexed="81"/>
            <rFont val="Segoe UI"/>
            <family val="2"/>
          </rPr>
          <t xml:space="preserve">
260815 - 22/11
296703 -18/12</t>
        </r>
      </text>
    </comment>
    <comment ref="G10" authorId="1" shapeId="0" xr:uid="{C548EC98-2386-4EDA-8E0F-53E31C04AA8E}">
      <text>
        <r>
          <rPr>
            <b/>
            <sz val="9"/>
            <color indexed="81"/>
            <rFont val="Segoe UI"/>
            <family val="2"/>
          </rPr>
          <t>João Pedro de Brito Macena:</t>
        </r>
        <r>
          <rPr>
            <sz val="9"/>
            <color indexed="81"/>
            <rFont val="Segoe UI"/>
            <family val="2"/>
          </rPr>
          <t xml:space="preserve">
271300</t>
        </r>
      </text>
    </comment>
    <comment ref="G12" authorId="0" shapeId="0" xr:uid="{00000000-0006-0000-0200-000004000000}">
      <text>
        <r>
          <rPr>
            <b/>
            <sz val="9"/>
            <color indexed="81"/>
            <rFont val="Segoe UI"/>
            <family val="2"/>
          </rPr>
          <t>JUNTOS:</t>
        </r>
        <r>
          <rPr>
            <sz val="9"/>
            <color indexed="81"/>
            <rFont val="Segoe UI"/>
            <family val="2"/>
          </rPr>
          <t xml:space="preserve">
nova 276782
antigas 
213634
271046
</t>
        </r>
      </text>
    </comment>
    <comment ref="G13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JUNTOS:</t>
        </r>
        <r>
          <rPr>
            <sz val="9"/>
            <color indexed="81"/>
            <rFont val="Segoe UI"/>
            <family val="2"/>
          </rPr>
          <t xml:space="preserve">
antiga 262903 - 23/11/2018
nova 294027 </t>
        </r>
      </text>
    </comment>
    <comment ref="G19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JUNTOS
reagendado 06/12
antiga 30/11</t>
        </r>
      </text>
    </comment>
    <comment ref="G23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JUNTOS:</t>
        </r>
        <r>
          <rPr>
            <sz val="9"/>
            <color indexed="81"/>
            <rFont val="Segoe UI"/>
            <family val="2"/>
          </rPr>
          <t xml:space="preserve">
215630 - 25/10 
276771 - 3/12</t>
        </r>
      </text>
    </comment>
  </commentList>
</comments>
</file>

<file path=xl/sharedStrings.xml><?xml version="1.0" encoding="utf-8"?>
<sst xmlns="http://schemas.openxmlformats.org/spreadsheetml/2006/main" count="917" uniqueCount="432">
  <si>
    <t xml:space="preserve">NF de entrada </t>
  </si>
  <si>
    <t xml:space="preserve">NF de origem </t>
  </si>
  <si>
    <t>Nome</t>
  </si>
  <si>
    <t xml:space="preserve">Defeito apresentado </t>
  </si>
  <si>
    <t>Transportadora</t>
  </si>
  <si>
    <t>Custo (coleta reversa)</t>
  </si>
  <si>
    <t>custo (mandar de volta)</t>
  </si>
  <si>
    <t>Número conserto</t>
  </si>
  <si>
    <t>Vendedor</t>
  </si>
  <si>
    <t>Planilha para controle de coletas reversas e custos</t>
  </si>
  <si>
    <t>Data</t>
  </si>
  <si>
    <t>Número de coletas</t>
  </si>
  <si>
    <t>Custo de volta</t>
  </si>
  <si>
    <t xml:space="preserve">Custo de ida </t>
  </si>
  <si>
    <t xml:space="preserve">Custo total </t>
  </si>
  <si>
    <t xml:space="preserve">Custo da manutenção </t>
  </si>
  <si>
    <t>JUSSARA</t>
  </si>
  <si>
    <t>AFJ</t>
  </si>
  <si>
    <t>SANTEQ</t>
  </si>
  <si>
    <t>BONDINHO</t>
  </si>
  <si>
    <t>TRANSPORTE</t>
  </si>
  <si>
    <t xml:space="preserve">MÃO DE OBRA </t>
  </si>
  <si>
    <t xml:space="preserve">Número de horas </t>
  </si>
  <si>
    <t>Custo total</t>
  </si>
  <si>
    <t>MATERIAL</t>
  </si>
  <si>
    <t>Motor</t>
  </si>
  <si>
    <t>Chave de ligação</t>
  </si>
  <si>
    <t>Cabo PP</t>
  </si>
  <si>
    <t xml:space="preserve">CUSTO TOTAL </t>
  </si>
  <si>
    <t>Custo funcionário p/h</t>
  </si>
  <si>
    <t>PLANILHA DE CUSTOS</t>
  </si>
  <si>
    <t>NÚMERO</t>
  </si>
  <si>
    <t xml:space="preserve"> </t>
  </si>
  <si>
    <t xml:space="preserve">Transformador </t>
  </si>
  <si>
    <t>Total</t>
  </si>
  <si>
    <t>R S ZANETTE</t>
  </si>
  <si>
    <t>CHEF CENTER</t>
  </si>
  <si>
    <t>PORTAL</t>
  </si>
  <si>
    <t>VANESSA TEIXEIRA</t>
  </si>
  <si>
    <t>SANTO ANTÔNIO</t>
  </si>
  <si>
    <t xml:space="preserve">REVENDEDORES </t>
  </si>
  <si>
    <t>Transformador cabo pp</t>
  </si>
  <si>
    <t>Transformador motor</t>
  </si>
  <si>
    <t>Transformador chave de ligação</t>
  </si>
  <si>
    <t>Motor chave de ligação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</si>
  <si>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</si>
  <si>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</si>
  <si>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</si>
  <si>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</si>
  <si>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</si>
  <si>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</si>
  <si>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</si>
  <si>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</si>
  <si>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</si>
  <si>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</si>
  <si>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</si>
  <si>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</si>
  <si>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 xml:space="preserve">NF de ida </t>
  </si>
  <si>
    <t>PLANILHA RASTREIO</t>
  </si>
  <si>
    <t>Imposto sob nota</t>
  </si>
  <si>
    <t xml:space="preserve">Encargos sociais </t>
  </si>
  <si>
    <t>IMPOSTOS, ENCARGOS E DEMAIS</t>
  </si>
  <si>
    <t xml:space="preserve">Energia elétrica </t>
  </si>
  <si>
    <t>Data de envio</t>
  </si>
  <si>
    <t xml:space="preserve">Conhecimento </t>
  </si>
  <si>
    <t>Data da coleta</t>
  </si>
  <si>
    <t>Data prevista para entrega</t>
  </si>
  <si>
    <t xml:space="preserve">Data de envio do email </t>
  </si>
  <si>
    <t>Contato do cliente</t>
  </si>
  <si>
    <t xml:space="preserve">CNPJ </t>
  </si>
  <si>
    <t xml:space="preserve">Protocolo </t>
  </si>
  <si>
    <t>NF  DE ORIGEM</t>
  </si>
  <si>
    <t>NF DE ENTRADA</t>
  </si>
  <si>
    <t>VÍDEO</t>
  </si>
  <si>
    <t xml:space="preserve">GARANTIA </t>
  </si>
  <si>
    <t>trans</t>
  </si>
  <si>
    <t>motor</t>
  </si>
  <si>
    <t xml:space="preserve">C L </t>
  </si>
  <si>
    <t>pp</t>
  </si>
  <si>
    <t>trans mor</t>
  </si>
  <si>
    <t>C L trans</t>
  </si>
  <si>
    <t>C L motor</t>
  </si>
  <si>
    <t>trans pp</t>
  </si>
  <si>
    <t>motor pp</t>
  </si>
  <si>
    <t xml:space="preserve">pp C L </t>
  </si>
  <si>
    <t>Cabo PP chave de ligação</t>
  </si>
  <si>
    <t>Motor cabo PP</t>
  </si>
  <si>
    <t>Número</t>
  </si>
  <si>
    <t xml:space="preserve">Número de manutenções </t>
  </si>
  <si>
    <t>PREÇO DE CUSTO</t>
  </si>
  <si>
    <t xml:space="preserve">TOTAL LUCRO LÍQUIDO </t>
  </si>
  <si>
    <t>FATURADO</t>
  </si>
  <si>
    <t xml:space="preserve">CLIENTE/ MANUTENÇÃO </t>
  </si>
  <si>
    <t>COM QUEM FALOU</t>
  </si>
  <si>
    <t>MOTIVO DA DEVOLUÇÃO</t>
  </si>
  <si>
    <t xml:space="preserve">MANDAR DE VOLTA </t>
  </si>
  <si>
    <t>CONTATO (cliente)</t>
  </si>
  <si>
    <t>NOME</t>
  </si>
  <si>
    <t>Custo total Funcionário</t>
  </si>
  <si>
    <t>Tamara Silva</t>
  </si>
  <si>
    <t>transformador motor</t>
  </si>
  <si>
    <t>Fedex</t>
  </si>
  <si>
    <t>Arthur Vinicius</t>
  </si>
  <si>
    <t>-</t>
  </si>
  <si>
    <t>Jussara</t>
  </si>
  <si>
    <t xml:space="preserve">Correios </t>
  </si>
  <si>
    <t>Maysa Correa</t>
  </si>
  <si>
    <t>Transformador</t>
  </si>
  <si>
    <t>Silvana Cavalcante da Silva</t>
  </si>
  <si>
    <t>transformador</t>
  </si>
  <si>
    <t>Correios</t>
  </si>
  <si>
    <t xml:space="preserve">valéria Oliveira </t>
  </si>
  <si>
    <t>Hugo Leonardo Santos de Lima</t>
  </si>
  <si>
    <t>fedex</t>
  </si>
  <si>
    <t>Thaila Lima</t>
  </si>
  <si>
    <t xml:space="preserve">Glenia Araújo Holanda siebra </t>
  </si>
  <si>
    <t>devolucao</t>
  </si>
  <si>
    <t>Danielly Clementino Ferreira Ferreira</t>
  </si>
  <si>
    <t>Ana Paula Pereira</t>
  </si>
  <si>
    <t xml:space="preserve">transformador </t>
  </si>
  <si>
    <t>Sirlei Viana Barros</t>
  </si>
  <si>
    <t>Gerlandia Alves Ferreira damascena</t>
  </si>
  <si>
    <t>Fabiana Coronato</t>
  </si>
  <si>
    <t>Liane Costa</t>
  </si>
  <si>
    <t>Valdecir Valdir Panzenhagen</t>
  </si>
  <si>
    <t>Bruna Carneiro</t>
  </si>
  <si>
    <t>trasformador motor</t>
  </si>
  <si>
    <t>Nivaldo francisco Silva junior</t>
  </si>
  <si>
    <t>ELICIANE PAIXAO</t>
  </si>
  <si>
    <t>LucianaPatrícia Muller Imme</t>
  </si>
  <si>
    <t>Andreia Silua Soares da Paz</t>
  </si>
  <si>
    <t>Rayrlla Paraiso Bezerra</t>
  </si>
  <si>
    <t>Geovana Miranda</t>
  </si>
  <si>
    <t>Andrea Soares da Paz</t>
  </si>
  <si>
    <t>eliziane cristina da silva</t>
  </si>
  <si>
    <t>Kaelyna Oliveira Pontes Almeida Sales</t>
  </si>
  <si>
    <t>Silvana Silva</t>
  </si>
  <si>
    <t>sem garantia</t>
  </si>
  <si>
    <t>Sheila Souza</t>
  </si>
  <si>
    <t>Regiane Siqueira</t>
  </si>
  <si>
    <t>voltou para estoque enviado outro motor</t>
  </si>
  <si>
    <t>terminal terra solto</t>
  </si>
  <si>
    <t>Sandra Meri Menegazzo</t>
  </si>
  <si>
    <t>QUELY SANTOS</t>
  </si>
  <si>
    <t>motor (+ frete 38,90)</t>
  </si>
  <si>
    <t>Maria Eduarda Pocarli Pelegrineli</t>
  </si>
  <si>
    <t>Wana Wojahn</t>
  </si>
  <si>
    <t>Antonio Dias De Souza Neto</t>
  </si>
  <si>
    <t>Eliane Ferreira</t>
  </si>
  <si>
    <t>Thais Furtado Maciel</t>
  </si>
  <si>
    <t>NAGILA STORCH GRATKY</t>
  </si>
  <si>
    <t>Santeq</t>
  </si>
  <si>
    <t>MARIA LINDALVA FREIRE DE SOUSA</t>
  </si>
  <si>
    <t>Mayhara Batista</t>
  </si>
  <si>
    <t>Rebecca Rocha</t>
  </si>
  <si>
    <t>Helena Beatriz Sardinha Cardoso</t>
  </si>
  <si>
    <t>Arnaliana Ferreira</t>
  </si>
  <si>
    <t>Center Pão Ltda Padaria Center Pão Ltda</t>
  </si>
  <si>
    <t>Merylane Dias De Azevedo Candido</t>
  </si>
  <si>
    <t>Renata Fonseca Tavares Araujo</t>
  </si>
  <si>
    <t>Ingrid Lorena de Oliveira</t>
  </si>
  <si>
    <t>Natalia haas</t>
  </si>
  <si>
    <t>Erika Vianna</t>
  </si>
  <si>
    <t>Suelen TEIXEIRA</t>
  </si>
  <si>
    <t>NAIR ENEIDA BASTOS RAMOS</t>
  </si>
  <si>
    <t>Ana Cloris</t>
  </si>
  <si>
    <t>Vivien Borges Resende</t>
  </si>
  <si>
    <t>MAIRLA DE MELO FRANCO RIBEIRO</t>
  </si>
  <si>
    <t>Jose Antonio de Oliveira</t>
  </si>
  <si>
    <t>Renan Demuner Loureiro</t>
  </si>
  <si>
    <t>Maria da Silva Farias</t>
  </si>
  <si>
    <t>Wanessa Silva</t>
  </si>
  <si>
    <t>FRANCIANE TATIANE CARDOSO</t>
  </si>
  <si>
    <t>Viviane Gomes Pereira</t>
  </si>
  <si>
    <t>PAULA SILVA BORBA</t>
  </si>
  <si>
    <t>JAQUELINE L DE SOUZA</t>
  </si>
  <si>
    <t>Raffaela Cota</t>
  </si>
  <si>
    <t>Cristina Leal da Costa</t>
  </si>
  <si>
    <t>Viviane Santiago</t>
  </si>
  <si>
    <t>Kenya Ferreira Bastos</t>
  </si>
  <si>
    <t>Janaina Guedes silva lima</t>
  </si>
  <si>
    <t>(destravamento)</t>
  </si>
  <si>
    <t>(mal contato)</t>
  </si>
  <si>
    <t>Rodrigo  Zamboti Pinto</t>
  </si>
  <si>
    <t>(voltimetro c/ defeito)</t>
  </si>
  <si>
    <t>Maria Julia</t>
  </si>
  <si>
    <t>retirado dia 16/01/18</t>
  </si>
  <si>
    <t>Herivelto dos Santos</t>
  </si>
  <si>
    <t>(botão solto)</t>
  </si>
  <si>
    <t>Paulo Henrique Coelho</t>
  </si>
  <si>
    <t>cabo pp</t>
  </si>
  <si>
    <t>Anthony Arantes</t>
  </si>
  <si>
    <t>motor cabo pp</t>
  </si>
  <si>
    <t xml:space="preserve">Rogerio Basbosa da Silva </t>
  </si>
  <si>
    <t>Damaris (Doces Finos)</t>
  </si>
  <si>
    <t>José Pessa tti</t>
  </si>
  <si>
    <t>(fio solto da fonte)</t>
  </si>
  <si>
    <t>postado dia 16/02/18</t>
  </si>
  <si>
    <t>postado dia 19/01/18</t>
  </si>
  <si>
    <t>Elbio Saldanha Cliente (cliente wagner)</t>
  </si>
  <si>
    <t>(sem defeito )</t>
  </si>
  <si>
    <t xml:space="preserve">Mariza </t>
  </si>
  <si>
    <t>(troca de lampada e plug)</t>
  </si>
  <si>
    <t>cabo pp (+ chave e lampada)</t>
  </si>
  <si>
    <t>Sergio  (empresa Guiberti )</t>
  </si>
  <si>
    <t>cabo pp (+ chave )</t>
  </si>
  <si>
    <t>Renata Aragão</t>
  </si>
  <si>
    <t>capo pp (+ capacitor da fonte)</t>
  </si>
  <si>
    <t>cabo pp (+ chave e lampada e capacitor)</t>
  </si>
  <si>
    <t xml:space="preserve">Vinicius </t>
  </si>
  <si>
    <t>Renata (Jair)</t>
  </si>
  <si>
    <t>troca chave seletora + (solda fria)</t>
  </si>
  <si>
    <t>Julia Pereira Cherem</t>
  </si>
  <si>
    <t>Confeitaria Pricila Diniz</t>
  </si>
  <si>
    <t>retirado dia 02/04/18</t>
  </si>
  <si>
    <t>Alaide Bessa Lisita</t>
  </si>
  <si>
    <t>Almir</t>
  </si>
  <si>
    <t xml:space="preserve">motor (+ lampada e cabo pp e chave (on/off) </t>
  </si>
  <si>
    <t>retirou  dia 22/03/18</t>
  </si>
  <si>
    <t>retirou dia 09/02/18</t>
  </si>
  <si>
    <t>Ana Carolina Dornelas</t>
  </si>
  <si>
    <t>Gi</t>
  </si>
  <si>
    <t>retirou 03/04/18</t>
  </si>
  <si>
    <t>Luiza</t>
  </si>
  <si>
    <t>Sergio</t>
  </si>
  <si>
    <t xml:space="preserve">Cibele Signara Silva </t>
  </si>
  <si>
    <t>sem fita isolante(curto)</t>
  </si>
  <si>
    <t>troca motor (+ chave e lampada e cabo PP )</t>
  </si>
  <si>
    <t>cliente retirou dia 08/05/18</t>
  </si>
  <si>
    <t>cliente retirou dia 05/04/18</t>
  </si>
  <si>
    <t>cabo PP + chave</t>
  </si>
  <si>
    <t xml:space="preserve">Paloma Vitolo Santos </t>
  </si>
  <si>
    <t>Angela</t>
  </si>
  <si>
    <t>Aurga Maria Chaves</t>
  </si>
  <si>
    <t>transformador cabo pp</t>
  </si>
  <si>
    <t>Natalia Regina Ranger Pereira</t>
  </si>
  <si>
    <t>Cecilia Bezerra Pereira</t>
  </si>
  <si>
    <t>postado dia 12/06/18 fedex</t>
  </si>
  <si>
    <t>motor bloco de contato</t>
  </si>
  <si>
    <t>Ju Sobremesas Premium</t>
  </si>
  <si>
    <t>chave (on/off +lampada )</t>
  </si>
  <si>
    <t xml:space="preserve">Grasiela Manco </t>
  </si>
  <si>
    <t>troca dos tern. Aneis + ajuste do motor</t>
  </si>
  <si>
    <t xml:space="preserve"> Flaviane leite</t>
  </si>
  <si>
    <t>motor (+ lampada)</t>
  </si>
  <si>
    <t>Angela Moreira</t>
  </si>
  <si>
    <t xml:space="preserve">Giselia Larqueijo Lima </t>
  </si>
  <si>
    <t>chave</t>
  </si>
  <si>
    <t>Ki-Delicia Lanches</t>
  </si>
  <si>
    <t>troca motor (+ chave e lampada )</t>
  </si>
  <si>
    <t>Laiz</t>
  </si>
  <si>
    <t>Luan Kaio Alvez</t>
  </si>
  <si>
    <t>Sabrina Carla Potter</t>
  </si>
  <si>
    <t>Esther Araujo</t>
  </si>
  <si>
    <t>Vania Emanela Gonlçaves</t>
  </si>
  <si>
    <t>motor (+chave)</t>
  </si>
  <si>
    <t xml:space="preserve">Atelier Brigadeiro </t>
  </si>
  <si>
    <t>Atelier Brigadeiro (Renata)</t>
  </si>
  <si>
    <t>Polyana Alencar Façanha</t>
  </si>
  <si>
    <t>Beatriz Fernandez</t>
  </si>
  <si>
    <t>Karlene Souza de França</t>
  </si>
  <si>
    <t>Rosilene Gomes Ferreira</t>
  </si>
  <si>
    <t xml:space="preserve">troca de base (veio amassado) </t>
  </si>
  <si>
    <t>troca de capota</t>
  </si>
  <si>
    <t>Jose Roberto</t>
  </si>
  <si>
    <t>Brownie da Ju</t>
  </si>
  <si>
    <t>troca de capacitor da fonte</t>
  </si>
  <si>
    <t>Flavia Carina</t>
  </si>
  <si>
    <t>luciane cunha</t>
  </si>
  <si>
    <t>_</t>
  </si>
  <si>
    <t>Nivaldo Mario Melo</t>
  </si>
  <si>
    <t>edla priess</t>
  </si>
  <si>
    <t>voltou afuncionar</t>
  </si>
  <si>
    <t>Adriana Aparecida alves</t>
  </si>
  <si>
    <t>Rosângela Santos</t>
  </si>
  <si>
    <t>Roberto Nobuyuki Shinmi</t>
  </si>
  <si>
    <t>07/01/2019(3 tentatiavs de entrega-7,8,9-- enviar email- reentrega) cs autorizasao</t>
  </si>
  <si>
    <t>solicitar uma nova coleta ()</t>
  </si>
  <si>
    <t>fazer outra coleta (cofirmar numero coleta e  conhecimento)</t>
  </si>
  <si>
    <t>n localizaram ligar denovo</t>
  </si>
  <si>
    <t>Alexsandra Alves Muniz</t>
  </si>
  <si>
    <t>reembolso (Chegou 18/01/19-toda zuada)</t>
  </si>
  <si>
    <t>enviado outra no mês 10/2018</t>
  </si>
  <si>
    <t>(82)98136-2193</t>
  </si>
  <si>
    <t>chave de ligação</t>
  </si>
  <si>
    <t>devolução</t>
  </si>
  <si>
    <t>chegou</t>
  </si>
  <si>
    <t>sim</t>
  </si>
  <si>
    <t>ok</t>
  </si>
  <si>
    <t>rota de entrega 28/01</t>
  </si>
  <si>
    <t>clente desconhece a coleta 6/12 10:51</t>
  </si>
  <si>
    <t>luciana</t>
  </si>
  <si>
    <t>erika</t>
  </si>
  <si>
    <t>fonte para transformador</t>
  </si>
  <si>
    <t>bloco</t>
  </si>
  <si>
    <t>Andre que trouse do rio de janeiro (feira rio cake )</t>
  </si>
  <si>
    <t>maysa de oliveira correia</t>
  </si>
  <si>
    <t>Giulianna Bevilacqua</t>
  </si>
  <si>
    <t>volto para estoque e enviado outra</t>
  </si>
  <si>
    <t>lampada</t>
  </si>
  <si>
    <t>plugue</t>
  </si>
  <si>
    <t xml:space="preserve">capacitor </t>
  </si>
  <si>
    <t>motor cabo pp (chave +lampada)</t>
  </si>
  <si>
    <t>bloco de contato</t>
  </si>
  <si>
    <t>fio do tranformmador (partido )</t>
  </si>
  <si>
    <t>(troca chave + lamapada + plugue verde)</t>
  </si>
  <si>
    <t>troca  ( 4plugue + 2cabo PP + motor )</t>
  </si>
  <si>
    <t xml:space="preserve">2motor </t>
  </si>
  <si>
    <t xml:space="preserve">Planilha para controle de coletas reversas e custos       </t>
  </si>
  <si>
    <t xml:space="preserve"> PLANILHA DE CUSTOS</t>
  </si>
  <si>
    <t>Leonilda Nunes S Carvalho</t>
  </si>
  <si>
    <t>Análise mensal</t>
  </si>
  <si>
    <t>Entradas</t>
  </si>
  <si>
    <t>Saídas</t>
  </si>
  <si>
    <t>Estoque 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</si>
  <si>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</si>
  <si>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</si>
  <si>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</si>
  <si>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</si>
  <si>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</si>
  <si>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</si>
  <si>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</si>
  <si>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</si>
  <si>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</si>
  <si>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</si>
  <si>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</si>
  <si>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</si>
  <si>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CIDADE VERDE</t>
  </si>
  <si>
    <t>Elaeny Melo</t>
  </si>
  <si>
    <t>25/01 entregue verificar</t>
  </si>
  <si>
    <t>Coluna13</t>
  </si>
  <si>
    <t>CAMILA FRANCIELLE CITA CARRASCO</t>
  </si>
  <si>
    <t>Doces Dona Marta</t>
  </si>
  <si>
    <t>2motor lampada (duas panelas )</t>
  </si>
  <si>
    <t>mês</t>
  </si>
  <si>
    <t>ano</t>
  </si>
  <si>
    <t>Coluna14</t>
  </si>
  <si>
    <t>Gráfico entradas 2018</t>
  </si>
  <si>
    <t>Coluna15</t>
  </si>
  <si>
    <t>Coluna16</t>
  </si>
  <si>
    <t>Modelo da panela</t>
  </si>
  <si>
    <t>PA 32cm</t>
  </si>
  <si>
    <t>Daniele Olivati</t>
  </si>
  <si>
    <t>troca comple da capota (so não foi trocada a base)</t>
  </si>
  <si>
    <t>SIM</t>
  </si>
  <si>
    <t>numero da coleta</t>
  </si>
  <si>
    <t>Anderson Rodrigues</t>
  </si>
  <si>
    <t>Gráfico entradas 2019</t>
  </si>
  <si>
    <t>foi enviado para o cliente 05/02/2019</t>
  </si>
  <si>
    <t>correios</t>
  </si>
  <si>
    <t>sem nota</t>
  </si>
  <si>
    <t>CRISTIANA PINTO DO NASCIMENTO</t>
  </si>
  <si>
    <t>Lívia Furriel de Castro</t>
  </si>
  <si>
    <t>Problema na documentacao/ robisom foi buscar dia 07/02/19 na fedex</t>
  </si>
  <si>
    <t xml:space="preserve">fio do tranformmador </t>
  </si>
  <si>
    <t xml:space="preserve">Telna da Silva Braga Morais </t>
  </si>
  <si>
    <t>motor e eixo padrão</t>
  </si>
  <si>
    <t xml:space="preserve">troca de cabo pp2x1+motor+tomada </t>
  </si>
  <si>
    <t xml:space="preserve">João Batista </t>
  </si>
  <si>
    <t>26/12/2018 (estravio 15/01) já foi localizado (21/01 para gurulhos) e depois terrra prioridade na entrega( seg e terça) /11/02/19 protocolo 2019003397</t>
  </si>
  <si>
    <t xml:space="preserve"> eu enviei mensage para confirmar envio da mercadoria </t>
  </si>
  <si>
    <t>enviado 13/02/2019</t>
  </si>
  <si>
    <t>SABRINA CEPEDA BEZERRA</t>
  </si>
  <si>
    <t>pa 50</t>
  </si>
  <si>
    <t>tamires</t>
  </si>
  <si>
    <t xml:space="preserve">devoluçao </t>
  </si>
  <si>
    <t>(coletada 28/12) copia da nota f .. Comprovate de coleta   .... Enviada novamente email de coleta 08/02/19  conhecimento  271300 -11/02 foi coletado 12/02</t>
  </si>
  <si>
    <t>previsto 26/02</t>
  </si>
  <si>
    <t>18:10 23/01 coletado vericar (251749--- reclamaçao 2019001439--- 28/01/19)- enviar copia da nota e comprovan de coleta (previta 21/02)</t>
  </si>
  <si>
    <t>FERNANDA LUCIO PANATO</t>
  </si>
  <si>
    <t>enviado 12/02/2019</t>
  </si>
  <si>
    <t>motor + transformador</t>
  </si>
  <si>
    <t>ROSANGELA SANTANA </t>
  </si>
  <si>
    <t>enviado 14/02/2019</t>
  </si>
  <si>
    <t>enviado 18/02/2019</t>
  </si>
  <si>
    <t>enviado 15/02/2019</t>
  </si>
  <si>
    <t>Luiza da Silva</t>
  </si>
  <si>
    <t>motor , chave , cabo pp</t>
  </si>
  <si>
    <t xml:space="preserve">trasformador </t>
  </si>
  <si>
    <t xml:space="preserve">troca da pa da panela </t>
  </si>
  <si>
    <t xml:space="preserve">mariana gomes santos barbosa </t>
  </si>
  <si>
    <t xml:space="preserve"> katia maria da silva </t>
  </si>
  <si>
    <t>previsto 28/02</t>
  </si>
  <si>
    <t>chave de 110v/220v</t>
  </si>
  <si>
    <t>colentar amnha 294856      feito 26/02  2019003005</t>
  </si>
  <si>
    <t>Beatriz gama costa</t>
  </si>
  <si>
    <t>devoluçao</t>
  </si>
  <si>
    <t>Flavia Oliveira</t>
  </si>
  <si>
    <t xml:space="preserve">devoluçao foi enviado outro por correio </t>
  </si>
  <si>
    <t>previsto 01/03</t>
  </si>
  <si>
    <t xml:space="preserve">cobrar 80 reais do santeq </t>
  </si>
  <si>
    <t>pa 28pink com suporte</t>
  </si>
  <si>
    <t xml:space="preserve"> prevista coleta  hoje 28/01(nome de andre )- nova coelta para anham 262372- 2019001778 ----------- 2019002512 -aberto 18/02 ----- foi coletado 19/02------ 4 tentativas  se foi coletado copia nota e comprovante -- foi coletado comfirmar com cliente</t>
  </si>
  <si>
    <t>Jéssica Lopes</t>
  </si>
  <si>
    <t>pedir comprovante 01/03</t>
  </si>
  <si>
    <t>n foi realisado coleta dia 26/01 (solicitação:2019001402) ----279832 15/02/19---- até quinta ---- 294859 previsto pra hoje 01/03/2019 ------- 06/03 solicitacao 2019005229</t>
  </si>
  <si>
    <t xml:space="preserve">agendado para anhama 27/ 02    coleta :294927 ---2019003013 de recamação -------1/03 -- 2019003334 ------ ela informal que n tinha volume para coleta  </t>
  </si>
  <si>
    <t>262159- 05/02/2019--protocolo 2019001767----- novo numero do protocolo 2019002594 feito em 19/02----- feito um novo acreceitamento de infomeçoes------ 2019005471</t>
  </si>
  <si>
    <t xml:space="preserve">achoq  já foi chegou aqui (coleta 25/01)24 h entra em sistemas -- enviar copia da nota e comprovan de coleta ----- entro 04 /03 proceso de buscada nota---- PROCESO DE BUSCA 20 DIAS PARTIR 4/03-ATÉ 24 ----19332220 CASE </t>
  </si>
  <si>
    <t>Rafaela Brandão</t>
  </si>
  <si>
    <t>motor (garantia)</t>
  </si>
  <si>
    <t>cleneide cadelha</t>
  </si>
  <si>
    <t>cristiane pinto</t>
  </si>
  <si>
    <t>transformador (garantia)</t>
  </si>
  <si>
    <t>santeq</t>
  </si>
  <si>
    <t>camila fernanda morais</t>
  </si>
  <si>
    <t>reprogamado anham ---ligar nova mente --- coledado 11/03 cofirmar ---encia atendiemente conhciemntoainda n emitido enviar nf ... coleta</t>
  </si>
  <si>
    <t>reclamacão: 2019003960 respondida Direcionamos sua reclamação para a filial responsável  15/03</t>
  </si>
  <si>
    <t>enviado -26/03/2019</t>
  </si>
  <si>
    <t>transformador e motor</t>
  </si>
  <si>
    <t xml:space="preserve">livia </t>
  </si>
  <si>
    <t>lidiang souza</t>
  </si>
  <si>
    <t>noelia</t>
  </si>
  <si>
    <t>tata boutique</t>
  </si>
  <si>
    <t>Sander Rodrigues dos Santos</t>
  </si>
  <si>
    <t>procura ver numero do case ou fazer novo (nfoi realizada refeita 12/03 ) n vai poder ser coletado locau de risco  ------ RE: FW: [EXTERNAL] coleta reversa 3315------respota do protocolo -27/03 ---- não vão coletar cliente ira enviar correios</t>
  </si>
  <si>
    <t>Mayara Malinowski</t>
  </si>
  <si>
    <t>enviara por correios</t>
  </si>
  <si>
    <t>Phamela Talys Moreira Da Silva</t>
  </si>
  <si>
    <t>Elane Patricia Elias Vidal</t>
  </si>
  <si>
    <t> 237538</t>
  </si>
  <si>
    <t>procolo 2019008444</t>
  </si>
  <si>
    <t>217826  nova coleta hoje 20/03-----------previta 08/04--protoloco referente reembarque</t>
  </si>
  <si>
    <t>coletado 30/4</t>
  </si>
  <si>
    <t xml:space="preserve">foi realizada 6/02 comfirmar com o cliente .....2019004109 ---- 2019004462 ----- foi falado 08.04.2019 sera tratado no afj -ate 10 dias </t>
  </si>
  <si>
    <t>prevista hoje 18/01 - (08/02/19- nova coleta seg - 270910) ----- protocolo 2019004070  solicitao dia 19/02---- n foi coletado 25/02 --- vai ligar aqui 26/02 ----2019003652---- 08/03 NOVA COLETA 206815-----nova coleta 234915 - agendada 27/03/19---reclamaçao referente a coleta anterior 2019004964--------------- RECLAMÇAO 2019005706--- COLETA 234915 --LIGADO 08/04</t>
  </si>
  <si>
    <t>cancedado</t>
  </si>
  <si>
    <t>complivante de coleta  ////cancelada 08/04 mirela</t>
  </si>
  <si>
    <t>transformador , moto , cabo pp</t>
  </si>
  <si>
    <t>kassiana nascimneto</t>
  </si>
  <si>
    <t>cintia gabriel lima</t>
  </si>
  <si>
    <t>xismagna andrade de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</si>
</sst>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R$&quot;\ 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Fan Heiti Std B"/>
      <family val="2"/>
      <charset val="128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6"/>
      <color rgb="FF20212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222222"/>
      <name val="Calibri"/>
      <family val="2"/>
      <scheme val="minor"/>
    </font>
    <font>
      <sz val="16"/>
      <color rgb="FF222222"/>
      <name val="Calibri"/>
      <family val="2"/>
      <scheme val="minor"/>
    </font>
    <font>
      <sz val="16"/>
      <color theme="9"/>
      <name val="Calibri"/>
      <family val="2"/>
      <scheme val="minor"/>
    </font>
    <font>
      <sz val="14"/>
      <color rgb="FF222222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7"/>
      <color rgb="FF202124"/>
      <name val="Arial"/>
      <family val="2"/>
    </font>
    <font>
      <sz val="11"/>
      <color rgb="FF22222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AF71D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72">
    <xf numFmtId="0" fontId="0" fillId="0" borderId="0" xfId="0"/>
    <xf numFmtId="0" fontId="0" fillId="0" borderId="6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165" fontId="2" fillId="0" borderId="7" xfId="0" applyNumberFormat="1" applyFont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1" xfId="0" applyFont="1" applyBorder="1"/>
    <xf numFmtId="0" fontId="2" fillId="0" borderId="1" xfId="1" applyNumberFormat="1" applyFont="1" applyBorder="1"/>
    <xf numFmtId="165" fontId="2" fillId="0" borderId="1" xfId="1" applyNumberFormat="1" applyFont="1" applyBorder="1"/>
    <xf numFmtId="165" fontId="2" fillId="0" borderId="1" xfId="0" applyNumberFormat="1" applyFont="1" applyBorder="1"/>
    <xf numFmtId="0" fontId="2" fillId="0" borderId="9" xfId="0" applyFont="1" applyBorder="1"/>
    <xf numFmtId="165" fontId="2" fillId="0" borderId="8" xfId="0" applyNumberFormat="1" applyFont="1" applyBorder="1"/>
    <xf numFmtId="165" fontId="11" fillId="0" borderId="0" xfId="0" applyNumberFormat="1" applyFont="1"/>
    <xf numFmtId="14" fontId="0" fillId="0" borderId="3" xfId="0" applyNumberFormat="1" applyBorder="1"/>
    <xf numFmtId="14" fontId="0" fillId="0" borderId="5" xfId="0" applyNumberFormat="1" applyBorder="1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8" fillId="4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5" fillId="0" borderId="0" xfId="0" applyFont="1"/>
    <xf numFmtId="14" fontId="15" fillId="0" borderId="0" xfId="0" applyNumberFormat="1" applyFont="1"/>
    <xf numFmtId="0" fontId="2" fillId="0" borderId="0" xfId="0" applyFont="1"/>
    <xf numFmtId="0" fontId="0" fillId="0" borderId="0" xfId="0" quotePrefix="1"/>
    <xf numFmtId="0" fontId="8" fillId="0" borderId="0" xfId="0" quotePrefix="1" applyFont="1"/>
    <xf numFmtId="165" fontId="2" fillId="0" borderId="20" xfId="0" applyNumberFormat="1" applyFont="1" applyBorder="1" applyAlignment="1">
      <alignment horizontal="center"/>
    </xf>
    <xf numFmtId="0" fontId="20" fillId="0" borderId="1" xfId="0" applyFont="1" applyBorder="1"/>
    <xf numFmtId="14" fontId="20" fillId="0" borderId="1" xfId="0" applyNumberFormat="1" applyFont="1" applyBorder="1"/>
    <xf numFmtId="0" fontId="21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4" xfId="0" applyNumberFormat="1" applyBorder="1"/>
    <xf numFmtId="0" fontId="25" fillId="0" borderId="1" xfId="0" applyFont="1" applyBorder="1"/>
    <xf numFmtId="0" fontId="25" fillId="0" borderId="4" xfId="0" applyFont="1" applyBorder="1"/>
    <xf numFmtId="0" fontId="25" fillId="0" borderId="7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5" fontId="0" fillId="0" borderId="4" xfId="0" applyNumberFormat="1" applyBorder="1"/>
    <xf numFmtId="0" fontId="0" fillId="0" borderId="7" xfId="0" applyBorder="1"/>
    <xf numFmtId="0" fontId="20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0" borderId="1" xfId="3" applyFont="1" applyBorder="1"/>
    <xf numFmtId="0" fontId="11" fillId="0" borderId="0" xfId="0" applyFont="1"/>
    <xf numFmtId="0" fontId="20" fillId="4" borderId="1" xfId="0" applyFont="1" applyFill="1" applyBorder="1"/>
    <xf numFmtId="0" fontId="21" fillId="0" borderId="1" xfId="0" applyFont="1" applyBorder="1" applyAlignment="1">
      <alignment horizontal="center"/>
    </xf>
    <xf numFmtId="14" fontId="21" fillId="0" borderId="1" xfId="0" applyNumberFormat="1" applyFont="1" applyBorder="1"/>
    <xf numFmtId="0" fontId="0" fillId="0" borderId="18" xfId="0" applyBorder="1" applyAlignment="1">
      <alignment horizontal="center"/>
    </xf>
    <xf numFmtId="0" fontId="0" fillId="5" borderId="0" xfId="0" applyFill="1"/>
    <xf numFmtId="0" fontId="21" fillId="0" borderId="21" xfId="0" applyFont="1" applyBorder="1"/>
    <xf numFmtId="0" fontId="28" fillId="0" borderId="0" xfId="0" applyFont="1"/>
    <xf numFmtId="0" fontId="0" fillId="6" borderId="0" xfId="0" applyFill="1"/>
    <xf numFmtId="14" fontId="20" fillId="0" borderId="0" xfId="0" applyNumberFormat="1" applyFont="1"/>
    <xf numFmtId="14" fontId="20" fillId="0" borderId="4" xfId="0" applyNumberFormat="1" applyFont="1" applyBorder="1"/>
    <xf numFmtId="14" fontId="21" fillId="0" borderId="4" xfId="0" applyNumberFormat="1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14" fontId="20" fillId="0" borderId="1" xfId="0" applyNumberFormat="1" applyFont="1" applyBorder="1" applyAlignment="1">
      <alignment wrapText="1"/>
    </xf>
    <xf numFmtId="14" fontId="15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20" fillId="0" borderId="6" xfId="0" applyFont="1" applyBorder="1"/>
    <xf numFmtId="0" fontId="30" fillId="0" borderId="1" xfId="0" applyFont="1" applyBorder="1"/>
    <xf numFmtId="0" fontId="3" fillId="8" borderId="0" xfId="0" applyFon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8" fillId="10" borderId="5" xfId="0" applyFont="1" applyFill="1" applyBorder="1"/>
    <xf numFmtId="0" fontId="2" fillId="10" borderId="18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horizontal="center" vertical="top"/>
    </xf>
    <xf numFmtId="0" fontId="2" fillId="10" borderId="7" xfId="0" applyFont="1" applyFill="1" applyBorder="1" applyAlignment="1">
      <alignment horizontal="center"/>
    </xf>
    <xf numFmtId="0" fontId="2" fillId="10" borderId="9" xfId="0" applyFont="1" applyFill="1" applyBorder="1"/>
    <xf numFmtId="0" fontId="0" fillId="10" borderId="0" xfId="0" applyFill="1"/>
    <xf numFmtId="0" fontId="3" fillId="8" borderId="0" xfId="0" applyFont="1" applyFill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2" fontId="4" fillId="10" borderId="1" xfId="0" applyNumberFormat="1" applyFont="1" applyFill="1" applyBorder="1"/>
    <xf numFmtId="14" fontId="4" fillId="10" borderId="1" xfId="0" applyNumberFormat="1" applyFont="1" applyFill="1" applyBorder="1"/>
    <xf numFmtId="14" fontId="4" fillId="10" borderId="1" xfId="0" applyNumberFormat="1" applyFont="1" applyFill="1" applyBorder="1" applyAlignment="1">
      <alignment wrapText="1"/>
    </xf>
    <xf numFmtId="0" fontId="4" fillId="10" borderId="1" xfId="0" applyFont="1" applyFill="1" applyBorder="1" applyAlignment="1">
      <alignment horizontal="center" vertical="top"/>
    </xf>
    <xf numFmtId="0" fontId="5" fillId="10" borderId="0" xfId="0" applyFont="1" applyFill="1"/>
    <xf numFmtId="0" fontId="2" fillId="10" borderId="20" xfId="0" applyFont="1" applyFill="1" applyBorder="1"/>
    <xf numFmtId="0" fontId="2" fillId="10" borderId="1" xfId="0" applyFont="1" applyFill="1" applyBorder="1"/>
    <xf numFmtId="0" fontId="2" fillId="10" borderId="11" xfId="0" applyFont="1" applyFill="1" applyBorder="1"/>
    <xf numFmtId="0" fontId="14" fillId="9" borderId="0" xfId="0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8" fillId="9" borderId="0" xfId="0" applyFont="1" applyFill="1"/>
    <xf numFmtId="0" fontId="23" fillId="8" borderId="0" xfId="0" applyFont="1" applyFill="1" applyAlignment="1">
      <alignment vertical="center"/>
    </xf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vertical="center" wrapText="1"/>
    </xf>
    <xf numFmtId="0" fontId="23" fillId="8" borderId="14" xfId="0" applyFont="1" applyFill="1" applyBorder="1" applyAlignment="1">
      <alignment vertical="center"/>
    </xf>
    <xf numFmtId="0" fontId="22" fillId="9" borderId="0" xfId="0" applyFont="1" applyFill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9" borderId="17" xfId="0" applyFont="1" applyFill="1" applyBorder="1" applyAlignment="1">
      <alignment vertical="center"/>
    </xf>
    <xf numFmtId="0" fontId="25" fillId="0" borderId="0" xfId="0" applyFont="1"/>
    <xf numFmtId="0" fontId="0" fillId="0" borderId="0" xfId="0" applyAlignment="1">
      <alignment wrapText="1"/>
    </xf>
    <xf numFmtId="0" fontId="25" fillId="7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" fillId="0" borderId="0" xfId="0" applyFont="1" applyAlignment="1">
      <alignment horizontal="left" vertical="center" indent="1"/>
    </xf>
    <xf numFmtId="0" fontId="34" fillId="0" borderId="0" xfId="0" applyFont="1" applyAlignment="1">
      <alignment horizontal="left" indent="1"/>
    </xf>
    <xf numFmtId="0" fontId="34" fillId="0" borderId="0" xfId="0" applyFont="1"/>
    <xf numFmtId="0" fontId="29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/>
    <xf numFmtId="3" fontId="29" fillId="0" borderId="0" xfId="0" applyNumberFormat="1" applyFont="1"/>
    <xf numFmtId="3" fontId="31" fillId="0" borderId="0" xfId="0" applyNumberFormat="1" applyFont="1" applyAlignment="1">
      <alignment horizontal="center"/>
    </xf>
    <xf numFmtId="3" fontId="33" fillId="0" borderId="0" xfId="0" applyNumberFormat="1" applyFont="1" applyAlignment="1">
      <alignment horizontal="center"/>
    </xf>
    <xf numFmtId="3" fontId="35" fillId="0" borderId="0" xfId="0" applyNumberFormat="1" applyFont="1" applyAlignment="1">
      <alignment horizontal="center"/>
    </xf>
    <xf numFmtId="0" fontId="32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8" fillId="0" borderId="1" xfId="0" applyFont="1" applyBorder="1"/>
    <xf numFmtId="0" fontId="37" fillId="0" borderId="1" xfId="0" applyFont="1" applyBorder="1"/>
    <xf numFmtId="0" fontId="2" fillId="11" borderId="23" xfId="0" applyFont="1" applyFill="1" applyBorder="1"/>
    <xf numFmtId="165" fontId="0" fillId="0" borderId="9" xfId="0" applyNumberFormat="1" applyBorder="1"/>
    <xf numFmtId="0" fontId="36" fillId="11" borderId="17" xfId="0" applyFont="1" applyFill="1" applyBorder="1"/>
    <xf numFmtId="165" fontId="0" fillId="0" borderId="1" xfId="0" applyNumberForma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165" fontId="11" fillId="0" borderId="1" xfId="0" applyNumberFormat="1" applyFont="1" applyBorder="1"/>
    <xf numFmtId="0" fontId="0" fillId="12" borderId="5" xfId="0" applyFill="1" applyBorder="1"/>
    <xf numFmtId="14" fontId="0" fillId="0" borderId="18" xfId="0" applyNumberFormat="1" applyBorder="1"/>
    <xf numFmtId="0" fontId="2" fillId="10" borderId="5" xfId="0" applyFont="1" applyFill="1" applyBorder="1"/>
    <xf numFmtId="0" fontId="2" fillId="10" borderId="4" xfId="0" applyFont="1" applyFill="1" applyBorder="1"/>
    <xf numFmtId="0" fontId="0" fillId="0" borderId="22" xfId="0" applyBorder="1" applyAlignment="1">
      <alignment horizontal="center"/>
    </xf>
    <xf numFmtId="0" fontId="2" fillId="10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/>
    </xf>
    <xf numFmtId="0" fontId="38" fillId="10" borderId="0" xfId="0" applyFont="1" applyFill="1"/>
    <xf numFmtId="0" fontId="20" fillId="0" borderId="1" xfId="0" applyFont="1" applyBorder="1" applyAlignment="1">
      <alignment vertical="center"/>
    </xf>
    <xf numFmtId="14" fontId="20" fillId="0" borderId="1" xfId="0" applyNumberFormat="1" applyFont="1" applyBorder="1" applyAlignment="1">
      <alignment vertical="center"/>
    </xf>
    <xf numFmtId="0" fontId="29" fillId="9" borderId="0" xfId="0" applyFont="1" applyFill="1"/>
    <xf numFmtId="0" fontId="39" fillId="0" borderId="0" xfId="0" applyFont="1"/>
    <xf numFmtId="0" fontId="20" fillId="14" borderId="1" xfId="0" applyFont="1" applyFill="1" applyBorder="1"/>
    <xf numFmtId="0" fontId="40" fillId="0" borderId="1" xfId="0" applyFont="1" applyBorder="1" applyAlignment="1">
      <alignment wrapText="1"/>
    </xf>
    <xf numFmtId="0" fontId="40" fillId="0" borderId="1" xfId="0" applyFont="1" applyBorder="1"/>
    <xf numFmtId="14" fontId="40" fillId="0" borderId="1" xfId="0" applyNumberFormat="1" applyFont="1" applyBorder="1" applyAlignment="1">
      <alignment wrapText="1"/>
    </xf>
    <xf numFmtId="0" fontId="20" fillId="13" borderId="1" xfId="0" applyFont="1" applyFill="1" applyBorder="1" applyAlignment="1">
      <alignment horizontal="center"/>
    </xf>
    <xf numFmtId="0" fontId="0" fillId="15" borderId="4" xfId="0" applyFill="1" applyBorder="1"/>
    <xf numFmtId="14" fontId="20" fillId="0" borderId="1" xfId="0" applyNumberFormat="1" applyFont="1" applyBorder="1" applyAlignment="1">
      <alignment horizontal="center" vertical="center"/>
    </xf>
    <xf numFmtId="0" fontId="41" fillId="0" borderId="0" xfId="0" applyFont="1"/>
    <xf numFmtId="0" fontId="20" fillId="4" borderId="1" xfId="0" applyFont="1" applyFill="1" applyBorder="1" applyAlignment="1">
      <alignment horizontal="center"/>
    </xf>
    <xf numFmtId="14" fontId="20" fillId="4" borderId="1" xfId="0" applyNumberFormat="1" applyFont="1" applyFill="1" applyBorder="1"/>
    <xf numFmtId="14" fontId="20" fillId="4" borderId="4" xfId="0" applyNumberFormat="1" applyFont="1" applyFill="1" applyBorder="1"/>
    <xf numFmtId="0" fontId="20" fillId="4" borderId="1" xfId="0" applyFont="1" applyFill="1" applyBorder="1" applyAlignment="1">
      <alignment wrapText="1"/>
    </xf>
    <xf numFmtId="0" fontId="20" fillId="12" borderId="1" xfId="0" applyFont="1" applyFill="1" applyBorder="1" applyAlignment="1">
      <alignment horizontal="center"/>
    </xf>
    <xf numFmtId="14" fontId="20" fillId="12" borderId="1" xfId="0" applyNumberFormat="1" applyFont="1" applyFill="1" applyBorder="1"/>
    <xf numFmtId="14" fontId="21" fillId="13" borderId="1" xfId="0" applyNumberFormat="1" applyFont="1" applyFill="1" applyBorder="1"/>
    <xf numFmtId="0" fontId="0" fillId="16" borderId="5" xfId="0" applyFill="1" applyBorder="1"/>
    <xf numFmtId="14" fontId="20" fillId="17" borderId="1" xfId="0" applyNumberFormat="1" applyFont="1" applyFill="1" applyBorder="1" applyAlignment="1">
      <alignment vertical="center"/>
    </xf>
    <xf numFmtId="0" fontId="20" fillId="12" borderId="1" xfId="0" applyFont="1" applyFill="1" applyBorder="1"/>
    <xf numFmtId="0" fontId="0" fillId="18" borderId="4" xfId="0" applyFill="1" applyBorder="1"/>
    <xf numFmtId="0" fontId="20" fillId="2" borderId="1" xfId="0" applyFont="1" applyFill="1" applyBorder="1" applyAlignment="1">
      <alignment horizontal="center"/>
    </xf>
    <xf numFmtId="14" fontId="0" fillId="17" borderId="5" xfId="0" applyNumberFormat="1" applyFill="1" applyBorder="1"/>
    <xf numFmtId="0" fontId="0" fillId="17" borderId="4" xfId="0" applyFill="1" applyBorder="1"/>
    <xf numFmtId="0" fontId="0" fillId="0" borderId="1" xfId="0" applyBorder="1" applyAlignment="1">
      <alignment horizontal="center" wrapText="1"/>
    </xf>
    <xf numFmtId="14" fontId="20" fillId="16" borderId="1" xfId="0" applyNumberFormat="1" applyFont="1" applyFill="1" applyBorder="1" applyAlignment="1">
      <alignment vertical="center"/>
    </xf>
    <xf numFmtId="165" fontId="25" fillId="0" borderId="4" xfId="0" applyNumberFormat="1" applyFont="1" applyBorder="1" applyAlignment="1">
      <alignment horizontal="center"/>
    </xf>
    <xf numFmtId="0" fontId="44" fillId="0" borderId="0" xfId="0" applyFont="1"/>
    <xf numFmtId="0" fontId="45" fillId="4" borderId="1" xfId="0" applyFont="1" applyFill="1" applyBorder="1"/>
    <xf numFmtId="14" fontId="20" fillId="19" borderId="1" xfId="0" applyNumberFormat="1" applyFont="1" applyFill="1" applyBorder="1"/>
    <xf numFmtId="14" fontId="20" fillId="19" borderId="1" xfId="0" applyNumberFormat="1" applyFont="1" applyFill="1" applyBorder="1" applyAlignment="1">
      <alignment vertical="center"/>
    </xf>
    <xf numFmtId="14" fontId="20" fillId="5" borderId="1" xfId="0" applyNumberFormat="1" applyFont="1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14" fontId="20" fillId="5" borderId="1" xfId="0" applyNumberFormat="1" applyFont="1" applyFill="1" applyBorder="1"/>
    <xf numFmtId="0" fontId="20" fillId="13" borderId="1" xfId="0" applyFont="1" applyFill="1" applyBorder="1"/>
    <xf numFmtId="0" fontId="20" fillId="20" borderId="1" xfId="0" applyFont="1" applyFill="1" applyBorder="1"/>
    <xf numFmtId="0" fontId="20" fillId="13" borderId="1" xfId="0" applyFont="1" applyFill="1" applyBorder="1" applyAlignment="1">
      <alignment wrapText="1"/>
    </xf>
    <xf numFmtId="14" fontId="0" fillId="13" borderId="5" xfId="0" applyNumberFormat="1" applyFill="1" applyBorder="1"/>
    <xf numFmtId="0" fontId="0" fillId="13" borderId="4" xfId="0" applyFill="1" applyBorder="1"/>
    <xf numFmtId="0" fontId="0" fillId="13" borderId="7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2" fillId="0" borderId="4" xfId="0" applyFont="1" applyBorder="1"/>
    <xf numFmtId="14" fontId="43" fillId="0" borderId="4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9" xfId="0" applyNumberFormat="1" applyBorder="1"/>
    <xf numFmtId="165" fontId="0" fillId="0" borderId="5" xfId="0" applyNumberFormat="1" applyBorder="1" applyAlignment="1">
      <alignment horizontal="center"/>
    </xf>
    <xf numFmtId="16" fontId="0" fillId="0" borderId="1" xfId="0" applyNumberFormat="1" applyBorder="1"/>
    <xf numFmtId="0" fontId="25" fillId="21" borderId="1" xfId="0" applyFont="1" applyFill="1" applyBorder="1"/>
    <xf numFmtId="0" fontId="0" fillId="13" borderId="1" xfId="0" applyFill="1" applyBorder="1" applyAlignment="1">
      <alignment wrapText="1"/>
    </xf>
    <xf numFmtId="14" fontId="20" fillId="13" borderId="1" xfId="0" applyNumberFormat="1" applyFont="1" applyFill="1" applyBorder="1"/>
    <xf numFmtId="14" fontId="20" fillId="13" borderId="4" xfId="0" applyNumberFormat="1" applyFont="1" applyFill="1" applyBorder="1"/>
    <xf numFmtId="0" fontId="28" fillId="0" borderId="19" xfId="0" applyFont="1" applyBorder="1"/>
    <xf numFmtId="0" fontId="39" fillId="0" borderId="19" xfId="0" applyFont="1" applyBorder="1"/>
    <xf numFmtId="14" fontId="39" fillId="0" borderId="1" xfId="0" applyNumberFormat="1" applyFont="1" applyBorder="1"/>
    <xf numFmtId="0" fontId="39" fillId="12" borderId="0" xfId="0" applyFont="1" applyFill="1" applyAlignment="1">
      <alignment horizontal="right"/>
    </xf>
    <xf numFmtId="14" fontId="39" fillId="12" borderId="1" xfId="0" applyNumberFormat="1" applyFont="1" applyFill="1" applyBorder="1"/>
    <xf numFmtId="0" fontId="39" fillId="12" borderId="19" xfId="0" applyFont="1" applyFill="1" applyBorder="1"/>
    <xf numFmtId="14" fontId="20" fillId="12" borderId="1" xfId="0" applyNumberFormat="1" applyFont="1" applyFill="1" applyBorder="1" applyAlignment="1">
      <alignment wrapText="1"/>
    </xf>
    <xf numFmtId="0" fontId="20" fillId="15" borderId="1" xfId="0" applyFont="1" applyFill="1" applyBorder="1" applyAlignment="1">
      <alignment horizontal="center"/>
    </xf>
    <xf numFmtId="14" fontId="20" fillId="15" borderId="1" xfId="0" applyNumberFormat="1" applyFont="1" applyFill="1" applyBorder="1" applyAlignment="1">
      <alignment vertical="center"/>
    </xf>
    <xf numFmtId="0" fontId="20" fillId="15" borderId="1" xfId="0" applyFont="1" applyFill="1" applyBorder="1" applyAlignment="1">
      <alignment vertical="center"/>
    </xf>
    <xf numFmtId="14" fontId="20" fillId="15" borderId="4" xfId="0" applyNumberFormat="1" applyFont="1" applyFill="1" applyBorder="1"/>
    <xf numFmtId="0" fontId="20" fillId="15" borderId="1" xfId="0" applyFont="1" applyFill="1" applyBorder="1" applyAlignment="1">
      <alignment wrapText="1"/>
    </xf>
    <xf numFmtId="0" fontId="46" fillId="12" borderId="1" xfId="0" applyFont="1" applyFill="1" applyBorder="1"/>
    <xf numFmtId="14" fontId="20" fillId="12" borderId="4" xfId="0" applyNumberFormat="1" applyFont="1" applyFill="1" applyBorder="1"/>
    <xf numFmtId="0" fontId="21" fillId="1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21" fillId="12" borderId="1" xfId="0" applyFont="1" applyFill="1" applyBorder="1"/>
    <xf numFmtId="0" fontId="4" fillId="12" borderId="1" xfId="3" applyFont="1" applyFill="1" applyBorder="1"/>
    <xf numFmtId="0" fontId="4" fillId="12" borderId="0" xfId="0" applyFont="1" applyFill="1"/>
    <xf numFmtId="0" fontId="0" fillId="12" borderId="0" xfId="0" applyFill="1"/>
    <xf numFmtId="14" fontId="0" fillId="4" borderId="5" xfId="0" applyNumberFormat="1" applyFill="1" applyBorder="1"/>
    <xf numFmtId="0" fontId="0" fillId="4" borderId="4" xfId="0" applyFill="1" applyBorder="1"/>
    <xf numFmtId="0" fontId="0" fillId="4" borderId="7" xfId="0" applyFont="1" applyFill="1" applyBorder="1" applyAlignment="1">
      <alignment horizontal="center"/>
    </xf>
    <xf numFmtId="0" fontId="47" fillId="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19" fillId="3" borderId="11" xfId="2" applyNumberFormat="1" applyFont="1" applyBorder="1" applyAlignment="1">
      <alignment horizontal="center" vertical="center"/>
    </xf>
    <xf numFmtId="165" fontId="19" fillId="3" borderId="12" xfId="2" applyNumberFormat="1" applyFont="1" applyBorder="1" applyAlignment="1">
      <alignment horizontal="center" vertical="center"/>
    </xf>
    <xf numFmtId="165" fontId="19" fillId="3" borderId="13" xfId="2" applyNumberFormat="1" applyFont="1" applyBorder="1" applyAlignment="1">
      <alignment horizontal="center" vertical="center"/>
    </xf>
    <xf numFmtId="165" fontId="19" fillId="3" borderId="15" xfId="2" applyNumberFormat="1" applyFont="1" applyBorder="1" applyAlignment="1">
      <alignment horizontal="center" vertical="center"/>
    </xf>
    <xf numFmtId="165" fontId="19" fillId="3" borderId="0" xfId="2" applyNumberFormat="1" applyFont="1" applyAlignment="1">
      <alignment horizontal="center" vertical="center"/>
    </xf>
    <xf numFmtId="165" fontId="19" fillId="3" borderId="16" xfId="2" applyNumberFormat="1" applyFont="1" applyBorder="1" applyAlignment="1">
      <alignment horizontal="center" vertical="center"/>
    </xf>
    <xf numFmtId="165" fontId="19" fillId="3" borderId="2" xfId="2" applyNumberFormat="1" applyFont="1" applyBorder="1" applyAlignment="1">
      <alignment horizontal="center" vertical="center"/>
    </xf>
    <xf numFmtId="165" fontId="19" fillId="3" borderId="14" xfId="2" applyNumberFormat="1" applyFont="1" applyBorder="1" applyAlignment="1">
      <alignment horizontal="center" vertical="center"/>
    </xf>
    <xf numFmtId="165" fontId="19" fillId="3" borderId="3" xfId="2" applyNumberFormat="1" applyFont="1" applyBorder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17" fillId="8" borderId="14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 vertical="center" wrapText="1"/>
    </xf>
    <xf numFmtId="0" fontId="23" fillId="8" borderId="14" xfId="0" applyFont="1" applyFill="1" applyBorder="1" applyAlignment="1">
      <alignment horizontal="center" vertical="center" wrapText="1"/>
    </xf>
    <xf numFmtId="0" fontId="22" fillId="8" borderId="0" xfId="0" applyFont="1" applyFill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</cellXfs>
  <cellStyles count="4">
    <cellStyle name="20% - Ênfase2" xfId="2" builtinId="34"/>
    <cellStyle name="Hiperlink" xfId="3" builtinId="8"/>
    <cellStyle name="Moeda" xfId="1" builtinId="4"/>
    <cellStyle name="Normal" xfId="0" builtinId="0"/>
  </cellStyles>
  <dxfs count="8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theme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color rgb="FFFF0000"/>
      </font>
    </dxf>
    <dxf>
      <font>
        <b/>
        <i val="0"/>
        <color theme="9"/>
      </font>
    </dxf>
    <dxf>
      <font>
        <color theme="9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95EE9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95EE9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theme="1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  <fill>
        <patternFill>
          <bgColor rgb="FF99FF33"/>
        </patternFill>
      </fill>
    </dxf>
    <dxf>
      <font>
        <b val="0"/>
        <i val="0"/>
      </font>
      <fill>
        <patternFill>
          <bgColor rgb="FF49D77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95EE9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95EE9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theme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 outline="0">
        <left style="thin">
          <color indexed="64"/>
        </left>
        <right style="thin">
          <color theme="1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theme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color rgb="FFFF0000"/>
      </font>
    </dxf>
    <dxf>
      <font>
        <b/>
        <i val="0"/>
        <color rgb="FF095EE9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95EE9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theme="1"/>
      </font>
    </dxf>
    <dxf>
      <font>
        <b val="0"/>
        <i val="0"/>
        <color rgb="FFFF0000"/>
      </font>
    </dxf>
    <dxf>
      <font>
        <b/>
        <i val="0"/>
        <color theme="9"/>
      </font>
    </dxf>
    <dxf>
      <font>
        <color theme="9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95EE9"/>
      </font>
    </dxf>
    <dxf>
      <font>
        <b/>
        <i val="0"/>
        <color theme="7"/>
      </font>
    </dxf>
    <dxf>
      <font>
        <b/>
        <i val="0"/>
        <color rgb="FF00B050"/>
      </font>
    </dxf>
    <dxf>
      <font>
        <b/>
        <i val="0"/>
        <color theme="1"/>
      </font>
    </dxf>
  </dxfs>
  <tableStyles count="0" defaultTableStyle="TableStyleMedium2" defaultPivotStyle="PivotStyleLight16"/>
  <colors>
    <mruColors>
      <color rgb="FFFFFFFF"/>
      <color rgb="FFFF5050"/>
      <color rgb="FFFF6600"/>
      <color rgb="FFF68912"/>
      <color rgb="FF66FF66"/>
      <color rgb="FF99FF33"/>
      <color rgb="FF49D7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[1]DASH_indi!$R$8</c:f>
              <c:strCache>
                <c:ptCount val="1"/>
                <c:pt idx="0">
                  <c:v>Entradas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92D05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GRÁFICOS!$N$12:$N$23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[1]DASH_indi!$R$9:$R$20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78-4456-BCEA-08D06F889BB9}"/>
            </c:ext>
          </c:extLst>
        </c:ser>
        <c:ser>
          <c:idx val="1"/>
          <c:order val="1"/>
          <c:tx>
            <c:strRef>
              <c:f>GRÁFICOS!$P$11</c:f>
              <c:strCache>
                <c:ptCount val="1"/>
                <c:pt idx="0">
                  <c:v>Saídas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GRÁFICOS!$N$12:$N$23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GRÁFICOS!$P$12:$P$23</c:f>
              <c:numCache>
                <c:formatCode>#,##0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28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78-4456-BCEA-08D06F88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95536"/>
        <c:axId val="1"/>
      </c:lineChart>
      <c:catAx>
        <c:axId val="7155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559553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[1]DASH_indi!$R$8</c:f>
              <c:strCache>
                <c:ptCount val="1"/>
                <c:pt idx="0">
                  <c:v>Entradas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92D05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GRÁFICOS!$N$32:$N$43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[1]DASH_indi!$R$9:$R$20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BF-49D3-9274-33D305EC0072}"/>
            </c:ext>
          </c:extLst>
        </c:ser>
        <c:ser>
          <c:idx val="1"/>
          <c:order val="1"/>
          <c:tx>
            <c:strRef>
              <c:f>GRÁFICOS!$P$31</c:f>
              <c:strCache>
                <c:ptCount val="1"/>
                <c:pt idx="0">
                  <c:v>Saídas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GRÁFICOS!$N$32:$N$43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GRÁFICOS!$P$32:$P$43</c:f>
              <c:numCache>
                <c:formatCode>#,##0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BF-49D3-9274-33D305EC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95536"/>
        <c:axId val="1"/>
      </c:lineChart>
      <c:catAx>
        <c:axId val="7155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559553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382363584045613E-2"/>
          <c:y val="6.9473730276820744E-2"/>
          <c:w val="0.61168371449960313"/>
          <c:h val="0.8610525394463585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916F-4FFC-9D05-95E5571D0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16F-4FFC-9D05-95E5571D0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916F-4FFC-9D05-95E5571D0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16F-4FFC-9D05-95E5571D03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16F-4FFC-9D05-95E5571D03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16F-4FFC-9D05-95E5571D03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16F-4FFC-9D05-95E5571D03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16F-4FFC-9D05-95E5571D03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16F-4FFC-9D05-95E5571D03A1}"/>
              </c:ext>
            </c:extLst>
          </c:dPt>
          <c:dLbls>
            <c:dLbl>
              <c:idx val="1"/>
              <c:layout>
                <c:manualLayout>
                  <c:x val="-7.3874225830870291E-2"/>
                  <c:y val="-0.291635380687790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6F-4FFC-9D05-95E5571D03A1}"/>
                </c:ext>
              </c:extLst>
            </c:dLbl>
            <c:dLbl>
              <c:idx val="2"/>
              <c:layout>
                <c:manualLayout>
                  <c:x val="0.10513874440576722"/>
                  <c:y val="-0.161234507274606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16F-4FFC-9D05-95E5571D03A1}"/>
                </c:ext>
              </c:extLst>
            </c:dLbl>
            <c:dLbl>
              <c:idx val="3"/>
              <c:layout>
                <c:manualLayout>
                  <c:x val="7.6726215967427999E-2"/>
                  <c:y val="3.08369223146764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6F-4FFC-9D05-95E5571D03A1}"/>
                </c:ext>
              </c:extLst>
            </c:dLbl>
            <c:dLbl>
              <c:idx val="4"/>
              <c:layout>
                <c:manualLayout>
                  <c:x val="6.4446882819381809E-2"/>
                  <c:y val="4.11451271151605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6F-4FFC-9D05-95E5571D03A1}"/>
                </c:ext>
              </c:extLst>
            </c:dLbl>
            <c:dLbl>
              <c:idx val="5"/>
              <c:layout>
                <c:manualLayout>
                  <c:x val="7.4963648069538008E-2"/>
                  <c:y val="4.95811058629832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6F-4FFC-9D05-95E5571D03A1}"/>
                </c:ext>
              </c:extLst>
            </c:dLbl>
            <c:dLbl>
              <c:idx val="6"/>
              <c:layout>
                <c:manualLayout>
                  <c:x val="5.1026092860237203E-2"/>
                  <c:y val="4.16603181249677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6F-4FFC-9D05-95E5571D03A1}"/>
                </c:ext>
              </c:extLst>
            </c:dLbl>
            <c:dLbl>
              <c:idx val="7"/>
              <c:layout>
                <c:manualLayout>
                  <c:x val="5.697455302921741E-2"/>
                  <c:y val="0.244250961598539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6F-4FFC-9D05-95E5571D03A1}"/>
                </c:ext>
              </c:extLst>
            </c:dLbl>
            <c:dLbl>
              <c:idx val="8"/>
              <c:layout>
                <c:manualLayout>
                  <c:x val="1.9843755871956911E-2"/>
                  <c:y val="1.4552501800428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6F-4FFC-9D05-95E5571D03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CUSTOS!$B$27:$B$35</c:f>
              <c:strCache>
                <c:ptCount val="9"/>
                <c:pt idx="0">
                  <c:v>Transformador </c:v>
                </c:pt>
                <c:pt idx="1">
                  <c:v>Motor</c:v>
                </c:pt>
                <c:pt idx="2">
                  <c:v>Chave de ligação</c:v>
                </c:pt>
                <c:pt idx="3">
                  <c:v>Cabo PP</c:v>
                </c:pt>
                <c:pt idx="4">
                  <c:v>devolução</c:v>
                </c:pt>
                <c:pt idx="5">
                  <c:v>lampada</c:v>
                </c:pt>
                <c:pt idx="6">
                  <c:v>plugue</c:v>
                </c:pt>
                <c:pt idx="7">
                  <c:v>capacitor </c:v>
                </c:pt>
                <c:pt idx="8">
                  <c:v>bloco de contato</c:v>
                </c:pt>
              </c:strCache>
            </c:strRef>
          </c:cat>
          <c:val>
            <c:numRef>
              <c:f>CUSTOS!$D$27:$D$35</c:f>
              <c:numCache>
                <c:formatCode>General</c:formatCode>
                <c:ptCount val="9"/>
                <c:pt idx="0">
                  <c:v>63</c:v>
                </c:pt>
                <c:pt idx="1">
                  <c:v>47</c:v>
                </c:pt>
                <c:pt idx="2">
                  <c:v>16</c:v>
                </c:pt>
                <c:pt idx="3">
                  <c:v>20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6F-4FFC-9D05-95E5571D03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NUTEN&#199;&#195;O!A1"/><Relationship Id="rId2" Type="http://schemas.openxmlformats.org/officeDocument/2006/relationships/hyperlink" Target="#RASTREIO!A1"/><Relationship Id="rId1" Type="http://schemas.openxmlformats.org/officeDocument/2006/relationships/hyperlink" Target="#'CUSTOS S GARANTIA'!A1"/><Relationship Id="rId6" Type="http://schemas.openxmlformats.org/officeDocument/2006/relationships/hyperlink" Target="#'SEM GARANTIA'!A1"/><Relationship Id="rId5" Type="http://schemas.openxmlformats.org/officeDocument/2006/relationships/hyperlink" Target="#GR&#193;FICOS!A1"/><Relationship Id="rId4" Type="http://schemas.openxmlformats.org/officeDocument/2006/relationships/hyperlink" Target="#CUST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RASTREIO!A1"/><Relationship Id="rId2" Type="http://schemas.openxmlformats.org/officeDocument/2006/relationships/hyperlink" Target="#'CUSTOS S GARANTIA'!A1"/><Relationship Id="rId1" Type="http://schemas.openxmlformats.org/officeDocument/2006/relationships/hyperlink" Target="#GERAL!A1"/><Relationship Id="rId6" Type="http://schemas.openxmlformats.org/officeDocument/2006/relationships/hyperlink" Target="#'SEM GARANTIA'!A1"/><Relationship Id="rId5" Type="http://schemas.openxmlformats.org/officeDocument/2006/relationships/hyperlink" Target="#GR&#193;FICOS!A1"/><Relationship Id="rId4" Type="http://schemas.openxmlformats.org/officeDocument/2006/relationships/hyperlink" Target="#MANUTEN&#199;&#195;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ANUTEN&#199;&#195;O!A1"/><Relationship Id="rId2" Type="http://schemas.openxmlformats.org/officeDocument/2006/relationships/hyperlink" Target="#'CUSTOS S GARANTIA'!A1"/><Relationship Id="rId1" Type="http://schemas.openxmlformats.org/officeDocument/2006/relationships/hyperlink" Target="#GERAL!A1"/><Relationship Id="rId6" Type="http://schemas.openxmlformats.org/officeDocument/2006/relationships/hyperlink" Target="#'SEM GARANTIA'!A1"/><Relationship Id="rId5" Type="http://schemas.openxmlformats.org/officeDocument/2006/relationships/hyperlink" Target="#GR&#193;FICOS!A1"/><Relationship Id="rId4" Type="http://schemas.openxmlformats.org/officeDocument/2006/relationships/hyperlink" Target="#CUSTO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RASTREIO!A1"/><Relationship Id="rId2" Type="http://schemas.openxmlformats.org/officeDocument/2006/relationships/hyperlink" Target="#'CUSTOS S GARANTIA'!A1"/><Relationship Id="rId1" Type="http://schemas.openxmlformats.org/officeDocument/2006/relationships/hyperlink" Target="#GERAL!A1"/><Relationship Id="rId6" Type="http://schemas.openxmlformats.org/officeDocument/2006/relationships/hyperlink" Target="#'SEM GARANTIA'!A1"/><Relationship Id="rId5" Type="http://schemas.openxmlformats.org/officeDocument/2006/relationships/hyperlink" Target="#GR&#193;FICOS!A1"/><Relationship Id="rId4" Type="http://schemas.openxmlformats.org/officeDocument/2006/relationships/hyperlink" Target="#CUST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ASTREIO!A1"/><Relationship Id="rId7" Type="http://schemas.openxmlformats.org/officeDocument/2006/relationships/hyperlink" Target="#'SEM GARANTIA'!A1"/><Relationship Id="rId2" Type="http://schemas.openxmlformats.org/officeDocument/2006/relationships/hyperlink" Target="#'CUSTOS S GARANTIA'!A1"/><Relationship Id="rId1" Type="http://schemas.openxmlformats.org/officeDocument/2006/relationships/hyperlink" Target="#GERAL!A1"/><Relationship Id="rId6" Type="http://schemas.openxmlformats.org/officeDocument/2006/relationships/hyperlink" Target="#GR&#193;FICOS!A1"/><Relationship Id="rId5" Type="http://schemas.openxmlformats.org/officeDocument/2006/relationships/hyperlink" Target="#CUSTOS!A1"/><Relationship Id="rId4" Type="http://schemas.openxmlformats.org/officeDocument/2006/relationships/hyperlink" Target="#MANUTEN&#199;&#195;O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GERAL!A1"/><Relationship Id="rId7" Type="http://schemas.openxmlformats.org/officeDocument/2006/relationships/hyperlink" Target="#'SEM GARANTIA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MANUTEN&#199;&#195;O!A1"/><Relationship Id="rId5" Type="http://schemas.openxmlformats.org/officeDocument/2006/relationships/hyperlink" Target="#RASTREIO!A1"/><Relationship Id="rId4" Type="http://schemas.openxmlformats.org/officeDocument/2006/relationships/hyperlink" Target="#'CUSTOS S GARANTIA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RASTREIO!A1"/><Relationship Id="rId7" Type="http://schemas.openxmlformats.org/officeDocument/2006/relationships/hyperlink" Target="#'SEM GARANTIA'!A1"/><Relationship Id="rId2" Type="http://schemas.openxmlformats.org/officeDocument/2006/relationships/hyperlink" Target="#'CUSTOS S GARANTIA'!A1"/><Relationship Id="rId1" Type="http://schemas.openxmlformats.org/officeDocument/2006/relationships/hyperlink" Target="#GERAL!A1"/><Relationship Id="rId6" Type="http://schemas.openxmlformats.org/officeDocument/2006/relationships/hyperlink" Target="#GR&#193;FICOS!A1"/><Relationship Id="rId5" Type="http://schemas.openxmlformats.org/officeDocument/2006/relationships/hyperlink" Target="#CUSTOS!A1"/><Relationship Id="rId4" Type="http://schemas.openxmlformats.org/officeDocument/2006/relationships/hyperlink" Target="#MANUTEN&#199;&#195;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0</xdr:row>
      <xdr:rowOff>0</xdr:rowOff>
    </xdr:from>
    <xdr:to>
      <xdr:col>1</xdr:col>
      <xdr:colOff>975360</xdr:colOff>
      <xdr:row>1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4220" y="0"/>
          <a:ext cx="955040" cy="3733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/>
              </a:solidFill>
            </a:rPr>
            <a:t>Geral</a:t>
          </a:r>
        </a:p>
      </xdr:txBody>
    </xdr:sp>
    <xdr:clientData/>
  </xdr:twoCellAnchor>
  <xdr:twoCellAnchor>
    <xdr:from>
      <xdr:col>2</xdr:col>
      <xdr:colOff>1658620</xdr:colOff>
      <xdr:row>0</xdr:row>
      <xdr:rowOff>0</xdr:rowOff>
    </xdr:from>
    <xdr:to>
      <xdr:col>2</xdr:col>
      <xdr:colOff>2567940</xdr:colOff>
      <xdr:row>0</xdr:row>
      <xdr:rowOff>365760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56000" y="0"/>
          <a:ext cx="90932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bg1"/>
              </a:solidFill>
            </a:rPr>
            <a:t>Custos S/</a:t>
          </a:r>
          <a:r>
            <a:rPr lang="pt-BR" sz="800" baseline="0">
              <a:solidFill>
                <a:schemeClr val="bg1"/>
              </a:solidFill>
            </a:rPr>
            <a:t> Garantia</a:t>
          </a:r>
          <a:endParaRPr lang="pt-B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953771</xdr:colOff>
      <xdr:row>0</xdr:row>
      <xdr:rowOff>0</xdr:rowOff>
    </xdr:from>
    <xdr:to>
      <xdr:col>2</xdr:col>
      <xdr:colOff>734031</xdr:colOff>
      <xdr:row>0</xdr:row>
      <xdr:rowOff>365760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77671" y="0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Rastreio</a:t>
          </a:r>
        </a:p>
      </xdr:txBody>
    </xdr:sp>
    <xdr:clientData/>
  </xdr:twoCellAnchor>
  <xdr:twoCellAnchor>
    <xdr:from>
      <xdr:col>2</xdr:col>
      <xdr:colOff>718820</xdr:colOff>
      <xdr:row>0</xdr:row>
      <xdr:rowOff>0</xdr:rowOff>
    </xdr:from>
    <xdr:to>
      <xdr:col>2</xdr:col>
      <xdr:colOff>1673860</xdr:colOff>
      <xdr:row>0</xdr:row>
      <xdr:rowOff>365760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16200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Manutenção</a:t>
          </a:r>
        </a:p>
      </xdr:txBody>
    </xdr:sp>
    <xdr:clientData/>
  </xdr:twoCellAnchor>
  <xdr:twoCellAnchor>
    <xdr:from>
      <xdr:col>2</xdr:col>
      <xdr:colOff>2598420</xdr:colOff>
      <xdr:row>0</xdr:row>
      <xdr:rowOff>0</xdr:rowOff>
    </xdr:from>
    <xdr:to>
      <xdr:col>3</xdr:col>
      <xdr:colOff>886460</xdr:colOff>
      <xdr:row>0</xdr:row>
      <xdr:rowOff>365760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495800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</a:t>
          </a:r>
        </a:p>
      </xdr:txBody>
    </xdr:sp>
    <xdr:clientData/>
  </xdr:twoCellAnchor>
  <xdr:twoCellAnchor>
    <xdr:from>
      <xdr:col>4</xdr:col>
      <xdr:colOff>721360</xdr:colOff>
      <xdr:row>0</xdr:row>
      <xdr:rowOff>0</xdr:rowOff>
    </xdr:from>
    <xdr:to>
      <xdr:col>5</xdr:col>
      <xdr:colOff>541020</xdr:colOff>
      <xdr:row>0</xdr:row>
      <xdr:rowOff>365760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375400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Graficos</a:t>
          </a:r>
        </a:p>
      </xdr:txBody>
    </xdr:sp>
    <xdr:clientData/>
  </xdr:twoCellAnchor>
  <xdr:twoCellAnchor>
    <xdr:from>
      <xdr:col>3</xdr:col>
      <xdr:colOff>878841</xdr:colOff>
      <xdr:row>0</xdr:row>
      <xdr:rowOff>0</xdr:rowOff>
    </xdr:from>
    <xdr:to>
      <xdr:col>4</xdr:col>
      <xdr:colOff>742921</xdr:colOff>
      <xdr:row>0</xdr:row>
      <xdr:rowOff>365760</xdr:rowOff>
    </xdr:to>
    <xdr:sp macro="" textlink="">
      <xdr:nvSpPr>
        <xdr:cNvPr id="12" name="Retâ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443221" y="0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Sem</a:t>
          </a:r>
          <a:r>
            <a:rPr lang="pt-BR" sz="1100" baseline="0">
              <a:solidFill>
                <a:schemeClr val="bg1"/>
              </a:solidFill>
            </a:rPr>
            <a:t> Garantia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oneCellAnchor>
    <xdr:from>
      <xdr:col>6</xdr:col>
      <xdr:colOff>338666</xdr:colOff>
      <xdr:row>142</xdr:row>
      <xdr:rowOff>118533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65733" y="2716106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955040</xdr:colOff>
      <xdr:row>3</xdr:row>
      <xdr:rowOff>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600" y="180975"/>
          <a:ext cx="955040" cy="3619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2</xdr:col>
      <xdr:colOff>278130</xdr:colOff>
      <xdr:row>1</xdr:row>
      <xdr:rowOff>0</xdr:rowOff>
    </xdr:from>
    <xdr:to>
      <xdr:col>3</xdr:col>
      <xdr:colOff>99695</xdr:colOff>
      <xdr:row>3</xdr:row>
      <xdr:rowOff>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21380" y="180975"/>
          <a:ext cx="955040" cy="3619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 S/</a:t>
          </a:r>
          <a:r>
            <a:rPr lang="pt-BR" sz="1100" baseline="0">
              <a:solidFill>
                <a:schemeClr val="bg1"/>
              </a:solidFill>
            </a:rPr>
            <a:t> Garantia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933451</xdr:colOff>
      <xdr:row>1</xdr:row>
      <xdr:rowOff>0</xdr:rowOff>
    </xdr:from>
    <xdr:to>
      <xdr:col>1</xdr:col>
      <xdr:colOff>1887191</xdr:colOff>
      <xdr:row>3</xdr:row>
      <xdr:rowOff>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543051" y="180975"/>
          <a:ext cx="953740" cy="3619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Rastreio</a:t>
          </a:r>
        </a:p>
      </xdr:txBody>
    </xdr:sp>
    <xdr:clientData/>
  </xdr:twoCellAnchor>
  <xdr:twoCellAnchor>
    <xdr:from>
      <xdr:col>1</xdr:col>
      <xdr:colOff>1871980</xdr:colOff>
      <xdr:row>1</xdr:row>
      <xdr:rowOff>0</xdr:rowOff>
    </xdr:from>
    <xdr:to>
      <xdr:col>2</xdr:col>
      <xdr:colOff>293370</xdr:colOff>
      <xdr:row>3</xdr:row>
      <xdr:rowOff>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481580" y="180975"/>
          <a:ext cx="955040" cy="3619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Manutenção</a:t>
          </a:r>
        </a:p>
      </xdr:txBody>
    </xdr:sp>
    <xdr:clientData/>
  </xdr:twoCellAnchor>
  <xdr:twoCellAnchor>
    <xdr:from>
      <xdr:col>3</xdr:col>
      <xdr:colOff>84455</xdr:colOff>
      <xdr:row>1</xdr:row>
      <xdr:rowOff>0</xdr:rowOff>
    </xdr:from>
    <xdr:to>
      <xdr:col>4</xdr:col>
      <xdr:colOff>258445</xdr:colOff>
      <xdr:row>3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61180" y="180975"/>
          <a:ext cx="955040" cy="3619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4</xdr:col>
      <xdr:colOff>1207770</xdr:colOff>
      <xdr:row>1</xdr:row>
      <xdr:rowOff>9525</xdr:rowOff>
    </xdr:from>
    <xdr:to>
      <xdr:col>5</xdr:col>
      <xdr:colOff>676910</xdr:colOff>
      <xdr:row>3</xdr:row>
      <xdr:rowOff>9525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265545" y="190500"/>
          <a:ext cx="955040" cy="3619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Graficos</a:t>
          </a:r>
        </a:p>
      </xdr:txBody>
    </xdr:sp>
    <xdr:clientData/>
  </xdr:twoCellAnchor>
  <xdr:twoCellAnchor>
    <xdr:from>
      <xdr:col>4</xdr:col>
      <xdr:colOff>275591</xdr:colOff>
      <xdr:row>1</xdr:row>
      <xdr:rowOff>9525</xdr:rowOff>
    </xdr:from>
    <xdr:to>
      <xdr:col>4</xdr:col>
      <xdr:colOff>1229331</xdr:colOff>
      <xdr:row>3</xdr:row>
      <xdr:rowOff>9525</xdr:rowOff>
    </xdr:to>
    <xdr:sp macro="" textlink="">
      <xdr:nvSpPr>
        <xdr:cNvPr id="12" name="Retâ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333366" y="190500"/>
          <a:ext cx="953740" cy="3619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Sem</a:t>
          </a:r>
          <a:r>
            <a:rPr lang="pt-BR" sz="1100" baseline="0">
              <a:solidFill>
                <a:schemeClr val="bg1"/>
              </a:solidFill>
            </a:rPr>
            <a:t> Garantia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10881</xdr:rowOff>
    </xdr:from>
    <xdr:to>
      <xdr:col>1</xdr:col>
      <xdr:colOff>160383</xdr:colOff>
      <xdr:row>2</xdr:row>
      <xdr:rowOff>29387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10881"/>
          <a:ext cx="955040" cy="38862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2</xdr:col>
      <xdr:colOff>678180</xdr:colOff>
      <xdr:row>0</xdr:row>
      <xdr:rowOff>0</xdr:rowOff>
    </xdr:from>
    <xdr:to>
      <xdr:col>3</xdr:col>
      <xdr:colOff>337820</xdr:colOff>
      <xdr:row>2</xdr:row>
      <xdr:rowOff>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1780" y="0"/>
          <a:ext cx="955040" cy="37011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 S/</a:t>
          </a:r>
          <a:r>
            <a:rPr lang="pt-BR" sz="1100" baseline="0">
              <a:solidFill>
                <a:schemeClr val="bg1"/>
              </a:solidFill>
            </a:rPr>
            <a:t> Garantia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138794</xdr:colOff>
      <xdr:row>0</xdr:row>
      <xdr:rowOff>0</xdr:rowOff>
    </xdr:from>
    <xdr:to>
      <xdr:col>1</xdr:col>
      <xdr:colOff>1092534</xdr:colOff>
      <xdr:row>2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933451" y="0"/>
          <a:ext cx="953740" cy="37011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Rastreio</a:t>
          </a:r>
        </a:p>
      </xdr:txBody>
    </xdr:sp>
    <xdr:clientData/>
  </xdr:twoCellAnchor>
  <xdr:twoCellAnchor>
    <xdr:from>
      <xdr:col>1</xdr:col>
      <xdr:colOff>1077323</xdr:colOff>
      <xdr:row>0</xdr:row>
      <xdr:rowOff>0</xdr:rowOff>
    </xdr:from>
    <xdr:to>
      <xdr:col>2</xdr:col>
      <xdr:colOff>693420</xdr:colOff>
      <xdr:row>2</xdr:row>
      <xdr:rowOff>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871980" y="0"/>
          <a:ext cx="955040" cy="37011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Manutenção</a:t>
          </a:r>
        </a:p>
      </xdr:txBody>
    </xdr:sp>
    <xdr:clientData/>
  </xdr:twoCellAnchor>
  <xdr:twoCellAnchor>
    <xdr:from>
      <xdr:col>3</xdr:col>
      <xdr:colOff>322580</xdr:colOff>
      <xdr:row>0</xdr:row>
      <xdr:rowOff>0</xdr:rowOff>
    </xdr:from>
    <xdr:to>
      <xdr:col>3</xdr:col>
      <xdr:colOff>1277620</xdr:colOff>
      <xdr:row>2</xdr:row>
      <xdr:rowOff>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751580" y="0"/>
          <a:ext cx="955040" cy="37011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</a:t>
          </a:r>
        </a:p>
      </xdr:txBody>
    </xdr:sp>
    <xdr:clientData/>
  </xdr:twoCellAnchor>
  <xdr:twoCellAnchor>
    <xdr:from>
      <xdr:col>3</xdr:col>
      <xdr:colOff>2228301</xdr:colOff>
      <xdr:row>0</xdr:row>
      <xdr:rowOff>0</xdr:rowOff>
    </xdr:from>
    <xdr:to>
      <xdr:col>3</xdr:col>
      <xdr:colOff>3183341</xdr:colOff>
      <xdr:row>2</xdr:row>
      <xdr:rowOff>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657301" y="0"/>
          <a:ext cx="955040" cy="37011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Graficos</a:t>
          </a:r>
        </a:p>
      </xdr:txBody>
    </xdr:sp>
    <xdr:clientData/>
  </xdr:twoCellAnchor>
  <xdr:twoCellAnchor>
    <xdr:from>
      <xdr:col>3</xdr:col>
      <xdr:colOff>1296122</xdr:colOff>
      <xdr:row>0</xdr:row>
      <xdr:rowOff>0</xdr:rowOff>
    </xdr:from>
    <xdr:to>
      <xdr:col>3</xdr:col>
      <xdr:colOff>2249862</xdr:colOff>
      <xdr:row>2</xdr:row>
      <xdr:rowOff>0</xdr:rowOff>
    </xdr:to>
    <xdr:sp macro="" textlink="">
      <xdr:nvSpPr>
        <xdr:cNvPr id="12" name="Retâ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725122" y="0"/>
          <a:ext cx="953740" cy="37011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Sem</a:t>
          </a:r>
          <a:r>
            <a:rPr lang="pt-BR" sz="1100" baseline="0">
              <a:solidFill>
                <a:schemeClr val="bg1"/>
              </a:solidFill>
            </a:rPr>
            <a:t> Garantia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955040</xdr:colOff>
      <xdr:row>2</xdr:row>
      <xdr:rowOff>7620</xdr:rowOff>
    </xdr:to>
    <xdr:sp macro="" textlink="">
      <xdr:nvSpPr>
        <xdr:cNvPr id="12" name="Retângulo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62940" y="0"/>
          <a:ext cx="955040" cy="3733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2</xdr:col>
      <xdr:colOff>1485900</xdr:colOff>
      <xdr:row>0</xdr:row>
      <xdr:rowOff>0</xdr:rowOff>
    </xdr:from>
    <xdr:to>
      <xdr:col>2</xdr:col>
      <xdr:colOff>2395220</xdr:colOff>
      <xdr:row>2</xdr:row>
      <xdr:rowOff>0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474720" y="0"/>
          <a:ext cx="90932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bg1"/>
              </a:solidFill>
            </a:rPr>
            <a:t>Custos S/</a:t>
          </a:r>
          <a:r>
            <a:rPr lang="pt-BR" sz="800" baseline="0">
              <a:solidFill>
                <a:schemeClr val="bg1"/>
              </a:solidFill>
            </a:rPr>
            <a:t> Garantia</a:t>
          </a:r>
          <a:endParaRPr lang="pt-B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933451</xdr:colOff>
      <xdr:row>0</xdr:row>
      <xdr:rowOff>0</xdr:rowOff>
    </xdr:from>
    <xdr:to>
      <xdr:col>2</xdr:col>
      <xdr:colOff>561311</xdr:colOff>
      <xdr:row>2</xdr:row>
      <xdr:rowOff>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596391" y="0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Rastreio</a:t>
          </a:r>
        </a:p>
      </xdr:txBody>
    </xdr:sp>
    <xdr:clientData/>
  </xdr:twoCellAnchor>
  <xdr:twoCellAnchor>
    <xdr:from>
      <xdr:col>2</xdr:col>
      <xdr:colOff>546100</xdr:colOff>
      <xdr:row>0</xdr:row>
      <xdr:rowOff>0</xdr:rowOff>
    </xdr:from>
    <xdr:to>
      <xdr:col>2</xdr:col>
      <xdr:colOff>1501140</xdr:colOff>
      <xdr:row>2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534920" y="0"/>
          <a:ext cx="955040" cy="3657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Manutenção</a:t>
          </a:r>
        </a:p>
      </xdr:txBody>
    </xdr:sp>
    <xdr:clientData/>
  </xdr:twoCellAnchor>
  <xdr:twoCellAnchor>
    <xdr:from>
      <xdr:col>2</xdr:col>
      <xdr:colOff>2425700</xdr:colOff>
      <xdr:row>0</xdr:row>
      <xdr:rowOff>0</xdr:rowOff>
    </xdr:from>
    <xdr:to>
      <xdr:col>3</xdr:col>
      <xdr:colOff>797560</xdr:colOff>
      <xdr:row>2</xdr:row>
      <xdr:rowOff>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4414520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</a:t>
          </a:r>
        </a:p>
      </xdr:txBody>
    </xdr:sp>
    <xdr:clientData/>
  </xdr:twoCellAnchor>
  <xdr:twoCellAnchor>
    <xdr:from>
      <xdr:col>4</xdr:col>
      <xdr:colOff>243840</xdr:colOff>
      <xdr:row>0</xdr:row>
      <xdr:rowOff>0</xdr:rowOff>
    </xdr:from>
    <xdr:to>
      <xdr:col>4</xdr:col>
      <xdr:colOff>1198880</xdr:colOff>
      <xdr:row>2</xdr:row>
      <xdr:rowOff>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6294120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Graficos</a:t>
          </a:r>
        </a:p>
      </xdr:txBody>
    </xdr:sp>
    <xdr:clientData/>
  </xdr:twoCellAnchor>
  <xdr:twoCellAnchor>
    <xdr:from>
      <xdr:col>3</xdr:col>
      <xdr:colOff>789941</xdr:colOff>
      <xdr:row>0</xdr:row>
      <xdr:rowOff>0</xdr:rowOff>
    </xdr:from>
    <xdr:to>
      <xdr:col>4</xdr:col>
      <xdr:colOff>265401</xdr:colOff>
      <xdr:row>2</xdr:row>
      <xdr:rowOff>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5361941" y="0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Sem</a:t>
          </a:r>
          <a:r>
            <a:rPr lang="pt-BR" sz="1100" baseline="0">
              <a:solidFill>
                <a:schemeClr val="bg1"/>
              </a:solidFill>
            </a:rPr>
            <a:t> Garantia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227676</xdr:colOff>
      <xdr:row>2</xdr:row>
      <xdr:rowOff>13162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955040" cy="3733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2</xdr:col>
      <xdr:colOff>913707</xdr:colOff>
      <xdr:row>0</xdr:row>
      <xdr:rowOff>0</xdr:rowOff>
    </xdr:from>
    <xdr:to>
      <xdr:col>2</xdr:col>
      <xdr:colOff>1823027</xdr:colOff>
      <xdr:row>2</xdr:row>
      <xdr:rowOff>5542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811780" y="0"/>
          <a:ext cx="90932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bg1"/>
              </a:solidFill>
            </a:rPr>
            <a:t>Custos S/</a:t>
          </a:r>
          <a:r>
            <a:rPr lang="pt-BR" sz="800" baseline="0">
              <a:solidFill>
                <a:schemeClr val="bg1"/>
              </a:solidFill>
            </a:rPr>
            <a:t> Garantia</a:t>
          </a:r>
          <a:endParaRPr lang="pt-B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206087</xdr:colOff>
      <xdr:row>0</xdr:row>
      <xdr:rowOff>0</xdr:rowOff>
    </xdr:from>
    <xdr:to>
      <xdr:col>1</xdr:col>
      <xdr:colOff>1159827</xdr:colOff>
      <xdr:row>2</xdr:row>
      <xdr:rowOff>5542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33451" y="0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Rastreio</a:t>
          </a:r>
        </a:p>
      </xdr:txBody>
    </xdr:sp>
    <xdr:clientData/>
  </xdr:twoCellAnchor>
  <xdr:twoCellAnchor>
    <xdr:from>
      <xdr:col>1</xdr:col>
      <xdr:colOff>1144616</xdr:colOff>
      <xdr:row>0</xdr:row>
      <xdr:rowOff>0</xdr:rowOff>
    </xdr:from>
    <xdr:to>
      <xdr:col>2</xdr:col>
      <xdr:colOff>928947</xdr:colOff>
      <xdr:row>2</xdr:row>
      <xdr:rowOff>5542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871980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Manutenção</a:t>
          </a:r>
        </a:p>
      </xdr:txBody>
    </xdr:sp>
    <xdr:clientData/>
  </xdr:twoCellAnchor>
  <xdr:twoCellAnchor>
    <xdr:from>
      <xdr:col>2</xdr:col>
      <xdr:colOff>1825799</xdr:colOff>
      <xdr:row>0</xdr:row>
      <xdr:rowOff>0</xdr:rowOff>
    </xdr:from>
    <xdr:to>
      <xdr:col>3</xdr:col>
      <xdr:colOff>113839</xdr:colOff>
      <xdr:row>2</xdr:row>
      <xdr:rowOff>5542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723872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</a:t>
          </a:r>
        </a:p>
      </xdr:txBody>
    </xdr:sp>
    <xdr:clientData/>
  </xdr:twoCellAnchor>
  <xdr:twoCellAnchor>
    <xdr:from>
      <xdr:col>3</xdr:col>
      <xdr:colOff>1038399</xdr:colOff>
      <xdr:row>0</xdr:row>
      <xdr:rowOff>0</xdr:rowOff>
    </xdr:from>
    <xdr:to>
      <xdr:col>4</xdr:col>
      <xdr:colOff>905857</xdr:colOff>
      <xdr:row>2</xdr:row>
      <xdr:rowOff>5542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5603472" y="0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Graficos</a:t>
          </a:r>
        </a:p>
      </xdr:txBody>
    </xdr:sp>
    <xdr:clientData/>
  </xdr:twoCellAnchor>
  <xdr:twoCellAnchor>
    <xdr:from>
      <xdr:col>3</xdr:col>
      <xdr:colOff>106220</xdr:colOff>
      <xdr:row>0</xdr:row>
      <xdr:rowOff>0</xdr:rowOff>
    </xdr:from>
    <xdr:to>
      <xdr:col>3</xdr:col>
      <xdr:colOff>1059960</xdr:colOff>
      <xdr:row>2</xdr:row>
      <xdr:rowOff>5542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4671293" y="0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Sem</a:t>
          </a:r>
          <a:r>
            <a:rPr lang="pt-BR" sz="1100" baseline="0">
              <a:solidFill>
                <a:schemeClr val="bg1"/>
              </a:solidFill>
            </a:rPr>
            <a:t> Garantia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224790</xdr:rowOff>
    </xdr:from>
    <xdr:to>
      <xdr:col>10</xdr:col>
      <xdr:colOff>0</xdr:colOff>
      <xdr:row>16</xdr:row>
      <xdr:rowOff>187037</xdr:rowOff>
    </xdr:to>
    <xdr:graphicFrame macro="">
      <xdr:nvGraphicFramePr>
        <xdr:cNvPr id="11" name="Gráfico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590550</xdr:colOff>
      <xdr:row>26</xdr:row>
      <xdr:rowOff>183919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</xdr:col>
      <xdr:colOff>955040</xdr:colOff>
      <xdr:row>3</xdr:row>
      <xdr:rowOff>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09600" y="182880"/>
          <a:ext cx="955040" cy="3657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2</xdr:col>
      <xdr:colOff>1074767</xdr:colOff>
      <xdr:row>1</xdr:row>
      <xdr:rowOff>0</xdr:rowOff>
    </xdr:from>
    <xdr:to>
      <xdr:col>4</xdr:col>
      <xdr:colOff>44277</xdr:colOff>
      <xdr:row>3</xdr:row>
      <xdr:rowOff>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506240" y="145473"/>
          <a:ext cx="1664219" cy="29094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 S/</a:t>
          </a:r>
          <a:r>
            <a:rPr lang="pt-BR" sz="1100" baseline="0">
              <a:solidFill>
                <a:schemeClr val="bg1"/>
              </a:solidFill>
            </a:rPr>
            <a:t> Garantia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933451</xdr:colOff>
      <xdr:row>1</xdr:row>
      <xdr:rowOff>0</xdr:rowOff>
    </xdr:from>
    <xdr:to>
      <xdr:col>1</xdr:col>
      <xdr:colOff>1887191</xdr:colOff>
      <xdr:row>3</xdr:row>
      <xdr:rowOff>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543051" y="182880"/>
          <a:ext cx="953740" cy="3657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Rastreio</a:t>
          </a:r>
        </a:p>
      </xdr:txBody>
    </xdr:sp>
    <xdr:clientData/>
  </xdr:twoCellAnchor>
  <xdr:twoCellAnchor>
    <xdr:from>
      <xdr:col>1</xdr:col>
      <xdr:colOff>1818640</xdr:colOff>
      <xdr:row>1</xdr:row>
      <xdr:rowOff>0</xdr:rowOff>
    </xdr:from>
    <xdr:to>
      <xdr:col>2</xdr:col>
      <xdr:colOff>1073727</xdr:colOff>
      <xdr:row>3</xdr:row>
      <xdr:rowOff>0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428240" y="145473"/>
          <a:ext cx="1076960" cy="29094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Manutenção</a:t>
          </a:r>
        </a:p>
      </xdr:txBody>
    </xdr:sp>
    <xdr:clientData/>
  </xdr:twoCellAnchor>
  <xdr:twoCellAnchor>
    <xdr:from>
      <xdr:col>3</xdr:col>
      <xdr:colOff>680201</xdr:colOff>
      <xdr:row>1</xdr:row>
      <xdr:rowOff>6927</xdr:rowOff>
    </xdr:from>
    <xdr:to>
      <xdr:col>5</xdr:col>
      <xdr:colOff>244591</xdr:colOff>
      <xdr:row>2</xdr:row>
      <xdr:rowOff>138544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954328" y="152400"/>
          <a:ext cx="1026045" cy="277089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</a:t>
          </a:r>
        </a:p>
      </xdr:txBody>
    </xdr:sp>
    <xdr:clientData/>
  </xdr:twoCellAnchor>
  <xdr:twoCellAnchor>
    <xdr:from>
      <xdr:col>6</xdr:col>
      <xdr:colOff>37755</xdr:colOff>
      <xdr:row>1</xdr:row>
      <xdr:rowOff>2595</xdr:rowOff>
    </xdr:from>
    <xdr:to>
      <xdr:col>6</xdr:col>
      <xdr:colOff>718475</xdr:colOff>
      <xdr:row>3</xdr:row>
      <xdr:rowOff>2595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930391" y="148068"/>
          <a:ext cx="680720" cy="29094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Graficos</a:t>
          </a:r>
        </a:p>
      </xdr:txBody>
    </xdr:sp>
    <xdr:clientData/>
  </xdr:twoCellAnchor>
  <xdr:twoCellAnchor>
    <xdr:from>
      <xdr:col>5</xdr:col>
      <xdr:colOff>227101</xdr:colOff>
      <xdr:row>1</xdr:row>
      <xdr:rowOff>2596</xdr:rowOff>
    </xdr:from>
    <xdr:to>
      <xdr:col>6</xdr:col>
      <xdr:colOff>48491</xdr:colOff>
      <xdr:row>3</xdr:row>
      <xdr:rowOff>2596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962883" y="148069"/>
          <a:ext cx="978244" cy="29094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Sem</a:t>
          </a:r>
          <a:r>
            <a:rPr lang="pt-BR" sz="1100" baseline="0">
              <a:solidFill>
                <a:schemeClr val="bg1"/>
              </a:solidFill>
            </a:rPr>
            <a:t> Garantia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2543</xdr:colOff>
      <xdr:row>9</xdr:row>
      <xdr:rowOff>21168</xdr:rowOff>
    </xdr:from>
    <xdr:to>
      <xdr:col>17</xdr:col>
      <xdr:colOff>40005</xdr:colOff>
      <xdr:row>21</xdr:row>
      <xdr:rowOff>177165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955040</xdr:colOff>
      <xdr:row>3</xdr:row>
      <xdr:rowOff>11430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609600" y="180975"/>
          <a:ext cx="955040" cy="37338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2</xdr:col>
      <xdr:colOff>278130</xdr:colOff>
      <xdr:row>1</xdr:row>
      <xdr:rowOff>0</xdr:rowOff>
    </xdr:from>
    <xdr:to>
      <xdr:col>3</xdr:col>
      <xdr:colOff>53975</xdr:colOff>
      <xdr:row>3</xdr:row>
      <xdr:rowOff>3810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3421380" y="180975"/>
          <a:ext cx="909320" cy="3657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ysClr val="windowText" lastClr="000000"/>
              </a:solidFill>
            </a:rPr>
            <a:t>Custos S/</a:t>
          </a:r>
          <a:r>
            <a:rPr lang="pt-BR" sz="800" baseline="0">
              <a:solidFill>
                <a:sysClr val="windowText" lastClr="000000"/>
              </a:solidFill>
            </a:rPr>
            <a:t> Garantia</a:t>
          </a:r>
          <a:endParaRPr lang="pt-BR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933451</xdr:colOff>
      <xdr:row>1</xdr:row>
      <xdr:rowOff>0</xdr:rowOff>
    </xdr:from>
    <xdr:to>
      <xdr:col>1</xdr:col>
      <xdr:colOff>1887191</xdr:colOff>
      <xdr:row>3</xdr:row>
      <xdr:rowOff>3810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543051" y="180975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Rastreio</a:t>
          </a:r>
        </a:p>
      </xdr:txBody>
    </xdr:sp>
    <xdr:clientData/>
  </xdr:twoCellAnchor>
  <xdr:twoCellAnchor>
    <xdr:from>
      <xdr:col>1</xdr:col>
      <xdr:colOff>1871980</xdr:colOff>
      <xdr:row>1</xdr:row>
      <xdr:rowOff>0</xdr:rowOff>
    </xdr:from>
    <xdr:to>
      <xdr:col>2</xdr:col>
      <xdr:colOff>293370</xdr:colOff>
      <xdr:row>3</xdr:row>
      <xdr:rowOff>3810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481580" y="180975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Manutenção</a:t>
          </a:r>
        </a:p>
      </xdr:txBody>
    </xdr:sp>
    <xdr:clientData/>
  </xdr:twoCellAnchor>
  <xdr:twoCellAnchor>
    <xdr:from>
      <xdr:col>3</xdr:col>
      <xdr:colOff>65405</xdr:colOff>
      <xdr:row>1</xdr:row>
      <xdr:rowOff>0</xdr:rowOff>
    </xdr:from>
    <xdr:to>
      <xdr:col>4</xdr:col>
      <xdr:colOff>239395</xdr:colOff>
      <xdr:row>3</xdr:row>
      <xdr:rowOff>3810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4342130" y="180975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Custos</a:t>
          </a:r>
        </a:p>
      </xdr:txBody>
    </xdr:sp>
    <xdr:clientData/>
  </xdr:twoCellAnchor>
  <xdr:twoCellAnchor>
    <xdr:from>
      <xdr:col>4</xdr:col>
      <xdr:colOff>1163955</xdr:colOff>
      <xdr:row>1</xdr:row>
      <xdr:rowOff>0</xdr:rowOff>
    </xdr:from>
    <xdr:to>
      <xdr:col>5</xdr:col>
      <xdr:colOff>633095</xdr:colOff>
      <xdr:row>3</xdr:row>
      <xdr:rowOff>3810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6221730" y="180975"/>
          <a:ext cx="9550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Graficos</a:t>
          </a:r>
        </a:p>
      </xdr:txBody>
    </xdr:sp>
    <xdr:clientData/>
  </xdr:twoCellAnchor>
  <xdr:twoCellAnchor>
    <xdr:from>
      <xdr:col>4</xdr:col>
      <xdr:colOff>231776</xdr:colOff>
      <xdr:row>1</xdr:row>
      <xdr:rowOff>0</xdr:rowOff>
    </xdr:from>
    <xdr:to>
      <xdr:col>4</xdr:col>
      <xdr:colOff>1185516</xdr:colOff>
      <xdr:row>3</xdr:row>
      <xdr:rowOff>3810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5289551" y="180975"/>
          <a:ext cx="953740" cy="3657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Sem</a:t>
          </a:r>
          <a:r>
            <a:rPr lang="pt-BR" sz="1100" baseline="0">
              <a:solidFill>
                <a:schemeClr val="bg1"/>
              </a:solidFill>
            </a:rPr>
            <a:t> Garantia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pia%20de%20C&#243;pia%20de%20ARMARIO%20v3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a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_PROD"/>
      <sheetName val="Fornecedor"/>
      <sheetName val="Loc_Arma"/>
      <sheetName val="profisionais"/>
      <sheetName val="Gera_inve"/>
      <sheetName val="Cent_inve"/>
      <sheetName val="Gera_rela"/>
      <sheetName val="Ana_rela"/>
      <sheetName val="DASH_boar"/>
      <sheetName val="DASH_indi"/>
      <sheetName val="DASH_repr"/>
      <sheetName val="entrada"/>
      <sheetName val="SAI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R8" t="str">
            <v>Entradas</v>
          </cell>
        </row>
        <row r="9">
          <cell r="R9">
            <v>0</v>
          </cell>
        </row>
        <row r="10">
          <cell r="R10">
            <v>0</v>
          </cell>
        </row>
        <row r="11">
          <cell r="R11">
            <v>0</v>
          </cell>
        </row>
        <row r="12">
          <cell r="R12">
            <v>0</v>
          </cell>
        </row>
        <row r="13">
          <cell r="R13">
            <v>0</v>
          </cell>
        </row>
        <row r="14">
          <cell r="R14">
            <v>0</v>
          </cell>
        </row>
        <row r="15">
          <cell r="R15">
            <v>0</v>
          </cell>
        </row>
        <row r="16">
          <cell r="R16">
            <v>0</v>
          </cell>
        </row>
        <row r="17">
          <cell r="R17">
            <v>0</v>
          </cell>
        </row>
        <row r="18">
          <cell r="R18">
            <v>0</v>
          </cell>
        </row>
        <row r="19">
          <cell r="R19">
            <v>0</v>
          </cell>
        </row>
        <row r="20">
          <cell r="R20">
            <v>0</v>
          </cell>
        </row>
      </sheetData>
      <sheetData sheetId="10" refreshError="1"/>
      <sheetData sheetId="11">
        <row r="3">
          <cell r="E3" t="str">
            <v>Nota Fiscal (opcional)</v>
          </cell>
        </row>
        <row r="4">
          <cell r="E4">
            <v>123</v>
          </cell>
        </row>
        <row r="5">
          <cell r="E5">
            <v>123</v>
          </cell>
        </row>
        <row r="6">
          <cell r="E6">
            <v>123</v>
          </cell>
        </row>
        <row r="7">
          <cell r="E7">
            <v>123</v>
          </cell>
        </row>
        <row r="8">
          <cell r="E8">
            <v>123</v>
          </cell>
        </row>
        <row r="9">
          <cell r="E9">
            <v>123</v>
          </cell>
        </row>
        <row r="10">
          <cell r="E10">
            <v>123</v>
          </cell>
        </row>
        <row r="11">
          <cell r="E11">
            <v>123</v>
          </cell>
        </row>
        <row r="12">
          <cell r="E12">
            <v>123</v>
          </cell>
        </row>
        <row r="13">
          <cell r="E13">
            <v>123</v>
          </cell>
        </row>
        <row r="14">
          <cell r="E14">
            <v>123</v>
          </cell>
        </row>
        <row r="15">
          <cell r="E15">
            <v>123</v>
          </cell>
        </row>
        <row r="16">
          <cell r="E16">
            <v>123</v>
          </cell>
        </row>
        <row r="17">
          <cell r="E17">
            <v>123</v>
          </cell>
        </row>
        <row r="18">
          <cell r="E18">
            <v>123</v>
          </cell>
        </row>
        <row r="19">
          <cell r="E19">
            <v>123</v>
          </cell>
        </row>
        <row r="20">
          <cell r="E20">
            <v>123</v>
          </cell>
        </row>
        <row r="21">
          <cell r="E21">
            <v>123</v>
          </cell>
        </row>
        <row r="22">
          <cell r="E22">
            <v>123</v>
          </cell>
        </row>
        <row r="23">
          <cell r="E23">
            <v>123</v>
          </cell>
        </row>
        <row r="24">
          <cell r="E24">
            <v>123</v>
          </cell>
        </row>
        <row r="25">
          <cell r="E25">
            <v>123</v>
          </cell>
        </row>
        <row r="26">
          <cell r="E26">
            <v>123</v>
          </cell>
        </row>
        <row r="27">
          <cell r="E27">
            <v>123</v>
          </cell>
        </row>
        <row r="28">
          <cell r="E28">
            <v>123</v>
          </cell>
        </row>
        <row r="29">
          <cell r="E29">
            <v>123</v>
          </cell>
        </row>
        <row r="30">
          <cell r="E30">
            <v>123</v>
          </cell>
        </row>
        <row r="31">
          <cell r="E31">
            <v>123</v>
          </cell>
        </row>
        <row r="32">
          <cell r="E32">
            <v>123</v>
          </cell>
        </row>
        <row r="33">
          <cell r="E33">
            <v>123</v>
          </cell>
        </row>
        <row r="34">
          <cell r="E34">
            <v>123</v>
          </cell>
        </row>
        <row r="35">
          <cell r="E35">
            <v>123</v>
          </cell>
        </row>
        <row r="36">
          <cell r="E36">
            <v>123</v>
          </cell>
        </row>
        <row r="37">
          <cell r="E37">
            <v>123</v>
          </cell>
        </row>
        <row r="38">
          <cell r="E38">
            <v>123</v>
          </cell>
        </row>
        <row r="39">
          <cell r="E39">
            <v>123</v>
          </cell>
        </row>
        <row r="40">
          <cell r="E40">
            <v>123</v>
          </cell>
        </row>
        <row r="41">
          <cell r="E41">
            <v>123</v>
          </cell>
        </row>
        <row r="42">
          <cell r="E42">
            <v>123</v>
          </cell>
        </row>
        <row r="43">
          <cell r="E43">
            <v>123</v>
          </cell>
        </row>
        <row r="44">
          <cell r="E44">
            <v>123</v>
          </cell>
        </row>
        <row r="45">
          <cell r="E45">
            <v>123</v>
          </cell>
        </row>
        <row r="46">
          <cell r="E46">
            <v>123</v>
          </cell>
        </row>
        <row r="47">
          <cell r="E47">
            <v>123</v>
          </cell>
        </row>
        <row r="48">
          <cell r="E48">
            <v>123</v>
          </cell>
        </row>
        <row r="49">
          <cell r="E49">
            <v>123</v>
          </cell>
        </row>
        <row r="50">
          <cell r="E50">
            <v>123</v>
          </cell>
        </row>
        <row r="51">
          <cell r="E51">
            <v>123</v>
          </cell>
        </row>
        <row r="52">
          <cell r="E52">
            <v>123</v>
          </cell>
        </row>
        <row r="53">
          <cell r="E53">
            <v>123</v>
          </cell>
        </row>
        <row r="54">
          <cell r="E54">
            <v>123</v>
          </cell>
        </row>
        <row r="55">
          <cell r="E55">
            <v>123</v>
          </cell>
        </row>
        <row r="56">
          <cell r="E56">
            <v>123</v>
          </cell>
        </row>
        <row r="57">
          <cell r="E57">
            <v>123</v>
          </cell>
        </row>
        <row r="58">
          <cell r="E58">
            <v>123</v>
          </cell>
        </row>
        <row r="59">
          <cell r="E59">
            <v>123</v>
          </cell>
        </row>
        <row r="60">
          <cell r="E60">
            <v>123</v>
          </cell>
        </row>
        <row r="61">
          <cell r="E61">
            <v>123</v>
          </cell>
        </row>
        <row r="62">
          <cell r="E62">
            <v>123</v>
          </cell>
        </row>
        <row r="63">
          <cell r="E63">
            <v>123</v>
          </cell>
        </row>
        <row r="64">
          <cell r="E64">
            <v>123</v>
          </cell>
        </row>
        <row r="65">
          <cell r="E65">
            <v>123</v>
          </cell>
        </row>
        <row r="66">
          <cell r="E66">
            <v>123</v>
          </cell>
        </row>
        <row r="67">
          <cell r="E67">
            <v>123</v>
          </cell>
        </row>
        <row r="68">
          <cell r="E68">
            <v>123</v>
          </cell>
        </row>
        <row r="69">
          <cell r="E69">
            <v>123</v>
          </cell>
        </row>
        <row r="70">
          <cell r="E70">
            <v>123</v>
          </cell>
        </row>
        <row r="71">
          <cell r="E71">
            <v>123</v>
          </cell>
        </row>
        <row r="72">
          <cell r="E72">
            <v>123</v>
          </cell>
        </row>
        <row r="73">
          <cell r="E73">
            <v>123</v>
          </cell>
        </row>
        <row r="74">
          <cell r="E74">
            <v>123</v>
          </cell>
        </row>
        <row r="75">
          <cell r="E75">
            <v>123</v>
          </cell>
        </row>
        <row r="76">
          <cell r="E76">
            <v>123</v>
          </cell>
        </row>
        <row r="77">
          <cell r="E77">
            <v>123</v>
          </cell>
        </row>
        <row r="78">
          <cell r="E78">
            <v>123</v>
          </cell>
        </row>
        <row r="79">
          <cell r="E79">
            <v>123</v>
          </cell>
        </row>
        <row r="80">
          <cell r="E80">
            <v>123</v>
          </cell>
        </row>
        <row r="81">
          <cell r="E81">
            <v>123</v>
          </cell>
        </row>
        <row r="82">
          <cell r="E82">
            <v>123</v>
          </cell>
        </row>
        <row r="83">
          <cell r="E83">
            <v>123</v>
          </cell>
        </row>
        <row r="84">
          <cell r="E84">
            <v>123</v>
          </cell>
        </row>
        <row r="85">
          <cell r="E85">
            <v>123</v>
          </cell>
        </row>
        <row r="86">
          <cell r="E86">
            <v>123</v>
          </cell>
        </row>
        <row r="87">
          <cell r="E87">
            <v>123</v>
          </cell>
        </row>
        <row r="88">
          <cell r="E88">
            <v>123</v>
          </cell>
        </row>
        <row r="89">
          <cell r="E89">
            <v>123</v>
          </cell>
        </row>
        <row r="90">
          <cell r="E90">
            <v>123</v>
          </cell>
        </row>
        <row r="91">
          <cell r="E91">
            <v>123</v>
          </cell>
        </row>
        <row r="92">
          <cell r="E92">
            <v>123</v>
          </cell>
        </row>
        <row r="93">
          <cell r="E93">
            <v>123</v>
          </cell>
        </row>
        <row r="94">
          <cell r="E94">
            <v>123</v>
          </cell>
        </row>
        <row r="95">
          <cell r="E95">
            <v>123</v>
          </cell>
        </row>
        <row r="96">
          <cell r="E96">
            <v>123</v>
          </cell>
        </row>
        <row r="97">
          <cell r="E97">
            <v>123</v>
          </cell>
        </row>
        <row r="98">
          <cell r="E98">
            <v>123</v>
          </cell>
        </row>
        <row r="99">
          <cell r="E99">
            <v>123</v>
          </cell>
        </row>
        <row r="100">
          <cell r="E100">
            <v>123</v>
          </cell>
        </row>
        <row r="101">
          <cell r="E101">
            <v>123</v>
          </cell>
        </row>
        <row r="102">
          <cell r="E102">
            <v>123</v>
          </cell>
        </row>
        <row r="103">
          <cell r="E103">
            <v>123</v>
          </cell>
        </row>
        <row r="104">
          <cell r="E104">
            <v>123</v>
          </cell>
        </row>
        <row r="105">
          <cell r="E105">
            <v>123</v>
          </cell>
        </row>
        <row r="106">
          <cell r="E106">
            <v>123</v>
          </cell>
        </row>
        <row r="107">
          <cell r="E107">
            <v>123</v>
          </cell>
        </row>
        <row r="108">
          <cell r="E108">
            <v>123</v>
          </cell>
        </row>
        <row r="109">
          <cell r="E109">
            <v>123</v>
          </cell>
        </row>
        <row r="110">
          <cell r="E110">
            <v>123</v>
          </cell>
        </row>
        <row r="111">
          <cell r="E111">
            <v>123</v>
          </cell>
        </row>
        <row r="112">
          <cell r="E112">
            <v>123</v>
          </cell>
        </row>
        <row r="113">
          <cell r="E113">
            <v>123</v>
          </cell>
        </row>
        <row r="114">
          <cell r="E114">
            <v>123</v>
          </cell>
        </row>
        <row r="115">
          <cell r="E115">
            <v>123</v>
          </cell>
        </row>
        <row r="116">
          <cell r="E116">
            <v>123</v>
          </cell>
        </row>
        <row r="117">
          <cell r="E117">
            <v>123</v>
          </cell>
        </row>
        <row r="118">
          <cell r="E118">
            <v>123</v>
          </cell>
        </row>
        <row r="119">
          <cell r="E119">
            <v>123</v>
          </cell>
        </row>
        <row r="120">
          <cell r="E120">
            <v>123</v>
          </cell>
        </row>
        <row r="121">
          <cell r="E121">
            <v>123</v>
          </cell>
        </row>
        <row r="122">
          <cell r="E122">
            <v>123</v>
          </cell>
        </row>
        <row r="123">
          <cell r="E123">
            <v>123</v>
          </cell>
        </row>
        <row r="124">
          <cell r="E124">
            <v>123</v>
          </cell>
        </row>
        <row r="125">
          <cell r="E125">
            <v>123</v>
          </cell>
        </row>
        <row r="126">
          <cell r="E126">
            <v>123</v>
          </cell>
        </row>
        <row r="127">
          <cell r="E127">
            <v>123</v>
          </cell>
        </row>
        <row r="128">
          <cell r="E128">
            <v>123</v>
          </cell>
        </row>
        <row r="129">
          <cell r="E129">
            <v>123</v>
          </cell>
        </row>
        <row r="130">
          <cell r="E130">
            <v>123</v>
          </cell>
        </row>
        <row r="131">
          <cell r="E131">
            <v>123</v>
          </cell>
        </row>
        <row r="132">
          <cell r="E132">
            <v>123</v>
          </cell>
        </row>
        <row r="133">
          <cell r="E133">
            <v>123</v>
          </cell>
        </row>
        <row r="134">
          <cell r="E134">
            <v>123</v>
          </cell>
        </row>
        <row r="135">
          <cell r="E135">
            <v>123</v>
          </cell>
        </row>
        <row r="136">
          <cell r="E136">
            <v>123</v>
          </cell>
        </row>
        <row r="137">
          <cell r="E137">
            <v>123</v>
          </cell>
        </row>
        <row r="138">
          <cell r="E138">
            <v>123</v>
          </cell>
        </row>
        <row r="139">
          <cell r="E139">
            <v>123</v>
          </cell>
        </row>
        <row r="140">
          <cell r="E140">
            <v>123</v>
          </cell>
        </row>
        <row r="141">
          <cell r="E141">
            <v>123</v>
          </cell>
        </row>
        <row r="142">
          <cell r="E142">
            <v>123</v>
          </cell>
        </row>
        <row r="143">
          <cell r="E143">
            <v>123</v>
          </cell>
        </row>
        <row r="144">
          <cell r="E144">
            <v>123</v>
          </cell>
        </row>
        <row r="145">
          <cell r="E145">
            <v>123</v>
          </cell>
        </row>
        <row r="146">
          <cell r="E146">
            <v>123</v>
          </cell>
        </row>
        <row r="147">
          <cell r="E147">
            <v>123</v>
          </cell>
        </row>
        <row r="148">
          <cell r="E148">
            <v>123</v>
          </cell>
        </row>
        <row r="149">
          <cell r="E149">
            <v>123</v>
          </cell>
        </row>
        <row r="150">
          <cell r="E150">
            <v>123</v>
          </cell>
        </row>
        <row r="151">
          <cell r="E151">
            <v>123</v>
          </cell>
        </row>
        <row r="152">
          <cell r="E152">
            <v>123</v>
          </cell>
        </row>
        <row r="153">
          <cell r="E153">
            <v>123</v>
          </cell>
        </row>
        <row r="154">
          <cell r="E154">
            <v>123</v>
          </cell>
        </row>
        <row r="155">
          <cell r="E155">
            <v>123</v>
          </cell>
        </row>
        <row r="156">
          <cell r="E156">
            <v>123</v>
          </cell>
        </row>
        <row r="157">
          <cell r="E157">
            <v>123</v>
          </cell>
        </row>
        <row r="158">
          <cell r="E158">
            <v>123</v>
          </cell>
        </row>
        <row r="159">
          <cell r="E159">
            <v>123</v>
          </cell>
        </row>
        <row r="160">
          <cell r="E160">
            <v>123</v>
          </cell>
        </row>
        <row r="161">
          <cell r="E161">
            <v>123</v>
          </cell>
        </row>
        <row r="162">
          <cell r="E162">
            <v>123</v>
          </cell>
        </row>
        <row r="163">
          <cell r="E163">
            <v>123</v>
          </cell>
        </row>
        <row r="164">
          <cell r="E164">
            <v>123</v>
          </cell>
        </row>
        <row r="165">
          <cell r="E165">
            <v>123</v>
          </cell>
        </row>
        <row r="166">
          <cell r="E166">
            <v>123</v>
          </cell>
        </row>
        <row r="167">
          <cell r="E167">
            <v>123</v>
          </cell>
        </row>
        <row r="168">
          <cell r="E168">
            <v>123</v>
          </cell>
        </row>
        <row r="169">
          <cell r="E169">
            <v>123</v>
          </cell>
        </row>
        <row r="170">
          <cell r="E170">
            <v>123</v>
          </cell>
        </row>
        <row r="171">
          <cell r="E171">
            <v>123</v>
          </cell>
        </row>
        <row r="172">
          <cell r="E172">
            <v>123</v>
          </cell>
        </row>
        <row r="173">
          <cell r="E173">
            <v>123</v>
          </cell>
        </row>
        <row r="174">
          <cell r="E174">
            <v>123</v>
          </cell>
        </row>
        <row r="175">
          <cell r="E175">
            <v>123</v>
          </cell>
        </row>
        <row r="176">
          <cell r="E176">
            <v>123</v>
          </cell>
        </row>
        <row r="177">
          <cell r="E177">
            <v>123</v>
          </cell>
        </row>
        <row r="178">
          <cell r="E178">
            <v>123</v>
          </cell>
        </row>
        <row r="179">
          <cell r="E179">
            <v>123</v>
          </cell>
        </row>
        <row r="180">
          <cell r="E180">
            <v>123</v>
          </cell>
        </row>
        <row r="181">
          <cell r="E181">
            <v>123</v>
          </cell>
        </row>
        <row r="182">
          <cell r="E182">
            <v>123</v>
          </cell>
        </row>
        <row r="183">
          <cell r="E183">
            <v>123</v>
          </cell>
        </row>
        <row r="184">
          <cell r="E184">
            <v>123</v>
          </cell>
        </row>
        <row r="185">
          <cell r="E185">
            <v>123</v>
          </cell>
        </row>
        <row r="186">
          <cell r="E186">
            <v>123</v>
          </cell>
        </row>
        <row r="187">
          <cell r="E187">
            <v>123</v>
          </cell>
        </row>
        <row r="188">
          <cell r="E188">
            <v>123</v>
          </cell>
        </row>
        <row r="189">
          <cell r="E189">
            <v>123</v>
          </cell>
        </row>
        <row r="190">
          <cell r="E190">
            <v>123</v>
          </cell>
        </row>
        <row r="191">
          <cell r="E191">
            <v>123</v>
          </cell>
        </row>
        <row r="192">
          <cell r="E192">
            <v>123</v>
          </cell>
        </row>
        <row r="193">
          <cell r="E193">
            <v>123</v>
          </cell>
        </row>
        <row r="194">
          <cell r="E194">
            <v>123</v>
          </cell>
        </row>
        <row r="195">
          <cell r="E195">
            <v>123</v>
          </cell>
        </row>
        <row r="196">
          <cell r="E196">
            <v>123</v>
          </cell>
        </row>
        <row r="197">
          <cell r="E197">
            <v>123</v>
          </cell>
        </row>
        <row r="198">
          <cell r="E198">
            <v>123</v>
          </cell>
        </row>
        <row r="199">
          <cell r="E199">
            <v>123</v>
          </cell>
        </row>
        <row r="200">
          <cell r="E200">
            <v>123</v>
          </cell>
        </row>
        <row r="201">
          <cell r="E201">
            <v>123</v>
          </cell>
        </row>
        <row r="202">
          <cell r="E202">
            <v>123</v>
          </cell>
        </row>
        <row r="203">
          <cell r="E203">
            <v>123</v>
          </cell>
        </row>
        <row r="204">
          <cell r="E204">
            <v>123</v>
          </cell>
        </row>
        <row r="205">
          <cell r="E205">
            <v>123</v>
          </cell>
        </row>
        <row r="206">
          <cell r="E206">
            <v>123</v>
          </cell>
        </row>
        <row r="207">
          <cell r="E207">
            <v>123</v>
          </cell>
        </row>
        <row r="208">
          <cell r="E208">
            <v>123</v>
          </cell>
        </row>
        <row r="209">
          <cell r="E209">
            <v>123</v>
          </cell>
        </row>
        <row r="210">
          <cell r="E210">
            <v>123</v>
          </cell>
        </row>
        <row r="211">
          <cell r="E211">
            <v>123</v>
          </cell>
        </row>
        <row r="212">
          <cell r="E212">
            <v>123</v>
          </cell>
        </row>
        <row r="213">
          <cell r="E213">
            <v>123</v>
          </cell>
        </row>
        <row r="214">
          <cell r="E214">
            <v>123</v>
          </cell>
        </row>
        <row r="215">
          <cell r="E215">
            <v>123</v>
          </cell>
        </row>
        <row r="216">
          <cell r="E216">
            <v>123</v>
          </cell>
        </row>
        <row r="217">
          <cell r="E217">
            <v>123</v>
          </cell>
        </row>
        <row r="218">
          <cell r="E218">
            <v>123</v>
          </cell>
        </row>
        <row r="219">
          <cell r="E219">
            <v>123</v>
          </cell>
        </row>
        <row r="220">
          <cell r="E220">
            <v>123</v>
          </cell>
        </row>
        <row r="221">
          <cell r="E221">
            <v>123</v>
          </cell>
        </row>
        <row r="222">
          <cell r="E222">
            <v>123</v>
          </cell>
        </row>
        <row r="223">
          <cell r="E223">
            <v>123</v>
          </cell>
        </row>
        <row r="224">
          <cell r="E224">
            <v>123</v>
          </cell>
        </row>
        <row r="225">
          <cell r="E225">
            <v>123</v>
          </cell>
        </row>
        <row r="226">
          <cell r="E226">
            <v>123</v>
          </cell>
        </row>
        <row r="227">
          <cell r="E227">
            <v>123</v>
          </cell>
        </row>
        <row r="228">
          <cell r="E228">
            <v>123</v>
          </cell>
        </row>
        <row r="229">
          <cell r="E229">
            <v>123</v>
          </cell>
        </row>
        <row r="230">
          <cell r="E230">
            <v>123</v>
          </cell>
        </row>
        <row r="231">
          <cell r="E231">
            <v>123</v>
          </cell>
        </row>
        <row r="232">
          <cell r="E232">
            <v>123</v>
          </cell>
        </row>
        <row r="233">
          <cell r="E233">
            <v>123</v>
          </cell>
        </row>
        <row r="234">
          <cell r="E234">
            <v>123</v>
          </cell>
        </row>
        <row r="235">
          <cell r="E235">
            <v>123</v>
          </cell>
        </row>
        <row r="236">
          <cell r="E236">
            <v>123</v>
          </cell>
        </row>
        <row r="237">
          <cell r="E237">
            <v>123</v>
          </cell>
        </row>
        <row r="238">
          <cell r="E238">
            <v>123</v>
          </cell>
        </row>
        <row r="239">
          <cell r="E239">
            <v>123</v>
          </cell>
        </row>
        <row r="240">
          <cell r="E240">
            <v>123</v>
          </cell>
        </row>
        <row r="241">
          <cell r="E241">
            <v>123</v>
          </cell>
        </row>
        <row r="242">
          <cell r="E242">
            <v>123</v>
          </cell>
        </row>
        <row r="243">
          <cell r="E243">
            <v>123</v>
          </cell>
        </row>
        <row r="244">
          <cell r="E244">
            <v>123</v>
          </cell>
        </row>
        <row r="245">
          <cell r="E245">
            <v>123</v>
          </cell>
        </row>
        <row r="246">
          <cell r="E246">
            <v>123</v>
          </cell>
        </row>
        <row r="247">
          <cell r="E247">
            <v>123</v>
          </cell>
        </row>
        <row r="248">
          <cell r="E248">
            <v>123</v>
          </cell>
        </row>
        <row r="249">
          <cell r="E249">
            <v>123</v>
          </cell>
        </row>
        <row r="250">
          <cell r="E250">
            <v>123</v>
          </cell>
        </row>
        <row r="251">
          <cell r="E251">
            <v>123</v>
          </cell>
        </row>
        <row r="252">
          <cell r="E252">
            <v>123</v>
          </cell>
        </row>
        <row r="253">
          <cell r="E253">
            <v>123</v>
          </cell>
        </row>
        <row r="254">
          <cell r="E254">
            <v>123</v>
          </cell>
        </row>
        <row r="255">
          <cell r="E255">
            <v>123</v>
          </cell>
        </row>
        <row r="256">
          <cell r="E256">
            <v>123</v>
          </cell>
        </row>
        <row r="257">
          <cell r="E257">
            <v>123</v>
          </cell>
        </row>
        <row r="258">
          <cell r="E258">
            <v>123</v>
          </cell>
        </row>
        <row r="259">
          <cell r="E259">
            <v>123</v>
          </cell>
        </row>
        <row r="260">
          <cell r="E260">
            <v>123</v>
          </cell>
        </row>
        <row r="261">
          <cell r="E261">
            <v>123</v>
          </cell>
        </row>
        <row r="262">
          <cell r="E262">
            <v>123</v>
          </cell>
        </row>
        <row r="263">
          <cell r="E263">
            <v>123</v>
          </cell>
        </row>
        <row r="264">
          <cell r="E264">
            <v>123</v>
          </cell>
        </row>
        <row r="265">
          <cell r="E265">
            <v>123</v>
          </cell>
        </row>
        <row r="266">
          <cell r="E266">
            <v>123</v>
          </cell>
        </row>
        <row r="267">
          <cell r="E267">
            <v>123</v>
          </cell>
        </row>
        <row r="268">
          <cell r="E268">
            <v>123</v>
          </cell>
        </row>
        <row r="269">
          <cell r="E269">
            <v>123</v>
          </cell>
        </row>
        <row r="270">
          <cell r="E270">
            <v>123</v>
          </cell>
        </row>
        <row r="271">
          <cell r="E271">
            <v>123</v>
          </cell>
        </row>
        <row r="272">
          <cell r="E272">
            <v>123</v>
          </cell>
        </row>
        <row r="273">
          <cell r="E273">
            <v>123</v>
          </cell>
        </row>
        <row r="274">
          <cell r="E274">
            <v>123</v>
          </cell>
        </row>
        <row r="275">
          <cell r="E275">
            <v>123</v>
          </cell>
        </row>
        <row r="276">
          <cell r="E276">
            <v>123</v>
          </cell>
        </row>
        <row r="277">
          <cell r="E277">
            <v>123</v>
          </cell>
        </row>
        <row r="278">
          <cell r="E278">
            <v>123</v>
          </cell>
        </row>
        <row r="279">
          <cell r="E279">
            <v>123</v>
          </cell>
        </row>
        <row r="280">
          <cell r="E280">
            <v>123</v>
          </cell>
        </row>
        <row r="281">
          <cell r="E281">
            <v>123</v>
          </cell>
        </row>
        <row r="282">
          <cell r="E282">
            <v>123</v>
          </cell>
        </row>
        <row r="283">
          <cell r="E283">
            <v>123</v>
          </cell>
        </row>
        <row r="284">
          <cell r="E284">
            <v>123</v>
          </cell>
        </row>
        <row r="285">
          <cell r="E285">
            <v>123</v>
          </cell>
        </row>
        <row r="286">
          <cell r="E286">
            <v>123</v>
          </cell>
        </row>
        <row r="287">
          <cell r="E287">
            <v>123</v>
          </cell>
        </row>
        <row r="288">
          <cell r="E288">
            <v>123</v>
          </cell>
        </row>
        <row r="289">
          <cell r="E289">
            <v>123</v>
          </cell>
        </row>
        <row r="290">
          <cell r="E290">
            <v>123</v>
          </cell>
        </row>
        <row r="291">
          <cell r="E291">
            <v>123</v>
          </cell>
        </row>
        <row r="292">
          <cell r="E292">
            <v>123</v>
          </cell>
        </row>
        <row r="293">
          <cell r="E293">
            <v>123</v>
          </cell>
        </row>
        <row r="294">
          <cell r="E294">
            <v>123</v>
          </cell>
        </row>
        <row r="295">
          <cell r="E295">
            <v>123</v>
          </cell>
        </row>
        <row r="296">
          <cell r="E296">
            <v>123</v>
          </cell>
        </row>
        <row r="297">
          <cell r="E297">
            <v>123</v>
          </cell>
        </row>
        <row r="298">
          <cell r="E298">
            <v>123</v>
          </cell>
        </row>
        <row r="299">
          <cell r="E299">
            <v>123</v>
          </cell>
        </row>
        <row r="300">
          <cell r="E300">
            <v>123</v>
          </cell>
        </row>
        <row r="301">
          <cell r="E301">
            <v>123</v>
          </cell>
        </row>
        <row r="302">
          <cell r="E302">
            <v>123</v>
          </cell>
        </row>
        <row r="303">
          <cell r="E303">
            <v>123</v>
          </cell>
        </row>
        <row r="304">
          <cell r="E304">
            <v>123</v>
          </cell>
        </row>
        <row r="305">
          <cell r="E305">
            <v>123</v>
          </cell>
        </row>
        <row r="306">
          <cell r="E306">
            <v>123</v>
          </cell>
        </row>
        <row r="307">
          <cell r="E307">
            <v>123</v>
          </cell>
        </row>
        <row r="308">
          <cell r="E308">
            <v>123</v>
          </cell>
        </row>
        <row r="309">
          <cell r="E309">
            <v>123</v>
          </cell>
        </row>
        <row r="310">
          <cell r="E310">
            <v>123</v>
          </cell>
        </row>
        <row r="311">
          <cell r="E311">
            <v>123</v>
          </cell>
        </row>
        <row r="312">
          <cell r="E312">
            <v>123</v>
          </cell>
        </row>
        <row r="313">
          <cell r="E313">
            <v>123</v>
          </cell>
        </row>
        <row r="314">
          <cell r="E314">
            <v>123</v>
          </cell>
        </row>
        <row r="315">
          <cell r="E315">
            <v>123</v>
          </cell>
        </row>
        <row r="316">
          <cell r="E316">
            <v>123</v>
          </cell>
        </row>
        <row r="317">
          <cell r="E317">
            <v>123</v>
          </cell>
        </row>
        <row r="318">
          <cell r="E318">
            <v>123</v>
          </cell>
        </row>
        <row r="319">
          <cell r="E319">
            <v>123</v>
          </cell>
        </row>
        <row r="320">
          <cell r="E320">
            <v>123</v>
          </cell>
        </row>
        <row r="321">
          <cell r="E321">
            <v>123</v>
          </cell>
        </row>
        <row r="322">
          <cell r="E322">
            <v>123</v>
          </cell>
        </row>
        <row r="323">
          <cell r="E323">
            <v>123</v>
          </cell>
        </row>
        <row r="324">
          <cell r="E324">
            <v>123</v>
          </cell>
        </row>
        <row r="325">
          <cell r="E325">
            <v>123</v>
          </cell>
        </row>
        <row r="326">
          <cell r="E326">
            <v>123</v>
          </cell>
        </row>
        <row r="327">
          <cell r="E327">
            <v>123</v>
          </cell>
        </row>
        <row r="328">
          <cell r="E328">
            <v>123</v>
          </cell>
        </row>
        <row r="329">
          <cell r="E329">
            <v>123</v>
          </cell>
        </row>
        <row r="330">
          <cell r="E330">
            <v>123</v>
          </cell>
        </row>
        <row r="331">
          <cell r="E331">
            <v>123</v>
          </cell>
        </row>
        <row r="332">
          <cell r="E332">
            <v>123</v>
          </cell>
        </row>
        <row r="333">
          <cell r="E333">
            <v>123</v>
          </cell>
        </row>
        <row r="334">
          <cell r="E334">
            <v>123</v>
          </cell>
        </row>
        <row r="335">
          <cell r="E335">
            <v>123</v>
          </cell>
        </row>
        <row r="336">
          <cell r="E336">
            <v>123</v>
          </cell>
        </row>
        <row r="337">
          <cell r="E337">
            <v>123</v>
          </cell>
        </row>
        <row r="338">
          <cell r="E338">
            <v>123</v>
          </cell>
        </row>
        <row r="339">
          <cell r="E339">
            <v>123</v>
          </cell>
        </row>
        <row r="340">
          <cell r="E340">
            <v>123</v>
          </cell>
        </row>
        <row r="341">
          <cell r="E341">
            <v>123</v>
          </cell>
        </row>
        <row r="342">
          <cell r="E342">
            <v>123</v>
          </cell>
        </row>
        <row r="343">
          <cell r="E343">
            <v>123</v>
          </cell>
        </row>
        <row r="344">
          <cell r="E344">
            <v>123</v>
          </cell>
        </row>
        <row r="345">
          <cell r="E345">
            <v>123</v>
          </cell>
        </row>
        <row r="346">
          <cell r="E346">
            <v>123</v>
          </cell>
        </row>
        <row r="347">
          <cell r="E347">
            <v>123</v>
          </cell>
        </row>
        <row r="348">
          <cell r="E348">
            <v>123</v>
          </cell>
        </row>
        <row r="349">
          <cell r="E349">
            <v>123</v>
          </cell>
        </row>
        <row r="350">
          <cell r="E350">
            <v>123</v>
          </cell>
        </row>
        <row r="351">
          <cell r="E351">
            <v>123</v>
          </cell>
        </row>
        <row r="352">
          <cell r="E352">
            <v>123</v>
          </cell>
        </row>
        <row r="353">
          <cell r="E353">
            <v>123</v>
          </cell>
        </row>
        <row r="354">
          <cell r="E354">
            <v>123</v>
          </cell>
        </row>
        <row r="355">
          <cell r="E355">
            <v>123</v>
          </cell>
        </row>
        <row r="356">
          <cell r="E356">
            <v>123</v>
          </cell>
        </row>
        <row r="357">
          <cell r="E357">
            <v>123</v>
          </cell>
        </row>
        <row r="358">
          <cell r="E358">
            <v>123</v>
          </cell>
        </row>
        <row r="359">
          <cell r="E359">
            <v>123</v>
          </cell>
        </row>
        <row r="360">
          <cell r="E360">
            <v>123</v>
          </cell>
        </row>
        <row r="361">
          <cell r="E361">
            <v>123</v>
          </cell>
        </row>
        <row r="362">
          <cell r="E362">
            <v>123</v>
          </cell>
        </row>
        <row r="363">
          <cell r="E363">
            <v>123</v>
          </cell>
        </row>
        <row r="364">
          <cell r="E364">
            <v>123</v>
          </cell>
        </row>
        <row r="365">
          <cell r="E365">
            <v>123</v>
          </cell>
        </row>
        <row r="366">
          <cell r="E366">
            <v>123</v>
          </cell>
        </row>
        <row r="367">
          <cell r="E367">
            <v>123</v>
          </cell>
        </row>
        <row r="368">
          <cell r="E368">
            <v>123</v>
          </cell>
        </row>
        <row r="369">
          <cell r="E369">
            <v>123</v>
          </cell>
        </row>
        <row r="370">
          <cell r="E370">
            <v>123</v>
          </cell>
        </row>
        <row r="371">
          <cell r="E371">
            <v>123</v>
          </cell>
        </row>
        <row r="372">
          <cell r="E372">
            <v>123</v>
          </cell>
        </row>
        <row r="373">
          <cell r="E373">
            <v>123</v>
          </cell>
        </row>
        <row r="374">
          <cell r="E374">
            <v>123</v>
          </cell>
        </row>
        <row r="375">
          <cell r="E375">
            <v>123</v>
          </cell>
        </row>
        <row r="376">
          <cell r="E376">
            <v>123</v>
          </cell>
        </row>
        <row r="377">
          <cell r="E377">
            <v>123</v>
          </cell>
        </row>
        <row r="378">
          <cell r="E378">
            <v>123</v>
          </cell>
        </row>
        <row r="379">
          <cell r="E379">
            <v>123</v>
          </cell>
        </row>
        <row r="380">
          <cell r="E380">
            <v>123</v>
          </cell>
        </row>
        <row r="381">
          <cell r="E381">
            <v>123</v>
          </cell>
        </row>
        <row r="382">
          <cell r="E382">
            <v>123</v>
          </cell>
        </row>
        <row r="383">
          <cell r="E383">
            <v>123</v>
          </cell>
        </row>
        <row r="384">
          <cell r="E384">
            <v>123</v>
          </cell>
        </row>
        <row r="385">
          <cell r="E385">
            <v>123</v>
          </cell>
        </row>
        <row r="386">
          <cell r="E386">
            <v>123</v>
          </cell>
        </row>
        <row r="387">
          <cell r="E387">
            <v>123</v>
          </cell>
        </row>
        <row r="388">
          <cell r="E388">
            <v>123</v>
          </cell>
        </row>
        <row r="389">
          <cell r="E389">
            <v>123</v>
          </cell>
        </row>
        <row r="390">
          <cell r="E390">
            <v>123</v>
          </cell>
        </row>
        <row r="391">
          <cell r="E391">
            <v>123</v>
          </cell>
        </row>
        <row r="392">
          <cell r="E392">
            <v>123</v>
          </cell>
        </row>
        <row r="393">
          <cell r="E393">
            <v>123</v>
          </cell>
        </row>
        <row r="394">
          <cell r="E394">
            <v>123</v>
          </cell>
        </row>
        <row r="395">
          <cell r="E395">
            <v>123</v>
          </cell>
        </row>
        <row r="396">
          <cell r="E396">
            <v>123</v>
          </cell>
        </row>
        <row r="397">
          <cell r="E397">
            <v>123</v>
          </cell>
        </row>
        <row r="398">
          <cell r="E398">
            <v>123</v>
          </cell>
        </row>
        <row r="399">
          <cell r="E399">
            <v>123</v>
          </cell>
        </row>
        <row r="400">
          <cell r="E400">
            <v>123</v>
          </cell>
        </row>
        <row r="401">
          <cell r="E401">
            <v>123</v>
          </cell>
        </row>
        <row r="402">
          <cell r="E402">
            <v>123</v>
          </cell>
        </row>
        <row r="403">
          <cell r="E403">
            <v>123</v>
          </cell>
        </row>
        <row r="404">
          <cell r="E404">
            <v>123</v>
          </cell>
        </row>
        <row r="405">
          <cell r="E405">
            <v>123</v>
          </cell>
        </row>
        <row r="406">
          <cell r="E406">
            <v>123</v>
          </cell>
        </row>
        <row r="407">
          <cell r="E407">
            <v>123</v>
          </cell>
        </row>
        <row r="408">
          <cell r="E408">
            <v>123</v>
          </cell>
        </row>
        <row r="409">
          <cell r="E409">
            <v>123</v>
          </cell>
        </row>
        <row r="410">
          <cell r="E410">
            <v>123</v>
          </cell>
        </row>
        <row r="411">
          <cell r="E411">
            <v>123</v>
          </cell>
        </row>
        <row r="412">
          <cell r="E412">
            <v>123</v>
          </cell>
        </row>
        <row r="413">
          <cell r="E413">
            <v>123</v>
          </cell>
        </row>
        <row r="414">
          <cell r="E414">
            <v>123</v>
          </cell>
        </row>
        <row r="415">
          <cell r="E415">
            <v>123</v>
          </cell>
        </row>
        <row r="416">
          <cell r="E416">
            <v>123</v>
          </cell>
        </row>
        <row r="417">
          <cell r="E417">
            <v>123</v>
          </cell>
        </row>
        <row r="418">
          <cell r="E418">
            <v>123</v>
          </cell>
        </row>
        <row r="419">
          <cell r="E419">
            <v>123</v>
          </cell>
        </row>
        <row r="420">
          <cell r="E420">
            <v>123</v>
          </cell>
        </row>
        <row r="421">
          <cell r="E421">
            <v>123</v>
          </cell>
        </row>
        <row r="422">
          <cell r="E422">
            <v>123</v>
          </cell>
        </row>
        <row r="423">
          <cell r="E423">
            <v>123</v>
          </cell>
        </row>
        <row r="424">
          <cell r="E424">
            <v>123</v>
          </cell>
        </row>
        <row r="425">
          <cell r="E425">
            <v>123</v>
          </cell>
        </row>
        <row r="426">
          <cell r="E426">
            <v>123</v>
          </cell>
        </row>
        <row r="427">
          <cell r="E427">
            <v>123</v>
          </cell>
        </row>
        <row r="428">
          <cell r="E428">
            <v>123</v>
          </cell>
        </row>
        <row r="429">
          <cell r="E429">
            <v>123</v>
          </cell>
        </row>
        <row r="430">
          <cell r="E430">
            <v>123</v>
          </cell>
        </row>
        <row r="431">
          <cell r="E431">
            <v>123</v>
          </cell>
        </row>
        <row r="432">
          <cell r="E432">
            <v>123</v>
          </cell>
        </row>
        <row r="433">
          <cell r="E433">
            <v>123</v>
          </cell>
        </row>
        <row r="434">
          <cell r="E434">
            <v>123</v>
          </cell>
        </row>
        <row r="435">
          <cell r="E435">
            <v>123</v>
          </cell>
        </row>
        <row r="436">
          <cell r="E436">
            <v>123</v>
          </cell>
        </row>
        <row r="437">
          <cell r="E437">
            <v>123</v>
          </cell>
        </row>
        <row r="438">
          <cell r="E438">
            <v>123</v>
          </cell>
        </row>
        <row r="439">
          <cell r="E439">
            <v>123</v>
          </cell>
        </row>
        <row r="440">
          <cell r="E440">
            <v>123</v>
          </cell>
        </row>
        <row r="441">
          <cell r="E441">
            <v>123</v>
          </cell>
        </row>
        <row r="442">
          <cell r="E442">
            <v>123</v>
          </cell>
        </row>
        <row r="443">
          <cell r="E443">
            <v>123</v>
          </cell>
        </row>
        <row r="444">
          <cell r="E444">
            <v>123</v>
          </cell>
        </row>
        <row r="445">
          <cell r="E445">
            <v>123</v>
          </cell>
        </row>
        <row r="446">
          <cell r="E446">
            <v>123</v>
          </cell>
        </row>
        <row r="447">
          <cell r="E447">
            <v>123</v>
          </cell>
        </row>
        <row r="448">
          <cell r="E448">
            <v>123</v>
          </cell>
        </row>
        <row r="449">
          <cell r="E449">
            <v>123</v>
          </cell>
        </row>
        <row r="450">
          <cell r="E450">
            <v>123</v>
          </cell>
        </row>
        <row r="451">
          <cell r="E451">
            <v>123</v>
          </cell>
        </row>
        <row r="452">
          <cell r="E452">
            <v>123</v>
          </cell>
        </row>
        <row r="453">
          <cell r="E453">
            <v>123</v>
          </cell>
        </row>
        <row r="454">
          <cell r="E454">
            <v>123</v>
          </cell>
        </row>
        <row r="455">
          <cell r="E455">
            <v>123</v>
          </cell>
        </row>
        <row r="456">
          <cell r="E456">
            <v>123</v>
          </cell>
        </row>
        <row r="457">
          <cell r="E457">
            <v>123</v>
          </cell>
        </row>
        <row r="458">
          <cell r="E458">
            <v>123</v>
          </cell>
        </row>
        <row r="459">
          <cell r="E459">
            <v>123</v>
          </cell>
        </row>
        <row r="460">
          <cell r="E460">
            <v>123</v>
          </cell>
        </row>
        <row r="461">
          <cell r="E461">
            <v>123</v>
          </cell>
        </row>
        <row r="462">
          <cell r="E462">
            <v>123</v>
          </cell>
        </row>
        <row r="463">
          <cell r="E463">
            <v>123</v>
          </cell>
        </row>
        <row r="464">
          <cell r="E464">
            <v>123</v>
          </cell>
        </row>
        <row r="465">
          <cell r="E465">
            <v>123</v>
          </cell>
        </row>
        <row r="466">
          <cell r="E466">
            <v>123</v>
          </cell>
        </row>
        <row r="467">
          <cell r="E467">
            <v>123</v>
          </cell>
        </row>
        <row r="468">
          <cell r="E468">
            <v>123</v>
          </cell>
        </row>
        <row r="469">
          <cell r="E469">
            <v>123</v>
          </cell>
        </row>
        <row r="470">
          <cell r="E470">
            <v>123</v>
          </cell>
        </row>
        <row r="471">
          <cell r="E471">
            <v>123</v>
          </cell>
        </row>
        <row r="472">
          <cell r="E472">
            <v>123</v>
          </cell>
        </row>
        <row r="473">
          <cell r="E473">
            <v>123</v>
          </cell>
        </row>
        <row r="474">
          <cell r="E474">
            <v>123</v>
          </cell>
        </row>
        <row r="475">
          <cell r="E475">
            <v>123</v>
          </cell>
        </row>
        <row r="476">
          <cell r="E476">
            <v>123</v>
          </cell>
        </row>
        <row r="477">
          <cell r="E477">
            <v>123</v>
          </cell>
        </row>
        <row r="478">
          <cell r="E478">
            <v>123</v>
          </cell>
        </row>
        <row r="479">
          <cell r="E479">
            <v>123</v>
          </cell>
        </row>
        <row r="480">
          <cell r="E480">
            <v>123</v>
          </cell>
        </row>
        <row r="481">
          <cell r="E481">
            <v>123</v>
          </cell>
        </row>
        <row r="482">
          <cell r="E482">
            <v>123</v>
          </cell>
        </row>
        <row r="483">
          <cell r="E483">
            <v>123</v>
          </cell>
        </row>
        <row r="484">
          <cell r="E484">
            <v>123</v>
          </cell>
        </row>
        <row r="485">
          <cell r="E485">
            <v>123</v>
          </cell>
        </row>
        <row r="486">
          <cell r="E486">
            <v>123</v>
          </cell>
        </row>
        <row r="487">
          <cell r="E487">
            <v>123</v>
          </cell>
        </row>
        <row r="488">
          <cell r="E488">
            <v>123</v>
          </cell>
        </row>
        <row r="489">
          <cell r="E489">
            <v>123</v>
          </cell>
        </row>
        <row r="490">
          <cell r="E490">
            <v>123</v>
          </cell>
        </row>
        <row r="491">
          <cell r="E491">
            <v>123</v>
          </cell>
        </row>
        <row r="492">
          <cell r="E492">
            <v>123</v>
          </cell>
        </row>
        <row r="493">
          <cell r="E493">
            <v>123</v>
          </cell>
        </row>
        <row r="494">
          <cell r="E494">
            <v>123</v>
          </cell>
        </row>
        <row r="495">
          <cell r="E495">
            <v>123</v>
          </cell>
        </row>
        <row r="496">
          <cell r="E496">
            <v>123</v>
          </cell>
        </row>
        <row r="497">
          <cell r="E497">
            <v>123</v>
          </cell>
        </row>
        <row r="498">
          <cell r="E498">
            <v>123</v>
          </cell>
        </row>
        <row r="499">
          <cell r="E499">
            <v>123</v>
          </cell>
        </row>
        <row r="500">
          <cell r="E500">
            <v>123</v>
          </cell>
        </row>
        <row r="501">
          <cell r="E501">
            <v>123</v>
          </cell>
        </row>
        <row r="502">
          <cell r="E502">
            <v>123</v>
          </cell>
        </row>
        <row r="503">
          <cell r="E503">
            <v>123</v>
          </cell>
        </row>
        <row r="504">
          <cell r="E504">
            <v>123</v>
          </cell>
        </row>
        <row r="505">
          <cell r="E505">
            <v>123</v>
          </cell>
        </row>
        <row r="506">
          <cell r="E506">
            <v>123</v>
          </cell>
        </row>
        <row r="507">
          <cell r="E507">
            <v>123</v>
          </cell>
        </row>
        <row r="508">
          <cell r="E508">
            <v>123</v>
          </cell>
        </row>
        <row r="509">
          <cell r="E509">
            <v>123</v>
          </cell>
        </row>
        <row r="510">
          <cell r="E510">
            <v>123</v>
          </cell>
        </row>
        <row r="511">
          <cell r="E511">
            <v>123</v>
          </cell>
        </row>
        <row r="512">
          <cell r="E512">
            <v>123</v>
          </cell>
        </row>
        <row r="513">
          <cell r="E513">
            <v>123</v>
          </cell>
        </row>
        <row r="514">
          <cell r="E514">
            <v>123</v>
          </cell>
        </row>
        <row r="515">
          <cell r="E515">
            <v>123</v>
          </cell>
        </row>
        <row r="516">
          <cell r="E516">
            <v>123</v>
          </cell>
        </row>
        <row r="517">
          <cell r="E517">
            <v>123</v>
          </cell>
        </row>
        <row r="518">
          <cell r="E518">
            <v>123</v>
          </cell>
        </row>
        <row r="519">
          <cell r="E519">
            <v>123</v>
          </cell>
        </row>
        <row r="520">
          <cell r="E520">
            <v>123</v>
          </cell>
        </row>
        <row r="521">
          <cell r="E521">
            <v>123</v>
          </cell>
        </row>
        <row r="522">
          <cell r="E522">
            <v>123</v>
          </cell>
        </row>
        <row r="523">
          <cell r="E523">
            <v>123</v>
          </cell>
        </row>
        <row r="524">
          <cell r="E524">
            <v>123</v>
          </cell>
        </row>
        <row r="525">
          <cell r="E525">
            <v>123</v>
          </cell>
        </row>
        <row r="526">
          <cell r="E526">
            <v>123</v>
          </cell>
        </row>
        <row r="527">
          <cell r="E527">
            <v>123</v>
          </cell>
        </row>
        <row r="528">
          <cell r="E528">
            <v>123</v>
          </cell>
        </row>
        <row r="529">
          <cell r="E529">
            <v>123</v>
          </cell>
        </row>
        <row r="530">
          <cell r="E530">
            <v>123</v>
          </cell>
        </row>
        <row r="531">
          <cell r="E531">
            <v>123</v>
          </cell>
        </row>
        <row r="532">
          <cell r="E532">
            <v>123</v>
          </cell>
        </row>
        <row r="533">
          <cell r="E533">
            <v>123</v>
          </cell>
        </row>
        <row r="534">
          <cell r="E534">
            <v>123</v>
          </cell>
        </row>
        <row r="535">
          <cell r="E535">
            <v>123</v>
          </cell>
        </row>
        <row r="536">
          <cell r="E536">
            <v>123</v>
          </cell>
        </row>
        <row r="537">
          <cell r="E537">
            <v>123</v>
          </cell>
        </row>
        <row r="538">
          <cell r="E538">
            <v>123</v>
          </cell>
        </row>
        <row r="539">
          <cell r="E539">
            <v>123</v>
          </cell>
        </row>
        <row r="540">
          <cell r="E540">
            <v>123</v>
          </cell>
        </row>
        <row r="541">
          <cell r="E541">
            <v>123</v>
          </cell>
        </row>
        <row r="542">
          <cell r="E542">
            <v>123</v>
          </cell>
        </row>
        <row r="543">
          <cell r="E543">
            <v>123</v>
          </cell>
        </row>
        <row r="544">
          <cell r="E544">
            <v>123</v>
          </cell>
        </row>
        <row r="545">
          <cell r="E545">
            <v>123</v>
          </cell>
        </row>
        <row r="546">
          <cell r="E546">
            <v>123</v>
          </cell>
        </row>
        <row r="547">
          <cell r="E547">
            <v>123</v>
          </cell>
        </row>
        <row r="548">
          <cell r="E548">
            <v>123</v>
          </cell>
        </row>
        <row r="549">
          <cell r="E549">
            <v>123</v>
          </cell>
        </row>
        <row r="550">
          <cell r="E550">
            <v>123</v>
          </cell>
        </row>
        <row r="551">
          <cell r="E551">
            <v>123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123</v>
          </cell>
        </row>
        <row r="555">
          <cell r="E555">
            <v>123</v>
          </cell>
        </row>
        <row r="556">
          <cell r="E556">
            <v>123</v>
          </cell>
        </row>
        <row r="557">
          <cell r="E557">
            <v>123</v>
          </cell>
        </row>
        <row r="558">
          <cell r="E558">
            <v>123</v>
          </cell>
        </row>
        <row r="559">
          <cell r="E559">
            <v>123</v>
          </cell>
        </row>
        <row r="560">
          <cell r="E560">
            <v>123</v>
          </cell>
        </row>
        <row r="561">
          <cell r="E561">
            <v>123</v>
          </cell>
        </row>
        <row r="562">
          <cell r="E562">
            <v>123</v>
          </cell>
        </row>
        <row r="563">
          <cell r="E563">
            <v>123</v>
          </cell>
        </row>
        <row r="564">
          <cell r="E564">
            <v>123</v>
          </cell>
        </row>
        <row r="565">
          <cell r="E565">
            <v>123</v>
          </cell>
        </row>
        <row r="566">
          <cell r="E566">
            <v>123</v>
          </cell>
        </row>
        <row r="567">
          <cell r="E567">
            <v>123</v>
          </cell>
        </row>
        <row r="568">
          <cell r="E568">
            <v>123</v>
          </cell>
        </row>
        <row r="569">
          <cell r="E569">
            <v>123</v>
          </cell>
        </row>
        <row r="570">
          <cell r="E570">
            <v>123</v>
          </cell>
        </row>
        <row r="571">
          <cell r="E571">
            <v>123</v>
          </cell>
        </row>
        <row r="572">
          <cell r="E572">
            <v>123</v>
          </cell>
        </row>
        <row r="573">
          <cell r="E573">
            <v>123</v>
          </cell>
        </row>
        <row r="574">
          <cell r="E574">
            <v>123</v>
          </cell>
        </row>
        <row r="575">
          <cell r="E575">
            <v>123</v>
          </cell>
        </row>
        <row r="576">
          <cell r="E576">
            <v>123</v>
          </cell>
        </row>
        <row r="577">
          <cell r="E577">
            <v>123</v>
          </cell>
        </row>
        <row r="578">
          <cell r="E578">
            <v>123</v>
          </cell>
        </row>
        <row r="579">
          <cell r="E579">
            <v>123</v>
          </cell>
        </row>
        <row r="580">
          <cell r="E580">
            <v>123</v>
          </cell>
        </row>
        <row r="581">
          <cell r="E581">
            <v>123</v>
          </cell>
        </row>
        <row r="582">
          <cell r="E582">
            <v>123</v>
          </cell>
        </row>
        <row r="583">
          <cell r="E583">
            <v>123</v>
          </cell>
        </row>
        <row r="584">
          <cell r="E584">
            <v>123</v>
          </cell>
        </row>
        <row r="585">
          <cell r="E585">
            <v>123</v>
          </cell>
        </row>
        <row r="586">
          <cell r="E586">
            <v>123</v>
          </cell>
        </row>
        <row r="587">
          <cell r="E587">
            <v>123</v>
          </cell>
        </row>
        <row r="588">
          <cell r="E588">
            <v>123</v>
          </cell>
        </row>
        <row r="589">
          <cell r="E589">
            <v>123</v>
          </cell>
        </row>
        <row r="590">
          <cell r="E590">
            <v>123</v>
          </cell>
        </row>
        <row r="591">
          <cell r="E591">
            <v>123</v>
          </cell>
        </row>
        <row r="592">
          <cell r="E592">
            <v>123</v>
          </cell>
        </row>
        <row r="593">
          <cell r="E593">
            <v>123</v>
          </cell>
        </row>
        <row r="594">
          <cell r="E594">
            <v>123</v>
          </cell>
        </row>
        <row r="595">
          <cell r="E595">
            <v>123</v>
          </cell>
        </row>
        <row r="596">
          <cell r="E596">
            <v>123</v>
          </cell>
        </row>
        <row r="597">
          <cell r="E597">
            <v>123</v>
          </cell>
        </row>
        <row r="598">
          <cell r="E598">
            <v>123</v>
          </cell>
        </row>
        <row r="599">
          <cell r="E599">
            <v>123</v>
          </cell>
        </row>
        <row r="600">
          <cell r="E600">
            <v>123</v>
          </cell>
        </row>
        <row r="601">
          <cell r="E601">
            <v>123</v>
          </cell>
        </row>
        <row r="602">
          <cell r="E602">
            <v>123</v>
          </cell>
        </row>
        <row r="603">
          <cell r="E603">
            <v>123</v>
          </cell>
        </row>
        <row r="604">
          <cell r="E604">
            <v>123</v>
          </cell>
        </row>
        <row r="605">
          <cell r="E605">
            <v>123</v>
          </cell>
        </row>
        <row r="606">
          <cell r="E606">
            <v>123</v>
          </cell>
        </row>
        <row r="607">
          <cell r="E607">
            <v>123</v>
          </cell>
        </row>
        <row r="608">
          <cell r="E608">
            <v>123</v>
          </cell>
        </row>
        <row r="609">
          <cell r="E609">
            <v>123</v>
          </cell>
        </row>
        <row r="610">
          <cell r="E610">
            <v>123</v>
          </cell>
        </row>
        <row r="611">
          <cell r="E611">
            <v>123</v>
          </cell>
        </row>
        <row r="612">
          <cell r="E612">
            <v>123</v>
          </cell>
        </row>
        <row r="613">
          <cell r="E613">
            <v>123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CUSTOS"/>
      <sheetName val="RASTREIO"/>
      <sheetName val="MANUTENÇÃO"/>
      <sheetName val="SEM GARANTIA"/>
      <sheetName val="CUSTOS S GARANTIA"/>
      <sheetName val="GRÁFICOS"/>
      <sheetName val="entrada"/>
    </sheetNames>
    <sheetDataSet>
      <sheetData sheetId="0" refreshError="1">
        <row r="1">
          <cell r="E1">
            <v>0</v>
          </cell>
        </row>
        <row r="2">
          <cell r="E2">
            <v>0</v>
          </cell>
        </row>
        <row r="3">
          <cell r="E3">
            <v>0</v>
          </cell>
        </row>
        <row r="4">
          <cell r="E4" t="str">
            <v>Coluna5</v>
          </cell>
        </row>
        <row r="5">
          <cell r="E5" t="str">
            <v xml:space="preserve">NF de entrada </v>
          </cell>
        </row>
        <row r="6">
          <cell r="E6">
            <v>3289</v>
          </cell>
        </row>
        <row r="7">
          <cell r="E7" t="str">
            <v>-</v>
          </cell>
        </row>
        <row r="8">
          <cell r="E8" t="str">
            <v>-</v>
          </cell>
        </row>
        <row r="9">
          <cell r="E9" t="str">
            <v>-</v>
          </cell>
        </row>
        <row r="10">
          <cell r="E10">
            <v>3226</v>
          </cell>
        </row>
        <row r="11">
          <cell r="E11">
            <v>3246</v>
          </cell>
        </row>
        <row r="12">
          <cell r="E12">
            <v>3214</v>
          </cell>
        </row>
        <row r="13">
          <cell r="E13">
            <v>3255</v>
          </cell>
        </row>
        <row r="14">
          <cell r="E14">
            <v>3271</v>
          </cell>
        </row>
        <row r="15">
          <cell r="E15">
            <v>280</v>
          </cell>
        </row>
        <row r="16">
          <cell r="E16">
            <v>3273</v>
          </cell>
        </row>
        <row r="17">
          <cell r="E17">
            <v>0</v>
          </cell>
        </row>
        <row r="18">
          <cell r="E18">
            <v>3106</v>
          </cell>
        </row>
        <row r="19">
          <cell r="E19">
            <v>0</v>
          </cell>
        </row>
        <row r="20">
          <cell r="E20">
            <v>3247</v>
          </cell>
        </row>
        <row r="21">
          <cell r="E21">
            <v>3160</v>
          </cell>
        </row>
        <row r="22">
          <cell r="E22">
            <v>180</v>
          </cell>
        </row>
        <row r="23">
          <cell r="E23">
            <v>3038</v>
          </cell>
        </row>
        <row r="24">
          <cell r="E24">
            <v>0</v>
          </cell>
        </row>
        <row r="25">
          <cell r="E25">
            <v>3111</v>
          </cell>
        </row>
        <row r="26">
          <cell r="E26">
            <v>3201</v>
          </cell>
        </row>
        <row r="27">
          <cell r="E27">
            <v>3230</v>
          </cell>
        </row>
        <row r="28">
          <cell r="E28">
            <v>168</v>
          </cell>
        </row>
        <row r="29">
          <cell r="E29">
            <v>3112</v>
          </cell>
        </row>
        <row r="30">
          <cell r="E30">
            <v>0</v>
          </cell>
        </row>
        <row r="31">
          <cell r="E31">
            <v>493</v>
          </cell>
        </row>
        <row r="32">
          <cell r="E32">
            <v>3314</v>
          </cell>
        </row>
        <row r="33">
          <cell r="E33">
            <v>3160</v>
          </cell>
        </row>
        <row r="34">
          <cell r="E34">
            <v>3298</v>
          </cell>
        </row>
        <row r="35">
          <cell r="E35">
            <v>256</v>
          </cell>
        </row>
        <row r="36">
          <cell r="E36">
            <v>3239</v>
          </cell>
        </row>
        <row r="37">
          <cell r="E37">
            <v>0</v>
          </cell>
        </row>
        <row r="38">
          <cell r="E38">
            <v>3157</v>
          </cell>
        </row>
        <row r="39">
          <cell r="E39">
            <v>3237</v>
          </cell>
        </row>
        <row r="40">
          <cell r="E40">
            <v>3039</v>
          </cell>
        </row>
        <row r="41">
          <cell r="E41">
            <v>2551</v>
          </cell>
        </row>
        <row r="42">
          <cell r="E42">
            <v>2729</v>
          </cell>
        </row>
        <row r="43">
          <cell r="E43">
            <v>2827</v>
          </cell>
        </row>
        <row r="44">
          <cell r="E44">
            <v>2830</v>
          </cell>
        </row>
        <row r="45">
          <cell r="E45">
            <v>2847</v>
          </cell>
        </row>
        <row r="46">
          <cell r="E46">
            <v>0</v>
          </cell>
        </row>
        <row r="47">
          <cell r="E47">
            <v>2999</v>
          </cell>
        </row>
        <row r="48">
          <cell r="E48">
            <v>763</v>
          </cell>
        </row>
        <row r="49">
          <cell r="E49">
            <v>325</v>
          </cell>
        </row>
        <row r="50">
          <cell r="E50">
            <v>3346</v>
          </cell>
        </row>
        <row r="51">
          <cell r="E51">
            <v>3341</v>
          </cell>
        </row>
        <row r="52">
          <cell r="E52">
            <v>3270</v>
          </cell>
        </row>
        <row r="53">
          <cell r="E53">
            <v>669</v>
          </cell>
        </row>
        <row r="54">
          <cell r="E54">
            <v>642</v>
          </cell>
        </row>
        <row r="55">
          <cell r="E55">
            <v>643</v>
          </cell>
        </row>
        <row r="56">
          <cell r="E56">
            <v>2829</v>
          </cell>
        </row>
        <row r="57">
          <cell r="E57">
            <v>293</v>
          </cell>
        </row>
        <row r="58">
          <cell r="E58">
            <v>3105</v>
          </cell>
        </row>
        <row r="59">
          <cell r="E59">
            <v>3215</v>
          </cell>
        </row>
        <row r="60">
          <cell r="E60">
            <v>3071</v>
          </cell>
        </row>
        <row r="61">
          <cell r="E61">
            <v>3315</v>
          </cell>
        </row>
        <row r="62">
          <cell r="E62">
            <v>245</v>
          </cell>
        </row>
        <row r="63">
          <cell r="E63">
            <v>3290</v>
          </cell>
        </row>
        <row r="64">
          <cell r="E64">
            <v>3261</v>
          </cell>
        </row>
        <row r="65">
          <cell r="E65">
            <v>3299</v>
          </cell>
        </row>
        <row r="66">
          <cell r="E66">
            <v>3269</v>
          </cell>
        </row>
        <row r="67">
          <cell r="E67">
            <v>3313</v>
          </cell>
        </row>
        <row r="68">
          <cell r="E68">
            <v>1615</v>
          </cell>
        </row>
        <row r="69">
          <cell r="E69">
            <v>2674</v>
          </cell>
        </row>
        <row r="70">
          <cell r="E70">
            <v>3312</v>
          </cell>
        </row>
        <row r="71">
          <cell r="E71">
            <v>3257</v>
          </cell>
        </row>
        <row r="72">
          <cell r="E72">
            <v>3108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3357</v>
          </cell>
        </row>
        <row r="135">
          <cell r="E135">
            <v>3358</v>
          </cell>
        </row>
        <row r="136">
          <cell r="E136">
            <v>3375</v>
          </cell>
        </row>
        <row r="137">
          <cell r="E137">
            <v>3381</v>
          </cell>
        </row>
        <row r="138">
          <cell r="E138" t="str">
            <v>-</v>
          </cell>
        </row>
        <row r="139">
          <cell r="E139" t="str">
            <v>-</v>
          </cell>
        </row>
        <row r="140">
          <cell r="E140">
            <v>0</v>
          </cell>
        </row>
        <row r="141">
          <cell r="E141" t="str">
            <v>-</v>
          </cell>
        </row>
        <row r="142">
          <cell r="E142">
            <v>3440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0</v>
          </cell>
        </row>
        <row r="345">
          <cell r="E345">
            <v>0</v>
          </cell>
        </row>
        <row r="346">
          <cell r="E346">
            <v>0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0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0</v>
          </cell>
        </row>
        <row r="374">
          <cell r="E374">
            <v>0</v>
          </cell>
        </row>
        <row r="375">
          <cell r="E375">
            <v>0</v>
          </cell>
        </row>
        <row r="376">
          <cell r="E376">
            <v>0</v>
          </cell>
        </row>
        <row r="377">
          <cell r="E377">
            <v>0</v>
          </cell>
        </row>
        <row r="378">
          <cell r="E378">
            <v>0</v>
          </cell>
        </row>
        <row r="379">
          <cell r="E379">
            <v>0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>
            <v>0</v>
          </cell>
        </row>
        <row r="407">
          <cell r="E407">
            <v>0</v>
          </cell>
        </row>
        <row r="408">
          <cell r="E408">
            <v>0</v>
          </cell>
        </row>
        <row r="409">
          <cell r="E409">
            <v>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0</v>
          </cell>
        </row>
        <row r="421">
          <cell r="E421" t="str">
            <v xml:space="preserve"> </v>
          </cell>
        </row>
        <row r="426">
          <cell r="E426">
            <v>0</v>
          </cell>
        </row>
        <row r="427">
          <cell r="E42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4:P421" totalsRowShown="0" headerRowDxfId="65" tableBorderDxfId="64">
  <autoFilter ref="A4:P421" xr:uid="{00000000-0009-0000-0100-000002000000}"/>
  <sortState ref="A5:P421">
    <sortCondition ref="A4:A420"/>
  </sortState>
  <tableColumns count="16">
    <tableColumn id="1" xr3:uid="{00000000-0010-0000-0000-000001000000}" name="Coluna1" dataDxfId="63"/>
    <tableColumn id="2" xr3:uid="{00000000-0010-0000-0000-000002000000}" name="Coluna2" dataDxfId="62"/>
    <tableColumn id="3" xr3:uid="{00000000-0010-0000-0000-000003000000}" name="Coluna3" dataDxfId="61"/>
    <tableColumn id="4" xr3:uid="{00000000-0010-0000-0000-000004000000}" name="Coluna4" dataDxfId="60"/>
    <tableColumn id="5" xr3:uid="{00000000-0010-0000-0000-000005000000}" name="Coluna5" dataDxfId="59"/>
    <tableColumn id="6" xr3:uid="{00000000-0010-0000-0000-000006000000}" name="Coluna6" dataDxfId="58"/>
    <tableColumn id="7" xr3:uid="{00000000-0010-0000-0000-000007000000}" name="Coluna7" dataDxfId="57"/>
    <tableColumn id="8" xr3:uid="{00000000-0010-0000-0000-000008000000}" name="Coluna8" dataDxfId="56"/>
    <tableColumn id="9" xr3:uid="{00000000-0010-0000-0000-000009000000}" name="Coluna9" dataDxfId="55"/>
    <tableColumn id="10" xr3:uid="{00000000-0010-0000-0000-00000A000000}" name="Coluna10" dataDxfId="54"/>
    <tableColumn id="11" xr3:uid="{00000000-0010-0000-0000-00000B000000}" name="Coluna11" dataDxfId="53"/>
    <tableColumn id="12" xr3:uid="{00000000-0010-0000-0000-00000C000000}" name="Coluna12" dataDxfId="52"/>
    <tableColumn id="13" xr3:uid="{00000000-0010-0000-0000-00000D000000}" name="Coluna13" dataDxfId="51">
      <calculatedColumnFormula>IF(C5="","",MONTH(B5))</calculatedColumnFormula>
    </tableColumn>
    <tableColumn id="14" xr3:uid="{00000000-0010-0000-0000-00000E000000}" name="Coluna14"/>
    <tableColumn id="15" xr3:uid="{00000000-0010-0000-0000-00000F000000}" name="Coluna15" dataDxfId="50"/>
    <tableColumn id="16" xr3:uid="{00000000-0010-0000-0000-000010000000}" name="Coluna1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2" displayName="Tabela22" ref="A6:L423" totalsRowShown="0" headerRowDxfId="18" tableBorderDxfId="17">
  <autoFilter ref="A6:L423" xr:uid="{00000000-0009-0000-0100-000001000000}"/>
  <tableColumns count="12">
    <tableColumn id="1" xr3:uid="{00000000-0010-0000-0100-000001000000}" name="Coluna1" dataDxfId="16"/>
    <tableColumn id="2" xr3:uid="{00000000-0010-0000-0100-000002000000}" name="Coluna2" dataDxfId="15"/>
    <tableColumn id="3" xr3:uid="{00000000-0010-0000-0100-000003000000}" name="Coluna3" dataDxfId="14"/>
    <tableColumn id="4" xr3:uid="{00000000-0010-0000-0100-000004000000}" name="Coluna4" dataDxfId="13"/>
    <tableColumn id="5" xr3:uid="{00000000-0010-0000-0100-000005000000}" name="Coluna5" dataDxfId="12"/>
    <tableColumn id="6" xr3:uid="{00000000-0010-0000-0100-000006000000}" name="Coluna6" dataDxfId="11"/>
    <tableColumn id="7" xr3:uid="{00000000-0010-0000-0100-000007000000}" name="Coluna7" dataDxfId="10"/>
    <tableColumn id="8" xr3:uid="{00000000-0010-0000-0100-000008000000}" name="Coluna8" dataDxfId="9"/>
    <tableColumn id="9" xr3:uid="{00000000-0010-0000-0100-000009000000}" name="Coluna9" dataDxfId="8"/>
    <tableColumn id="10" xr3:uid="{00000000-0010-0000-0100-00000A000000}" name="Coluna10" dataDxfId="7"/>
    <tableColumn id="11" xr3:uid="{00000000-0010-0000-0100-00000B000000}" name="Coluna11" dataDxfId="6"/>
    <tableColumn id="12" xr3:uid="{00000000-0010-0000-0100-00000C000000}" name="Coluna12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C443"/>
  <sheetViews>
    <sheetView showGridLines="0" tabSelected="1" zoomScale="90" zoomScaleNormal="90" workbookViewId="0">
      <pane ySplit="5" topLeftCell="A165" activePane="bottomLeft" state="frozen"/>
      <selection pane="bottomLeft" activeCell="C183" sqref="C183"/>
    </sheetView>
  </sheetViews>
  <sheetFormatPr defaultRowHeight="15" x14ac:dyDescent="0.25"/>
  <cols>
    <col min="1" max="1" width="10.5703125" customWidth="1"/>
    <col min="2" max="2" width="17.140625" bestFit="1" customWidth="1"/>
    <col min="3" max="3" width="38.85546875" customWidth="1"/>
    <col min="4" max="4" width="15.85546875" bestFit="1" customWidth="1"/>
    <col min="5" max="5" width="16.5703125" bestFit="1" customWidth="1"/>
    <col min="6" max="6" width="34" customWidth="1"/>
    <col min="7" max="7" width="19.7109375" bestFit="1" customWidth="1"/>
    <col min="8" max="8" width="26.42578125" bestFit="1" customWidth="1"/>
    <col min="9" max="9" width="26.7109375" customWidth="1"/>
    <col min="10" max="10" width="24.28515625" bestFit="1" customWidth="1"/>
    <col min="11" max="11" width="26.42578125" bestFit="1" customWidth="1"/>
    <col min="12" max="12" width="24.7109375" style="2" bestFit="1" customWidth="1"/>
  </cols>
  <sheetData>
    <row r="1" spans="1:29" s="88" customFormat="1" ht="29.45" customHeight="1" x14ac:dyDescent="0.25">
      <c r="A1" s="108"/>
      <c r="B1" s="108"/>
      <c r="C1" s="108"/>
      <c r="D1" s="108"/>
      <c r="E1" s="108"/>
      <c r="F1" s="109"/>
      <c r="G1" s="109"/>
      <c r="H1" s="109"/>
      <c r="I1" s="109"/>
      <c r="J1" s="108"/>
      <c r="K1" s="108"/>
      <c r="L1" s="108"/>
      <c r="AC1" s="110"/>
    </row>
    <row r="2" spans="1:29" ht="19.899999999999999" customHeight="1" x14ac:dyDescent="0.25">
      <c r="A2" s="86"/>
      <c r="B2" s="86"/>
      <c r="C2" s="86"/>
      <c r="D2" s="86"/>
      <c r="E2" s="86"/>
      <c r="F2" s="234" t="s">
        <v>308</v>
      </c>
      <c r="G2" s="234"/>
      <c r="H2" s="234"/>
      <c r="I2" s="234"/>
      <c r="J2" s="86"/>
      <c r="K2" s="86"/>
      <c r="L2" s="86"/>
      <c r="M2" s="87"/>
    </row>
    <row r="3" spans="1:29" ht="19.899999999999999" customHeight="1" x14ac:dyDescent="0.25">
      <c r="A3" s="86"/>
      <c r="B3" s="86"/>
      <c r="C3" s="86"/>
      <c r="D3" s="86"/>
      <c r="E3" s="86"/>
      <c r="F3" s="235"/>
      <c r="G3" s="235"/>
      <c r="H3" s="235"/>
      <c r="I3" s="235"/>
      <c r="J3" s="86"/>
      <c r="K3" s="86"/>
      <c r="L3" s="86"/>
      <c r="M3" s="87"/>
    </row>
    <row r="4" spans="1:29" s="72" customFormat="1" ht="18.75" x14ac:dyDescent="0.3">
      <c r="A4" s="89" t="s">
        <v>45</v>
      </c>
      <c r="B4" s="90" t="s">
        <v>46</v>
      </c>
      <c r="C4" s="91" t="s">
        <v>47</v>
      </c>
      <c r="D4" s="91" t="s">
        <v>48</v>
      </c>
      <c r="E4" s="91" t="s">
        <v>49</v>
      </c>
      <c r="F4" s="91" t="s">
        <v>50</v>
      </c>
      <c r="G4" s="91" t="s">
        <v>51</v>
      </c>
      <c r="H4" s="92" t="s">
        <v>52</v>
      </c>
      <c r="I4" s="93" t="s">
        <v>53</v>
      </c>
      <c r="J4" s="94" t="s">
        <v>54</v>
      </c>
      <c r="K4" s="94" t="s">
        <v>55</v>
      </c>
      <c r="L4" s="105" t="s">
        <v>56</v>
      </c>
      <c r="M4" s="142" t="s">
        <v>330</v>
      </c>
      <c r="N4" s="140" t="s">
        <v>336</v>
      </c>
      <c r="O4" s="140" t="s">
        <v>338</v>
      </c>
      <c r="P4" s="140" t="s">
        <v>339</v>
      </c>
    </row>
    <row r="5" spans="1:29" s="95" customFormat="1" ht="18.75" customHeight="1" x14ac:dyDescent="0.25">
      <c r="A5" s="4">
        <v>1</v>
      </c>
      <c r="B5" s="147">
        <v>43432</v>
      </c>
      <c r="C5" s="63" t="s">
        <v>99</v>
      </c>
      <c r="D5" s="42">
        <v>1744</v>
      </c>
      <c r="E5" s="42">
        <v>3289</v>
      </c>
      <c r="F5" s="63" t="s">
        <v>100</v>
      </c>
      <c r="G5" s="42">
        <v>86</v>
      </c>
      <c r="H5" s="42" t="s">
        <v>17</v>
      </c>
      <c r="I5" s="42" t="s">
        <v>101</v>
      </c>
      <c r="J5" s="47">
        <v>60.01</v>
      </c>
      <c r="K5" s="46">
        <v>55.64</v>
      </c>
      <c r="L5" s="47"/>
      <c r="M5">
        <f t="shared" ref="M5:M68" si="0">IF(C5="","",MONTH(B5))</f>
        <v>11</v>
      </c>
      <c r="N5">
        <f t="shared" ref="N5:N68" si="1">IF(C5="","",YEAR(B5))</f>
        <v>2018</v>
      </c>
      <c r="O5">
        <f t="shared" ref="O5:O68" ca="1" si="2">INDEX(M5:N5,MATCH($O$6,N5:N5,0),1)</f>
        <v>11</v>
      </c>
      <c r="P5" t="e">
        <f t="shared" ref="P5:P68" ca="1" si="3">INDEX(M5:N5,MATCH($P$6,N5:N5,0),1)</f>
        <v>#N/A</v>
      </c>
    </row>
    <row r="6" spans="1:29" x14ac:dyDescent="0.25">
      <c r="A6" s="4">
        <v>2</v>
      </c>
      <c r="B6" s="147">
        <v>43425</v>
      </c>
      <c r="C6" s="63" t="s">
        <v>102</v>
      </c>
      <c r="D6" s="42" t="s">
        <v>103</v>
      </c>
      <c r="E6" s="42" t="s">
        <v>103</v>
      </c>
      <c r="F6" s="63" t="s">
        <v>100</v>
      </c>
      <c r="G6" s="42">
        <v>87</v>
      </c>
      <c r="H6" s="42" t="s">
        <v>104</v>
      </c>
      <c r="I6" s="42" t="s">
        <v>105</v>
      </c>
      <c r="J6" s="47">
        <v>91.31</v>
      </c>
      <c r="K6" s="47">
        <v>91.31</v>
      </c>
      <c r="L6" s="143"/>
      <c r="M6">
        <f t="shared" si="0"/>
        <v>11</v>
      </c>
      <c r="N6">
        <f t="shared" si="1"/>
        <v>2018</v>
      </c>
      <c r="O6">
        <f t="shared" ca="1" si="2"/>
        <v>11</v>
      </c>
      <c r="P6" t="e">
        <f t="shared" ca="1" si="3"/>
        <v>#N/A</v>
      </c>
    </row>
    <row r="7" spans="1:29" x14ac:dyDescent="0.25">
      <c r="A7" s="4">
        <v>3</v>
      </c>
      <c r="B7" s="20">
        <v>43447</v>
      </c>
      <c r="C7" t="s">
        <v>106</v>
      </c>
      <c r="D7" s="40">
        <v>421</v>
      </c>
      <c r="E7" s="41" t="s">
        <v>103</v>
      </c>
      <c r="F7" s="1" t="s">
        <v>107</v>
      </c>
      <c r="G7" s="44">
        <v>88</v>
      </c>
      <c r="H7" s="44" t="s">
        <v>17</v>
      </c>
      <c r="I7" s="44" t="s">
        <v>105</v>
      </c>
      <c r="J7" s="48">
        <v>49.21</v>
      </c>
      <c r="K7" s="47">
        <v>49.21</v>
      </c>
      <c r="L7" s="143"/>
      <c r="M7">
        <f t="shared" si="0"/>
        <v>12</v>
      </c>
      <c r="N7">
        <f t="shared" si="1"/>
        <v>2018</v>
      </c>
      <c r="O7">
        <f t="shared" ca="1" si="2"/>
        <v>12</v>
      </c>
      <c r="P7" t="e">
        <f t="shared" ca="1" si="3"/>
        <v>#N/A</v>
      </c>
    </row>
    <row r="8" spans="1:29" x14ac:dyDescent="0.25">
      <c r="A8" s="4">
        <v>4</v>
      </c>
      <c r="B8" s="20">
        <v>43433</v>
      </c>
      <c r="C8" s="3" t="s">
        <v>111</v>
      </c>
      <c r="D8" s="42">
        <v>3258</v>
      </c>
      <c r="E8" s="43" t="s">
        <v>103</v>
      </c>
      <c r="F8" s="2" t="s">
        <v>109</v>
      </c>
      <c r="G8" s="44">
        <v>84</v>
      </c>
      <c r="H8" s="39" t="s">
        <v>17</v>
      </c>
      <c r="I8" s="39" t="s">
        <v>105</v>
      </c>
      <c r="J8" s="48">
        <v>35.200000000000003</v>
      </c>
      <c r="K8" s="47">
        <v>35.200000000000003</v>
      </c>
      <c r="L8" s="143"/>
      <c r="M8">
        <f t="shared" si="0"/>
        <v>11</v>
      </c>
      <c r="N8">
        <f t="shared" si="1"/>
        <v>2018</v>
      </c>
      <c r="O8">
        <f t="shared" ca="1" si="2"/>
        <v>11</v>
      </c>
      <c r="P8" t="e">
        <f t="shared" ca="1" si="3"/>
        <v>#N/A</v>
      </c>
    </row>
    <row r="9" spans="1:29" x14ac:dyDescent="0.25">
      <c r="A9" s="4">
        <v>5</v>
      </c>
      <c r="B9" s="22">
        <v>43377</v>
      </c>
      <c r="C9" s="3" t="s">
        <v>112</v>
      </c>
      <c r="D9" s="42">
        <v>2803</v>
      </c>
      <c r="E9" s="43">
        <v>3226</v>
      </c>
      <c r="F9" s="2" t="s">
        <v>109</v>
      </c>
      <c r="G9" s="44">
        <v>83</v>
      </c>
      <c r="H9" s="39" t="s">
        <v>151</v>
      </c>
      <c r="I9" s="39" t="s">
        <v>113</v>
      </c>
      <c r="J9" s="48">
        <v>39.92</v>
      </c>
      <c r="K9" s="47">
        <v>45.56</v>
      </c>
      <c r="L9" s="143"/>
      <c r="M9">
        <f t="shared" si="0"/>
        <v>10</v>
      </c>
      <c r="N9">
        <f t="shared" si="1"/>
        <v>2018</v>
      </c>
      <c r="O9">
        <f t="shared" ca="1" si="2"/>
        <v>10</v>
      </c>
      <c r="P9" t="e">
        <f t="shared" ca="1" si="3"/>
        <v>#N/A</v>
      </c>
    </row>
    <row r="10" spans="1:29" x14ac:dyDescent="0.25">
      <c r="A10" s="4">
        <v>6</v>
      </c>
      <c r="B10" s="21">
        <v>43374</v>
      </c>
      <c r="C10" s="3" t="s">
        <v>114</v>
      </c>
      <c r="D10" s="42">
        <v>2868</v>
      </c>
      <c r="E10" s="43">
        <v>3246</v>
      </c>
      <c r="F10" s="2" t="s">
        <v>76</v>
      </c>
      <c r="G10" s="44">
        <v>76</v>
      </c>
      <c r="H10" s="39" t="s">
        <v>17</v>
      </c>
      <c r="I10" s="39" t="s">
        <v>101</v>
      </c>
      <c r="J10" s="48">
        <v>110.62</v>
      </c>
      <c r="K10" s="47">
        <v>81.819999999999993</v>
      </c>
      <c r="L10" s="143"/>
      <c r="M10">
        <f t="shared" si="0"/>
        <v>10</v>
      </c>
      <c r="N10">
        <f t="shared" si="1"/>
        <v>2018</v>
      </c>
      <c r="O10">
        <f t="shared" ca="1" si="2"/>
        <v>10</v>
      </c>
      <c r="P10" t="e">
        <f t="shared" ca="1" si="3"/>
        <v>#N/A</v>
      </c>
    </row>
    <row r="11" spans="1:29" x14ac:dyDescent="0.25">
      <c r="A11" s="4">
        <v>7</v>
      </c>
      <c r="B11" s="21">
        <v>43363</v>
      </c>
      <c r="C11" s="3" t="s">
        <v>115</v>
      </c>
      <c r="D11" s="42">
        <v>2727</v>
      </c>
      <c r="E11" s="43">
        <v>3214</v>
      </c>
      <c r="F11" s="2" t="s">
        <v>285</v>
      </c>
      <c r="G11" s="44" t="s">
        <v>103</v>
      </c>
      <c r="H11" s="39" t="s">
        <v>17</v>
      </c>
      <c r="I11" s="39" t="s">
        <v>101</v>
      </c>
      <c r="J11" s="48">
        <v>104.84</v>
      </c>
      <c r="K11" s="47">
        <v>112.82</v>
      </c>
      <c r="L11" s="143"/>
      <c r="M11">
        <f t="shared" si="0"/>
        <v>9</v>
      </c>
      <c r="N11">
        <f t="shared" si="1"/>
        <v>2018</v>
      </c>
      <c r="O11">
        <f t="shared" ca="1" si="2"/>
        <v>9</v>
      </c>
      <c r="P11" t="e">
        <f t="shared" ca="1" si="3"/>
        <v>#N/A</v>
      </c>
    </row>
    <row r="12" spans="1:29" x14ac:dyDescent="0.25">
      <c r="A12" s="4">
        <v>8</v>
      </c>
      <c r="B12" s="21">
        <v>43357</v>
      </c>
      <c r="C12" s="3" t="s">
        <v>117</v>
      </c>
      <c r="D12" s="42">
        <v>2564</v>
      </c>
      <c r="E12" s="43">
        <v>3255</v>
      </c>
      <c r="F12" s="2" t="s">
        <v>109</v>
      </c>
      <c r="G12" s="44">
        <v>82</v>
      </c>
      <c r="H12" s="39" t="s">
        <v>17</v>
      </c>
      <c r="I12" s="39" t="s">
        <v>101</v>
      </c>
      <c r="J12" s="48">
        <v>79.260000000000005</v>
      </c>
      <c r="K12" s="47">
        <v>67.430000000000007</v>
      </c>
      <c r="L12" s="143"/>
      <c r="M12">
        <f t="shared" si="0"/>
        <v>9</v>
      </c>
      <c r="N12">
        <f t="shared" si="1"/>
        <v>2018</v>
      </c>
      <c r="O12">
        <f t="shared" ca="1" si="2"/>
        <v>9</v>
      </c>
      <c r="P12" t="e">
        <f t="shared" ca="1" si="3"/>
        <v>#N/A</v>
      </c>
    </row>
    <row r="13" spans="1:29" x14ac:dyDescent="0.25">
      <c r="A13" s="4">
        <v>9</v>
      </c>
      <c r="B13" s="21">
        <v>43354</v>
      </c>
      <c r="C13" s="3" t="s">
        <v>118</v>
      </c>
      <c r="D13" s="42">
        <v>2466</v>
      </c>
      <c r="E13" s="43">
        <v>3271</v>
      </c>
      <c r="F13" s="2" t="s">
        <v>119</v>
      </c>
      <c r="G13" s="39">
        <v>81</v>
      </c>
      <c r="H13" s="39" t="s">
        <v>17</v>
      </c>
      <c r="I13" s="39" t="s">
        <v>101</v>
      </c>
      <c r="J13" s="48">
        <v>46.7</v>
      </c>
      <c r="K13" s="47">
        <v>67.430000000000007</v>
      </c>
      <c r="L13" s="143"/>
      <c r="M13">
        <f t="shared" si="0"/>
        <v>9</v>
      </c>
      <c r="N13">
        <f t="shared" si="1"/>
        <v>2018</v>
      </c>
      <c r="O13">
        <f t="shared" ca="1" si="2"/>
        <v>9</v>
      </c>
      <c r="P13" t="e">
        <f t="shared" ca="1" si="3"/>
        <v>#N/A</v>
      </c>
    </row>
    <row r="14" spans="1:29" x14ac:dyDescent="0.25">
      <c r="A14" s="4">
        <v>10</v>
      </c>
      <c r="B14" s="21">
        <v>43388</v>
      </c>
      <c r="C14" s="3" t="s">
        <v>120</v>
      </c>
      <c r="D14" s="42">
        <v>3</v>
      </c>
      <c r="E14" s="43">
        <v>280</v>
      </c>
      <c r="F14" s="2" t="s">
        <v>76</v>
      </c>
      <c r="G14" s="39">
        <v>80</v>
      </c>
      <c r="H14" s="39" t="s">
        <v>17</v>
      </c>
      <c r="I14" s="39" t="s">
        <v>101</v>
      </c>
      <c r="J14" s="48">
        <v>52.92</v>
      </c>
      <c r="K14" s="47">
        <v>43.86</v>
      </c>
      <c r="L14" s="143"/>
      <c r="M14">
        <f t="shared" si="0"/>
        <v>10</v>
      </c>
      <c r="N14">
        <f t="shared" si="1"/>
        <v>2018</v>
      </c>
      <c r="O14">
        <f t="shared" ca="1" si="2"/>
        <v>10</v>
      </c>
      <c r="P14" t="e">
        <f t="shared" ca="1" si="3"/>
        <v>#N/A</v>
      </c>
    </row>
    <row r="15" spans="1:29" x14ac:dyDescent="0.25">
      <c r="A15" s="4">
        <v>11</v>
      </c>
      <c r="B15" s="21">
        <v>43349</v>
      </c>
      <c r="C15" s="58" t="s">
        <v>121</v>
      </c>
      <c r="D15" s="59">
        <v>2430</v>
      </c>
      <c r="E15" s="60">
        <v>3273</v>
      </c>
      <c r="F15" s="2" t="s">
        <v>109</v>
      </c>
      <c r="G15" s="61">
        <v>78</v>
      </c>
      <c r="H15" s="61" t="s">
        <v>17</v>
      </c>
      <c r="I15" s="61" t="s">
        <v>101</v>
      </c>
      <c r="J15" s="48">
        <v>39.369999999999997</v>
      </c>
      <c r="K15" s="47">
        <v>38.35</v>
      </c>
      <c r="L15" s="143"/>
      <c r="M15">
        <f t="shared" si="0"/>
        <v>9</v>
      </c>
      <c r="N15">
        <f t="shared" si="1"/>
        <v>2018</v>
      </c>
      <c r="O15">
        <f t="shared" ca="1" si="2"/>
        <v>9</v>
      </c>
      <c r="P15" t="e">
        <f t="shared" ca="1" si="3"/>
        <v>#N/A</v>
      </c>
    </row>
    <row r="16" spans="1:29" x14ac:dyDescent="0.25">
      <c r="A16" s="4">
        <v>12</v>
      </c>
      <c r="B16" s="21">
        <v>43333</v>
      </c>
      <c r="C16" s="3" t="s">
        <v>122</v>
      </c>
      <c r="D16" s="42">
        <v>2294</v>
      </c>
      <c r="E16" s="43"/>
      <c r="F16" s="2" t="s">
        <v>109</v>
      </c>
      <c r="G16" s="39">
        <v>77</v>
      </c>
      <c r="H16" s="39" t="s">
        <v>17</v>
      </c>
      <c r="I16" s="39" t="s">
        <v>105</v>
      </c>
      <c r="J16" s="48">
        <v>32</v>
      </c>
      <c r="K16" s="47">
        <v>43.93</v>
      </c>
      <c r="L16" s="144"/>
      <c r="M16">
        <f t="shared" si="0"/>
        <v>8</v>
      </c>
      <c r="N16">
        <f t="shared" si="1"/>
        <v>2018</v>
      </c>
      <c r="O16">
        <f t="shared" ca="1" si="2"/>
        <v>8</v>
      </c>
      <c r="P16" t="e">
        <f t="shared" ca="1" si="3"/>
        <v>#N/A</v>
      </c>
    </row>
    <row r="17" spans="1:16" x14ac:dyDescent="0.25">
      <c r="A17" s="4">
        <v>13</v>
      </c>
      <c r="B17" s="21">
        <v>43257</v>
      </c>
      <c r="C17" s="3" t="s">
        <v>123</v>
      </c>
      <c r="D17" s="42">
        <v>1586</v>
      </c>
      <c r="E17" s="43">
        <v>3106</v>
      </c>
      <c r="F17" s="2" t="s">
        <v>109</v>
      </c>
      <c r="G17" s="39">
        <v>54</v>
      </c>
      <c r="H17" s="39" t="s">
        <v>17</v>
      </c>
      <c r="I17" s="39" t="s">
        <v>101</v>
      </c>
      <c r="J17" s="48">
        <v>50.13</v>
      </c>
      <c r="K17" s="47">
        <v>45.03</v>
      </c>
      <c r="L17" s="143"/>
      <c r="M17">
        <f t="shared" si="0"/>
        <v>6</v>
      </c>
      <c r="N17">
        <f t="shared" si="1"/>
        <v>2018</v>
      </c>
      <c r="O17">
        <f t="shared" ca="1" si="2"/>
        <v>6</v>
      </c>
      <c r="P17" t="e">
        <f t="shared" ca="1" si="3"/>
        <v>#N/A</v>
      </c>
    </row>
    <row r="18" spans="1:16" x14ac:dyDescent="0.25">
      <c r="A18" s="4">
        <v>14</v>
      </c>
      <c r="B18" s="21">
        <v>43418</v>
      </c>
      <c r="C18" s="3" t="s">
        <v>124</v>
      </c>
      <c r="D18" s="42" t="s">
        <v>103</v>
      </c>
      <c r="E18" s="43" t="s">
        <v>103</v>
      </c>
      <c r="F18" s="2" t="s">
        <v>181</v>
      </c>
      <c r="G18" s="39">
        <v>73</v>
      </c>
      <c r="H18" s="39" t="s">
        <v>17</v>
      </c>
      <c r="I18" s="39" t="s">
        <v>105</v>
      </c>
      <c r="J18" s="48">
        <v>103.1</v>
      </c>
      <c r="K18" s="47"/>
      <c r="L18" s="143"/>
      <c r="M18">
        <f t="shared" si="0"/>
        <v>11</v>
      </c>
      <c r="N18">
        <f t="shared" si="1"/>
        <v>2018</v>
      </c>
      <c r="O18">
        <f t="shared" ca="1" si="2"/>
        <v>11</v>
      </c>
      <c r="P18" t="e">
        <f t="shared" ca="1" si="3"/>
        <v>#N/A</v>
      </c>
    </row>
    <row r="19" spans="1:16" x14ac:dyDescent="0.25">
      <c r="A19" s="4">
        <v>15</v>
      </c>
      <c r="B19" s="21">
        <v>43356</v>
      </c>
      <c r="C19" s="3" t="s">
        <v>125</v>
      </c>
      <c r="D19" s="42">
        <v>2525</v>
      </c>
      <c r="E19" s="43">
        <v>3247</v>
      </c>
      <c r="F19" s="2" t="s">
        <v>126</v>
      </c>
      <c r="G19" s="39">
        <v>74</v>
      </c>
      <c r="H19" s="39" t="s">
        <v>17</v>
      </c>
      <c r="I19" s="39" t="s">
        <v>101</v>
      </c>
      <c r="J19" s="47">
        <v>54.52</v>
      </c>
      <c r="K19" s="47">
        <v>44.72</v>
      </c>
      <c r="L19" s="143"/>
      <c r="M19">
        <f t="shared" si="0"/>
        <v>9</v>
      </c>
      <c r="N19">
        <f t="shared" si="1"/>
        <v>2018</v>
      </c>
      <c r="O19">
        <f t="shared" ca="1" si="2"/>
        <v>9</v>
      </c>
      <c r="P19" t="e">
        <f t="shared" ca="1" si="3"/>
        <v>#N/A</v>
      </c>
    </row>
    <row r="20" spans="1:16" x14ac:dyDescent="0.25">
      <c r="A20" s="4">
        <v>16</v>
      </c>
      <c r="B20" s="21">
        <v>43349</v>
      </c>
      <c r="C20" s="3" t="s">
        <v>127</v>
      </c>
      <c r="D20" s="42">
        <v>2441</v>
      </c>
      <c r="E20" s="43">
        <v>3160</v>
      </c>
      <c r="F20" s="2" t="s">
        <v>109</v>
      </c>
      <c r="G20" s="39">
        <v>71</v>
      </c>
      <c r="H20" s="39" t="s">
        <v>17</v>
      </c>
      <c r="I20" s="39" t="s">
        <v>101</v>
      </c>
      <c r="J20" s="48">
        <v>49.38</v>
      </c>
      <c r="K20" s="47">
        <v>41.11</v>
      </c>
      <c r="L20" s="143"/>
      <c r="M20">
        <f t="shared" si="0"/>
        <v>9</v>
      </c>
      <c r="N20">
        <f t="shared" si="1"/>
        <v>2018</v>
      </c>
      <c r="O20">
        <f t="shared" ca="1" si="2"/>
        <v>9</v>
      </c>
      <c r="P20" t="e">
        <f t="shared" ca="1" si="3"/>
        <v>#N/A</v>
      </c>
    </row>
    <row r="21" spans="1:16" x14ac:dyDescent="0.25">
      <c r="A21" s="4">
        <v>17</v>
      </c>
      <c r="B21" s="21">
        <v>43395</v>
      </c>
      <c r="C21" s="3" t="s">
        <v>128</v>
      </c>
      <c r="D21" s="42">
        <v>96</v>
      </c>
      <c r="E21" s="43">
        <v>180</v>
      </c>
      <c r="F21" s="2" t="s">
        <v>109</v>
      </c>
      <c r="G21" s="39">
        <v>75</v>
      </c>
      <c r="H21" s="39" t="s">
        <v>17</v>
      </c>
      <c r="I21" s="39" t="s">
        <v>101</v>
      </c>
      <c r="J21" s="48">
        <v>57.32</v>
      </c>
      <c r="K21" s="47">
        <v>54.38</v>
      </c>
      <c r="L21" s="143">
        <v>55.81</v>
      </c>
      <c r="M21">
        <f t="shared" si="0"/>
        <v>10</v>
      </c>
      <c r="N21">
        <f t="shared" si="1"/>
        <v>2018</v>
      </c>
      <c r="O21">
        <f t="shared" ca="1" si="2"/>
        <v>10</v>
      </c>
      <c r="P21" t="e">
        <f t="shared" ca="1" si="3"/>
        <v>#N/A</v>
      </c>
    </row>
    <row r="22" spans="1:16" x14ac:dyDescent="0.25">
      <c r="A22" s="4">
        <v>18</v>
      </c>
      <c r="B22" s="21">
        <v>43335</v>
      </c>
      <c r="C22" s="3" t="s">
        <v>129</v>
      </c>
      <c r="D22" s="42">
        <v>2248</v>
      </c>
      <c r="E22" s="43">
        <v>3038</v>
      </c>
      <c r="F22" s="2" t="s">
        <v>126</v>
      </c>
      <c r="G22" s="39">
        <v>63</v>
      </c>
      <c r="H22" s="39" t="s">
        <v>17</v>
      </c>
      <c r="I22" s="39" t="s">
        <v>101</v>
      </c>
      <c r="J22" s="48">
        <v>54.44</v>
      </c>
      <c r="K22" s="47">
        <v>41.84</v>
      </c>
      <c r="L22" s="143"/>
      <c r="M22">
        <f t="shared" si="0"/>
        <v>8</v>
      </c>
      <c r="N22">
        <f t="shared" si="1"/>
        <v>2018</v>
      </c>
      <c r="O22">
        <f t="shared" ca="1" si="2"/>
        <v>8</v>
      </c>
      <c r="P22" t="e">
        <f t="shared" ca="1" si="3"/>
        <v>#N/A</v>
      </c>
    </row>
    <row r="23" spans="1:16" x14ac:dyDescent="0.25">
      <c r="A23" s="4">
        <v>19</v>
      </c>
      <c r="B23" s="21">
        <v>43357</v>
      </c>
      <c r="C23" s="3" t="s">
        <v>130</v>
      </c>
      <c r="D23" s="42" t="s">
        <v>103</v>
      </c>
      <c r="E23" s="43" t="s">
        <v>103</v>
      </c>
      <c r="F23" s="2" t="s">
        <v>103</v>
      </c>
      <c r="G23" s="39" t="s">
        <v>103</v>
      </c>
      <c r="H23" s="39" t="s">
        <v>103</v>
      </c>
      <c r="I23" s="39" t="s">
        <v>103</v>
      </c>
      <c r="J23" s="48" t="s">
        <v>103</v>
      </c>
      <c r="K23" s="47" t="s">
        <v>103</v>
      </c>
      <c r="L23" s="143"/>
      <c r="M23">
        <f t="shared" si="0"/>
        <v>9</v>
      </c>
      <c r="N23">
        <f t="shared" si="1"/>
        <v>2018</v>
      </c>
      <c r="O23">
        <f t="shared" ca="1" si="2"/>
        <v>9</v>
      </c>
      <c r="P23" t="e">
        <f t="shared" ca="1" si="3"/>
        <v>#N/A</v>
      </c>
    </row>
    <row r="24" spans="1:16" x14ac:dyDescent="0.25">
      <c r="A24" s="4">
        <v>20</v>
      </c>
      <c r="B24" s="21">
        <v>43360</v>
      </c>
      <c r="C24" s="3" t="s">
        <v>131</v>
      </c>
      <c r="D24" s="42">
        <v>2592</v>
      </c>
      <c r="E24" s="43">
        <v>3111</v>
      </c>
      <c r="F24" s="57" t="s">
        <v>378</v>
      </c>
      <c r="G24" s="39">
        <v>68</v>
      </c>
      <c r="H24" s="39" t="s">
        <v>17</v>
      </c>
      <c r="I24" s="39" t="s">
        <v>101</v>
      </c>
      <c r="J24" s="48">
        <v>46.62</v>
      </c>
      <c r="K24" s="47">
        <v>37.75</v>
      </c>
      <c r="L24" s="143"/>
      <c r="M24">
        <f t="shared" si="0"/>
        <v>9</v>
      </c>
      <c r="N24">
        <f t="shared" si="1"/>
        <v>2018</v>
      </c>
      <c r="O24">
        <f t="shared" ca="1" si="2"/>
        <v>9</v>
      </c>
      <c r="P24" t="e">
        <f t="shared" ca="1" si="3"/>
        <v>#N/A</v>
      </c>
    </row>
    <row r="25" spans="1:16" x14ac:dyDescent="0.25">
      <c r="A25" s="4">
        <v>21</v>
      </c>
      <c r="B25" s="21">
        <v>43369</v>
      </c>
      <c r="C25" s="3" t="s">
        <v>132</v>
      </c>
      <c r="D25" s="42">
        <v>2795</v>
      </c>
      <c r="E25" s="43">
        <v>3201</v>
      </c>
      <c r="F25" s="2" t="s">
        <v>126</v>
      </c>
      <c r="G25" s="39">
        <v>72</v>
      </c>
      <c r="H25" s="39" t="s">
        <v>17</v>
      </c>
      <c r="I25" s="39" t="s">
        <v>101</v>
      </c>
      <c r="J25" s="48">
        <v>53.07</v>
      </c>
      <c r="K25" s="47">
        <v>103.1</v>
      </c>
      <c r="L25" s="143"/>
      <c r="M25">
        <f t="shared" si="0"/>
        <v>9</v>
      </c>
      <c r="N25">
        <f t="shared" si="1"/>
        <v>2018</v>
      </c>
      <c r="O25">
        <f t="shared" ca="1" si="2"/>
        <v>9</v>
      </c>
      <c r="P25" t="e">
        <f t="shared" ca="1" si="3"/>
        <v>#N/A</v>
      </c>
    </row>
    <row r="26" spans="1:16" x14ac:dyDescent="0.25">
      <c r="A26" s="4">
        <v>22</v>
      </c>
      <c r="B26" s="21">
        <v>43357</v>
      </c>
      <c r="C26" s="3" t="s">
        <v>133</v>
      </c>
      <c r="D26" s="42">
        <v>2561</v>
      </c>
      <c r="E26" s="43">
        <v>3230</v>
      </c>
      <c r="F26" s="2" t="s">
        <v>109</v>
      </c>
      <c r="G26" s="39">
        <v>67</v>
      </c>
      <c r="H26" s="39" t="s">
        <v>17</v>
      </c>
      <c r="I26" s="39" t="s">
        <v>101</v>
      </c>
      <c r="J26" s="48">
        <v>50.14</v>
      </c>
      <c r="K26" s="47">
        <v>50.21</v>
      </c>
      <c r="L26" s="143"/>
      <c r="M26">
        <f t="shared" si="0"/>
        <v>9</v>
      </c>
      <c r="N26">
        <f t="shared" si="1"/>
        <v>2018</v>
      </c>
      <c r="O26">
        <f t="shared" ca="1" si="2"/>
        <v>9</v>
      </c>
      <c r="P26" t="e">
        <f t="shared" ca="1" si="3"/>
        <v>#N/A</v>
      </c>
    </row>
    <row r="27" spans="1:16" x14ac:dyDescent="0.25">
      <c r="A27" s="4">
        <v>23</v>
      </c>
      <c r="B27" s="21">
        <v>43398</v>
      </c>
      <c r="C27" s="3" t="s">
        <v>134</v>
      </c>
      <c r="D27" s="42">
        <v>117</v>
      </c>
      <c r="E27" s="43">
        <v>168</v>
      </c>
      <c r="F27" s="2" t="s">
        <v>182</v>
      </c>
      <c r="G27" s="39">
        <v>69</v>
      </c>
      <c r="H27" s="39" t="s">
        <v>17</v>
      </c>
      <c r="I27" s="39" t="s">
        <v>101</v>
      </c>
      <c r="J27" s="48">
        <v>47.27</v>
      </c>
      <c r="K27" s="47">
        <v>37.75</v>
      </c>
      <c r="L27" s="143"/>
      <c r="M27">
        <f t="shared" si="0"/>
        <v>10</v>
      </c>
      <c r="N27">
        <f t="shared" si="1"/>
        <v>2018</v>
      </c>
      <c r="O27">
        <f t="shared" ca="1" si="2"/>
        <v>10</v>
      </c>
      <c r="P27" t="e">
        <f t="shared" ca="1" si="3"/>
        <v>#N/A</v>
      </c>
    </row>
    <row r="28" spans="1:16" x14ac:dyDescent="0.25">
      <c r="A28" s="4">
        <v>24</v>
      </c>
      <c r="B28" s="21">
        <v>43341</v>
      </c>
      <c r="C28" s="3" t="s">
        <v>135</v>
      </c>
      <c r="D28" s="42">
        <v>2344</v>
      </c>
      <c r="E28" s="43">
        <v>3112</v>
      </c>
      <c r="F28" s="2"/>
      <c r="G28" s="39">
        <v>58</v>
      </c>
      <c r="H28" s="39" t="s">
        <v>17</v>
      </c>
      <c r="I28" s="39" t="s">
        <v>101</v>
      </c>
      <c r="J28" s="48">
        <v>58.32</v>
      </c>
      <c r="K28" s="47">
        <v>41.27</v>
      </c>
      <c r="L28" s="143"/>
      <c r="M28">
        <f t="shared" si="0"/>
        <v>8</v>
      </c>
      <c r="N28">
        <f t="shared" si="1"/>
        <v>2018</v>
      </c>
      <c r="O28">
        <f t="shared" ca="1" si="2"/>
        <v>8</v>
      </c>
      <c r="P28" t="e">
        <f t="shared" ca="1" si="3"/>
        <v>#N/A</v>
      </c>
    </row>
    <row r="29" spans="1:16" x14ac:dyDescent="0.25">
      <c r="A29" s="4">
        <v>25</v>
      </c>
      <c r="B29" s="21">
        <v>43426</v>
      </c>
      <c r="C29" s="3" t="s">
        <v>136</v>
      </c>
      <c r="D29" s="42">
        <v>301</v>
      </c>
      <c r="E29" s="43"/>
      <c r="F29" s="2" t="s">
        <v>137</v>
      </c>
      <c r="G29" s="39"/>
      <c r="H29" s="39" t="s">
        <v>17</v>
      </c>
      <c r="I29" s="39"/>
      <c r="J29" s="48">
        <v>86.91</v>
      </c>
      <c r="K29" s="47"/>
      <c r="L29" s="143"/>
      <c r="M29">
        <f t="shared" si="0"/>
        <v>11</v>
      </c>
      <c r="N29">
        <f t="shared" si="1"/>
        <v>2018</v>
      </c>
      <c r="O29">
        <f t="shared" ca="1" si="2"/>
        <v>11</v>
      </c>
      <c r="P29" t="e">
        <f t="shared" ca="1" si="3"/>
        <v>#N/A</v>
      </c>
    </row>
    <row r="30" spans="1:16" x14ac:dyDescent="0.25">
      <c r="A30" s="4">
        <v>26</v>
      </c>
      <c r="B30" s="21">
        <v>43402</v>
      </c>
      <c r="C30" s="3" t="s">
        <v>138</v>
      </c>
      <c r="D30" s="42">
        <v>135</v>
      </c>
      <c r="E30" s="43">
        <v>493</v>
      </c>
      <c r="F30" s="2" t="s">
        <v>140</v>
      </c>
      <c r="G30" s="39">
        <v>99</v>
      </c>
      <c r="H30" s="39" t="s">
        <v>139</v>
      </c>
      <c r="I30" s="39" t="s">
        <v>101</v>
      </c>
      <c r="J30" s="48"/>
      <c r="K30" s="47" t="s">
        <v>103</v>
      </c>
      <c r="L30" s="143"/>
      <c r="M30">
        <f t="shared" si="0"/>
        <v>10</v>
      </c>
      <c r="N30">
        <f t="shared" si="1"/>
        <v>2018</v>
      </c>
      <c r="O30">
        <f t="shared" ca="1" si="2"/>
        <v>10</v>
      </c>
      <c r="P30" t="e">
        <f t="shared" ca="1" si="3"/>
        <v>#N/A</v>
      </c>
    </row>
    <row r="31" spans="1:16" x14ac:dyDescent="0.25">
      <c r="A31" s="4">
        <v>27</v>
      </c>
      <c r="B31" s="21">
        <v>43349</v>
      </c>
      <c r="C31" s="3" t="s">
        <v>127</v>
      </c>
      <c r="D31" s="42">
        <v>2441</v>
      </c>
      <c r="E31" s="43">
        <v>3314</v>
      </c>
      <c r="F31" s="2" t="s">
        <v>141</v>
      </c>
      <c r="G31" s="39"/>
      <c r="H31" s="39" t="s">
        <v>17</v>
      </c>
      <c r="I31" s="39" t="s">
        <v>101</v>
      </c>
      <c r="J31" s="48">
        <v>63.78</v>
      </c>
      <c r="K31" s="47">
        <v>41.11</v>
      </c>
      <c r="L31" s="143"/>
      <c r="M31">
        <f t="shared" si="0"/>
        <v>9</v>
      </c>
      <c r="N31">
        <f t="shared" si="1"/>
        <v>2018</v>
      </c>
      <c r="O31">
        <f t="shared" ca="1" si="2"/>
        <v>9</v>
      </c>
      <c r="P31" t="e">
        <f t="shared" ca="1" si="3"/>
        <v>#N/A</v>
      </c>
    </row>
    <row r="32" spans="1:16" x14ac:dyDescent="0.25">
      <c r="A32" s="4">
        <v>28</v>
      </c>
      <c r="B32" s="21"/>
      <c r="C32" s="3" t="s">
        <v>127</v>
      </c>
      <c r="D32" s="42"/>
      <c r="E32" s="43">
        <v>3160</v>
      </c>
      <c r="F32" s="2"/>
      <c r="G32" s="39"/>
      <c r="H32" s="39" t="s">
        <v>17</v>
      </c>
      <c r="I32" s="39" t="s">
        <v>101</v>
      </c>
      <c r="J32" s="48">
        <v>49.38</v>
      </c>
      <c r="K32" s="47"/>
      <c r="L32" s="143"/>
      <c r="M32">
        <f t="shared" si="0"/>
        <v>1</v>
      </c>
      <c r="N32">
        <f t="shared" si="1"/>
        <v>1900</v>
      </c>
      <c r="O32" t="e">
        <f t="shared" ca="1" si="2"/>
        <v>#N/A</v>
      </c>
      <c r="P32" t="e">
        <f t="shared" ca="1" si="3"/>
        <v>#N/A</v>
      </c>
    </row>
    <row r="33" spans="1:16" x14ac:dyDescent="0.25">
      <c r="A33" s="4">
        <v>29</v>
      </c>
      <c r="B33" s="21">
        <v>43367</v>
      </c>
      <c r="C33" s="3" t="s">
        <v>142</v>
      </c>
      <c r="D33" s="42">
        <v>2766</v>
      </c>
      <c r="E33" s="43">
        <v>3298</v>
      </c>
      <c r="F33" s="2" t="s">
        <v>76</v>
      </c>
      <c r="G33" s="39">
        <v>95</v>
      </c>
      <c r="H33" s="39" t="s">
        <v>17</v>
      </c>
      <c r="I33" s="39" t="s">
        <v>101</v>
      </c>
      <c r="J33" s="48">
        <v>60.23</v>
      </c>
      <c r="K33" s="47">
        <v>53.22</v>
      </c>
      <c r="L33" s="143"/>
      <c r="M33">
        <f t="shared" si="0"/>
        <v>9</v>
      </c>
      <c r="N33">
        <f t="shared" si="1"/>
        <v>2018</v>
      </c>
      <c r="O33">
        <f t="shared" ca="1" si="2"/>
        <v>9</v>
      </c>
      <c r="P33" t="e">
        <f t="shared" ca="1" si="3"/>
        <v>#N/A</v>
      </c>
    </row>
    <row r="34" spans="1:16" x14ac:dyDescent="0.25">
      <c r="A34" s="4">
        <v>30</v>
      </c>
      <c r="B34" s="21">
        <v>43390</v>
      </c>
      <c r="C34" s="3" t="s">
        <v>143</v>
      </c>
      <c r="D34" s="42">
        <v>61</v>
      </c>
      <c r="E34" s="43">
        <v>256</v>
      </c>
      <c r="F34" s="2" t="s">
        <v>144</v>
      </c>
      <c r="G34" s="39">
        <v>96</v>
      </c>
      <c r="H34" s="39" t="s">
        <v>17</v>
      </c>
      <c r="I34" s="39" t="s">
        <v>101</v>
      </c>
      <c r="J34" s="48"/>
      <c r="K34" s="47">
        <v>41.28</v>
      </c>
      <c r="L34" s="143"/>
      <c r="M34">
        <f t="shared" si="0"/>
        <v>10</v>
      </c>
      <c r="N34">
        <f t="shared" si="1"/>
        <v>2018</v>
      </c>
      <c r="O34">
        <f t="shared" ca="1" si="2"/>
        <v>10</v>
      </c>
      <c r="P34" t="e">
        <f t="shared" ca="1" si="3"/>
        <v>#N/A</v>
      </c>
    </row>
    <row r="35" spans="1:16" x14ac:dyDescent="0.25">
      <c r="A35" s="4">
        <v>31</v>
      </c>
      <c r="B35" s="21"/>
      <c r="C35" s="3" t="s">
        <v>135</v>
      </c>
      <c r="D35" s="42"/>
      <c r="E35" s="43">
        <v>3239</v>
      </c>
      <c r="F35" s="2" t="s">
        <v>109</v>
      </c>
      <c r="G35" s="39">
        <v>58</v>
      </c>
      <c r="H35" s="39" t="s">
        <v>17</v>
      </c>
      <c r="I35" s="39" t="s">
        <v>101</v>
      </c>
      <c r="J35" s="48"/>
      <c r="K35" s="47"/>
      <c r="L35" s="143"/>
      <c r="M35">
        <f t="shared" si="0"/>
        <v>1</v>
      </c>
      <c r="N35">
        <f t="shared" si="1"/>
        <v>1900</v>
      </c>
      <c r="O35" t="e">
        <f t="shared" ca="1" si="2"/>
        <v>#N/A</v>
      </c>
      <c r="P35" t="e">
        <f t="shared" ca="1" si="3"/>
        <v>#N/A</v>
      </c>
    </row>
    <row r="36" spans="1:16" x14ac:dyDescent="0.25">
      <c r="A36" s="4">
        <v>33</v>
      </c>
      <c r="B36" s="21">
        <v>43354</v>
      </c>
      <c r="C36" s="3" t="s">
        <v>145</v>
      </c>
      <c r="D36" s="42">
        <v>2476</v>
      </c>
      <c r="E36" s="43"/>
      <c r="F36" s="2" t="s">
        <v>109</v>
      </c>
      <c r="G36" s="39">
        <v>60</v>
      </c>
      <c r="H36" s="39" t="s">
        <v>17</v>
      </c>
      <c r="I36" s="39" t="s">
        <v>105</v>
      </c>
      <c r="J36" s="48">
        <v>66.13</v>
      </c>
      <c r="K36" s="47">
        <v>46.4</v>
      </c>
      <c r="L36" s="143"/>
      <c r="M36">
        <f t="shared" si="0"/>
        <v>9</v>
      </c>
      <c r="N36">
        <f t="shared" si="1"/>
        <v>2018</v>
      </c>
      <c r="O36">
        <f t="shared" ca="1" si="2"/>
        <v>9</v>
      </c>
      <c r="P36" t="e">
        <f t="shared" ca="1" si="3"/>
        <v>#N/A</v>
      </c>
    </row>
    <row r="37" spans="1:16" x14ac:dyDescent="0.25">
      <c r="A37" s="4">
        <v>34</v>
      </c>
      <c r="B37" s="21">
        <v>43397</v>
      </c>
      <c r="C37" s="3" t="s">
        <v>146</v>
      </c>
      <c r="D37" s="42">
        <v>1656</v>
      </c>
      <c r="E37" s="43">
        <v>3157</v>
      </c>
      <c r="F37" s="55" t="s">
        <v>109</v>
      </c>
      <c r="G37" s="39">
        <v>61</v>
      </c>
      <c r="H37" s="39" t="s">
        <v>17</v>
      </c>
      <c r="I37" s="39" t="s">
        <v>101</v>
      </c>
      <c r="J37" s="48">
        <v>36.46</v>
      </c>
      <c r="K37" s="47">
        <v>30.67</v>
      </c>
      <c r="L37" s="143"/>
      <c r="M37">
        <f t="shared" si="0"/>
        <v>10</v>
      </c>
      <c r="N37">
        <f t="shared" si="1"/>
        <v>2018</v>
      </c>
      <c r="O37">
        <f t="shared" ca="1" si="2"/>
        <v>10</v>
      </c>
      <c r="P37" t="e">
        <f t="shared" ca="1" si="3"/>
        <v>#N/A</v>
      </c>
    </row>
    <row r="38" spans="1:16" x14ac:dyDescent="0.25">
      <c r="A38" s="4">
        <v>35</v>
      </c>
      <c r="B38" s="21">
        <v>43356</v>
      </c>
      <c r="C38" s="3" t="s">
        <v>147</v>
      </c>
      <c r="D38" s="42">
        <v>2547</v>
      </c>
      <c r="E38" s="43">
        <v>3237</v>
      </c>
      <c r="F38" s="55" t="s">
        <v>109</v>
      </c>
      <c r="G38" s="39">
        <v>57</v>
      </c>
      <c r="H38" s="39" t="s">
        <v>17</v>
      </c>
      <c r="I38" s="39" t="s">
        <v>105</v>
      </c>
      <c r="J38" s="48"/>
      <c r="K38" s="47"/>
      <c r="L38" s="143"/>
      <c r="M38">
        <f t="shared" si="0"/>
        <v>9</v>
      </c>
      <c r="N38">
        <f t="shared" si="1"/>
        <v>2018</v>
      </c>
      <c r="O38">
        <f t="shared" ca="1" si="2"/>
        <v>9</v>
      </c>
      <c r="P38" t="e">
        <f t="shared" ca="1" si="3"/>
        <v>#N/A</v>
      </c>
    </row>
    <row r="39" spans="1:16" x14ac:dyDescent="0.25">
      <c r="A39" s="4">
        <v>36</v>
      </c>
      <c r="B39" s="21">
        <v>43333</v>
      </c>
      <c r="C39" s="3" t="s">
        <v>148</v>
      </c>
      <c r="D39" s="42">
        <v>2203</v>
      </c>
      <c r="E39" s="43">
        <v>3039</v>
      </c>
      <c r="F39" s="55" t="s">
        <v>109</v>
      </c>
      <c r="G39" s="39">
        <v>59</v>
      </c>
      <c r="H39" s="39" t="s">
        <v>17</v>
      </c>
      <c r="I39" s="39" t="s">
        <v>101</v>
      </c>
      <c r="J39" s="48">
        <v>90.35</v>
      </c>
      <c r="K39" s="47">
        <v>74.680000000000007</v>
      </c>
      <c r="L39" s="143"/>
      <c r="M39">
        <f t="shared" si="0"/>
        <v>8</v>
      </c>
      <c r="N39">
        <f t="shared" si="1"/>
        <v>2018</v>
      </c>
      <c r="O39">
        <f t="shared" ca="1" si="2"/>
        <v>8</v>
      </c>
      <c r="P39" t="e">
        <f t="shared" ca="1" si="3"/>
        <v>#N/A</v>
      </c>
    </row>
    <row r="40" spans="1:16" x14ac:dyDescent="0.25">
      <c r="A40" s="4">
        <v>37</v>
      </c>
      <c r="B40" s="21">
        <v>43340</v>
      </c>
      <c r="C40" s="3" t="s">
        <v>149</v>
      </c>
      <c r="D40" s="42">
        <v>2315</v>
      </c>
      <c r="E40" s="43">
        <v>2551</v>
      </c>
      <c r="F40" s="55" t="s">
        <v>109</v>
      </c>
      <c r="G40" s="39"/>
      <c r="H40" s="39" t="s">
        <v>17</v>
      </c>
      <c r="I40" s="39" t="s">
        <v>101</v>
      </c>
      <c r="J40" s="48">
        <v>48.26</v>
      </c>
      <c r="K40" s="47">
        <v>51.16</v>
      </c>
      <c r="L40" s="143"/>
      <c r="M40">
        <f t="shared" si="0"/>
        <v>8</v>
      </c>
      <c r="N40">
        <f t="shared" si="1"/>
        <v>2018</v>
      </c>
      <c r="O40">
        <f t="shared" ca="1" si="2"/>
        <v>8</v>
      </c>
      <c r="P40" t="e">
        <f t="shared" ca="1" si="3"/>
        <v>#N/A</v>
      </c>
    </row>
    <row r="41" spans="1:16" x14ac:dyDescent="0.25">
      <c r="A41" s="4">
        <v>38</v>
      </c>
      <c r="B41" s="21">
        <v>43355</v>
      </c>
      <c r="C41" s="3" t="s">
        <v>150</v>
      </c>
      <c r="D41" s="42">
        <v>2498</v>
      </c>
      <c r="E41" s="43">
        <v>2729</v>
      </c>
      <c r="F41" s="2"/>
      <c r="G41" s="39"/>
      <c r="H41" s="39" t="s">
        <v>151</v>
      </c>
      <c r="I41" s="39" t="s">
        <v>101</v>
      </c>
      <c r="J41" s="48"/>
      <c r="K41" s="47"/>
      <c r="L41" s="143"/>
      <c r="M41">
        <f t="shared" si="0"/>
        <v>9</v>
      </c>
      <c r="N41">
        <f t="shared" si="1"/>
        <v>2018</v>
      </c>
      <c r="O41">
        <f t="shared" ca="1" si="2"/>
        <v>9</v>
      </c>
      <c r="P41" t="e">
        <f t="shared" ca="1" si="3"/>
        <v>#N/A</v>
      </c>
    </row>
    <row r="42" spans="1:16" x14ac:dyDescent="0.25">
      <c r="A42" s="4">
        <v>39</v>
      </c>
      <c r="B42" s="21">
        <v>43341</v>
      </c>
      <c r="C42" s="3" t="s">
        <v>152</v>
      </c>
      <c r="D42" s="42">
        <v>2335</v>
      </c>
      <c r="E42" s="43">
        <v>2827</v>
      </c>
      <c r="F42" s="55" t="s">
        <v>109</v>
      </c>
      <c r="G42" s="39"/>
      <c r="H42" s="39" t="s">
        <v>151</v>
      </c>
      <c r="I42" s="39" t="s">
        <v>101</v>
      </c>
      <c r="J42" s="48">
        <v>41.94</v>
      </c>
      <c r="K42" s="47">
        <v>39.68</v>
      </c>
      <c r="L42" s="143"/>
      <c r="M42">
        <f t="shared" si="0"/>
        <v>8</v>
      </c>
      <c r="N42">
        <f t="shared" si="1"/>
        <v>2018</v>
      </c>
      <c r="O42">
        <f t="shared" ca="1" si="2"/>
        <v>8</v>
      </c>
      <c r="P42" t="e">
        <f t="shared" ca="1" si="3"/>
        <v>#N/A</v>
      </c>
    </row>
    <row r="43" spans="1:16" x14ac:dyDescent="0.25">
      <c r="A43" s="4">
        <v>40</v>
      </c>
      <c r="B43" s="21">
        <v>43224</v>
      </c>
      <c r="C43" s="3" t="s">
        <v>153</v>
      </c>
      <c r="D43" s="42">
        <v>1297</v>
      </c>
      <c r="E43" s="43">
        <v>2830</v>
      </c>
      <c r="F43" s="2"/>
      <c r="G43" s="39"/>
      <c r="H43" s="39" t="s">
        <v>17</v>
      </c>
      <c r="I43" s="39" t="s">
        <v>101</v>
      </c>
      <c r="J43" s="48">
        <v>144.12</v>
      </c>
      <c r="K43" s="47">
        <v>42.54</v>
      </c>
      <c r="L43" s="143"/>
      <c r="M43">
        <f t="shared" si="0"/>
        <v>5</v>
      </c>
      <c r="N43">
        <f t="shared" si="1"/>
        <v>2018</v>
      </c>
      <c r="O43">
        <f t="shared" ca="1" si="2"/>
        <v>5</v>
      </c>
      <c r="P43" t="e">
        <f t="shared" ca="1" si="3"/>
        <v>#N/A</v>
      </c>
    </row>
    <row r="44" spans="1:16" x14ac:dyDescent="0.25">
      <c r="A44" s="4">
        <v>41</v>
      </c>
      <c r="B44" s="21">
        <v>43207</v>
      </c>
      <c r="C44" s="3" t="s">
        <v>154</v>
      </c>
      <c r="D44" s="42">
        <v>1147</v>
      </c>
      <c r="E44" s="43">
        <v>2847</v>
      </c>
      <c r="F44" s="2"/>
      <c r="G44" s="39"/>
      <c r="H44" s="39" t="s">
        <v>17</v>
      </c>
      <c r="I44" s="39" t="s">
        <v>101</v>
      </c>
      <c r="J44" s="48">
        <v>70.55</v>
      </c>
      <c r="K44" s="47">
        <v>62.05</v>
      </c>
      <c r="L44" s="143"/>
      <c r="M44">
        <f t="shared" si="0"/>
        <v>4</v>
      </c>
      <c r="N44">
        <f t="shared" si="1"/>
        <v>2018</v>
      </c>
      <c r="O44">
        <f t="shared" ca="1" si="2"/>
        <v>4</v>
      </c>
      <c r="P44" t="e">
        <f t="shared" ca="1" si="3"/>
        <v>#N/A</v>
      </c>
    </row>
    <row r="45" spans="1:16" x14ac:dyDescent="0.25">
      <c r="A45" s="4">
        <v>42</v>
      </c>
      <c r="B45" s="21"/>
      <c r="C45" s="3" t="s">
        <v>154</v>
      </c>
      <c r="D45" s="42">
        <v>2854</v>
      </c>
      <c r="E45" s="43"/>
      <c r="F45" s="2"/>
      <c r="G45" s="39"/>
      <c r="H45" s="39" t="s">
        <v>17</v>
      </c>
      <c r="I45" s="39"/>
      <c r="J45" s="48"/>
      <c r="K45" s="47"/>
      <c r="L45" s="143"/>
      <c r="M45">
        <f t="shared" si="0"/>
        <v>1</v>
      </c>
      <c r="N45">
        <f t="shared" si="1"/>
        <v>1900</v>
      </c>
      <c r="O45" t="e">
        <f t="shared" ca="1" si="2"/>
        <v>#N/A</v>
      </c>
      <c r="P45" t="e">
        <f t="shared" ca="1" si="3"/>
        <v>#N/A</v>
      </c>
    </row>
    <row r="46" spans="1:16" x14ac:dyDescent="0.25">
      <c r="A46" s="4">
        <v>43</v>
      </c>
      <c r="B46" s="21">
        <v>43367</v>
      </c>
      <c r="C46" s="3" t="s">
        <v>155</v>
      </c>
      <c r="D46" s="42">
        <v>2761</v>
      </c>
      <c r="E46" s="43">
        <v>2999</v>
      </c>
      <c r="F46" s="55" t="s">
        <v>109</v>
      </c>
      <c r="G46" s="39"/>
      <c r="H46" s="39" t="s">
        <v>17</v>
      </c>
      <c r="I46" s="39" t="s">
        <v>101</v>
      </c>
      <c r="J46" s="48">
        <v>26.57</v>
      </c>
      <c r="K46" s="47"/>
      <c r="L46" s="143"/>
      <c r="M46">
        <f t="shared" si="0"/>
        <v>9</v>
      </c>
      <c r="N46">
        <f t="shared" si="1"/>
        <v>2018</v>
      </c>
      <c r="O46">
        <f t="shared" ca="1" si="2"/>
        <v>9</v>
      </c>
      <c r="P46" t="e">
        <f t="shared" ca="1" si="3"/>
        <v>#N/A</v>
      </c>
    </row>
    <row r="47" spans="1:16" x14ac:dyDescent="0.25">
      <c r="A47" s="4">
        <v>44</v>
      </c>
      <c r="B47" s="21">
        <v>43441</v>
      </c>
      <c r="C47" s="3" t="s">
        <v>162</v>
      </c>
      <c r="D47" s="42">
        <v>529</v>
      </c>
      <c r="E47" s="43">
        <v>763</v>
      </c>
      <c r="F47" s="2"/>
      <c r="G47" s="39"/>
      <c r="H47" s="39" t="s">
        <v>17</v>
      </c>
      <c r="I47" s="39" t="s">
        <v>101</v>
      </c>
      <c r="J47" s="48"/>
      <c r="K47" s="47">
        <v>45.57</v>
      </c>
      <c r="L47" s="143"/>
      <c r="M47">
        <f t="shared" si="0"/>
        <v>12</v>
      </c>
      <c r="N47">
        <f t="shared" si="1"/>
        <v>2018</v>
      </c>
      <c r="O47">
        <f t="shared" ca="1" si="2"/>
        <v>12</v>
      </c>
      <c r="P47" t="e">
        <f t="shared" ca="1" si="3"/>
        <v>#N/A</v>
      </c>
    </row>
    <row r="48" spans="1:16" x14ac:dyDescent="0.25">
      <c r="A48" s="4">
        <v>45</v>
      </c>
      <c r="B48" s="21">
        <v>43418</v>
      </c>
      <c r="C48" s="3" t="s">
        <v>158</v>
      </c>
      <c r="D48" s="42">
        <v>248</v>
      </c>
      <c r="E48" s="43">
        <v>325</v>
      </c>
      <c r="F48" s="2"/>
      <c r="G48" s="39"/>
      <c r="H48" s="61" t="s">
        <v>327</v>
      </c>
      <c r="I48" s="39" t="s">
        <v>101</v>
      </c>
      <c r="J48" s="48"/>
      <c r="K48" s="47"/>
      <c r="L48" s="143"/>
      <c r="M48">
        <f t="shared" si="0"/>
        <v>11</v>
      </c>
      <c r="N48">
        <f t="shared" si="1"/>
        <v>2018</v>
      </c>
      <c r="O48">
        <f t="shared" ca="1" si="2"/>
        <v>11</v>
      </c>
      <c r="P48" t="e">
        <f t="shared" ca="1" si="3"/>
        <v>#N/A</v>
      </c>
    </row>
    <row r="49" spans="1:16" x14ac:dyDescent="0.25">
      <c r="A49" s="146">
        <v>46</v>
      </c>
      <c r="B49" s="21">
        <v>43381</v>
      </c>
      <c r="C49" s="3" t="s">
        <v>163</v>
      </c>
      <c r="D49" s="42">
        <v>3028</v>
      </c>
      <c r="E49" s="43">
        <v>3346</v>
      </c>
      <c r="F49" s="2" t="s">
        <v>371</v>
      </c>
      <c r="G49" s="39">
        <v>114</v>
      </c>
      <c r="H49" s="39" t="s">
        <v>17</v>
      </c>
      <c r="I49" s="39" t="s">
        <v>101</v>
      </c>
      <c r="J49" s="48"/>
      <c r="K49" s="47"/>
      <c r="L49" s="143"/>
      <c r="M49">
        <f t="shared" si="0"/>
        <v>10</v>
      </c>
      <c r="N49">
        <f t="shared" si="1"/>
        <v>2018</v>
      </c>
      <c r="O49">
        <f t="shared" ca="1" si="2"/>
        <v>10</v>
      </c>
      <c r="P49" t="e">
        <f t="shared" ca="1" si="3"/>
        <v>#N/A</v>
      </c>
    </row>
    <row r="50" spans="1:16" x14ac:dyDescent="0.25">
      <c r="A50" s="4">
        <v>47</v>
      </c>
      <c r="B50" s="21">
        <v>43335</v>
      </c>
      <c r="C50" s="3" t="s">
        <v>164</v>
      </c>
      <c r="D50" s="42">
        <v>2238</v>
      </c>
      <c r="E50" s="43">
        <v>3341</v>
      </c>
      <c r="F50" s="2"/>
      <c r="G50" s="39"/>
      <c r="H50" s="39" t="s">
        <v>151</v>
      </c>
      <c r="I50" s="39" t="s">
        <v>101</v>
      </c>
      <c r="J50" s="48"/>
      <c r="K50" s="47"/>
      <c r="L50" s="143"/>
      <c r="M50">
        <f t="shared" si="0"/>
        <v>8</v>
      </c>
      <c r="N50">
        <f t="shared" si="1"/>
        <v>2018</v>
      </c>
      <c r="O50">
        <f t="shared" ca="1" si="2"/>
        <v>8</v>
      </c>
      <c r="P50" t="e">
        <f t="shared" ca="1" si="3"/>
        <v>#N/A</v>
      </c>
    </row>
    <row r="51" spans="1:16" x14ac:dyDescent="0.25">
      <c r="A51" s="4">
        <v>48</v>
      </c>
      <c r="B51" s="21">
        <v>43340</v>
      </c>
      <c r="C51" s="3" t="s">
        <v>165</v>
      </c>
      <c r="D51" s="42">
        <v>2311</v>
      </c>
      <c r="E51" s="43">
        <v>3270</v>
      </c>
      <c r="F51" s="2"/>
      <c r="G51" s="39"/>
      <c r="H51" s="39" t="s">
        <v>17</v>
      </c>
      <c r="I51" s="39" t="s">
        <v>101</v>
      </c>
      <c r="J51" s="48"/>
      <c r="K51" s="47"/>
      <c r="L51" s="143"/>
      <c r="M51">
        <f t="shared" si="0"/>
        <v>8</v>
      </c>
      <c r="N51">
        <f t="shared" si="1"/>
        <v>2018</v>
      </c>
      <c r="O51">
        <f t="shared" ca="1" si="2"/>
        <v>8</v>
      </c>
      <c r="P51" t="e">
        <f t="shared" ca="1" si="3"/>
        <v>#N/A</v>
      </c>
    </row>
    <row r="52" spans="1:16" x14ac:dyDescent="0.25">
      <c r="A52" s="4">
        <v>49</v>
      </c>
      <c r="B52" s="21">
        <v>43448</v>
      </c>
      <c r="C52" s="3" t="s">
        <v>161</v>
      </c>
      <c r="D52" s="42">
        <v>650</v>
      </c>
      <c r="E52" s="43">
        <v>669</v>
      </c>
      <c r="F52" s="2" t="s">
        <v>386</v>
      </c>
      <c r="G52" s="39" t="s">
        <v>103</v>
      </c>
      <c r="H52" s="39" t="s">
        <v>17</v>
      </c>
      <c r="I52" s="39" t="s">
        <v>101</v>
      </c>
      <c r="J52" s="48"/>
      <c r="K52" s="47">
        <v>43.25</v>
      </c>
      <c r="L52" s="143"/>
      <c r="M52">
        <f t="shared" si="0"/>
        <v>12</v>
      </c>
      <c r="N52">
        <f t="shared" si="1"/>
        <v>2018</v>
      </c>
      <c r="O52">
        <f t="shared" ca="1" si="2"/>
        <v>12</v>
      </c>
      <c r="P52" t="e">
        <f t="shared" ca="1" si="3"/>
        <v>#N/A</v>
      </c>
    </row>
    <row r="53" spans="1:16" x14ac:dyDescent="0.25">
      <c r="A53" s="4">
        <v>50</v>
      </c>
      <c r="B53" s="21">
        <v>43419</v>
      </c>
      <c r="C53" s="3" t="s">
        <v>159</v>
      </c>
      <c r="D53" s="42">
        <v>267</v>
      </c>
      <c r="E53" s="43">
        <v>642</v>
      </c>
      <c r="F53" s="55" t="s">
        <v>109</v>
      </c>
      <c r="G53" s="39">
        <v>100</v>
      </c>
      <c r="H53" s="39" t="s">
        <v>17</v>
      </c>
      <c r="I53" s="39" t="s">
        <v>101</v>
      </c>
      <c r="J53" s="48">
        <v>61.55</v>
      </c>
      <c r="K53" s="47"/>
      <c r="L53" s="143">
        <v>56.73</v>
      </c>
      <c r="M53">
        <f t="shared" si="0"/>
        <v>11</v>
      </c>
      <c r="N53">
        <f t="shared" si="1"/>
        <v>2018</v>
      </c>
      <c r="O53">
        <f t="shared" ca="1" si="2"/>
        <v>11</v>
      </c>
      <c r="P53" t="e">
        <f t="shared" ca="1" si="3"/>
        <v>#N/A</v>
      </c>
    </row>
    <row r="54" spans="1:16" x14ac:dyDescent="0.25">
      <c r="A54" s="146">
        <v>51</v>
      </c>
      <c r="B54" s="21">
        <v>43437</v>
      </c>
      <c r="C54" s="3" t="s">
        <v>160</v>
      </c>
      <c r="D54" s="42">
        <v>427</v>
      </c>
      <c r="E54" s="43">
        <v>643</v>
      </c>
      <c r="F54" s="2" t="s">
        <v>109</v>
      </c>
      <c r="G54" s="39">
        <v>115</v>
      </c>
      <c r="H54" s="39" t="s">
        <v>17</v>
      </c>
      <c r="I54" s="39" t="s">
        <v>101</v>
      </c>
      <c r="J54" s="48">
        <v>53.63</v>
      </c>
      <c r="K54" s="47"/>
      <c r="L54" s="47">
        <v>50.75</v>
      </c>
      <c r="M54">
        <f t="shared" si="0"/>
        <v>12</v>
      </c>
      <c r="N54">
        <f t="shared" si="1"/>
        <v>2018</v>
      </c>
      <c r="O54">
        <f t="shared" ca="1" si="2"/>
        <v>12</v>
      </c>
      <c r="P54" t="e">
        <f t="shared" ca="1" si="3"/>
        <v>#N/A</v>
      </c>
    </row>
    <row r="55" spans="1:16" x14ac:dyDescent="0.25">
      <c r="A55" s="4">
        <v>52</v>
      </c>
      <c r="B55" s="21">
        <v>43355</v>
      </c>
      <c r="C55" s="3" t="s">
        <v>166</v>
      </c>
      <c r="D55" s="42">
        <v>2486</v>
      </c>
      <c r="E55" s="43">
        <v>2829</v>
      </c>
      <c r="F55" s="2"/>
      <c r="G55" s="39"/>
      <c r="H55" s="39" t="s">
        <v>17</v>
      </c>
      <c r="I55" s="39" t="s">
        <v>101</v>
      </c>
      <c r="J55" s="48"/>
      <c r="K55" s="47"/>
      <c r="L55" s="47"/>
      <c r="M55">
        <f t="shared" si="0"/>
        <v>9</v>
      </c>
      <c r="N55">
        <f t="shared" si="1"/>
        <v>2018</v>
      </c>
      <c r="O55">
        <f t="shared" ca="1" si="2"/>
        <v>9</v>
      </c>
      <c r="P55" t="e">
        <f t="shared" ca="1" si="3"/>
        <v>#N/A</v>
      </c>
    </row>
    <row r="56" spans="1:16" x14ac:dyDescent="0.25">
      <c r="A56" s="4">
        <v>53</v>
      </c>
      <c r="B56" s="21">
        <v>43419</v>
      </c>
      <c r="C56" s="3" t="s">
        <v>157</v>
      </c>
      <c r="D56" s="42">
        <v>266</v>
      </c>
      <c r="E56" s="43">
        <v>293</v>
      </c>
      <c r="F56" s="2"/>
      <c r="G56" s="39"/>
      <c r="H56" s="39" t="s">
        <v>17</v>
      </c>
      <c r="I56" s="39" t="s">
        <v>101</v>
      </c>
      <c r="J56" s="48">
        <v>60.76</v>
      </c>
      <c r="K56" s="47"/>
      <c r="L56" s="143">
        <v>60.76</v>
      </c>
      <c r="M56">
        <f t="shared" si="0"/>
        <v>11</v>
      </c>
      <c r="N56">
        <f t="shared" si="1"/>
        <v>2018</v>
      </c>
      <c r="O56">
        <f t="shared" ca="1" si="2"/>
        <v>11</v>
      </c>
      <c r="P56" t="e">
        <f t="shared" ca="1" si="3"/>
        <v>#N/A</v>
      </c>
    </row>
    <row r="57" spans="1:16" x14ac:dyDescent="0.25">
      <c r="A57" s="4">
        <v>54</v>
      </c>
      <c r="B57" s="21">
        <v>43354</v>
      </c>
      <c r="C57" s="3" t="s">
        <v>167</v>
      </c>
      <c r="D57" s="42">
        <v>2451</v>
      </c>
      <c r="E57" s="43">
        <v>3105</v>
      </c>
      <c r="F57" s="2"/>
      <c r="G57" s="39"/>
      <c r="H57" s="39" t="s">
        <v>151</v>
      </c>
      <c r="I57" s="39" t="s">
        <v>101</v>
      </c>
      <c r="J57" s="48"/>
      <c r="K57" s="47"/>
      <c r="L57" s="48"/>
      <c r="M57">
        <f t="shared" si="0"/>
        <v>9</v>
      </c>
      <c r="N57">
        <f t="shared" si="1"/>
        <v>2018</v>
      </c>
      <c r="O57">
        <f t="shared" ca="1" si="2"/>
        <v>9</v>
      </c>
      <c r="P57" t="e">
        <f t="shared" ca="1" si="3"/>
        <v>#N/A</v>
      </c>
    </row>
    <row r="58" spans="1:16" x14ac:dyDescent="0.25">
      <c r="A58" s="4">
        <v>55</v>
      </c>
      <c r="B58" s="21">
        <v>43300</v>
      </c>
      <c r="C58" s="3" t="s">
        <v>168</v>
      </c>
      <c r="D58" s="42">
        <v>1891</v>
      </c>
      <c r="E58" s="43">
        <v>3215</v>
      </c>
      <c r="F58" s="2"/>
      <c r="G58" s="39"/>
      <c r="H58" s="39" t="s">
        <v>17</v>
      </c>
      <c r="I58" s="39" t="s">
        <v>101</v>
      </c>
      <c r="J58" s="48"/>
      <c r="K58" s="47"/>
      <c r="L58" s="143"/>
      <c r="M58">
        <f t="shared" si="0"/>
        <v>7</v>
      </c>
      <c r="N58">
        <f t="shared" si="1"/>
        <v>2018</v>
      </c>
      <c r="O58">
        <f t="shared" ca="1" si="2"/>
        <v>7</v>
      </c>
      <c r="P58" t="e">
        <f t="shared" ca="1" si="3"/>
        <v>#N/A</v>
      </c>
    </row>
    <row r="59" spans="1:16" x14ac:dyDescent="0.25">
      <c r="A59" s="4">
        <v>56</v>
      </c>
      <c r="B59" s="21">
        <v>43370</v>
      </c>
      <c r="C59" s="3" t="s">
        <v>169</v>
      </c>
      <c r="D59" s="42">
        <v>2840</v>
      </c>
      <c r="E59" s="43">
        <v>3071</v>
      </c>
      <c r="F59" s="2"/>
      <c r="G59" s="39"/>
      <c r="H59" s="39" t="s">
        <v>17</v>
      </c>
      <c r="I59" s="39" t="s">
        <v>101</v>
      </c>
      <c r="J59" s="48"/>
      <c r="K59" s="47"/>
      <c r="L59" s="143"/>
      <c r="M59">
        <f t="shared" si="0"/>
        <v>9</v>
      </c>
      <c r="N59">
        <f t="shared" si="1"/>
        <v>2018</v>
      </c>
      <c r="O59">
        <f t="shared" ca="1" si="2"/>
        <v>9</v>
      </c>
      <c r="P59" t="e">
        <f t="shared" ca="1" si="3"/>
        <v>#N/A</v>
      </c>
    </row>
    <row r="60" spans="1:16" x14ac:dyDescent="0.25">
      <c r="A60" s="4">
        <v>57</v>
      </c>
      <c r="B60" s="21">
        <v>43369</v>
      </c>
      <c r="C60" s="3" t="s">
        <v>170</v>
      </c>
      <c r="D60" s="42">
        <v>2823</v>
      </c>
      <c r="E60" s="43">
        <v>3315</v>
      </c>
      <c r="F60" s="2"/>
      <c r="G60" s="39"/>
      <c r="H60" s="39" t="s">
        <v>17</v>
      </c>
      <c r="I60" s="39" t="s">
        <v>101</v>
      </c>
      <c r="J60" s="48"/>
      <c r="K60" s="47"/>
      <c r="L60" s="143"/>
      <c r="M60">
        <f t="shared" si="0"/>
        <v>9</v>
      </c>
      <c r="N60">
        <f t="shared" si="1"/>
        <v>2018</v>
      </c>
      <c r="O60">
        <f t="shared" ca="1" si="2"/>
        <v>9</v>
      </c>
      <c r="P60" t="e">
        <f t="shared" ca="1" si="3"/>
        <v>#N/A</v>
      </c>
    </row>
    <row r="61" spans="1:16" x14ac:dyDescent="0.25">
      <c r="A61" s="4">
        <v>58</v>
      </c>
      <c r="B61" s="21">
        <v>43395</v>
      </c>
      <c r="C61" s="3" t="s">
        <v>156</v>
      </c>
      <c r="D61" s="42">
        <v>84</v>
      </c>
      <c r="E61" s="43">
        <v>245</v>
      </c>
      <c r="F61" s="2"/>
      <c r="G61" s="39"/>
      <c r="H61" s="39" t="s">
        <v>17</v>
      </c>
      <c r="I61" s="39" t="s">
        <v>101</v>
      </c>
      <c r="J61" s="48"/>
      <c r="K61" s="47"/>
      <c r="L61" s="143"/>
      <c r="M61">
        <f t="shared" si="0"/>
        <v>10</v>
      </c>
      <c r="N61">
        <f t="shared" si="1"/>
        <v>2018</v>
      </c>
      <c r="O61">
        <f t="shared" ca="1" si="2"/>
        <v>10</v>
      </c>
      <c r="P61" t="e">
        <f t="shared" ca="1" si="3"/>
        <v>#N/A</v>
      </c>
    </row>
    <row r="62" spans="1:16" x14ac:dyDescent="0.25">
      <c r="A62" s="4">
        <v>59</v>
      </c>
      <c r="B62" s="21">
        <v>43259</v>
      </c>
      <c r="C62" s="3" t="s">
        <v>171</v>
      </c>
      <c r="D62" s="42">
        <v>1609</v>
      </c>
      <c r="E62" s="43">
        <v>3290</v>
      </c>
      <c r="F62" s="2"/>
      <c r="G62" s="39"/>
      <c r="H62" s="39" t="s">
        <v>17</v>
      </c>
      <c r="I62" s="39" t="s">
        <v>101</v>
      </c>
      <c r="J62" s="48"/>
      <c r="K62" s="47"/>
      <c r="L62" s="143"/>
      <c r="M62">
        <f t="shared" si="0"/>
        <v>6</v>
      </c>
      <c r="N62">
        <f t="shared" si="1"/>
        <v>2018</v>
      </c>
      <c r="O62">
        <f t="shared" ca="1" si="2"/>
        <v>6</v>
      </c>
      <c r="P62" t="e">
        <f t="shared" ca="1" si="3"/>
        <v>#N/A</v>
      </c>
    </row>
    <row r="63" spans="1:16" x14ac:dyDescent="0.25">
      <c r="A63" s="4">
        <v>60</v>
      </c>
      <c r="B63" s="21">
        <v>43326</v>
      </c>
      <c r="C63" s="3" t="s">
        <v>172</v>
      </c>
      <c r="D63" s="42">
        <v>2110</v>
      </c>
      <c r="E63" s="43">
        <v>3261</v>
      </c>
      <c r="F63" s="2"/>
      <c r="G63" s="39"/>
      <c r="H63" s="39" t="s">
        <v>151</v>
      </c>
      <c r="I63" s="39" t="s">
        <v>101</v>
      </c>
      <c r="J63" s="48"/>
      <c r="K63" s="47"/>
      <c r="L63" s="143"/>
      <c r="M63">
        <f t="shared" si="0"/>
        <v>8</v>
      </c>
      <c r="N63">
        <f t="shared" si="1"/>
        <v>2018</v>
      </c>
      <c r="O63">
        <f t="shared" ca="1" si="2"/>
        <v>8</v>
      </c>
      <c r="P63" t="e">
        <f t="shared" ca="1" si="3"/>
        <v>#N/A</v>
      </c>
    </row>
    <row r="64" spans="1:16" x14ac:dyDescent="0.25">
      <c r="A64" s="4">
        <v>61</v>
      </c>
      <c r="B64" s="21">
        <v>43363</v>
      </c>
      <c r="C64" s="3" t="s">
        <v>173</v>
      </c>
      <c r="D64" s="42">
        <v>2679</v>
      </c>
      <c r="E64" s="43">
        <v>3299</v>
      </c>
      <c r="F64" s="2"/>
      <c r="G64" s="39"/>
      <c r="H64" s="39" t="s">
        <v>17</v>
      </c>
      <c r="I64" s="39" t="s">
        <v>101</v>
      </c>
      <c r="J64" s="48"/>
      <c r="K64" s="47"/>
      <c r="L64" s="143"/>
      <c r="M64">
        <f t="shared" si="0"/>
        <v>9</v>
      </c>
      <c r="N64">
        <f t="shared" si="1"/>
        <v>2018</v>
      </c>
      <c r="O64">
        <f t="shared" ca="1" si="2"/>
        <v>9</v>
      </c>
      <c r="P64" t="e">
        <f t="shared" ca="1" si="3"/>
        <v>#N/A</v>
      </c>
    </row>
    <row r="65" spans="1:16" x14ac:dyDescent="0.25">
      <c r="A65" s="4">
        <v>62</v>
      </c>
      <c r="B65" s="21">
        <v>43369</v>
      </c>
      <c r="C65" s="3" t="s">
        <v>174</v>
      </c>
      <c r="D65" s="42">
        <v>2801</v>
      </c>
      <c r="E65" s="43">
        <v>3269</v>
      </c>
      <c r="F65" s="55" t="s">
        <v>109</v>
      </c>
      <c r="G65" s="39">
        <v>84</v>
      </c>
      <c r="H65" s="39" t="s">
        <v>151</v>
      </c>
      <c r="I65" s="39" t="s">
        <v>101</v>
      </c>
      <c r="J65" s="48">
        <v>44.65</v>
      </c>
      <c r="K65" s="47">
        <v>42.9</v>
      </c>
      <c r="L65" s="143"/>
      <c r="M65">
        <f t="shared" si="0"/>
        <v>9</v>
      </c>
      <c r="N65">
        <f t="shared" si="1"/>
        <v>2018</v>
      </c>
      <c r="O65">
        <f t="shared" ca="1" si="2"/>
        <v>9</v>
      </c>
      <c r="P65" t="e">
        <f t="shared" ca="1" si="3"/>
        <v>#N/A</v>
      </c>
    </row>
    <row r="66" spans="1:16" x14ac:dyDescent="0.25">
      <c r="A66" s="4">
        <v>63</v>
      </c>
      <c r="B66" s="21">
        <v>43369</v>
      </c>
      <c r="C66" s="3" t="s">
        <v>175</v>
      </c>
      <c r="D66" s="42">
        <v>2805</v>
      </c>
      <c r="E66" s="43">
        <v>3313</v>
      </c>
      <c r="F66" s="55" t="s">
        <v>109</v>
      </c>
      <c r="G66" s="39">
        <v>101</v>
      </c>
      <c r="H66" s="39" t="s">
        <v>151</v>
      </c>
      <c r="I66" s="39" t="s">
        <v>101</v>
      </c>
      <c r="J66" s="48"/>
      <c r="K66" s="47">
        <v>49.96</v>
      </c>
      <c r="L66" s="143"/>
      <c r="M66">
        <f t="shared" si="0"/>
        <v>9</v>
      </c>
      <c r="N66">
        <f t="shared" si="1"/>
        <v>2018</v>
      </c>
      <c r="O66">
        <f t="shared" ca="1" si="2"/>
        <v>9</v>
      </c>
      <c r="P66" t="e">
        <f t="shared" ca="1" si="3"/>
        <v>#N/A</v>
      </c>
    </row>
    <row r="67" spans="1:16" x14ac:dyDescent="0.25">
      <c r="A67" s="4">
        <v>64</v>
      </c>
      <c r="B67" s="21">
        <v>43145</v>
      </c>
      <c r="C67" s="3" t="s">
        <v>176</v>
      </c>
      <c r="D67" s="42">
        <v>606</v>
      </c>
      <c r="E67" s="43">
        <v>1615</v>
      </c>
      <c r="F67" s="2"/>
      <c r="G67" s="39"/>
      <c r="H67" s="39" t="s">
        <v>139</v>
      </c>
      <c r="I67" s="39" t="s">
        <v>105</v>
      </c>
      <c r="J67" s="48"/>
      <c r="K67" s="47"/>
      <c r="L67" s="143"/>
      <c r="M67">
        <f t="shared" si="0"/>
        <v>2</v>
      </c>
      <c r="N67">
        <f t="shared" si="1"/>
        <v>2018</v>
      </c>
      <c r="O67">
        <f t="shared" ca="1" si="2"/>
        <v>2</v>
      </c>
      <c r="P67" t="e">
        <f t="shared" ca="1" si="3"/>
        <v>#N/A</v>
      </c>
    </row>
    <row r="68" spans="1:16" x14ac:dyDescent="0.25">
      <c r="A68" s="4">
        <v>65</v>
      </c>
      <c r="B68" s="21">
        <v>43236</v>
      </c>
      <c r="C68" s="3" t="s">
        <v>177</v>
      </c>
      <c r="D68" s="42">
        <v>1439</v>
      </c>
      <c r="E68" s="43">
        <v>2674</v>
      </c>
      <c r="F68" s="2"/>
      <c r="G68" s="39"/>
      <c r="H68" s="39" t="s">
        <v>151</v>
      </c>
      <c r="I68" s="39" t="s">
        <v>105</v>
      </c>
      <c r="J68" s="48"/>
      <c r="K68" s="47"/>
      <c r="L68" s="143"/>
      <c r="M68">
        <f t="shared" si="0"/>
        <v>5</v>
      </c>
      <c r="N68">
        <f t="shared" si="1"/>
        <v>2018</v>
      </c>
      <c r="O68">
        <f t="shared" ca="1" si="2"/>
        <v>5</v>
      </c>
      <c r="P68" t="e">
        <f t="shared" ca="1" si="3"/>
        <v>#N/A</v>
      </c>
    </row>
    <row r="69" spans="1:16" x14ac:dyDescent="0.25">
      <c r="A69" s="4">
        <v>66</v>
      </c>
      <c r="B69" s="21">
        <v>43357</v>
      </c>
      <c r="C69" s="3" t="s">
        <v>178</v>
      </c>
      <c r="D69" s="42">
        <v>2576</v>
      </c>
      <c r="E69" s="43">
        <v>3312</v>
      </c>
      <c r="F69" s="55" t="s">
        <v>109</v>
      </c>
      <c r="G69" s="39">
        <v>94</v>
      </c>
      <c r="H69" s="39" t="s">
        <v>328</v>
      </c>
      <c r="I69" s="39" t="s">
        <v>101</v>
      </c>
      <c r="J69" s="48">
        <v>45.2</v>
      </c>
      <c r="K69" s="47">
        <v>36.659999999999997</v>
      </c>
      <c r="L69" s="143"/>
      <c r="M69">
        <f t="shared" ref="M69:M132" si="4">IF(C69="","",MONTH(B69))</f>
        <v>9</v>
      </c>
      <c r="N69">
        <f t="shared" ref="N69:N132" si="5">IF(C69="","",YEAR(B69))</f>
        <v>2018</v>
      </c>
      <c r="O69">
        <f t="shared" ref="O69:O132" ca="1" si="6">INDEX(M69:N69,MATCH($O$6,N69:N69,0),1)</f>
        <v>9</v>
      </c>
      <c r="P69" t="e">
        <f t="shared" ref="P69:P132" ca="1" si="7">INDEX(M69:N69,MATCH($P$6,N69:N69,0),1)</f>
        <v>#N/A</v>
      </c>
    </row>
    <row r="70" spans="1:16" x14ac:dyDescent="0.25">
      <c r="A70" s="4">
        <v>67</v>
      </c>
      <c r="B70" s="21">
        <v>43342</v>
      </c>
      <c r="C70" s="3" t="s">
        <v>179</v>
      </c>
      <c r="D70" s="42">
        <v>2359</v>
      </c>
      <c r="E70" s="43">
        <v>3257</v>
      </c>
      <c r="F70" s="55" t="s">
        <v>109</v>
      </c>
      <c r="G70" s="39">
        <v>136</v>
      </c>
      <c r="H70" s="39" t="s">
        <v>17</v>
      </c>
      <c r="I70" s="39" t="s">
        <v>101</v>
      </c>
      <c r="J70" s="48"/>
      <c r="K70" s="47"/>
      <c r="L70" s="143"/>
      <c r="M70">
        <f t="shared" si="4"/>
        <v>8</v>
      </c>
      <c r="N70">
        <f t="shared" si="5"/>
        <v>2018</v>
      </c>
      <c r="O70">
        <f t="shared" ca="1" si="6"/>
        <v>8</v>
      </c>
      <c r="P70" t="e">
        <f t="shared" ca="1" si="7"/>
        <v>#N/A</v>
      </c>
    </row>
    <row r="71" spans="1:16" x14ac:dyDescent="0.25">
      <c r="A71" s="4">
        <v>68</v>
      </c>
      <c r="B71" s="21">
        <v>43374</v>
      </c>
      <c r="C71" s="3" t="s">
        <v>180</v>
      </c>
      <c r="D71" s="42">
        <v>2863</v>
      </c>
      <c r="E71" s="43">
        <v>3108</v>
      </c>
      <c r="F71" s="2" t="s">
        <v>109</v>
      </c>
      <c r="G71" s="39">
        <v>102</v>
      </c>
      <c r="H71" s="39" t="s">
        <v>17</v>
      </c>
      <c r="I71" s="39" t="s">
        <v>101</v>
      </c>
      <c r="J71" s="48"/>
      <c r="K71" s="47">
        <v>62.54</v>
      </c>
      <c r="L71" s="143"/>
      <c r="M71">
        <f t="shared" si="4"/>
        <v>10</v>
      </c>
      <c r="N71">
        <f t="shared" si="5"/>
        <v>2018</v>
      </c>
      <c r="O71">
        <f t="shared" ca="1" si="6"/>
        <v>10</v>
      </c>
      <c r="P71" t="e">
        <f t="shared" ca="1" si="7"/>
        <v>#N/A</v>
      </c>
    </row>
    <row r="72" spans="1:16" x14ac:dyDescent="0.25">
      <c r="A72" s="4">
        <v>69</v>
      </c>
      <c r="B72" s="21">
        <v>43105</v>
      </c>
      <c r="C72" s="3" t="s">
        <v>183</v>
      </c>
      <c r="D72" s="42"/>
      <c r="E72" s="43"/>
      <c r="F72" s="57" t="s">
        <v>184</v>
      </c>
      <c r="G72" s="39">
        <v>7</v>
      </c>
      <c r="H72" s="39"/>
      <c r="I72" s="39"/>
      <c r="J72" s="48"/>
      <c r="K72" s="47"/>
      <c r="L72" s="143"/>
      <c r="M72">
        <f t="shared" si="4"/>
        <v>1</v>
      </c>
      <c r="N72">
        <f t="shared" si="5"/>
        <v>2018</v>
      </c>
      <c r="O72">
        <f t="shared" ca="1" si="6"/>
        <v>1</v>
      </c>
      <c r="P72" t="e">
        <f t="shared" ca="1" si="7"/>
        <v>#N/A</v>
      </c>
    </row>
    <row r="73" spans="1:16" x14ac:dyDescent="0.25">
      <c r="A73" s="4">
        <v>70</v>
      </c>
      <c r="B73" s="21">
        <v>43116</v>
      </c>
      <c r="C73" s="56" t="s">
        <v>185</v>
      </c>
      <c r="D73" s="42"/>
      <c r="E73" s="43"/>
      <c r="F73" s="85" t="s">
        <v>305</v>
      </c>
      <c r="G73" s="39">
        <v>8</v>
      </c>
      <c r="H73" s="39"/>
      <c r="I73" s="39"/>
      <c r="J73" s="48"/>
      <c r="K73" s="47" t="s">
        <v>186</v>
      </c>
      <c r="L73" s="143"/>
      <c r="M73">
        <f t="shared" si="4"/>
        <v>1</v>
      </c>
      <c r="N73">
        <f t="shared" si="5"/>
        <v>2018</v>
      </c>
      <c r="O73">
        <f t="shared" ca="1" si="6"/>
        <v>1</v>
      </c>
      <c r="P73" t="e">
        <f t="shared" ca="1" si="7"/>
        <v>#N/A</v>
      </c>
    </row>
    <row r="74" spans="1:16" x14ac:dyDescent="0.25">
      <c r="A74" s="4">
        <v>71</v>
      </c>
      <c r="B74" s="21">
        <v>43117</v>
      </c>
      <c r="C74" s="3" t="s">
        <v>187</v>
      </c>
      <c r="D74" s="42"/>
      <c r="E74" s="43">
        <v>126</v>
      </c>
      <c r="F74" s="2" t="s">
        <v>76</v>
      </c>
      <c r="G74" s="39">
        <v>9</v>
      </c>
      <c r="H74" s="39"/>
      <c r="I74" s="39"/>
      <c r="J74" s="48"/>
      <c r="K74" s="47" t="s">
        <v>198</v>
      </c>
      <c r="L74" s="143"/>
      <c r="M74">
        <f t="shared" si="4"/>
        <v>1</v>
      </c>
      <c r="N74">
        <f t="shared" si="5"/>
        <v>2018</v>
      </c>
      <c r="O74">
        <f t="shared" ca="1" si="6"/>
        <v>1</v>
      </c>
      <c r="P74" t="e">
        <f t="shared" ca="1" si="7"/>
        <v>#N/A</v>
      </c>
    </row>
    <row r="75" spans="1:16" x14ac:dyDescent="0.25">
      <c r="A75" s="4">
        <v>72</v>
      </c>
      <c r="B75" s="21">
        <v>43119</v>
      </c>
      <c r="C75" s="3" t="s">
        <v>151</v>
      </c>
      <c r="D75" s="42"/>
      <c r="E75" s="43"/>
      <c r="F75" s="2" t="s">
        <v>188</v>
      </c>
      <c r="G75" s="39">
        <v>10</v>
      </c>
      <c r="H75" s="39"/>
      <c r="I75" s="39"/>
      <c r="J75" s="48"/>
      <c r="K75" s="47"/>
      <c r="L75" s="143"/>
      <c r="M75">
        <f t="shared" si="4"/>
        <v>1</v>
      </c>
      <c r="N75">
        <f t="shared" si="5"/>
        <v>2018</v>
      </c>
      <c r="O75">
        <f t="shared" ca="1" si="6"/>
        <v>1</v>
      </c>
      <c r="P75" t="e">
        <f t="shared" ca="1" si="7"/>
        <v>#N/A</v>
      </c>
    </row>
    <row r="76" spans="1:16" x14ac:dyDescent="0.25">
      <c r="A76" s="4">
        <v>73</v>
      </c>
      <c r="B76" s="21">
        <v>43124</v>
      </c>
      <c r="C76" s="3" t="s">
        <v>189</v>
      </c>
      <c r="D76" s="42"/>
      <c r="E76" s="42">
        <v>175</v>
      </c>
      <c r="F76" s="2" t="s">
        <v>190</v>
      </c>
      <c r="G76" s="39">
        <v>11</v>
      </c>
      <c r="H76" s="39"/>
      <c r="I76" s="39"/>
      <c r="J76" s="48"/>
      <c r="K76" s="47"/>
      <c r="L76" s="143"/>
      <c r="M76">
        <f t="shared" si="4"/>
        <v>1</v>
      </c>
      <c r="N76">
        <f t="shared" si="5"/>
        <v>2018</v>
      </c>
      <c r="O76">
        <f t="shared" ca="1" si="6"/>
        <v>1</v>
      </c>
      <c r="P76" t="e">
        <f t="shared" ca="1" si="7"/>
        <v>#N/A</v>
      </c>
    </row>
    <row r="77" spans="1:16" x14ac:dyDescent="0.25">
      <c r="A77" s="4">
        <v>74</v>
      </c>
      <c r="B77" s="21">
        <v>43126</v>
      </c>
      <c r="C77" s="3" t="s">
        <v>191</v>
      </c>
      <c r="D77" s="42"/>
      <c r="E77" s="43">
        <v>176</v>
      </c>
      <c r="F77" s="2" t="s">
        <v>192</v>
      </c>
      <c r="G77" s="39">
        <v>12</v>
      </c>
      <c r="H77" s="39"/>
      <c r="I77" s="39"/>
      <c r="J77" s="48"/>
      <c r="K77" s="47"/>
      <c r="L77" s="143"/>
      <c r="M77">
        <f t="shared" si="4"/>
        <v>1</v>
      </c>
      <c r="N77">
        <f t="shared" si="5"/>
        <v>2018</v>
      </c>
      <c r="O77">
        <f t="shared" ca="1" si="6"/>
        <v>1</v>
      </c>
      <c r="P77" t="e">
        <f t="shared" ca="1" si="7"/>
        <v>#N/A</v>
      </c>
    </row>
    <row r="78" spans="1:16" x14ac:dyDescent="0.25">
      <c r="A78" s="4">
        <v>75</v>
      </c>
      <c r="B78" s="21">
        <v>43129</v>
      </c>
      <c r="C78" s="3" t="s">
        <v>193</v>
      </c>
      <c r="D78" s="42" t="s">
        <v>103</v>
      </c>
      <c r="E78" s="42" t="s">
        <v>103</v>
      </c>
      <c r="F78" s="55" t="s">
        <v>109</v>
      </c>
      <c r="G78" s="39">
        <v>13</v>
      </c>
      <c r="H78" s="39"/>
      <c r="I78" s="39"/>
      <c r="J78" s="48"/>
      <c r="K78" s="47"/>
      <c r="L78" s="143"/>
      <c r="M78">
        <f t="shared" si="4"/>
        <v>1</v>
      </c>
      <c r="N78">
        <f t="shared" si="5"/>
        <v>2018</v>
      </c>
      <c r="O78">
        <f t="shared" ca="1" si="6"/>
        <v>1</v>
      </c>
      <c r="P78" t="e">
        <f t="shared" ca="1" si="7"/>
        <v>#N/A</v>
      </c>
    </row>
    <row r="79" spans="1:16" x14ac:dyDescent="0.25">
      <c r="A79" s="4">
        <v>76</v>
      </c>
      <c r="B79" s="21">
        <v>43130</v>
      </c>
      <c r="C79" s="3" t="s">
        <v>194</v>
      </c>
      <c r="D79" s="42"/>
      <c r="E79" s="42" t="s">
        <v>103</v>
      </c>
      <c r="F79" s="85" t="s">
        <v>306</v>
      </c>
      <c r="G79" s="39">
        <v>14</v>
      </c>
      <c r="H79" s="39"/>
      <c r="I79" s="39"/>
      <c r="J79" s="48"/>
      <c r="K79" s="47"/>
      <c r="L79" s="143"/>
      <c r="M79">
        <f t="shared" si="4"/>
        <v>1</v>
      </c>
      <c r="N79">
        <f t="shared" si="5"/>
        <v>2018</v>
      </c>
      <c r="O79">
        <f t="shared" ca="1" si="6"/>
        <v>1</v>
      </c>
      <c r="P79" t="e">
        <f t="shared" ca="1" si="7"/>
        <v>#N/A</v>
      </c>
    </row>
    <row r="80" spans="1:16" x14ac:dyDescent="0.25">
      <c r="A80" s="4">
        <v>77</v>
      </c>
      <c r="B80" s="21">
        <v>43133</v>
      </c>
      <c r="C80" s="3" t="s">
        <v>195</v>
      </c>
      <c r="D80" s="42" t="s">
        <v>103</v>
      </c>
      <c r="E80" s="42" t="s">
        <v>103</v>
      </c>
      <c r="F80" s="2" t="s">
        <v>196</v>
      </c>
      <c r="G80" s="39">
        <v>15</v>
      </c>
      <c r="H80" s="39"/>
      <c r="I80" s="39"/>
      <c r="J80" s="48"/>
      <c r="K80" s="47" t="s">
        <v>197</v>
      </c>
      <c r="L80" s="143"/>
      <c r="M80">
        <f t="shared" si="4"/>
        <v>2</v>
      </c>
      <c r="N80">
        <f t="shared" si="5"/>
        <v>2018</v>
      </c>
      <c r="O80">
        <f t="shared" ca="1" si="6"/>
        <v>2</v>
      </c>
      <c r="P80" t="e">
        <f t="shared" ca="1" si="7"/>
        <v>#N/A</v>
      </c>
    </row>
    <row r="81" spans="1:16" x14ac:dyDescent="0.25">
      <c r="A81" s="4">
        <v>78</v>
      </c>
      <c r="B81" s="21">
        <v>43106</v>
      </c>
      <c r="C81" s="3" t="s">
        <v>199</v>
      </c>
      <c r="D81" s="42" t="s">
        <v>103</v>
      </c>
      <c r="E81" s="42" t="s">
        <v>103</v>
      </c>
      <c r="F81" s="2" t="s">
        <v>200</v>
      </c>
      <c r="G81" s="39">
        <v>16</v>
      </c>
      <c r="H81" s="39"/>
      <c r="I81" s="39"/>
      <c r="J81" s="48"/>
      <c r="K81" s="47" t="s">
        <v>219</v>
      </c>
      <c r="L81" s="143"/>
      <c r="M81">
        <f t="shared" si="4"/>
        <v>1</v>
      </c>
      <c r="N81">
        <f t="shared" si="5"/>
        <v>2018</v>
      </c>
      <c r="O81">
        <f t="shared" ca="1" si="6"/>
        <v>1</v>
      </c>
      <c r="P81" t="e">
        <f t="shared" ca="1" si="7"/>
        <v>#N/A</v>
      </c>
    </row>
    <row r="82" spans="1:16" x14ac:dyDescent="0.25">
      <c r="A82" s="4">
        <v>79</v>
      </c>
      <c r="B82" s="21">
        <v>43140</v>
      </c>
      <c r="C82" s="3" t="s">
        <v>201</v>
      </c>
      <c r="D82" s="42" t="s">
        <v>103</v>
      </c>
      <c r="E82" s="42" t="s">
        <v>103</v>
      </c>
      <c r="F82" s="2" t="s">
        <v>202</v>
      </c>
      <c r="G82" s="39">
        <v>17</v>
      </c>
      <c r="H82" s="39"/>
      <c r="I82" s="39"/>
      <c r="J82" s="48"/>
      <c r="K82" s="47"/>
      <c r="L82" s="143"/>
      <c r="M82">
        <f t="shared" si="4"/>
        <v>2</v>
      </c>
      <c r="N82">
        <f t="shared" si="5"/>
        <v>2018</v>
      </c>
      <c r="O82">
        <f t="shared" ca="1" si="6"/>
        <v>2</v>
      </c>
      <c r="P82" t="e">
        <f t="shared" ca="1" si="7"/>
        <v>#N/A</v>
      </c>
    </row>
    <row r="83" spans="1:16" x14ac:dyDescent="0.25">
      <c r="A83" s="4">
        <v>80</v>
      </c>
      <c r="B83" s="21">
        <v>43145</v>
      </c>
      <c r="C83" s="3" t="s">
        <v>204</v>
      </c>
      <c r="D83" s="42" t="s">
        <v>103</v>
      </c>
      <c r="E83" s="42" t="s">
        <v>103</v>
      </c>
      <c r="F83" s="85" t="s">
        <v>203</v>
      </c>
      <c r="G83" s="39">
        <v>18</v>
      </c>
      <c r="H83" s="39"/>
      <c r="I83" s="39"/>
      <c r="J83" s="48"/>
      <c r="K83" s="47"/>
      <c r="L83" s="143"/>
      <c r="M83">
        <f t="shared" si="4"/>
        <v>2</v>
      </c>
      <c r="N83">
        <f t="shared" si="5"/>
        <v>2018</v>
      </c>
      <c r="O83">
        <f t="shared" ca="1" si="6"/>
        <v>2</v>
      </c>
      <c r="P83" t="e">
        <f t="shared" ca="1" si="7"/>
        <v>#N/A</v>
      </c>
    </row>
    <row r="84" spans="1:16" x14ac:dyDescent="0.25">
      <c r="A84" s="4">
        <v>81</v>
      </c>
      <c r="B84" s="21">
        <v>43145</v>
      </c>
      <c r="C84" s="3" t="s">
        <v>204</v>
      </c>
      <c r="D84" s="42" t="s">
        <v>103</v>
      </c>
      <c r="E84" s="42" t="s">
        <v>103</v>
      </c>
      <c r="F84" s="2" t="s">
        <v>76</v>
      </c>
      <c r="G84" s="39">
        <v>19</v>
      </c>
      <c r="H84" s="39"/>
      <c r="I84" s="39"/>
      <c r="J84" s="48"/>
      <c r="K84" s="47"/>
      <c r="L84" s="143"/>
      <c r="M84">
        <f t="shared" si="4"/>
        <v>2</v>
      </c>
      <c r="N84">
        <f t="shared" si="5"/>
        <v>2018</v>
      </c>
      <c r="O84">
        <f t="shared" ca="1" si="6"/>
        <v>2</v>
      </c>
      <c r="P84" t="e">
        <f t="shared" ca="1" si="7"/>
        <v>#N/A</v>
      </c>
    </row>
    <row r="85" spans="1:16" x14ac:dyDescent="0.25">
      <c r="A85" s="4">
        <v>82</v>
      </c>
      <c r="B85" s="21">
        <v>43145</v>
      </c>
      <c r="C85" s="3" t="s">
        <v>204</v>
      </c>
      <c r="D85" s="42" t="s">
        <v>103</v>
      </c>
      <c r="E85" s="42" t="s">
        <v>103</v>
      </c>
      <c r="F85" s="85" t="s">
        <v>207</v>
      </c>
      <c r="G85" s="39">
        <v>20</v>
      </c>
      <c r="H85" s="39"/>
      <c r="I85" s="39"/>
      <c r="J85" s="48"/>
      <c r="K85" s="47"/>
      <c r="L85" s="143"/>
      <c r="M85">
        <f t="shared" si="4"/>
        <v>2</v>
      </c>
      <c r="N85">
        <f t="shared" si="5"/>
        <v>2018</v>
      </c>
      <c r="O85">
        <f t="shared" ca="1" si="6"/>
        <v>2</v>
      </c>
      <c r="P85" t="e">
        <f t="shared" ca="1" si="7"/>
        <v>#N/A</v>
      </c>
    </row>
    <row r="86" spans="1:16" x14ac:dyDescent="0.25">
      <c r="A86" s="4">
        <v>83</v>
      </c>
      <c r="B86" s="21">
        <v>43145</v>
      </c>
      <c r="C86" s="3" t="s">
        <v>204</v>
      </c>
      <c r="D86" s="42" t="s">
        <v>103</v>
      </c>
      <c r="E86" s="42" t="s">
        <v>103</v>
      </c>
      <c r="F86" s="85" t="s">
        <v>205</v>
      </c>
      <c r="G86" s="39">
        <v>21</v>
      </c>
      <c r="H86" s="39"/>
      <c r="I86" s="39"/>
      <c r="J86" s="48"/>
      <c r="K86" s="47"/>
      <c r="L86" s="143"/>
      <c r="M86">
        <f t="shared" si="4"/>
        <v>2</v>
      </c>
      <c r="N86">
        <f t="shared" si="5"/>
        <v>2018</v>
      </c>
      <c r="O86">
        <f t="shared" ca="1" si="6"/>
        <v>2</v>
      </c>
      <c r="P86" t="e">
        <f t="shared" ca="1" si="7"/>
        <v>#N/A</v>
      </c>
    </row>
    <row r="87" spans="1:16" x14ac:dyDescent="0.25">
      <c r="A87" s="4">
        <v>84</v>
      </c>
      <c r="B87" s="21">
        <v>43145</v>
      </c>
      <c r="C87" s="3" t="s">
        <v>206</v>
      </c>
      <c r="D87" s="42"/>
      <c r="E87" s="42">
        <v>277</v>
      </c>
      <c r="F87" s="85" t="s">
        <v>208</v>
      </c>
      <c r="G87" s="39">
        <v>22</v>
      </c>
      <c r="H87" s="39"/>
      <c r="I87" s="39"/>
      <c r="J87" s="48"/>
      <c r="K87" s="47" t="s">
        <v>197</v>
      </c>
      <c r="L87" s="143"/>
      <c r="M87">
        <f t="shared" si="4"/>
        <v>2</v>
      </c>
      <c r="N87">
        <f t="shared" si="5"/>
        <v>2018</v>
      </c>
      <c r="O87">
        <f t="shared" ca="1" si="6"/>
        <v>2</v>
      </c>
      <c r="P87" t="e">
        <f t="shared" ca="1" si="7"/>
        <v>#N/A</v>
      </c>
    </row>
    <row r="88" spans="1:16" x14ac:dyDescent="0.25">
      <c r="A88" s="4">
        <v>85</v>
      </c>
      <c r="B88" s="21">
        <v>43145</v>
      </c>
      <c r="C88" s="3" t="s">
        <v>206</v>
      </c>
      <c r="D88" s="42"/>
      <c r="E88" s="43">
        <v>277</v>
      </c>
      <c r="F88" s="85" t="s">
        <v>205</v>
      </c>
      <c r="G88" s="39">
        <v>23</v>
      </c>
      <c r="H88" s="39"/>
      <c r="I88" s="39"/>
      <c r="J88" s="48"/>
      <c r="K88" s="47" t="s">
        <v>197</v>
      </c>
      <c r="L88" s="143"/>
      <c r="M88">
        <f t="shared" si="4"/>
        <v>2</v>
      </c>
      <c r="N88">
        <f t="shared" si="5"/>
        <v>2018</v>
      </c>
      <c r="O88">
        <f t="shared" ca="1" si="6"/>
        <v>2</v>
      </c>
      <c r="P88" t="e">
        <f t="shared" ca="1" si="7"/>
        <v>#N/A</v>
      </c>
    </row>
    <row r="89" spans="1:16" x14ac:dyDescent="0.25">
      <c r="A89" s="4">
        <v>86</v>
      </c>
      <c r="B89" s="21">
        <v>43147</v>
      </c>
      <c r="C89" s="3" t="s">
        <v>209</v>
      </c>
      <c r="D89" s="42"/>
      <c r="E89" s="43"/>
      <c r="F89" s="2" t="s">
        <v>192</v>
      </c>
      <c r="G89" s="39">
        <v>24</v>
      </c>
      <c r="H89" s="39"/>
      <c r="I89" s="39"/>
      <c r="J89" s="48"/>
      <c r="K89" s="47" t="s">
        <v>197</v>
      </c>
      <c r="L89" s="143"/>
      <c r="M89">
        <f t="shared" si="4"/>
        <v>2</v>
      </c>
      <c r="N89">
        <f t="shared" si="5"/>
        <v>2018</v>
      </c>
      <c r="O89">
        <f t="shared" ca="1" si="6"/>
        <v>2</v>
      </c>
      <c r="P89" t="e">
        <f t="shared" ca="1" si="7"/>
        <v>#N/A</v>
      </c>
    </row>
    <row r="90" spans="1:16" x14ac:dyDescent="0.25">
      <c r="A90" s="4">
        <v>87</v>
      </c>
      <c r="B90" s="21">
        <v>43152</v>
      </c>
      <c r="C90" s="3" t="s">
        <v>210</v>
      </c>
      <c r="D90" s="42"/>
      <c r="E90" s="43"/>
      <c r="F90" s="2" t="s">
        <v>109</v>
      </c>
      <c r="G90" s="39">
        <v>25</v>
      </c>
      <c r="H90" s="39"/>
      <c r="I90" s="39"/>
      <c r="J90" s="48"/>
      <c r="K90" s="47"/>
      <c r="L90" s="143"/>
      <c r="M90">
        <f t="shared" si="4"/>
        <v>2</v>
      </c>
      <c r="N90">
        <f t="shared" si="5"/>
        <v>2018</v>
      </c>
      <c r="O90">
        <f t="shared" ca="1" si="6"/>
        <v>2</v>
      </c>
      <c r="P90" t="e">
        <f t="shared" ca="1" si="7"/>
        <v>#N/A</v>
      </c>
    </row>
    <row r="91" spans="1:16" x14ac:dyDescent="0.25">
      <c r="A91" s="4">
        <v>88</v>
      </c>
      <c r="B91" s="21">
        <v>43153</v>
      </c>
      <c r="C91" s="3" t="s">
        <v>212</v>
      </c>
      <c r="D91" s="42">
        <v>294</v>
      </c>
      <c r="E91" s="43"/>
      <c r="F91" s="85" t="s">
        <v>211</v>
      </c>
      <c r="G91" s="39">
        <v>26</v>
      </c>
      <c r="H91" s="39"/>
      <c r="I91" s="39"/>
      <c r="J91" s="48"/>
      <c r="K91" s="47"/>
      <c r="L91" s="143" t="s">
        <v>341</v>
      </c>
      <c r="M91">
        <f t="shared" si="4"/>
        <v>2</v>
      </c>
      <c r="N91">
        <f t="shared" si="5"/>
        <v>2018</v>
      </c>
      <c r="O91">
        <f t="shared" ca="1" si="6"/>
        <v>2</v>
      </c>
      <c r="P91" t="e">
        <f t="shared" ca="1" si="7"/>
        <v>#N/A</v>
      </c>
    </row>
    <row r="92" spans="1:16" x14ac:dyDescent="0.25">
      <c r="A92" s="4">
        <v>89</v>
      </c>
      <c r="B92" s="21">
        <v>43164</v>
      </c>
      <c r="C92" s="3" t="s">
        <v>213</v>
      </c>
      <c r="D92" s="42"/>
      <c r="E92" s="43"/>
      <c r="F92" s="85" t="s">
        <v>302</v>
      </c>
      <c r="G92" s="39">
        <v>27</v>
      </c>
      <c r="H92" s="39"/>
      <c r="I92" s="39"/>
      <c r="J92" s="48"/>
      <c r="K92" s="47" t="s">
        <v>214</v>
      </c>
      <c r="L92" s="143"/>
      <c r="M92">
        <f t="shared" si="4"/>
        <v>3</v>
      </c>
      <c r="N92">
        <f t="shared" si="5"/>
        <v>2018</v>
      </c>
      <c r="O92">
        <f t="shared" ca="1" si="6"/>
        <v>3</v>
      </c>
      <c r="P92" t="e">
        <f t="shared" ca="1" si="7"/>
        <v>#N/A</v>
      </c>
    </row>
    <row r="93" spans="1:16" x14ac:dyDescent="0.25">
      <c r="A93" s="4">
        <v>90</v>
      </c>
      <c r="B93" s="21">
        <v>43167</v>
      </c>
      <c r="C93" s="3" t="s">
        <v>215</v>
      </c>
      <c r="D93" s="42"/>
      <c r="E93" s="43"/>
      <c r="F93" s="2" t="s">
        <v>76</v>
      </c>
      <c r="G93" s="39">
        <v>28</v>
      </c>
      <c r="H93" s="39"/>
      <c r="I93" s="39"/>
      <c r="J93" s="48"/>
      <c r="K93" s="47"/>
      <c r="L93" s="143"/>
      <c r="M93">
        <f t="shared" si="4"/>
        <v>3</v>
      </c>
      <c r="N93">
        <f t="shared" si="5"/>
        <v>2018</v>
      </c>
      <c r="O93">
        <f t="shared" ca="1" si="6"/>
        <v>3</v>
      </c>
      <c r="P93" t="e">
        <f t="shared" ca="1" si="7"/>
        <v>#N/A</v>
      </c>
    </row>
    <row r="94" spans="1:16" x14ac:dyDescent="0.25">
      <c r="A94" s="4">
        <v>91</v>
      </c>
      <c r="B94" s="21">
        <v>43179</v>
      </c>
      <c r="C94" s="3" t="s">
        <v>216</v>
      </c>
      <c r="D94" s="42"/>
      <c r="E94" s="43"/>
      <c r="F94" s="57" t="s">
        <v>217</v>
      </c>
      <c r="G94" s="39">
        <v>29</v>
      </c>
      <c r="H94" s="39"/>
      <c r="I94" s="39"/>
      <c r="J94" s="48"/>
      <c r="K94" s="47" t="s">
        <v>218</v>
      </c>
      <c r="L94" s="143"/>
      <c r="M94">
        <f t="shared" si="4"/>
        <v>3</v>
      </c>
      <c r="N94">
        <f t="shared" si="5"/>
        <v>2018</v>
      </c>
      <c r="O94">
        <f t="shared" ca="1" si="6"/>
        <v>3</v>
      </c>
      <c r="P94" t="e">
        <f t="shared" ca="1" si="7"/>
        <v>#N/A</v>
      </c>
    </row>
    <row r="95" spans="1:16" x14ac:dyDescent="0.25">
      <c r="A95" s="4">
        <v>92</v>
      </c>
      <c r="B95" s="21">
        <v>43181</v>
      </c>
      <c r="C95" s="3" t="s">
        <v>220</v>
      </c>
      <c r="D95" s="42"/>
      <c r="E95" s="43"/>
      <c r="F95" s="2" t="s">
        <v>109</v>
      </c>
      <c r="G95" s="39">
        <v>30</v>
      </c>
      <c r="H95" s="39"/>
      <c r="I95" s="39"/>
      <c r="J95" s="48"/>
      <c r="K95" s="47"/>
      <c r="L95" s="143"/>
      <c r="M95">
        <f t="shared" si="4"/>
        <v>3</v>
      </c>
      <c r="N95">
        <f t="shared" si="5"/>
        <v>2018</v>
      </c>
      <c r="O95">
        <f t="shared" ca="1" si="6"/>
        <v>3</v>
      </c>
      <c r="P95" t="e">
        <f t="shared" ca="1" si="7"/>
        <v>#N/A</v>
      </c>
    </row>
    <row r="96" spans="1:16" x14ac:dyDescent="0.25">
      <c r="A96" s="4">
        <v>93</v>
      </c>
      <c r="B96" s="21">
        <v>43193</v>
      </c>
      <c r="C96" s="3" t="s">
        <v>221</v>
      </c>
      <c r="D96" s="42"/>
      <c r="E96" s="43"/>
      <c r="F96" s="2" t="s">
        <v>76</v>
      </c>
      <c r="G96" s="39">
        <v>31</v>
      </c>
      <c r="H96" s="39"/>
      <c r="I96" s="39"/>
      <c r="J96" s="48"/>
      <c r="K96" s="47" t="s">
        <v>222</v>
      </c>
      <c r="L96" s="143"/>
      <c r="M96">
        <f t="shared" si="4"/>
        <v>4</v>
      </c>
      <c r="N96">
        <f t="shared" si="5"/>
        <v>2018</v>
      </c>
      <c r="O96">
        <f t="shared" ca="1" si="6"/>
        <v>4</v>
      </c>
      <c r="P96" t="e">
        <f t="shared" ca="1" si="7"/>
        <v>#N/A</v>
      </c>
    </row>
    <row r="97" spans="1:16" x14ac:dyDescent="0.25">
      <c r="A97" s="4">
        <v>94</v>
      </c>
      <c r="B97" s="21">
        <v>43195</v>
      </c>
      <c r="C97" s="3" t="s">
        <v>223</v>
      </c>
      <c r="D97" s="42"/>
      <c r="E97" s="43"/>
      <c r="F97" s="2" t="s">
        <v>76</v>
      </c>
      <c r="G97" s="39">
        <v>32</v>
      </c>
      <c r="H97" s="39"/>
      <c r="I97" s="39"/>
      <c r="J97" s="48"/>
      <c r="K97" s="47"/>
      <c r="L97" s="143"/>
      <c r="M97">
        <f t="shared" si="4"/>
        <v>4</v>
      </c>
      <c r="N97">
        <f t="shared" si="5"/>
        <v>2018</v>
      </c>
      <c r="O97">
        <f t="shared" ca="1" si="6"/>
        <v>4</v>
      </c>
      <c r="P97" t="e">
        <f t="shared" ca="1" si="7"/>
        <v>#N/A</v>
      </c>
    </row>
    <row r="98" spans="1:16" x14ac:dyDescent="0.25">
      <c r="A98" s="4">
        <v>95</v>
      </c>
      <c r="B98" s="21">
        <v>43195</v>
      </c>
      <c r="C98" s="3" t="s">
        <v>224</v>
      </c>
      <c r="D98" s="42"/>
      <c r="E98" s="43"/>
      <c r="F98" s="2" t="s">
        <v>307</v>
      </c>
      <c r="G98" s="39">
        <v>33</v>
      </c>
      <c r="H98" s="39"/>
      <c r="I98" s="39"/>
      <c r="J98" s="48"/>
      <c r="K98" s="47" t="s">
        <v>229</v>
      </c>
      <c r="L98" s="143"/>
      <c r="M98">
        <f t="shared" si="4"/>
        <v>4</v>
      </c>
      <c r="N98">
        <f t="shared" si="5"/>
        <v>2018</v>
      </c>
      <c r="O98">
        <f t="shared" ca="1" si="6"/>
        <v>4</v>
      </c>
      <c r="P98" t="e">
        <f t="shared" ca="1" si="7"/>
        <v>#N/A</v>
      </c>
    </row>
    <row r="99" spans="1:16" ht="14.45" customHeight="1" x14ac:dyDescent="0.25">
      <c r="A99" s="4">
        <v>96</v>
      </c>
      <c r="B99" s="21">
        <v>43213</v>
      </c>
      <c r="C99" s="3" t="s">
        <v>225</v>
      </c>
      <c r="D99" s="42"/>
      <c r="E99" s="43"/>
      <c r="F99" s="2" t="s">
        <v>226</v>
      </c>
      <c r="G99" s="39">
        <v>34</v>
      </c>
      <c r="H99" s="39"/>
      <c r="I99" s="39"/>
      <c r="J99" s="48"/>
      <c r="K99" s="47"/>
      <c r="L99" s="143"/>
      <c r="M99">
        <f t="shared" si="4"/>
        <v>4</v>
      </c>
      <c r="N99">
        <f t="shared" si="5"/>
        <v>2018</v>
      </c>
      <c r="O99">
        <f t="shared" ca="1" si="6"/>
        <v>4</v>
      </c>
      <c r="P99" t="e">
        <f t="shared" ca="1" si="7"/>
        <v>#N/A</v>
      </c>
    </row>
    <row r="100" spans="1:16" x14ac:dyDescent="0.25">
      <c r="A100" s="4">
        <v>97</v>
      </c>
      <c r="B100" s="21">
        <v>43216</v>
      </c>
      <c r="C100" s="3" t="s">
        <v>224</v>
      </c>
      <c r="D100" s="42"/>
      <c r="E100" s="43"/>
      <c r="F100" s="85" t="s">
        <v>227</v>
      </c>
      <c r="G100" s="39">
        <v>35</v>
      </c>
      <c r="H100" s="39"/>
      <c r="I100" s="39"/>
      <c r="J100" s="48"/>
      <c r="K100" s="47" t="s">
        <v>228</v>
      </c>
      <c r="L100" s="143"/>
      <c r="M100">
        <f t="shared" si="4"/>
        <v>4</v>
      </c>
      <c r="N100">
        <f t="shared" si="5"/>
        <v>2018</v>
      </c>
      <c r="O100">
        <f t="shared" ca="1" si="6"/>
        <v>4</v>
      </c>
      <c r="P100" t="e">
        <f t="shared" ca="1" si="7"/>
        <v>#N/A</v>
      </c>
    </row>
    <row r="101" spans="1:16" x14ac:dyDescent="0.25">
      <c r="A101" s="4">
        <v>98</v>
      </c>
      <c r="B101" s="21">
        <v>43216</v>
      </c>
      <c r="C101" s="3" t="s">
        <v>224</v>
      </c>
      <c r="D101" s="42"/>
      <c r="E101" s="43"/>
      <c r="F101" s="2" t="s">
        <v>76</v>
      </c>
      <c r="G101" s="39">
        <v>36</v>
      </c>
      <c r="H101" s="39"/>
      <c r="I101" s="39"/>
      <c r="J101" s="48"/>
      <c r="K101" s="47" t="s">
        <v>228</v>
      </c>
      <c r="L101" s="143"/>
      <c r="M101">
        <f t="shared" si="4"/>
        <v>4</v>
      </c>
      <c r="N101">
        <f t="shared" si="5"/>
        <v>2018</v>
      </c>
      <c r="O101">
        <f t="shared" ca="1" si="6"/>
        <v>4</v>
      </c>
      <c r="P101" t="e">
        <f t="shared" ca="1" si="7"/>
        <v>#N/A</v>
      </c>
    </row>
    <row r="102" spans="1:16" x14ac:dyDescent="0.25">
      <c r="A102" s="4">
        <v>99</v>
      </c>
      <c r="B102" s="21">
        <v>43216</v>
      </c>
      <c r="C102" s="3" t="s">
        <v>224</v>
      </c>
      <c r="D102" s="42"/>
      <c r="E102" s="43"/>
      <c r="F102" s="85" t="s">
        <v>230</v>
      </c>
      <c r="G102" s="39">
        <v>37</v>
      </c>
      <c r="H102" s="39"/>
      <c r="I102" s="39"/>
      <c r="J102" s="48"/>
      <c r="K102" s="47" t="s">
        <v>228</v>
      </c>
      <c r="L102" s="143"/>
      <c r="M102">
        <f t="shared" si="4"/>
        <v>4</v>
      </c>
      <c r="N102">
        <f t="shared" si="5"/>
        <v>2018</v>
      </c>
      <c r="O102">
        <f t="shared" ca="1" si="6"/>
        <v>4</v>
      </c>
      <c r="P102" t="e">
        <f t="shared" ca="1" si="7"/>
        <v>#N/A</v>
      </c>
    </row>
    <row r="103" spans="1:16" x14ac:dyDescent="0.25">
      <c r="A103" s="4">
        <v>100</v>
      </c>
      <c r="B103" s="21">
        <v>43223</v>
      </c>
      <c r="C103" s="3" t="s">
        <v>231</v>
      </c>
      <c r="D103" s="42"/>
      <c r="E103" s="43"/>
      <c r="F103" s="2" t="s">
        <v>76</v>
      </c>
      <c r="G103" s="39">
        <v>38</v>
      </c>
      <c r="H103" s="39"/>
      <c r="I103" s="39"/>
      <c r="J103" s="48"/>
      <c r="K103" s="47"/>
      <c r="L103" s="143"/>
      <c r="M103">
        <f t="shared" si="4"/>
        <v>5</v>
      </c>
      <c r="N103">
        <f t="shared" si="5"/>
        <v>2018</v>
      </c>
      <c r="O103">
        <f t="shared" ca="1" si="6"/>
        <v>5</v>
      </c>
      <c r="P103" t="e">
        <f t="shared" ca="1" si="7"/>
        <v>#N/A</v>
      </c>
    </row>
    <row r="104" spans="1:16" x14ac:dyDescent="0.25">
      <c r="A104" s="4">
        <v>101</v>
      </c>
      <c r="B104" s="21">
        <v>43206</v>
      </c>
      <c r="C104" s="3" t="s">
        <v>232</v>
      </c>
      <c r="D104" s="42"/>
      <c r="E104" s="43"/>
      <c r="F104" s="2" t="s">
        <v>109</v>
      </c>
      <c r="G104" s="39">
        <v>39</v>
      </c>
      <c r="H104" s="39"/>
      <c r="I104" s="39"/>
      <c r="J104" s="48"/>
      <c r="K104" s="47"/>
      <c r="L104" s="143"/>
      <c r="M104">
        <f t="shared" si="4"/>
        <v>4</v>
      </c>
      <c r="N104">
        <f t="shared" si="5"/>
        <v>2018</v>
      </c>
      <c r="O104">
        <f t="shared" ca="1" si="6"/>
        <v>4</v>
      </c>
      <c r="P104" t="e">
        <f t="shared" ca="1" si="7"/>
        <v>#N/A</v>
      </c>
    </row>
    <row r="105" spans="1:16" x14ac:dyDescent="0.25">
      <c r="A105" s="4">
        <v>102</v>
      </c>
      <c r="B105" s="21">
        <v>43258</v>
      </c>
      <c r="C105" s="3" t="s">
        <v>233</v>
      </c>
      <c r="D105" s="42"/>
      <c r="E105" s="43"/>
      <c r="F105" s="2" t="s">
        <v>234</v>
      </c>
      <c r="G105" s="39">
        <v>40</v>
      </c>
      <c r="H105" s="39"/>
      <c r="I105" s="39"/>
      <c r="J105" s="48"/>
      <c r="K105" s="47" t="s">
        <v>237</v>
      </c>
      <c r="L105" s="143"/>
      <c r="M105">
        <f t="shared" si="4"/>
        <v>6</v>
      </c>
      <c r="N105">
        <f t="shared" si="5"/>
        <v>2018</v>
      </c>
      <c r="O105">
        <f t="shared" ca="1" si="6"/>
        <v>6</v>
      </c>
      <c r="P105" t="e">
        <f t="shared" ca="1" si="7"/>
        <v>#N/A</v>
      </c>
    </row>
    <row r="106" spans="1:16" x14ac:dyDescent="0.25">
      <c r="A106" s="4">
        <v>103</v>
      </c>
      <c r="B106" s="21">
        <v>43263</v>
      </c>
      <c r="C106" s="3" t="s">
        <v>235</v>
      </c>
      <c r="D106" s="42"/>
      <c r="E106" s="43"/>
      <c r="F106" s="2" t="s">
        <v>200</v>
      </c>
      <c r="G106" s="39">
        <v>41</v>
      </c>
      <c r="H106" s="39"/>
      <c r="I106" s="39"/>
      <c r="J106" s="48"/>
      <c r="K106" s="47"/>
      <c r="L106" s="143"/>
      <c r="M106">
        <f t="shared" si="4"/>
        <v>6</v>
      </c>
      <c r="N106">
        <f t="shared" si="5"/>
        <v>2018</v>
      </c>
      <c r="O106">
        <f t="shared" ca="1" si="6"/>
        <v>6</v>
      </c>
      <c r="P106" t="e">
        <f t="shared" ca="1" si="7"/>
        <v>#N/A</v>
      </c>
    </row>
    <row r="107" spans="1:16" x14ac:dyDescent="0.25">
      <c r="A107" s="4">
        <v>104</v>
      </c>
      <c r="B107" s="21">
        <v>43264</v>
      </c>
      <c r="C107" s="3" t="s">
        <v>236</v>
      </c>
      <c r="D107" s="42"/>
      <c r="E107" s="43"/>
      <c r="F107" s="85" t="s">
        <v>238</v>
      </c>
      <c r="G107" s="39">
        <v>42</v>
      </c>
      <c r="H107" s="39"/>
      <c r="I107" s="39"/>
      <c r="J107" s="48"/>
      <c r="K107" s="47"/>
      <c r="L107" s="143"/>
      <c r="M107">
        <f t="shared" si="4"/>
        <v>6</v>
      </c>
      <c r="N107">
        <f t="shared" si="5"/>
        <v>2018</v>
      </c>
      <c r="O107">
        <f t="shared" ca="1" si="6"/>
        <v>6</v>
      </c>
      <c r="P107" t="e">
        <f t="shared" ca="1" si="7"/>
        <v>#N/A</v>
      </c>
    </row>
    <row r="108" spans="1:16" x14ac:dyDescent="0.25">
      <c r="A108" s="4">
        <v>105</v>
      </c>
      <c r="B108" s="21">
        <v>43266</v>
      </c>
      <c r="C108" s="3" t="s">
        <v>239</v>
      </c>
      <c r="D108" s="42"/>
      <c r="E108" s="43"/>
      <c r="F108" s="57" t="s">
        <v>240</v>
      </c>
      <c r="G108" s="39">
        <v>43</v>
      </c>
      <c r="H108" s="39"/>
      <c r="I108" s="39"/>
      <c r="J108" s="48"/>
      <c r="K108" s="47"/>
      <c r="L108" s="143"/>
      <c r="M108">
        <f t="shared" si="4"/>
        <v>6</v>
      </c>
      <c r="N108">
        <f t="shared" si="5"/>
        <v>2018</v>
      </c>
      <c r="O108">
        <f t="shared" ca="1" si="6"/>
        <v>6</v>
      </c>
      <c r="P108" t="e">
        <f t="shared" ca="1" si="7"/>
        <v>#N/A</v>
      </c>
    </row>
    <row r="109" spans="1:16" x14ac:dyDescent="0.25">
      <c r="A109" s="4">
        <v>106</v>
      </c>
      <c r="B109" s="21">
        <v>43264</v>
      </c>
      <c r="C109" s="3" t="s">
        <v>241</v>
      </c>
      <c r="D109" s="42">
        <v>463</v>
      </c>
      <c r="E109" s="43"/>
      <c r="F109" s="57" t="s">
        <v>242</v>
      </c>
      <c r="G109" s="39">
        <v>44</v>
      </c>
      <c r="H109" s="39"/>
      <c r="I109" s="39"/>
      <c r="J109" s="48"/>
      <c r="K109" s="47"/>
      <c r="L109" s="143"/>
      <c r="M109">
        <f t="shared" si="4"/>
        <v>6</v>
      </c>
      <c r="N109">
        <f t="shared" si="5"/>
        <v>2018</v>
      </c>
      <c r="O109">
        <f t="shared" ca="1" si="6"/>
        <v>6</v>
      </c>
      <c r="P109" t="e">
        <f t="shared" ca="1" si="7"/>
        <v>#N/A</v>
      </c>
    </row>
    <row r="110" spans="1:16" ht="14.45" customHeight="1" x14ac:dyDescent="0.25">
      <c r="A110" s="4">
        <v>107</v>
      </c>
      <c r="B110" s="21">
        <v>43273</v>
      </c>
      <c r="C110" s="3" t="s">
        <v>243</v>
      </c>
      <c r="D110" s="42"/>
      <c r="E110" s="43"/>
      <c r="F110" s="2" t="s">
        <v>119</v>
      </c>
      <c r="G110" s="39">
        <v>45</v>
      </c>
      <c r="H110" s="39"/>
      <c r="I110" s="39"/>
      <c r="J110" s="48"/>
      <c r="K110" s="47"/>
      <c r="L110" s="143"/>
      <c r="M110">
        <f t="shared" si="4"/>
        <v>6</v>
      </c>
      <c r="N110">
        <f t="shared" si="5"/>
        <v>2018</v>
      </c>
      <c r="O110">
        <f t="shared" ca="1" si="6"/>
        <v>6</v>
      </c>
      <c r="P110" t="e">
        <f t="shared" ca="1" si="7"/>
        <v>#N/A</v>
      </c>
    </row>
    <row r="111" spans="1:16" x14ac:dyDescent="0.25">
      <c r="A111" s="4">
        <v>108</v>
      </c>
      <c r="B111" s="21">
        <v>43278</v>
      </c>
      <c r="C111" s="3" t="s">
        <v>245</v>
      </c>
      <c r="D111" s="42"/>
      <c r="E111" s="43"/>
      <c r="F111" s="85" t="s">
        <v>244</v>
      </c>
      <c r="G111" s="39">
        <v>46</v>
      </c>
      <c r="H111" s="39"/>
      <c r="I111" s="39"/>
      <c r="J111" s="48"/>
      <c r="K111" s="47"/>
      <c r="L111" s="143"/>
      <c r="M111">
        <f t="shared" si="4"/>
        <v>6</v>
      </c>
      <c r="N111">
        <f t="shared" si="5"/>
        <v>2018</v>
      </c>
      <c r="O111">
        <f t="shared" ca="1" si="6"/>
        <v>6</v>
      </c>
      <c r="P111" t="e">
        <f t="shared" ca="1" si="7"/>
        <v>#N/A</v>
      </c>
    </row>
    <row r="112" spans="1:16" x14ac:dyDescent="0.25">
      <c r="A112" s="4">
        <v>109</v>
      </c>
      <c r="B112" s="21">
        <v>43284</v>
      </c>
      <c r="C112" s="3" t="s">
        <v>246</v>
      </c>
      <c r="D112" s="42"/>
      <c r="E112" s="43"/>
      <c r="F112" s="85" t="s">
        <v>247</v>
      </c>
      <c r="G112" s="39">
        <v>47</v>
      </c>
      <c r="H112" s="39"/>
      <c r="I112" s="39"/>
      <c r="J112" s="48"/>
      <c r="K112" s="47"/>
      <c r="L112" s="143"/>
      <c r="M112">
        <f t="shared" si="4"/>
        <v>7</v>
      </c>
      <c r="N112">
        <f t="shared" si="5"/>
        <v>2018</v>
      </c>
      <c r="O112">
        <f t="shared" ca="1" si="6"/>
        <v>7</v>
      </c>
      <c r="P112" t="e">
        <f t="shared" ca="1" si="7"/>
        <v>#N/A</v>
      </c>
    </row>
    <row r="113" spans="1:16" x14ac:dyDescent="0.25">
      <c r="A113" s="4">
        <v>110</v>
      </c>
      <c r="B113" s="21">
        <v>43297</v>
      </c>
      <c r="C113" s="3" t="s">
        <v>248</v>
      </c>
      <c r="D113" s="42"/>
      <c r="E113" s="43"/>
      <c r="F113" s="85" t="s">
        <v>249</v>
      </c>
      <c r="G113" s="39">
        <v>48</v>
      </c>
      <c r="H113" s="39"/>
      <c r="I113" s="39"/>
      <c r="J113" s="48"/>
      <c r="K113" s="47"/>
      <c r="L113" s="143"/>
      <c r="M113">
        <f t="shared" si="4"/>
        <v>7</v>
      </c>
      <c r="N113">
        <f t="shared" si="5"/>
        <v>2018</v>
      </c>
      <c r="O113">
        <f t="shared" ca="1" si="6"/>
        <v>7</v>
      </c>
      <c r="P113" t="e">
        <f t="shared" ca="1" si="7"/>
        <v>#N/A</v>
      </c>
    </row>
    <row r="114" spans="1:16" x14ac:dyDescent="0.25">
      <c r="A114" s="4">
        <v>111</v>
      </c>
      <c r="B114" s="21">
        <v>43297</v>
      </c>
      <c r="C114" s="3" t="s">
        <v>250</v>
      </c>
      <c r="D114" s="42">
        <v>509</v>
      </c>
      <c r="E114" s="43"/>
      <c r="F114" s="2" t="s">
        <v>119</v>
      </c>
      <c r="G114" s="39">
        <v>49</v>
      </c>
      <c r="H114" s="39"/>
      <c r="I114" s="39"/>
      <c r="J114" s="48"/>
      <c r="K114" s="47"/>
      <c r="L114" s="143"/>
      <c r="M114">
        <f t="shared" si="4"/>
        <v>7</v>
      </c>
      <c r="N114">
        <f t="shared" si="5"/>
        <v>2018</v>
      </c>
      <c r="O114">
        <f t="shared" ca="1" si="6"/>
        <v>7</v>
      </c>
      <c r="P114" t="e">
        <f t="shared" ca="1" si="7"/>
        <v>#N/A</v>
      </c>
    </row>
    <row r="115" spans="1:16" x14ac:dyDescent="0.25">
      <c r="A115" s="4">
        <v>112</v>
      </c>
      <c r="B115" s="21">
        <v>43305</v>
      </c>
      <c r="C115" s="3" t="s">
        <v>251</v>
      </c>
      <c r="D115" s="42"/>
      <c r="E115" s="43"/>
      <c r="F115" s="85" t="s">
        <v>304</v>
      </c>
      <c r="G115" s="39">
        <v>50</v>
      </c>
      <c r="H115" s="39"/>
      <c r="I115" s="39"/>
      <c r="J115" s="48"/>
      <c r="K115" s="47"/>
      <c r="L115" s="143"/>
      <c r="M115">
        <f t="shared" si="4"/>
        <v>7</v>
      </c>
      <c r="N115">
        <f t="shared" si="5"/>
        <v>2018</v>
      </c>
      <c r="O115">
        <f t="shared" ca="1" si="6"/>
        <v>7</v>
      </c>
      <c r="P115" t="e">
        <f t="shared" ca="1" si="7"/>
        <v>#N/A</v>
      </c>
    </row>
    <row r="116" spans="1:16" x14ac:dyDescent="0.25">
      <c r="A116" s="4">
        <v>113</v>
      </c>
      <c r="B116" s="21">
        <v>43305</v>
      </c>
      <c r="C116" s="3" t="s">
        <v>252</v>
      </c>
      <c r="D116" s="42"/>
      <c r="E116" s="43"/>
      <c r="F116" s="2" t="s">
        <v>76</v>
      </c>
      <c r="G116" s="39">
        <v>51</v>
      </c>
      <c r="H116" s="39"/>
      <c r="I116" s="39"/>
      <c r="J116" s="48"/>
      <c r="K116" s="47"/>
      <c r="L116" s="143"/>
      <c r="M116">
        <f t="shared" si="4"/>
        <v>7</v>
      </c>
      <c r="N116">
        <f t="shared" si="5"/>
        <v>2018</v>
      </c>
      <c r="O116">
        <f t="shared" ca="1" si="6"/>
        <v>7</v>
      </c>
      <c r="P116" t="e">
        <f t="shared" ca="1" si="7"/>
        <v>#N/A</v>
      </c>
    </row>
    <row r="117" spans="1:16" x14ac:dyDescent="0.25">
      <c r="A117" s="4">
        <v>114</v>
      </c>
      <c r="B117" s="21">
        <v>43305</v>
      </c>
      <c r="C117" s="3" t="s">
        <v>253</v>
      </c>
      <c r="D117" s="42"/>
      <c r="E117" s="43"/>
      <c r="F117" s="2" t="s">
        <v>200</v>
      </c>
      <c r="G117" s="39">
        <v>52</v>
      </c>
      <c r="H117" s="39"/>
      <c r="I117" s="39"/>
      <c r="J117" s="48"/>
      <c r="K117" s="47"/>
      <c r="L117" s="143"/>
      <c r="M117">
        <f t="shared" si="4"/>
        <v>7</v>
      </c>
      <c r="N117">
        <f t="shared" si="5"/>
        <v>2018</v>
      </c>
      <c r="O117">
        <f t="shared" ca="1" si="6"/>
        <v>7</v>
      </c>
      <c r="P117" t="e">
        <f t="shared" ca="1" si="7"/>
        <v>#N/A</v>
      </c>
    </row>
    <row r="118" spans="1:16" x14ac:dyDescent="0.25">
      <c r="A118" s="4">
        <v>115</v>
      </c>
      <c r="B118" s="21">
        <v>43305</v>
      </c>
      <c r="C118" s="3" t="s">
        <v>254</v>
      </c>
      <c r="D118" s="42"/>
      <c r="E118" s="43"/>
      <c r="F118" s="2" t="s">
        <v>200</v>
      </c>
      <c r="G118" s="39">
        <v>53</v>
      </c>
      <c r="H118" s="39"/>
      <c r="I118" s="39"/>
      <c r="J118" s="48"/>
      <c r="K118" s="47"/>
      <c r="L118" s="143"/>
      <c r="M118">
        <f t="shared" si="4"/>
        <v>7</v>
      </c>
      <c r="N118">
        <f t="shared" si="5"/>
        <v>2018</v>
      </c>
      <c r="O118">
        <f t="shared" ca="1" si="6"/>
        <v>7</v>
      </c>
      <c r="P118" t="e">
        <f t="shared" ca="1" si="7"/>
        <v>#N/A</v>
      </c>
    </row>
    <row r="119" spans="1:16" x14ac:dyDescent="0.25">
      <c r="A119" s="4">
        <v>116</v>
      </c>
      <c r="B119" s="21">
        <v>43315</v>
      </c>
      <c r="C119" s="3" t="s">
        <v>257</v>
      </c>
      <c r="D119" s="42"/>
      <c r="E119" s="43"/>
      <c r="F119" s="2" t="s">
        <v>76</v>
      </c>
      <c r="G119" s="39">
        <v>55</v>
      </c>
      <c r="H119" s="39"/>
      <c r="I119" s="39"/>
      <c r="J119" s="48"/>
      <c r="K119" s="47"/>
      <c r="L119" s="143"/>
      <c r="M119">
        <f t="shared" si="4"/>
        <v>8</v>
      </c>
      <c r="N119">
        <f t="shared" si="5"/>
        <v>2018</v>
      </c>
      <c r="O119">
        <f t="shared" ca="1" si="6"/>
        <v>8</v>
      </c>
      <c r="P119" t="e">
        <f t="shared" ca="1" si="7"/>
        <v>#N/A</v>
      </c>
    </row>
    <row r="120" spans="1:16" x14ac:dyDescent="0.25">
      <c r="A120" s="4">
        <v>117</v>
      </c>
      <c r="B120" s="21">
        <v>43315</v>
      </c>
      <c r="C120" s="3" t="s">
        <v>256</v>
      </c>
      <c r="D120" s="42"/>
      <c r="E120" s="43"/>
      <c r="F120" s="85" t="s">
        <v>255</v>
      </c>
      <c r="G120" s="39">
        <v>56</v>
      </c>
      <c r="H120" s="39"/>
      <c r="I120" s="39"/>
      <c r="J120" s="48"/>
      <c r="K120" s="47"/>
      <c r="L120" s="143"/>
      <c r="M120">
        <f t="shared" si="4"/>
        <v>8</v>
      </c>
      <c r="N120">
        <f t="shared" si="5"/>
        <v>2018</v>
      </c>
      <c r="O120">
        <f t="shared" ca="1" si="6"/>
        <v>8</v>
      </c>
      <c r="P120" t="e">
        <f t="shared" ca="1" si="7"/>
        <v>#N/A</v>
      </c>
    </row>
    <row r="121" spans="1:16" x14ac:dyDescent="0.25">
      <c r="A121" s="4">
        <v>118</v>
      </c>
      <c r="B121" s="21">
        <v>43412</v>
      </c>
      <c r="C121" s="3" t="s">
        <v>258</v>
      </c>
      <c r="D121" s="42">
        <v>2446</v>
      </c>
      <c r="E121" s="43"/>
      <c r="F121" s="2" t="s">
        <v>119</v>
      </c>
      <c r="G121" s="39">
        <v>62</v>
      </c>
      <c r="H121" s="39" t="s">
        <v>151</v>
      </c>
      <c r="I121" s="39"/>
      <c r="J121" s="48"/>
      <c r="K121" s="47"/>
      <c r="L121" s="143"/>
      <c r="M121">
        <f t="shared" si="4"/>
        <v>11</v>
      </c>
      <c r="N121">
        <f t="shared" si="5"/>
        <v>2018</v>
      </c>
      <c r="O121">
        <f t="shared" ca="1" si="6"/>
        <v>11</v>
      </c>
      <c r="P121" t="e">
        <f t="shared" ca="1" si="7"/>
        <v>#N/A</v>
      </c>
    </row>
    <row r="122" spans="1:16" x14ac:dyDescent="0.25">
      <c r="A122" s="4">
        <v>119</v>
      </c>
      <c r="B122" s="21">
        <v>43412</v>
      </c>
      <c r="C122" s="3" t="s">
        <v>259</v>
      </c>
      <c r="D122" s="42"/>
      <c r="E122" s="43"/>
      <c r="F122" s="2" t="s">
        <v>119</v>
      </c>
      <c r="G122" s="39">
        <v>64</v>
      </c>
      <c r="H122" s="39"/>
      <c r="I122" s="39"/>
      <c r="J122" s="48"/>
      <c r="K122" s="47"/>
      <c r="L122" s="143"/>
      <c r="M122">
        <f t="shared" si="4"/>
        <v>11</v>
      </c>
      <c r="N122">
        <f t="shared" si="5"/>
        <v>2018</v>
      </c>
      <c r="O122">
        <f t="shared" ca="1" si="6"/>
        <v>11</v>
      </c>
      <c r="P122" t="e">
        <f t="shared" ca="1" si="7"/>
        <v>#N/A</v>
      </c>
    </row>
    <row r="123" spans="1:16" x14ac:dyDescent="0.25">
      <c r="A123" s="4">
        <v>120</v>
      </c>
      <c r="B123" s="21">
        <v>43412</v>
      </c>
      <c r="C123" s="3" t="s">
        <v>260</v>
      </c>
      <c r="D123" s="42"/>
      <c r="E123" s="43"/>
      <c r="F123" s="2" t="s">
        <v>119</v>
      </c>
      <c r="G123" s="39">
        <v>65</v>
      </c>
      <c r="H123" s="39"/>
      <c r="I123" s="39"/>
      <c r="J123" s="48"/>
      <c r="K123" s="47"/>
      <c r="L123" s="143"/>
      <c r="M123">
        <f t="shared" si="4"/>
        <v>11</v>
      </c>
      <c r="N123">
        <f t="shared" si="5"/>
        <v>2018</v>
      </c>
      <c r="O123">
        <f t="shared" ca="1" si="6"/>
        <v>11</v>
      </c>
      <c r="P123" t="e">
        <f t="shared" ca="1" si="7"/>
        <v>#N/A</v>
      </c>
    </row>
    <row r="124" spans="1:16" x14ac:dyDescent="0.25">
      <c r="A124" s="4">
        <v>121</v>
      </c>
      <c r="B124" s="21">
        <v>43412</v>
      </c>
      <c r="C124" s="3" t="s">
        <v>261</v>
      </c>
      <c r="D124" s="42"/>
      <c r="E124" s="43"/>
      <c r="F124" s="57" t="s">
        <v>262</v>
      </c>
      <c r="G124" s="39">
        <v>66</v>
      </c>
      <c r="H124" s="39"/>
      <c r="I124" s="39"/>
      <c r="J124" s="48"/>
      <c r="K124" s="47"/>
      <c r="L124" s="143"/>
      <c r="M124">
        <f t="shared" si="4"/>
        <v>11</v>
      </c>
      <c r="N124">
        <f t="shared" si="5"/>
        <v>2018</v>
      </c>
      <c r="O124">
        <f t="shared" ca="1" si="6"/>
        <v>11</v>
      </c>
      <c r="P124" t="e">
        <f t="shared" ca="1" si="7"/>
        <v>#N/A</v>
      </c>
    </row>
    <row r="125" spans="1:16" x14ac:dyDescent="0.25">
      <c r="A125" s="4">
        <v>122</v>
      </c>
      <c r="B125" s="21">
        <v>43417</v>
      </c>
      <c r="C125" s="3" t="s">
        <v>123</v>
      </c>
      <c r="D125" s="42"/>
      <c r="E125" s="43"/>
      <c r="F125" s="57" t="s">
        <v>263</v>
      </c>
      <c r="G125" s="39">
        <v>70</v>
      </c>
      <c r="H125" s="39"/>
      <c r="I125" s="39"/>
      <c r="J125" s="48"/>
      <c r="K125" s="47"/>
      <c r="L125" s="143"/>
      <c r="M125">
        <f t="shared" si="4"/>
        <v>11</v>
      </c>
      <c r="N125">
        <f t="shared" si="5"/>
        <v>2018</v>
      </c>
      <c r="O125">
        <f t="shared" ca="1" si="6"/>
        <v>11</v>
      </c>
      <c r="P125" t="e">
        <f t="shared" ca="1" si="7"/>
        <v>#N/A</v>
      </c>
    </row>
    <row r="126" spans="1:16" x14ac:dyDescent="0.25">
      <c r="A126" s="4">
        <v>123</v>
      </c>
      <c r="B126" s="21">
        <v>43438</v>
      </c>
      <c r="C126" s="3" t="s">
        <v>264</v>
      </c>
      <c r="D126" s="42"/>
      <c r="E126" s="43"/>
      <c r="F126" s="2" t="s">
        <v>192</v>
      </c>
      <c r="G126" s="39">
        <v>79</v>
      </c>
      <c r="H126" s="39"/>
      <c r="I126" s="39"/>
      <c r="J126" s="48"/>
      <c r="K126" s="47"/>
      <c r="L126" s="143"/>
      <c r="M126">
        <f t="shared" si="4"/>
        <v>12</v>
      </c>
      <c r="N126">
        <f t="shared" si="5"/>
        <v>2018</v>
      </c>
      <c r="O126">
        <f t="shared" ca="1" si="6"/>
        <v>12</v>
      </c>
      <c r="P126" t="e">
        <f t="shared" ca="1" si="7"/>
        <v>#N/A</v>
      </c>
    </row>
    <row r="127" spans="1:16" x14ac:dyDescent="0.25">
      <c r="A127" s="4">
        <v>124</v>
      </c>
      <c r="B127" s="21">
        <v>43451</v>
      </c>
      <c r="C127" s="3" t="s">
        <v>265</v>
      </c>
      <c r="D127" s="42"/>
      <c r="E127" s="43"/>
      <c r="F127" s="85" t="s">
        <v>266</v>
      </c>
      <c r="G127" s="39">
        <v>89</v>
      </c>
      <c r="H127" s="39"/>
      <c r="I127" s="39"/>
      <c r="J127" s="48"/>
      <c r="K127" s="47"/>
      <c r="L127" s="143"/>
      <c r="M127">
        <f t="shared" si="4"/>
        <v>12</v>
      </c>
      <c r="N127">
        <f t="shared" si="5"/>
        <v>2018</v>
      </c>
      <c r="O127">
        <f t="shared" ca="1" si="6"/>
        <v>12</v>
      </c>
      <c r="P127" t="e">
        <f t="shared" ca="1" si="7"/>
        <v>#N/A</v>
      </c>
    </row>
    <row r="128" spans="1:16" x14ac:dyDescent="0.25">
      <c r="A128" s="4">
        <v>125</v>
      </c>
      <c r="B128" s="21">
        <v>43451</v>
      </c>
      <c r="C128" s="3" t="s">
        <v>267</v>
      </c>
      <c r="D128" s="42"/>
      <c r="E128" s="43"/>
      <c r="F128" s="2" t="s">
        <v>119</v>
      </c>
      <c r="G128" s="39">
        <v>90</v>
      </c>
      <c r="H128" s="39"/>
      <c r="I128" s="39"/>
      <c r="J128" s="48"/>
      <c r="K128" s="47"/>
      <c r="L128" s="143"/>
      <c r="M128">
        <f t="shared" si="4"/>
        <v>12</v>
      </c>
      <c r="N128">
        <f t="shared" si="5"/>
        <v>2018</v>
      </c>
      <c r="O128">
        <f t="shared" ca="1" si="6"/>
        <v>12</v>
      </c>
      <c r="P128" t="e">
        <f t="shared" ca="1" si="7"/>
        <v>#N/A</v>
      </c>
    </row>
    <row r="129" spans="1:16" x14ac:dyDescent="0.25">
      <c r="A129" s="4">
        <v>126</v>
      </c>
      <c r="B129" s="21">
        <v>43452</v>
      </c>
      <c r="C129" s="3" t="s">
        <v>268</v>
      </c>
      <c r="D129" s="42"/>
      <c r="E129" s="43"/>
      <c r="F129" s="2" t="s">
        <v>119</v>
      </c>
      <c r="G129" s="39">
        <v>91</v>
      </c>
      <c r="H129" s="39"/>
      <c r="I129" s="39"/>
      <c r="J129" s="48"/>
      <c r="K129" s="47"/>
      <c r="L129" s="143"/>
      <c r="M129">
        <f t="shared" si="4"/>
        <v>12</v>
      </c>
      <c r="N129">
        <f t="shared" si="5"/>
        <v>2018</v>
      </c>
      <c r="O129">
        <f t="shared" ca="1" si="6"/>
        <v>12</v>
      </c>
      <c r="P129" t="e">
        <f t="shared" ca="1" si="7"/>
        <v>#N/A</v>
      </c>
    </row>
    <row r="130" spans="1:16" x14ac:dyDescent="0.25">
      <c r="A130" s="4">
        <v>127</v>
      </c>
      <c r="B130" s="21">
        <v>43452</v>
      </c>
      <c r="C130" s="3" t="s">
        <v>269</v>
      </c>
      <c r="D130" s="42"/>
      <c r="E130" s="43"/>
      <c r="F130" s="2" t="s">
        <v>119</v>
      </c>
      <c r="G130" s="39">
        <v>92</v>
      </c>
      <c r="H130" s="39"/>
      <c r="I130" s="39"/>
      <c r="J130" s="48"/>
      <c r="K130" s="47"/>
      <c r="L130" s="143"/>
      <c r="M130">
        <f t="shared" si="4"/>
        <v>12</v>
      </c>
      <c r="N130">
        <f t="shared" si="5"/>
        <v>2018</v>
      </c>
      <c r="O130">
        <f t="shared" ca="1" si="6"/>
        <v>12</v>
      </c>
      <c r="P130" t="e">
        <f t="shared" ca="1" si="7"/>
        <v>#N/A</v>
      </c>
    </row>
    <row r="131" spans="1:16" x14ac:dyDescent="0.25">
      <c r="A131" s="4">
        <v>128</v>
      </c>
      <c r="B131" s="21">
        <v>43468</v>
      </c>
      <c r="C131" s="3" t="s">
        <v>270</v>
      </c>
      <c r="D131" s="63"/>
      <c r="E131" s="43"/>
      <c r="F131" s="57" t="s">
        <v>141</v>
      </c>
      <c r="G131" s="39">
        <v>97</v>
      </c>
      <c r="H131" s="39"/>
      <c r="I131" s="39"/>
      <c r="J131" s="48"/>
      <c r="K131" s="47"/>
      <c r="L131" s="143"/>
      <c r="M131">
        <f t="shared" si="4"/>
        <v>1</v>
      </c>
      <c r="N131">
        <f t="shared" si="5"/>
        <v>2019</v>
      </c>
      <c r="O131" t="e">
        <f t="shared" ca="1" si="6"/>
        <v>#N/A</v>
      </c>
      <c r="P131">
        <f t="shared" ca="1" si="7"/>
        <v>1</v>
      </c>
    </row>
    <row r="132" spans="1:16" x14ac:dyDescent="0.25">
      <c r="A132" s="4">
        <v>129</v>
      </c>
      <c r="B132" s="21">
        <v>43476</v>
      </c>
      <c r="C132" s="3" t="s">
        <v>271</v>
      </c>
      <c r="D132" s="63"/>
      <c r="E132" s="4"/>
      <c r="F132" s="2" t="s">
        <v>119</v>
      </c>
      <c r="G132" s="39">
        <v>98</v>
      </c>
      <c r="H132" s="2"/>
      <c r="I132" s="2"/>
      <c r="J132" s="62"/>
      <c r="K132" s="141"/>
      <c r="L132" s="143"/>
      <c r="M132">
        <f t="shared" si="4"/>
        <v>1</v>
      </c>
      <c r="N132">
        <f t="shared" si="5"/>
        <v>2019</v>
      </c>
      <c r="O132" t="e">
        <f t="shared" ca="1" si="6"/>
        <v>#N/A</v>
      </c>
      <c r="P132">
        <f t="shared" ca="1" si="7"/>
        <v>1</v>
      </c>
    </row>
    <row r="133" spans="1:16" x14ac:dyDescent="0.25">
      <c r="A133" s="146">
        <v>130</v>
      </c>
      <c r="B133" s="21">
        <v>43349</v>
      </c>
      <c r="C133" s="3" t="s">
        <v>274</v>
      </c>
      <c r="D133" s="42">
        <v>2418</v>
      </c>
      <c r="E133" s="43">
        <v>3357</v>
      </c>
      <c r="F133" s="2" t="s">
        <v>119</v>
      </c>
      <c r="G133" s="39">
        <v>108</v>
      </c>
      <c r="H133" s="39" t="s">
        <v>17</v>
      </c>
      <c r="I133" s="39" t="s">
        <v>101</v>
      </c>
      <c r="J133" s="48">
        <v>83.3</v>
      </c>
      <c r="K133" s="47"/>
      <c r="L133" s="143"/>
      <c r="M133">
        <f t="shared" ref="M133:M196" si="8">IF(C133="","",MONTH(B133))</f>
        <v>9</v>
      </c>
      <c r="N133">
        <f t="shared" ref="N133:N196" si="9">IF(C133="","",YEAR(B133))</f>
        <v>2018</v>
      </c>
      <c r="O133">
        <f t="shared" ref="O133:O196" ca="1" si="10">INDEX(M133:N133,MATCH($O$6,N133:N133,0),1)</f>
        <v>9</v>
      </c>
      <c r="P133" t="e">
        <f t="shared" ref="P133:P196" ca="1" si="11">INDEX(M133:N133,MATCH($P$6,N133:N133,0),1)</f>
        <v>#N/A</v>
      </c>
    </row>
    <row r="134" spans="1:16" x14ac:dyDescent="0.25">
      <c r="A134" s="146">
        <v>131</v>
      </c>
      <c r="B134" s="21">
        <v>43355</v>
      </c>
      <c r="C134" s="3" t="s">
        <v>273</v>
      </c>
      <c r="D134" s="150">
        <v>2487</v>
      </c>
      <c r="E134" s="43">
        <v>3358</v>
      </c>
      <c r="F134" s="2" t="s">
        <v>119</v>
      </c>
      <c r="G134" s="39">
        <v>106</v>
      </c>
      <c r="H134" s="39" t="s">
        <v>17</v>
      </c>
      <c r="I134" s="39" t="s">
        <v>101</v>
      </c>
      <c r="J134" s="48">
        <v>37.18</v>
      </c>
      <c r="K134" s="47"/>
      <c r="L134" s="143"/>
      <c r="M134">
        <f t="shared" si="8"/>
        <v>9</v>
      </c>
      <c r="N134">
        <f t="shared" si="9"/>
        <v>2018</v>
      </c>
      <c r="O134">
        <f t="shared" ca="1" si="10"/>
        <v>9</v>
      </c>
      <c r="P134" t="e">
        <f t="shared" ca="1" si="11"/>
        <v>#N/A</v>
      </c>
    </row>
    <row r="135" spans="1:16" x14ac:dyDescent="0.25">
      <c r="A135" s="146">
        <v>132</v>
      </c>
      <c r="B135" s="178">
        <v>43343</v>
      </c>
      <c r="C135" s="179" t="s">
        <v>275</v>
      </c>
      <c r="D135" s="39"/>
      <c r="E135" s="71">
        <v>3375</v>
      </c>
      <c r="F135" s="2" t="s">
        <v>119</v>
      </c>
      <c r="G135" s="39">
        <v>123</v>
      </c>
      <c r="H135" s="39" t="s">
        <v>17</v>
      </c>
      <c r="I135" s="39" t="s">
        <v>101</v>
      </c>
      <c r="J135" s="48"/>
      <c r="K135" s="47"/>
      <c r="L135" s="143"/>
      <c r="M135">
        <f t="shared" si="8"/>
        <v>8</v>
      </c>
      <c r="N135">
        <f t="shared" si="9"/>
        <v>2018</v>
      </c>
      <c r="O135">
        <f t="shared" ca="1" si="10"/>
        <v>8</v>
      </c>
      <c r="P135" t="e">
        <f t="shared" ca="1" si="11"/>
        <v>#N/A</v>
      </c>
    </row>
    <row r="136" spans="1:16" x14ac:dyDescent="0.25">
      <c r="A136" s="146">
        <v>133</v>
      </c>
      <c r="B136" s="178">
        <v>43360</v>
      </c>
      <c r="C136" s="179" t="s">
        <v>280</v>
      </c>
      <c r="D136" s="39">
        <v>2591</v>
      </c>
      <c r="E136" s="71">
        <v>3381</v>
      </c>
      <c r="F136" s="2" t="s">
        <v>109</v>
      </c>
      <c r="G136" s="39">
        <v>117</v>
      </c>
      <c r="H136" s="39" t="s">
        <v>17</v>
      </c>
      <c r="I136" s="39" t="s">
        <v>101</v>
      </c>
      <c r="J136" s="48">
        <v>53.96</v>
      </c>
      <c r="K136" s="47"/>
      <c r="L136" s="143"/>
      <c r="M136">
        <f t="shared" si="8"/>
        <v>9</v>
      </c>
      <c r="N136">
        <f t="shared" si="9"/>
        <v>2018</v>
      </c>
      <c r="O136">
        <f t="shared" ca="1" si="10"/>
        <v>9</v>
      </c>
      <c r="P136" t="e">
        <f t="shared" ca="1" si="11"/>
        <v>#N/A</v>
      </c>
    </row>
    <row r="137" spans="1:16" x14ac:dyDescent="0.25">
      <c r="A137" s="4">
        <v>134</v>
      </c>
      <c r="B137" s="21">
        <v>43488</v>
      </c>
      <c r="C137" s="3" t="s">
        <v>291</v>
      </c>
      <c r="D137" s="40"/>
      <c r="E137" s="43" t="s">
        <v>103</v>
      </c>
      <c r="F137" s="2" t="s">
        <v>293</v>
      </c>
      <c r="G137" s="39">
        <v>103</v>
      </c>
      <c r="H137" s="39" t="s">
        <v>17</v>
      </c>
      <c r="I137" s="39" t="s">
        <v>103</v>
      </c>
      <c r="J137" s="48" t="s">
        <v>295</v>
      </c>
      <c r="K137" s="47"/>
      <c r="L137" s="143" t="s">
        <v>103</v>
      </c>
      <c r="M137">
        <f t="shared" si="8"/>
        <v>1</v>
      </c>
      <c r="N137">
        <f t="shared" si="9"/>
        <v>2019</v>
      </c>
      <c r="O137" t="e">
        <f t="shared" ca="1" si="10"/>
        <v>#N/A</v>
      </c>
      <c r="P137">
        <f t="shared" ca="1" si="11"/>
        <v>1</v>
      </c>
    </row>
    <row r="138" spans="1:16" x14ac:dyDescent="0.25">
      <c r="A138" s="4">
        <v>135</v>
      </c>
      <c r="B138" s="21">
        <v>43488</v>
      </c>
      <c r="C138" s="3" t="s">
        <v>292</v>
      </c>
      <c r="D138" s="42"/>
      <c r="E138" s="43" t="s">
        <v>103</v>
      </c>
      <c r="F138" s="2" t="s">
        <v>294</v>
      </c>
      <c r="G138" s="39">
        <v>104</v>
      </c>
      <c r="H138" s="39" t="s">
        <v>17</v>
      </c>
      <c r="I138" s="39" t="s">
        <v>103</v>
      </c>
      <c r="J138" s="48" t="s">
        <v>295</v>
      </c>
      <c r="K138" s="47"/>
      <c r="L138" s="143" t="s">
        <v>103</v>
      </c>
      <c r="M138">
        <f t="shared" si="8"/>
        <v>1</v>
      </c>
      <c r="N138">
        <f t="shared" si="9"/>
        <v>2019</v>
      </c>
      <c r="O138" t="e">
        <f t="shared" ca="1" si="10"/>
        <v>#N/A</v>
      </c>
      <c r="P138">
        <f t="shared" ca="1" si="11"/>
        <v>1</v>
      </c>
    </row>
    <row r="139" spans="1:16" x14ac:dyDescent="0.25">
      <c r="A139" s="4">
        <v>136</v>
      </c>
      <c r="B139" s="21">
        <v>43488</v>
      </c>
      <c r="C139" s="3" t="s">
        <v>296</v>
      </c>
      <c r="D139" s="42"/>
      <c r="E139" s="43"/>
      <c r="F139" s="2" t="s">
        <v>109</v>
      </c>
      <c r="G139" s="39" t="s">
        <v>103</v>
      </c>
      <c r="H139" s="39"/>
      <c r="I139" s="39" t="s">
        <v>105</v>
      </c>
      <c r="J139" s="48">
        <v>38.81</v>
      </c>
      <c r="K139" s="47">
        <v>36.31</v>
      </c>
      <c r="L139" s="143"/>
      <c r="M139">
        <f t="shared" si="8"/>
        <v>1</v>
      </c>
      <c r="N139">
        <f t="shared" si="9"/>
        <v>2019</v>
      </c>
      <c r="O139" t="e">
        <f t="shared" ca="1" si="10"/>
        <v>#N/A</v>
      </c>
      <c r="P139">
        <f t="shared" ca="1" si="11"/>
        <v>1</v>
      </c>
    </row>
    <row r="140" spans="1:16" x14ac:dyDescent="0.25">
      <c r="A140" s="4">
        <v>137</v>
      </c>
      <c r="B140" s="21">
        <v>43444</v>
      </c>
      <c r="C140" s="3" t="s">
        <v>297</v>
      </c>
      <c r="D140" s="42">
        <v>570</v>
      </c>
      <c r="E140" s="43" t="s">
        <v>103</v>
      </c>
      <c r="F140" s="2" t="s">
        <v>298</v>
      </c>
      <c r="G140" s="39"/>
      <c r="H140" s="39"/>
      <c r="I140" s="39"/>
      <c r="J140" s="182" t="s">
        <v>391</v>
      </c>
      <c r="K140" s="47"/>
      <c r="L140" s="143"/>
      <c r="M140">
        <f t="shared" si="8"/>
        <v>12</v>
      </c>
      <c r="N140">
        <f t="shared" si="9"/>
        <v>2018</v>
      </c>
      <c r="O140">
        <f t="shared" ca="1" si="10"/>
        <v>12</v>
      </c>
      <c r="P140" t="e">
        <f t="shared" ca="1" si="11"/>
        <v>#N/A</v>
      </c>
    </row>
    <row r="141" spans="1:16" x14ac:dyDescent="0.25">
      <c r="A141" s="146">
        <v>138</v>
      </c>
      <c r="B141" s="21">
        <v>43357</v>
      </c>
      <c r="C141" s="3" t="s">
        <v>310</v>
      </c>
      <c r="D141" s="42">
        <v>2575</v>
      </c>
      <c r="E141" s="43">
        <v>3440</v>
      </c>
      <c r="F141" s="2" t="s">
        <v>109</v>
      </c>
      <c r="G141" s="39">
        <v>119</v>
      </c>
      <c r="H141" s="39" t="s">
        <v>17</v>
      </c>
      <c r="I141" s="39" t="s">
        <v>101</v>
      </c>
      <c r="J141" s="201" t="s">
        <v>375</v>
      </c>
      <c r="K141" s="47"/>
      <c r="L141" s="201" t="s">
        <v>375</v>
      </c>
      <c r="M141">
        <f t="shared" si="8"/>
        <v>9</v>
      </c>
      <c r="N141">
        <f t="shared" si="9"/>
        <v>2018</v>
      </c>
      <c r="O141">
        <f t="shared" ca="1" si="10"/>
        <v>9</v>
      </c>
      <c r="P141" t="e">
        <f t="shared" ca="1" si="11"/>
        <v>#N/A</v>
      </c>
    </row>
    <row r="142" spans="1:16" x14ac:dyDescent="0.25">
      <c r="A142" s="173">
        <v>139</v>
      </c>
      <c r="B142" s="21">
        <v>43390</v>
      </c>
      <c r="C142" s="3" t="s">
        <v>331</v>
      </c>
      <c r="D142" s="42">
        <v>3063</v>
      </c>
      <c r="E142" s="43">
        <v>3454</v>
      </c>
      <c r="F142" s="2"/>
      <c r="G142" s="39"/>
      <c r="H142" s="39" t="s">
        <v>151</v>
      </c>
      <c r="I142" s="39" t="s">
        <v>101</v>
      </c>
      <c r="J142" s="202"/>
      <c r="K142" s="47"/>
      <c r="L142" s="202"/>
      <c r="M142">
        <f t="shared" si="8"/>
        <v>10</v>
      </c>
      <c r="N142">
        <f t="shared" si="9"/>
        <v>2018</v>
      </c>
      <c r="O142">
        <f t="shared" ca="1" si="10"/>
        <v>10</v>
      </c>
      <c r="P142" t="e">
        <f t="shared" ca="1" si="11"/>
        <v>#N/A</v>
      </c>
    </row>
    <row r="143" spans="1:16" x14ac:dyDescent="0.25">
      <c r="A143" s="146">
        <v>140</v>
      </c>
      <c r="B143" s="21">
        <v>43130</v>
      </c>
      <c r="C143" s="3" t="s">
        <v>332</v>
      </c>
      <c r="D143" s="42" t="s">
        <v>350</v>
      </c>
      <c r="E143" s="43"/>
      <c r="F143" s="2" t="s">
        <v>333</v>
      </c>
      <c r="G143" s="39">
        <v>105</v>
      </c>
      <c r="H143" s="39"/>
      <c r="I143" s="39" t="s">
        <v>105</v>
      </c>
      <c r="J143" s="48"/>
      <c r="K143" s="47"/>
      <c r="L143" s="48"/>
      <c r="M143">
        <f t="shared" si="8"/>
        <v>1</v>
      </c>
      <c r="N143">
        <f t="shared" si="9"/>
        <v>2018</v>
      </c>
      <c r="O143" t="e">
        <f t="shared" ca="1" si="10"/>
        <v>#N/A</v>
      </c>
      <c r="P143" t="e">
        <f t="shared" ca="1" si="11"/>
        <v>#N/A</v>
      </c>
    </row>
    <row r="144" spans="1:16" x14ac:dyDescent="0.25">
      <c r="A144" s="146">
        <v>141</v>
      </c>
      <c r="B144" s="21">
        <v>43130</v>
      </c>
      <c r="C144" s="163" t="s">
        <v>342</v>
      </c>
      <c r="D144" s="42"/>
      <c r="E144" s="43"/>
      <c r="F144" s="2" t="s">
        <v>343</v>
      </c>
      <c r="G144" s="39">
        <v>107</v>
      </c>
      <c r="H144" s="39"/>
      <c r="I144" s="39" t="s">
        <v>105</v>
      </c>
      <c r="J144" s="48"/>
      <c r="K144" s="47"/>
      <c r="L144" s="48"/>
      <c r="M144">
        <f t="shared" si="8"/>
        <v>1</v>
      </c>
      <c r="N144">
        <f t="shared" si="9"/>
        <v>2018</v>
      </c>
      <c r="O144" t="e">
        <f t="shared" ca="1" si="10"/>
        <v>#N/A</v>
      </c>
      <c r="P144" t="e">
        <f t="shared" ca="1" si="11"/>
        <v>#N/A</v>
      </c>
    </row>
    <row r="145" spans="1:16" x14ac:dyDescent="0.25">
      <c r="A145" s="4">
        <v>142</v>
      </c>
      <c r="B145" s="21">
        <v>43356</v>
      </c>
      <c r="C145" s="3" t="s">
        <v>346</v>
      </c>
      <c r="D145" s="42">
        <v>2544</v>
      </c>
      <c r="E145" s="43">
        <v>3479</v>
      </c>
      <c r="F145" s="2" t="s">
        <v>409</v>
      </c>
      <c r="G145" s="39">
        <v>130</v>
      </c>
      <c r="H145" s="39"/>
      <c r="I145" s="39" t="s">
        <v>101</v>
      </c>
      <c r="J145" s="48"/>
      <c r="K145" s="47"/>
      <c r="L145" s="48"/>
      <c r="M145">
        <f t="shared" si="8"/>
        <v>9</v>
      </c>
      <c r="N145">
        <f t="shared" si="9"/>
        <v>2018</v>
      </c>
      <c r="O145" t="e">
        <f t="shared" ca="1" si="10"/>
        <v>#N/A</v>
      </c>
      <c r="P145" t="e">
        <f t="shared" ca="1" si="11"/>
        <v>#N/A</v>
      </c>
    </row>
    <row r="146" spans="1:16" x14ac:dyDescent="0.25">
      <c r="A146" s="4">
        <v>143</v>
      </c>
      <c r="B146" s="21">
        <v>43320</v>
      </c>
      <c r="C146" s="3" t="s">
        <v>351</v>
      </c>
      <c r="D146" s="42">
        <v>2045</v>
      </c>
      <c r="E146" s="43">
        <v>3499</v>
      </c>
      <c r="F146" s="206" t="s">
        <v>390</v>
      </c>
      <c r="G146" s="39"/>
      <c r="H146" s="39" t="s">
        <v>151</v>
      </c>
      <c r="I146" s="39" t="s">
        <v>101</v>
      </c>
      <c r="J146" s="48"/>
      <c r="K146" s="47"/>
      <c r="L146" s="48"/>
      <c r="M146">
        <f t="shared" si="8"/>
        <v>8</v>
      </c>
      <c r="N146">
        <f t="shared" si="9"/>
        <v>2018</v>
      </c>
      <c r="O146" t="e">
        <f t="shared" ca="1" si="10"/>
        <v>#N/A</v>
      </c>
      <c r="P146" t="e">
        <f t="shared" ca="1" si="11"/>
        <v>#N/A</v>
      </c>
    </row>
    <row r="147" spans="1:16" x14ac:dyDescent="0.25">
      <c r="A147" s="4">
        <v>144</v>
      </c>
      <c r="B147" s="21">
        <v>43363</v>
      </c>
      <c r="C147" s="3" t="s">
        <v>352</v>
      </c>
      <c r="D147" s="42">
        <v>2691</v>
      </c>
      <c r="E147" s="43">
        <v>3523</v>
      </c>
      <c r="F147" s="2"/>
      <c r="G147" s="39"/>
      <c r="H147" s="39" t="s">
        <v>17</v>
      </c>
      <c r="I147" s="39" t="s">
        <v>101</v>
      </c>
      <c r="J147" s="48"/>
      <c r="K147" s="47"/>
      <c r="L147" s="48"/>
      <c r="M147">
        <f t="shared" si="8"/>
        <v>9</v>
      </c>
      <c r="N147">
        <f t="shared" si="9"/>
        <v>2018</v>
      </c>
      <c r="O147" t="e">
        <f t="shared" ca="1" si="10"/>
        <v>#N/A</v>
      </c>
      <c r="P147" t="e">
        <f t="shared" ca="1" si="11"/>
        <v>#N/A</v>
      </c>
    </row>
    <row r="148" spans="1:16" x14ac:dyDescent="0.25">
      <c r="A148" s="146">
        <v>145</v>
      </c>
      <c r="B148" s="21">
        <v>43500</v>
      </c>
      <c r="C148" s="3" t="s">
        <v>157</v>
      </c>
      <c r="D148" s="42" t="s">
        <v>363</v>
      </c>
      <c r="E148" s="43" t="s">
        <v>103</v>
      </c>
      <c r="F148" s="57" t="s">
        <v>354</v>
      </c>
      <c r="G148" s="39">
        <v>109</v>
      </c>
      <c r="H148" s="39" t="s">
        <v>17</v>
      </c>
      <c r="I148" s="39" t="s">
        <v>105</v>
      </c>
      <c r="J148" s="48">
        <v>96.61</v>
      </c>
      <c r="K148" s="47"/>
      <c r="L148" s="48"/>
      <c r="M148">
        <f t="shared" si="8"/>
        <v>2</v>
      </c>
      <c r="N148">
        <f t="shared" si="9"/>
        <v>2019</v>
      </c>
      <c r="O148" t="e">
        <f t="shared" ca="1" si="10"/>
        <v>#N/A</v>
      </c>
      <c r="P148" t="e">
        <f t="shared" ca="1" si="11"/>
        <v>#N/A</v>
      </c>
    </row>
    <row r="149" spans="1:16" x14ac:dyDescent="0.25">
      <c r="A149" s="146">
        <v>146</v>
      </c>
      <c r="B149" s="21">
        <v>43507</v>
      </c>
      <c r="C149" s="3" t="s">
        <v>355</v>
      </c>
      <c r="D149" s="42"/>
      <c r="E149" s="43" t="s">
        <v>103</v>
      </c>
      <c r="F149" s="57" t="s">
        <v>356</v>
      </c>
      <c r="G149" s="39">
        <v>110</v>
      </c>
      <c r="H149" s="39" t="s">
        <v>151</v>
      </c>
      <c r="I149" s="39" t="s">
        <v>105</v>
      </c>
      <c r="J149" s="48"/>
      <c r="K149" s="47"/>
      <c r="L149" s="48"/>
      <c r="M149">
        <f t="shared" si="8"/>
        <v>2</v>
      </c>
      <c r="N149">
        <f t="shared" si="9"/>
        <v>2019</v>
      </c>
      <c r="O149" t="e">
        <f t="shared" ca="1" si="10"/>
        <v>#N/A</v>
      </c>
      <c r="P149" t="e">
        <f t="shared" ca="1" si="11"/>
        <v>#N/A</v>
      </c>
    </row>
    <row r="150" spans="1:16" x14ac:dyDescent="0.25">
      <c r="A150" s="146">
        <v>147</v>
      </c>
      <c r="B150" s="21">
        <v>43507</v>
      </c>
      <c r="C150" s="3" t="s">
        <v>358</v>
      </c>
      <c r="D150" s="42"/>
      <c r="E150" s="43" t="s">
        <v>103</v>
      </c>
      <c r="F150" s="2" t="s">
        <v>119</v>
      </c>
      <c r="G150" s="39">
        <v>111</v>
      </c>
      <c r="H150" s="39"/>
      <c r="I150" s="39" t="s">
        <v>105</v>
      </c>
      <c r="J150" s="48" t="s">
        <v>361</v>
      </c>
      <c r="K150" s="47">
        <v>46.61</v>
      </c>
      <c r="L150" s="48" t="s">
        <v>361</v>
      </c>
      <c r="M150">
        <f t="shared" si="8"/>
        <v>2</v>
      </c>
      <c r="N150">
        <f t="shared" si="9"/>
        <v>2019</v>
      </c>
      <c r="O150" t="e">
        <f t="shared" ca="1" si="10"/>
        <v>#N/A</v>
      </c>
      <c r="P150" t="e">
        <f t="shared" ca="1" si="11"/>
        <v>#N/A</v>
      </c>
    </row>
    <row r="151" spans="1:16" x14ac:dyDescent="0.25">
      <c r="A151" s="146">
        <v>148</v>
      </c>
      <c r="B151" s="21">
        <v>43507</v>
      </c>
      <c r="C151" s="3" t="s">
        <v>358</v>
      </c>
      <c r="D151" s="42"/>
      <c r="E151" s="43" t="s">
        <v>103</v>
      </c>
      <c r="F151" s="57" t="s">
        <v>357</v>
      </c>
      <c r="G151" s="39">
        <v>112</v>
      </c>
      <c r="H151" s="39"/>
      <c r="I151" s="39" t="s">
        <v>105</v>
      </c>
      <c r="J151" s="48" t="s">
        <v>103</v>
      </c>
      <c r="K151" s="47">
        <v>100.31</v>
      </c>
      <c r="L151" s="48"/>
      <c r="M151">
        <f t="shared" si="8"/>
        <v>2</v>
      </c>
      <c r="N151">
        <f t="shared" si="9"/>
        <v>2019</v>
      </c>
      <c r="O151" t="e">
        <f t="shared" ca="1" si="10"/>
        <v>#N/A</v>
      </c>
      <c r="P151" t="e">
        <f t="shared" ca="1" si="11"/>
        <v>#N/A</v>
      </c>
    </row>
    <row r="152" spans="1:16" x14ac:dyDescent="0.25">
      <c r="A152" s="146">
        <v>149</v>
      </c>
      <c r="B152" s="21">
        <v>43509</v>
      </c>
      <c r="C152" s="3" t="s">
        <v>362</v>
      </c>
      <c r="D152" s="42">
        <v>2721</v>
      </c>
      <c r="E152" s="43" t="s">
        <v>103</v>
      </c>
      <c r="F152" s="2" t="s">
        <v>119</v>
      </c>
      <c r="G152" s="39">
        <v>118</v>
      </c>
      <c r="H152" s="39" t="s">
        <v>151</v>
      </c>
      <c r="I152" s="39" t="s">
        <v>105</v>
      </c>
      <c r="J152" s="48">
        <v>32.11</v>
      </c>
      <c r="K152" s="47"/>
      <c r="L152" s="201" t="s">
        <v>374</v>
      </c>
      <c r="M152">
        <f t="shared" si="8"/>
        <v>2</v>
      </c>
      <c r="N152">
        <f t="shared" si="9"/>
        <v>2019</v>
      </c>
      <c r="O152" t="e">
        <f t="shared" ca="1" si="10"/>
        <v>#N/A</v>
      </c>
      <c r="P152" t="e">
        <f t="shared" ca="1" si="11"/>
        <v>#N/A</v>
      </c>
    </row>
    <row r="153" spans="1:16" x14ac:dyDescent="0.25">
      <c r="A153" s="146">
        <v>150</v>
      </c>
      <c r="B153" s="21">
        <v>43508</v>
      </c>
      <c r="C153" s="3" t="s">
        <v>369</v>
      </c>
      <c r="D153" s="42" t="s">
        <v>103</v>
      </c>
      <c r="E153" s="43" t="s">
        <v>103</v>
      </c>
      <c r="F153" s="2" t="s">
        <v>76</v>
      </c>
      <c r="G153" s="39">
        <v>113</v>
      </c>
      <c r="H153" s="39"/>
      <c r="I153" s="39" t="s">
        <v>105</v>
      </c>
      <c r="J153" s="48">
        <v>35.31</v>
      </c>
      <c r="K153" s="203"/>
      <c r="L153" s="202" t="s">
        <v>370</v>
      </c>
      <c r="M153">
        <f t="shared" si="8"/>
        <v>2</v>
      </c>
      <c r="N153">
        <f t="shared" si="9"/>
        <v>2019</v>
      </c>
      <c r="O153" t="e">
        <f t="shared" ca="1" si="10"/>
        <v>#N/A</v>
      </c>
      <c r="P153" t="e">
        <f t="shared" ca="1" si="11"/>
        <v>#N/A</v>
      </c>
    </row>
    <row r="154" spans="1:16" x14ac:dyDescent="0.25">
      <c r="A154" s="146">
        <v>151</v>
      </c>
      <c r="B154" s="21">
        <v>43510</v>
      </c>
      <c r="C154" s="200" t="s">
        <v>372</v>
      </c>
      <c r="D154" s="42" t="s">
        <v>103</v>
      </c>
      <c r="E154" s="43" t="s">
        <v>103</v>
      </c>
      <c r="F154" s="2" t="s">
        <v>371</v>
      </c>
      <c r="G154" s="39">
        <v>116</v>
      </c>
      <c r="H154" s="39"/>
      <c r="I154" s="39" t="s">
        <v>105</v>
      </c>
      <c r="J154" s="48">
        <v>122.41</v>
      </c>
      <c r="K154" s="204"/>
      <c r="L154" s="48" t="s">
        <v>373</v>
      </c>
      <c r="M154">
        <f t="shared" si="8"/>
        <v>2</v>
      </c>
      <c r="N154">
        <f t="shared" si="9"/>
        <v>2019</v>
      </c>
      <c r="O154" t="e">
        <f t="shared" ca="1" si="10"/>
        <v>#N/A</v>
      </c>
      <c r="P154" t="e">
        <f t="shared" ca="1" si="11"/>
        <v>#N/A</v>
      </c>
    </row>
    <row r="155" spans="1:16" x14ac:dyDescent="0.25">
      <c r="A155" s="146">
        <v>152</v>
      </c>
      <c r="B155" s="21">
        <v>43511</v>
      </c>
      <c r="C155" t="s">
        <v>376</v>
      </c>
      <c r="D155" s="42"/>
      <c r="E155" s="43"/>
      <c r="F155" s="2" t="s">
        <v>377</v>
      </c>
      <c r="G155" s="39">
        <v>120</v>
      </c>
      <c r="H155" s="39"/>
      <c r="I155" s="39"/>
      <c r="J155" s="48"/>
      <c r="K155" s="47"/>
      <c r="L155" s="48"/>
      <c r="M155">
        <f t="shared" si="8"/>
        <v>2</v>
      </c>
      <c r="N155">
        <f t="shared" si="9"/>
        <v>2019</v>
      </c>
      <c r="O155" t="e">
        <f t="shared" ca="1" si="10"/>
        <v>#N/A</v>
      </c>
      <c r="P155" t="e">
        <f t="shared" ca="1" si="11"/>
        <v>#N/A</v>
      </c>
    </row>
    <row r="156" spans="1:16" x14ac:dyDescent="0.25">
      <c r="A156" s="4">
        <v>153</v>
      </c>
      <c r="B156" s="21">
        <v>43514</v>
      </c>
      <c r="C156" s="176" t="s">
        <v>381</v>
      </c>
      <c r="D156" s="42"/>
      <c r="E156" s="43"/>
      <c r="F156" s="2" t="s">
        <v>109</v>
      </c>
      <c r="G156" s="39">
        <v>121</v>
      </c>
      <c r="H156" s="39"/>
      <c r="I156" s="39"/>
      <c r="J156" s="48"/>
      <c r="K156" s="47"/>
      <c r="L156" s="143"/>
      <c r="M156">
        <f t="shared" si="8"/>
        <v>2</v>
      </c>
      <c r="N156">
        <f t="shared" si="9"/>
        <v>2019</v>
      </c>
      <c r="O156" t="e">
        <f t="shared" ca="1" si="10"/>
        <v>#N/A</v>
      </c>
      <c r="P156" t="e">
        <f t="shared" ca="1" si="11"/>
        <v>#N/A</v>
      </c>
    </row>
    <row r="157" spans="1:16" x14ac:dyDescent="0.25">
      <c r="A157" s="4">
        <v>154</v>
      </c>
      <c r="B157" s="21">
        <v>43514</v>
      </c>
      <c r="C157" s="3" t="s">
        <v>380</v>
      </c>
      <c r="D157" s="42"/>
      <c r="E157" s="43"/>
      <c r="F157" s="2" t="s">
        <v>379</v>
      </c>
      <c r="G157" s="39">
        <v>122</v>
      </c>
      <c r="H157" s="39"/>
      <c r="I157" s="39"/>
      <c r="J157" s="48"/>
      <c r="K157" s="47"/>
      <c r="L157" s="143"/>
      <c r="M157">
        <f t="shared" si="8"/>
        <v>2</v>
      </c>
      <c r="N157">
        <f t="shared" si="9"/>
        <v>2019</v>
      </c>
      <c r="O157" t="e">
        <f t="shared" ca="1" si="10"/>
        <v>#N/A</v>
      </c>
      <c r="P157" t="e">
        <f t="shared" ca="1" si="11"/>
        <v>#N/A</v>
      </c>
    </row>
    <row r="158" spans="1:16" x14ac:dyDescent="0.25">
      <c r="A158" s="4">
        <v>155</v>
      </c>
      <c r="B158" s="21">
        <v>43521</v>
      </c>
      <c r="C158" s="3" t="s">
        <v>385</v>
      </c>
      <c r="D158" s="42"/>
      <c r="E158" s="43"/>
      <c r="F158" s="2" t="s">
        <v>383</v>
      </c>
      <c r="G158" s="39">
        <v>124</v>
      </c>
      <c r="H158" s="39"/>
      <c r="I158" s="39" t="s">
        <v>113</v>
      </c>
      <c r="J158" s="48"/>
      <c r="K158" s="47"/>
      <c r="L158" s="143"/>
      <c r="M158">
        <f t="shared" si="8"/>
        <v>2</v>
      </c>
      <c r="N158">
        <f t="shared" si="9"/>
        <v>2019</v>
      </c>
      <c r="O158" t="e">
        <f t="shared" ca="1" si="10"/>
        <v>#N/A</v>
      </c>
      <c r="P158" t="e">
        <f t="shared" ca="1" si="11"/>
        <v>#N/A</v>
      </c>
    </row>
    <row r="159" spans="1:16" x14ac:dyDescent="0.25">
      <c r="A159" s="4">
        <v>156</v>
      </c>
      <c r="B159" s="21">
        <v>43489</v>
      </c>
      <c r="C159" s="3" t="s">
        <v>387</v>
      </c>
      <c r="D159" s="42">
        <v>3417</v>
      </c>
      <c r="E159" s="43" t="s">
        <v>103</v>
      </c>
      <c r="F159" s="2" t="s">
        <v>386</v>
      </c>
      <c r="G159" s="39" t="s">
        <v>103</v>
      </c>
      <c r="H159" s="39" t="s">
        <v>17</v>
      </c>
      <c r="I159" s="39" t="s">
        <v>113</v>
      </c>
      <c r="J159" s="48"/>
      <c r="K159" s="47"/>
      <c r="L159" s="143" t="s">
        <v>388</v>
      </c>
      <c r="M159">
        <f t="shared" si="8"/>
        <v>1</v>
      </c>
      <c r="N159">
        <f t="shared" si="9"/>
        <v>2019</v>
      </c>
      <c r="O159" t="e">
        <f t="shared" ca="1" si="10"/>
        <v>#N/A</v>
      </c>
      <c r="P159" t="e">
        <f t="shared" ca="1" si="11"/>
        <v>#N/A</v>
      </c>
    </row>
    <row r="160" spans="1:16" x14ac:dyDescent="0.25">
      <c r="A160" s="4">
        <v>157</v>
      </c>
      <c r="B160" s="21">
        <v>43354</v>
      </c>
      <c r="C160" s="3" t="s">
        <v>393</v>
      </c>
      <c r="D160" s="42">
        <v>2467</v>
      </c>
      <c r="E160" s="43">
        <v>3692</v>
      </c>
      <c r="F160" s="2"/>
      <c r="G160" s="39"/>
      <c r="H160" s="39" t="s">
        <v>17</v>
      </c>
      <c r="I160" s="39" t="s">
        <v>113</v>
      </c>
      <c r="J160" s="48"/>
      <c r="K160" s="47"/>
      <c r="L160" s="143"/>
      <c r="M160">
        <f t="shared" si="8"/>
        <v>9</v>
      </c>
      <c r="N160">
        <f t="shared" si="9"/>
        <v>2018</v>
      </c>
      <c r="O160" t="e">
        <f t="shared" ca="1" si="10"/>
        <v>#N/A</v>
      </c>
      <c r="P160" t="e">
        <f t="shared" ca="1" si="11"/>
        <v>#N/A</v>
      </c>
    </row>
    <row r="161" spans="1:16" x14ac:dyDescent="0.25">
      <c r="A161" s="4">
        <v>158</v>
      </c>
      <c r="B161" s="21">
        <v>43363</v>
      </c>
      <c r="C161" s="3" t="s">
        <v>399</v>
      </c>
      <c r="D161" s="42">
        <v>2680</v>
      </c>
      <c r="E161" s="43">
        <v>3837</v>
      </c>
      <c r="F161" s="2" t="s">
        <v>428</v>
      </c>
      <c r="G161" s="39">
        <v>137</v>
      </c>
      <c r="H161" s="39" t="s">
        <v>17</v>
      </c>
      <c r="I161" s="39"/>
      <c r="J161" s="48"/>
      <c r="K161" s="47"/>
      <c r="L161" s="143"/>
      <c r="M161">
        <f t="shared" si="8"/>
        <v>9</v>
      </c>
      <c r="N161">
        <f t="shared" si="9"/>
        <v>2018</v>
      </c>
      <c r="O161" t="e">
        <f t="shared" ca="1" si="10"/>
        <v>#N/A</v>
      </c>
      <c r="P161" t="e">
        <f t="shared" ca="1" si="11"/>
        <v>#N/A</v>
      </c>
    </row>
    <row r="162" spans="1:16" x14ac:dyDescent="0.25">
      <c r="A162" s="4">
        <v>159</v>
      </c>
      <c r="B162" s="21">
        <v>43522</v>
      </c>
      <c r="C162" s="3" t="s">
        <v>358</v>
      </c>
      <c r="D162" s="42"/>
      <c r="E162" s="43"/>
      <c r="F162" s="2" t="s">
        <v>400</v>
      </c>
      <c r="G162" s="39">
        <v>125</v>
      </c>
      <c r="H162" s="39"/>
      <c r="I162" s="39"/>
      <c r="J162" s="48"/>
      <c r="K162" s="47"/>
      <c r="L162" s="143"/>
      <c r="M162">
        <f t="shared" si="8"/>
        <v>2</v>
      </c>
      <c r="N162">
        <f t="shared" si="9"/>
        <v>2019</v>
      </c>
      <c r="O162" t="e">
        <f t="shared" ca="1" si="10"/>
        <v>#N/A</v>
      </c>
      <c r="P162" t="e">
        <f t="shared" ca="1" si="11"/>
        <v>#N/A</v>
      </c>
    </row>
    <row r="163" spans="1:16" x14ac:dyDescent="0.25">
      <c r="A163" s="4">
        <v>160</v>
      </c>
      <c r="B163" s="21">
        <v>43522</v>
      </c>
      <c r="C163" s="3" t="s">
        <v>401</v>
      </c>
      <c r="D163" s="42"/>
      <c r="E163" s="43"/>
      <c r="F163" s="2" t="s">
        <v>119</v>
      </c>
      <c r="G163" s="39">
        <v>126</v>
      </c>
      <c r="H163" s="39"/>
      <c r="I163" s="39"/>
      <c r="J163" s="48"/>
      <c r="K163" s="47"/>
      <c r="L163" s="143"/>
      <c r="M163">
        <f t="shared" si="8"/>
        <v>2</v>
      </c>
      <c r="N163">
        <f t="shared" si="9"/>
        <v>2019</v>
      </c>
      <c r="O163" t="e">
        <f t="shared" ca="1" si="10"/>
        <v>#N/A</v>
      </c>
      <c r="P163" t="e">
        <f t="shared" ca="1" si="11"/>
        <v>#N/A</v>
      </c>
    </row>
    <row r="164" spans="1:16" x14ac:dyDescent="0.25">
      <c r="A164" s="4">
        <v>161</v>
      </c>
      <c r="B164" s="193">
        <v>43523</v>
      </c>
      <c r="C164" s="194" t="s">
        <v>402</v>
      </c>
      <c r="D164" s="195"/>
      <c r="E164" s="196"/>
      <c r="F164" s="197" t="s">
        <v>403</v>
      </c>
      <c r="G164" s="198">
        <v>127</v>
      </c>
      <c r="H164" s="39"/>
      <c r="I164" s="39"/>
      <c r="J164" s="48"/>
      <c r="K164" s="47"/>
      <c r="L164" s="143"/>
      <c r="M164">
        <f t="shared" si="8"/>
        <v>2</v>
      </c>
      <c r="N164">
        <f t="shared" si="9"/>
        <v>2019</v>
      </c>
      <c r="O164" t="e">
        <f t="shared" ca="1" si="10"/>
        <v>#N/A</v>
      </c>
      <c r="P164" t="e">
        <f t="shared" ca="1" si="11"/>
        <v>#N/A</v>
      </c>
    </row>
    <row r="165" spans="1:16" x14ac:dyDescent="0.25">
      <c r="A165" s="4">
        <v>162</v>
      </c>
      <c r="B165" s="21">
        <v>43531</v>
      </c>
      <c r="C165" s="3" t="s">
        <v>405</v>
      </c>
      <c r="D165" s="42"/>
      <c r="E165" s="43"/>
      <c r="F165" s="197" t="s">
        <v>403</v>
      </c>
      <c r="G165" s="199">
        <v>128</v>
      </c>
      <c r="H165" s="39"/>
      <c r="I165" s="39"/>
      <c r="J165" s="48"/>
      <c r="K165" s="47"/>
      <c r="L165" s="143"/>
      <c r="M165">
        <f t="shared" si="8"/>
        <v>3</v>
      </c>
      <c r="N165">
        <f t="shared" si="9"/>
        <v>2019</v>
      </c>
      <c r="O165" t="e">
        <f t="shared" ca="1" si="10"/>
        <v>#N/A</v>
      </c>
      <c r="P165" t="e">
        <f t="shared" ca="1" si="11"/>
        <v>#N/A</v>
      </c>
    </row>
    <row r="166" spans="1:16" x14ac:dyDescent="0.25">
      <c r="A166" s="4">
        <v>163</v>
      </c>
      <c r="B166" s="21">
        <v>43531</v>
      </c>
      <c r="C166" s="3" t="s">
        <v>404</v>
      </c>
      <c r="D166" s="42"/>
      <c r="E166" s="43"/>
      <c r="F166" s="2" t="s">
        <v>76</v>
      </c>
      <c r="G166" s="199">
        <v>129</v>
      </c>
      <c r="H166" s="39"/>
      <c r="I166" s="39"/>
      <c r="J166" s="48"/>
      <c r="K166" s="47"/>
      <c r="L166" s="143"/>
      <c r="M166">
        <f t="shared" si="8"/>
        <v>3</v>
      </c>
      <c r="N166">
        <f t="shared" si="9"/>
        <v>2019</v>
      </c>
      <c r="O166" t="e">
        <f t="shared" ca="1" si="10"/>
        <v>#N/A</v>
      </c>
      <c r="P166" t="e">
        <f t="shared" ca="1" si="11"/>
        <v>#N/A</v>
      </c>
    </row>
    <row r="167" spans="1:16" x14ac:dyDescent="0.25">
      <c r="A167" s="4">
        <v>164</v>
      </c>
      <c r="B167" s="21">
        <v>43539</v>
      </c>
      <c r="C167" s="3" t="s">
        <v>410</v>
      </c>
      <c r="D167" s="42"/>
      <c r="E167" s="43"/>
      <c r="F167" s="2" t="s">
        <v>119</v>
      </c>
      <c r="G167" s="39">
        <v>131</v>
      </c>
      <c r="H167" s="39"/>
      <c r="I167" s="39"/>
      <c r="J167" s="48"/>
      <c r="K167" s="47"/>
      <c r="L167" s="143"/>
      <c r="M167">
        <f t="shared" si="8"/>
        <v>3</v>
      </c>
      <c r="N167">
        <f t="shared" si="9"/>
        <v>2019</v>
      </c>
      <c r="O167" t="e">
        <f t="shared" ca="1" si="10"/>
        <v>#N/A</v>
      </c>
      <c r="P167" t="e">
        <f t="shared" ca="1" si="11"/>
        <v>#N/A</v>
      </c>
    </row>
    <row r="168" spans="1:16" x14ac:dyDescent="0.25">
      <c r="A168" s="4">
        <v>165</v>
      </c>
      <c r="B168" s="21">
        <v>43539</v>
      </c>
      <c r="C168" s="3" t="s">
        <v>411</v>
      </c>
      <c r="D168" s="42"/>
      <c r="E168" s="43"/>
      <c r="F168" s="2" t="s">
        <v>190</v>
      </c>
      <c r="G168" s="39">
        <v>132</v>
      </c>
      <c r="H168" s="39"/>
      <c r="I168" s="39"/>
      <c r="J168" s="48"/>
      <c r="K168" s="47"/>
      <c r="L168" s="143"/>
      <c r="M168">
        <f t="shared" si="8"/>
        <v>3</v>
      </c>
      <c r="N168">
        <f t="shared" si="9"/>
        <v>2019</v>
      </c>
      <c r="O168" t="e">
        <f t="shared" ca="1" si="10"/>
        <v>#N/A</v>
      </c>
      <c r="P168" t="e">
        <f t="shared" ca="1" si="11"/>
        <v>#N/A</v>
      </c>
    </row>
    <row r="169" spans="1:16" x14ac:dyDescent="0.25">
      <c r="A169" s="4">
        <v>166</v>
      </c>
      <c r="B169" s="21">
        <v>43542</v>
      </c>
      <c r="C169" s="3" t="s">
        <v>412</v>
      </c>
      <c r="D169" s="42"/>
      <c r="E169" s="43"/>
      <c r="F169" s="2" t="s">
        <v>76</v>
      </c>
      <c r="G169" s="39">
        <v>133</v>
      </c>
      <c r="H169" s="39"/>
      <c r="I169" s="39"/>
      <c r="J169" s="48"/>
      <c r="K169" s="47"/>
      <c r="L169" s="143"/>
      <c r="M169">
        <f t="shared" si="8"/>
        <v>3</v>
      </c>
      <c r="N169">
        <f t="shared" si="9"/>
        <v>2019</v>
      </c>
      <c r="O169" t="e">
        <f t="shared" ca="1" si="10"/>
        <v>#N/A</v>
      </c>
      <c r="P169" t="e">
        <f t="shared" ca="1" si="11"/>
        <v>#N/A</v>
      </c>
    </row>
    <row r="170" spans="1:16" x14ac:dyDescent="0.25">
      <c r="A170" s="4">
        <v>167</v>
      </c>
      <c r="B170" s="21">
        <v>43544</v>
      </c>
      <c r="C170" s="3" t="s">
        <v>413</v>
      </c>
      <c r="D170" s="42"/>
      <c r="E170" s="43"/>
      <c r="F170" s="2" t="s">
        <v>119</v>
      </c>
      <c r="G170" s="39">
        <v>134</v>
      </c>
      <c r="H170" s="39"/>
      <c r="I170" s="39"/>
      <c r="J170" s="48"/>
      <c r="K170" s="47"/>
      <c r="L170" s="143"/>
      <c r="M170">
        <f t="shared" si="8"/>
        <v>3</v>
      </c>
      <c r="N170">
        <f t="shared" si="9"/>
        <v>2019</v>
      </c>
      <c r="O170" t="e">
        <f t="shared" ca="1" si="10"/>
        <v>#N/A</v>
      </c>
      <c r="P170" t="e">
        <f t="shared" ca="1" si="11"/>
        <v>#N/A</v>
      </c>
    </row>
    <row r="171" spans="1:16" x14ac:dyDescent="0.25">
      <c r="A171" s="4">
        <v>168</v>
      </c>
      <c r="B171" s="21">
        <v>43546</v>
      </c>
      <c r="C171" s="3" t="s">
        <v>414</v>
      </c>
      <c r="D171" s="42"/>
      <c r="E171" s="43"/>
      <c r="F171" s="2" t="s">
        <v>119</v>
      </c>
      <c r="G171" s="39">
        <v>135</v>
      </c>
      <c r="H171" s="39"/>
      <c r="I171" s="39"/>
      <c r="J171" s="48"/>
      <c r="K171" s="47"/>
      <c r="L171" s="143"/>
      <c r="M171">
        <f t="shared" si="8"/>
        <v>3</v>
      </c>
      <c r="N171">
        <f t="shared" si="9"/>
        <v>2019</v>
      </c>
      <c r="O171" t="e">
        <f t="shared" ca="1" si="10"/>
        <v>#N/A</v>
      </c>
      <c r="P171" t="e">
        <f t="shared" ca="1" si="11"/>
        <v>#N/A</v>
      </c>
    </row>
    <row r="172" spans="1:16" x14ac:dyDescent="0.25">
      <c r="A172" s="4">
        <v>169</v>
      </c>
      <c r="B172" s="21">
        <v>43539</v>
      </c>
      <c r="C172" s="3" t="s">
        <v>416</v>
      </c>
      <c r="D172" s="42">
        <v>3867</v>
      </c>
      <c r="E172" s="43">
        <v>3944</v>
      </c>
      <c r="F172" s="197" t="s">
        <v>426</v>
      </c>
      <c r="G172" s="39"/>
      <c r="H172" s="39" t="s">
        <v>17</v>
      </c>
      <c r="I172" s="39" t="s">
        <v>113</v>
      </c>
      <c r="J172" s="48"/>
      <c r="K172" s="47"/>
      <c r="L172" s="143"/>
      <c r="M172">
        <f t="shared" si="8"/>
        <v>3</v>
      </c>
      <c r="N172">
        <f t="shared" si="9"/>
        <v>2019</v>
      </c>
      <c r="O172" t="e">
        <f t="shared" ca="1" si="10"/>
        <v>#N/A</v>
      </c>
      <c r="P172" t="e">
        <f t="shared" ca="1" si="11"/>
        <v>#N/A</v>
      </c>
    </row>
    <row r="173" spans="1:16" x14ac:dyDescent="0.25">
      <c r="A173" s="4">
        <v>170</v>
      </c>
      <c r="B173" s="230">
        <v>43551</v>
      </c>
      <c r="C173" s="231" t="s">
        <v>418</v>
      </c>
      <c r="D173" s="232">
        <v>3733</v>
      </c>
      <c r="E173" s="233">
        <v>4017</v>
      </c>
      <c r="F173" s="2"/>
      <c r="G173" s="39"/>
      <c r="H173" s="39" t="s">
        <v>17</v>
      </c>
      <c r="I173" s="39" t="s">
        <v>113</v>
      </c>
      <c r="J173" s="48"/>
      <c r="K173" s="47"/>
      <c r="L173" s="143"/>
      <c r="M173">
        <f t="shared" si="8"/>
        <v>3</v>
      </c>
      <c r="N173">
        <f t="shared" si="9"/>
        <v>2019</v>
      </c>
      <c r="O173" t="e">
        <f t="shared" ca="1" si="10"/>
        <v>#N/A</v>
      </c>
      <c r="P173" t="e">
        <f t="shared" ca="1" si="11"/>
        <v>#N/A</v>
      </c>
    </row>
    <row r="174" spans="1:16" x14ac:dyDescent="0.25">
      <c r="A174" s="4">
        <v>171</v>
      </c>
      <c r="B174" s="21">
        <v>43200</v>
      </c>
      <c r="C174" s="3" t="s">
        <v>419</v>
      </c>
      <c r="D174" s="42">
        <v>1067</v>
      </c>
      <c r="E174" s="43">
        <v>4041</v>
      </c>
      <c r="F174" s="2"/>
      <c r="G174" s="39"/>
      <c r="H174" s="39"/>
      <c r="I174" s="39" t="s">
        <v>113</v>
      </c>
      <c r="J174" s="48"/>
      <c r="K174" s="47"/>
      <c r="L174" s="143"/>
      <c r="M174">
        <f t="shared" si="8"/>
        <v>4</v>
      </c>
      <c r="N174">
        <f t="shared" si="9"/>
        <v>2018</v>
      </c>
      <c r="O174" t="e">
        <f t="shared" ca="1" si="10"/>
        <v>#N/A</v>
      </c>
      <c r="P174" t="e">
        <f t="shared" ca="1" si="11"/>
        <v>#N/A</v>
      </c>
    </row>
    <row r="175" spans="1:16" x14ac:dyDescent="0.25">
      <c r="A175" s="4">
        <v>172</v>
      </c>
      <c r="B175" s="21">
        <v>43575</v>
      </c>
      <c r="C175" s="3" t="s">
        <v>429</v>
      </c>
      <c r="D175" s="42"/>
      <c r="E175" s="43"/>
      <c r="F175" s="2" t="s">
        <v>119</v>
      </c>
      <c r="G175" s="39">
        <v>138</v>
      </c>
      <c r="H175" s="39"/>
      <c r="I175" s="39" t="s">
        <v>113</v>
      </c>
      <c r="J175" s="48"/>
      <c r="K175" s="47"/>
      <c r="L175" s="143"/>
      <c r="M175">
        <f t="shared" si="8"/>
        <v>4</v>
      </c>
      <c r="N175">
        <f t="shared" si="9"/>
        <v>2019</v>
      </c>
      <c r="O175" t="e">
        <f t="shared" ca="1" si="10"/>
        <v>#N/A</v>
      </c>
      <c r="P175" t="e">
        <f t="shared" ca="1" si="11"/>
        <v>#N/A</v>
      </c>
    </row>
    <row r="176" spans="1:16" x14ac:dyDescent="0.25">
      <c r="A176" s="4">
        <v>173</v>
      </c>
      <c r="B176" s="21">
        <v>43575</v>
      </c>
      <c r="C176" s="3" t="s">
        <v>430</v>
      </c>
      <c r="D176" s="42"/>
      <c r="E176" s="43"/>
      <c r="F176" s="2" t="s">
        <v>76</v>
      </c>
      <c r="G176" s="39">
        <v>139</v>
      </c>
      <c r="H176" s="39"/>
      <c r="I176" s="39"/>
      <c r="J176" s="48"/>
      <c r="K176" s="47"/>
      <c r="L176" s="143"/>
      <c r="M176">
        <f t="shared" si="8"/>
        <v>4</v>
      </c>
      <c r="N176">
        <f t="shared" si="9"/>
        <v>2019</v>
      </c>
      <c r="O176" t="e">
        <f t="shared" ca="1" si="10"/>
        <v>#N/A</v>
      </c>
      <c r="P176" t="e">
        <f t="shared" ca="1" si="11"/>
        <v>#N/A</v>
      </c>
    </row>
    <row r="177" spans="1:16" x14ac:dyDescent="0.25">
      <c r="A177" s="4">
        <v>174</v>
      </c>
      <c r="B177" s="21">
        <v>43562</v>
      </c>
      <c r="C177" s="3" t="s">
        <v>431</v>
      </c>
      <c r="D177" s="42"/>
      <c r="E177" s="43"/>
      <c r="F177" s="2" t="s">
        <v>119</v>
      </c>
      <c r="G177" s="39">
        <v>140</v>
      </c>
      <c r="H177" s="39"/>
      <c r="I177" s="39"/>
      <c r="J177" s="48"/>
      <c r="K177" s="47"/>
      <c r="L177" s="143"/>
      <c r="M177">
        <f t="shared" si="8"/>
        <v>4</v>
      </c>
      <c r="N177">
        <f t="shared" si="9"/>
        <v>2019</v>
      </c>
      <c r="O177" t="e">
        <f t="shared" ca="1" si="10"/>
        <v>#N/A</v>
      </c>
      <c r="P177" t="e">
        <f t="shared" ca="1" si="11"/>
        <v>#N/A</v>
      </c>
    </row>
    <row r="178" spans="1:16" x14ac:dyDescent="0.25">
      <c r="A178" s="4">
        <v>175</v>
      </c>
      <c r="B178" s="21"/>
      <c r="C178" s="3"/>
      <c r="D178" s="42"/>
      <c r="E178" s="43"/>
      <c r="F178" s="2"/>
      <c r="G178" s="39"/>
      <c r="H178" s="39"/>
      <c r="I178" s="39"/>
      <c r="J178" s="48"/>
      <c r="K178" s="47"/>
      <c r="L178" s="143"/>
      <c r="M178" t="str">
        <f t="shared" si="8"/>
        <v/>
      </c>
      <c r="N178" t="str">
        <f t="shared" si="9"/>
        <v/>
      </c>
      <c r="O178" t="e">
        <f t="shared" ca="1" si="10"/>
        <v>#N/A</v>
      </c>
      <c r="P178" t="e">
        <f t="shared" ca="1" si="11"/>
        <v>#N/A</v>
      </c>
    </row>
    <row r="179" spans="1:16" x14ac:dyDescent="0.25">
      <c r="A179" s="4">
        <v>176</v>
      </c>
      <c r="B179" s="21"/>
      <c r="C179" s="3"/>
      <c r="D179" s="42"/>
      <c r="E179" s="43"/>
      <c r="F179" s="2"/>
      <c r="G179" s="39"/>
      <c r="H179" s="39"/>
      <c r="I179" s="39"/>
      <c r="J179" s="48"/>
      <c r="K179" s="47"/>
      <c r="L179" s="143"/>
      <c r="M179" t="str">
        <f t="shared" si="8"/>
        <v/>
      </c>
      <c r="N179" t="str">
        <f t="shared" si="9"/>
        <v/>
      </c>
      <c r="O179" t="e">
        <f t="shared" ca="1" si="10"/>
        <v>#N/A</v>
      </c>
      <c r="P179" t="e">
        <f t="shared" ca="1" si="11"/>
        <v>#N/A</v>
      </c>
    </row>
    <row r="180" spans="1:16" x14ac:dyDescent="0.25">
      <c r="A180" s="4">
        <v>177</v>
      </c>
      <c r="B180" s="21"/>
      <c r="C180" s="3"/>
      <c r="D180" s="42"/>
      <c r="E180" s="43"/>
      <c r="F180" s="2"/>
      <c r="G180" s="39"/>
      <c r="H180" s="39"/>
      <c r="I180" s="39"/>
      <c r="J180" s="48"/>
      <c r="K180" s="47"/>
      <c r="L180" s="143"/>
      <c r="M180" t="str">
        <f t="shared" si="8"/>
        <v/>
      </c>
      <c r="N180" t="str">
        <f t="shared" si="9"/>
        <v/>
      </c>
      <c r="O180" t="e">
        <f t="shared" ca="1" si="10"/>
        <v>#N/A</v>
      </c>
      <c r="P180" t="e">
        <f t="shared" ca="1" si="11"/>
        <v>#N/A</v>
      </c>
    </row>
    <row r="181" spans="1:16" x14ac:dyDescent="0.25">
      <c r="A181" s="4">
        <v>178</v>
      </c>
      <c r="B181" s="21"/>
      <c r="C181" s="3"/>
      <c r="D181" s="42"/>
      <c r="E181" s="43"/>
      <c r="F181" s="2"/>
      <c r="G181" s="39"/>
      <c r="H181" s="39"/>
      <c r="I181" s="39"/>
      <c r="J181" s="48"/>
      <c r="K181" s="47"/>
      <c r="L181" s="143"/>
      <c r="M181" t="str">
        <f t="shared" si="8"/>
        <v/>
      </c>
      <c r="N181" t="str">
        <f t="shared" si="9"/>
        <v/>
      </c>
      <c r="O181" t="e">
        <f t="shared" ca="1" si="10"/>
        <v>#N/A</v>
      </c>
      <c r="P181" t="e">
        <f t="shared" ca="1" si="11"/>
        <v>#N/A</v>
      </c>
    </row>
    <row r="182" spans="1:16" x14ac:dyDescent="0.25">
      <c r="A182" s="4">
        <v>179</v>
      </c>
      <c r="B182" s="21"/>
      <c r="C182" s="3"/>
      <c r="D182" s="42"/>
      <c r="E182" s="43"/>
      <c r="F182" s="2"/>
      <c r="G182" s="39"/>
      <c r="H182" s="39"/>
      <c r="I182" s="39"/>
      <c r="J182" s="48"/>
      <c r="K182" s="47"/>
      <c r="L182" s="143"/>
      <c r="M182" t="str">
        <f t="shared" si="8"/>
        <v/>
      </c>
      <c r="N182" t="str">
        <f t="shared" si="9"/>
        <v/>
      </c>
      <c r="O182" t="e">
        <f t="shared" ca="1" si="10"/>
        <v>#N/A</v>
      </c>
      <c r="P182" t="e">
        <f t="shared" ca="1" si="11"/>
        <v>#N/A</v>
      </c>
    </row>
    <row r="183" spans="1:16" x14ac:dyDescent="0.25">
      <c r="A183" s="4">
        <v>180</v>
      </c>
      <c r="B183" s="21"/>
      <c r="C183" s="3"/>
      <c r="D183" s="42"/>
      <c r="E183" s="43"/>
      <c r="F183" s="2"/>
      <c r="G183" s="39"/>
      <c r="H183" s="39"/>
      <c r="I183" s="39"/>
      <c r="J183" s="48"/>
      <c r="K183" s="47"/>
      <c r="L183" s="143"/>
      <c r="M183" t="str">
        <f t="shared" si="8"/>
        <v/>
      </c>
      <c r="N183" t="str">
        <f t="shared" si="9"/>
        <v/>
      </c>
      <c r="O183" t="e">
        <f t="shared" ca="1" si="10"/>
        <v>#N/A</v>
      </c>
      <c r="P183" t="e">
        <f t="shared" ca="1" si="11"/>
        <v>#N/A</v>
      </c>
    </row>
    <row r="184" spans="1:16" x14ac:dyDescent="0.25">
      <c r="A184" s="4">
        <v>181</v>
      </c>
      <c r="B184" s="21"/>
      <c r="C184" s="3"/>
      <c r="D184" s="42"/>
      <c r="E184" s="43"/>
      <c r="F184" s="2"/>
      <c r="G184" s="39"/>
      <c r="H184" s="39"/>
      <c r="I184" s="39"/>
      <c r="J184" s="48"/>
      <c r="K184" s="47"/>
      <c r="L184" s="143"/>
      <c r="M184" t="str">
        <f t="shared" si="8"/>
        <v/>
      </c>
      <c r="N184" t="str">
        <f t="shared" si="9"/>
        <v/>
      </c>
      <c r="O184" t="e">
        <f t="shared" ca="1" si="10"/>
        <v>#N/A</v>
      </c>
      <c r="P184" t="e">
        <f t="shared" ca="1" si="11"/>
        <v>#N/A</v>
      </c>
    </row>
    <row r="185" spans="1:16" x14ac:dyDescent="0.25">
      <c r="A185" s="4">
        <v>182</v>
      </c>
      <c r="B185" s="21"/>
      <c r="C185" s="3"/>
      <c r="D185" s="42"/>
      <c r="E185" s="43"/>
      <c r="F185" s="2"/>
      <c r="G185" s="39"/>
      <c r="H185" s="39"/>
      <c r="I185" s="39"/>
      <c r="J185" s="48"/>
      <c r="K185" s="47"/>
      <c r="L185" s="143"/>
      <c r="M185" t="str">
        <f t="shared" si="8"/>
        <v/>
      </c>
      <c r="N185" t="str">
        <f t="shared" si="9"/>
        <v/>
      </c>
      <c r="O185" t="e">
        <f t="shared" ca="1" si="10"/>
        <v>#N/A</v>
      </c>
      <c r="P185" t="e">
        <f t="shared" ca="1" si="11"/>
        <v>#N/A</v>
      </c>
    </row>
    <row r="186" spans="1:16" x14ac:dyDescent="0.25">
      <c r="A186" s="4">
        <v>183</v>
      </c>
      <c r="B186" s="21"/>
      <c r="C186" s="3"/>
      <c r="D186" s="42"/>
      <c r="E186" s="43"/>
      <c r="F186" s="2"/>
      <c r="G186" s="39"/>
      <c r="H186" s="39"/>
      <c r="I186" s="39"/>
      <c r="J186" s="48"/>
      <c r="K186" s="47"/>
      <c r="L186" s="143"/>
      <c r="M186" t="str">
        <f t="shared" si="8"/>
        <v/>
      </c>
      <c r="N186" t="str">
        <f t="shared" si="9"/>
        <v/>
      </c>
      <c r="O186" t="e">
        <f t="shared" ca="1" si="10"/>
        <v>#N/A</v>
      </c>
      <c r="P186" t="e">
        <f t="shared" ca="1" si="11"/>
        <v>#N/A</v>
      </c>
    </row>
    <row r="187" spans="1:16" x14ac:dyDescent="0.25">
      <c r="A187" s="4">
        <v>184</v>
      </c>
      <c r="B187" s="21"/>
      <c r="C187" s="3"/>
      <c r="D187" s="42"/>
      <c r="E187" s="43"/>
      <c r="F187" s="2"/>
      <c r="G187" s="39"/>
      <c r="H187" s="39"/>
      <c r="I187" s="39"/>
      <c r="J187" s="48"/>
      <c r="K187" s="47"/>
      <c r="L187" s="143"/>
      <c r="M187" t="str">
        <f t="shared" si="8"/>
        <v/>
      </c>
      <c r="N187" t="str">
        <f t="shared" si="9"/>
        <v/>
      </c>
      <c r="O187" t="e">
        <f t="shared" ca="1" si="10"/>
        <v>#N/A</v>
      </c>
      <c r="P187" t="e">
        <f t="shared" ca="1" si="11"/>
        <v>#N/A</v>
      </c>
    </row>
    <row r="188" spans="1:16" x14ac:dyDescent="0.25">
      <c r="A188" s="4">
        <v>185</v>
      </c>
      <c r="B188" s="21"/>
      <c r="C188" s="3"/>
      <c r="D188" s="42"/>
      <c r="E188" s="43"/>
      <c r="F188" s="2"/>
      <c r="G188" s="39"/>
      <c r="H188" s="39"/>
      <c r="I188" s="39"/>
      <c r="J188" s="48"/>
      <c r="K188" s="47"/>
      <c r="L188" s="143"/>
      <c r="M188" t="str">
        <f t="shared" si="8"/>
        <v/>
      </c>
      <c r="N188" t="str">
        <f t="shared" si="9"/>
        <v/>
      </c>
      <c r="O188" t="e">
        <f t="shared" ca="1" si="10"/>
        <v>#N/A</v>
      </c>
      <c r="P188" t="e">
        <f t="shared" ca="1" si="11"/>
        <v>#N/A</v>
      </c>
    </row>
    <row r="189" spans="1:16" x14ac:dyDescent="0.25">
      <c r="A189" s="4">
        <v>186</v>
      </c>
      <c r="B189" s="21"/>
      <c r="C189" s="3"/>
      <c r="D189" s="42"/>
      <c r="E189" s="43"/>
      <c r="F189" s="2"/>
      <c r="G189" s="39"/>
      <c r="H189" s="39"/>
      <c r="I189" s="39"/>
      <c r="J189" s="48"/>
      <c r="K189" s="47"/>
      <c r="L189" s="143"/>
      <c r="M189" t="str">
        <f t="shared" si="8"/>
        <v/>
      </c>
      <c r="N189" t="str">
        <f t="shared" si="9"/>
        <v/>
      </c>
      <c r="O189" t="e">
        <f t="shared" ca="1" si="10"/>
        <v>#N/A</v>
      </c>
      <c r="P189" t="e">
        <f t="shared" ca="1" si="11"/>
        <v>#N/A</v>
      </c>
    </row>
    <row r="190" spans="1:16" x14ac:dyDescent="0.25">
      <c r="A190" s="4">
        <v>187</v>
      </c>
      <c r="B190" s="21"/>
      <c r="C190" s="3"/>
      <c r="D190" s="42"/>
      <c r="E190" s="43"/>
      <c r="F190" s="2"/>
      <c r="G190" s="39"/>
      <c r="H190" s="39"/>
      <c r="I190" s="39"/>
      <c r="J190" s="48"/>
      <c r="K190" s="47"/>
      <c r="L190" s="143"/>
      <c r="M190" t="str">
        <f t="shared" si="8"/>
        <v/>
      </c>
      <c r="N190" t="str">
        <f t="shared" si="9"/>
        <v/>
      </c>
      <c r="O190" t="e">
        <f t="shared" ca="1" si="10"/>
        <v>#N/A</v>
      </c>
      <c r="P190" t="e">
        <f t="shared" ca="1" si="11"/>
        <v>#N/A</v>
      </c>
    </row>
    <row r="191" spans="1:16" x14ac:dyDescent="0.25">
      <c r="A191" s="4">
        <v>188</v>
      </c>
      <c r="B191" s="21"/>
      <c r="C191" s="3"/>
      <c r="D191" s="42"/>
      <c r="E191" s="43"/>
      <c r="F191" s="2"/>
      <c r="G191" s="39"/>
      <c r="H191" s="39"/>
      <c r="I191" s="39"/>
      <c r="J191" s="48"/>
      <c r="K191" s="47"/>
      <c r="L191" s="143"/>
      <c r="M191" t="str">
        <f t="shared" si="8"/>
        <v/>
      </c>
      <c r="N191" t="str">
        <f t="shared" si="9"/>
        <v/>
      </c>
      <c r="O191" t="e">
        <f t="shared" ca="1" si="10"/>
        <v>#N/A</v>
      </c>
      <c r="P191" t="e">
        <f t="shared" ca="1" si="11"/>
        <v>#N/A</v>
      </c>
    </row>
    <row r="192" spans="1:16" x14ac:dyDescent="0.25">
      <c r="A192" s="4">
        <v>189</v>
      </c>
      <c r="B192" s="21"/>
      <c r="C192" s="3"/>
      <c r="D192" s="42"/>
      <c r="E192" s="43"/>
      <c r="F192" s="2"/>
      <c r="G192" s="39"/>
      <c r="H192" s="39"/>
      <c r="I192" s="39"/>
      <c r="J192" s="48"/>
      <c r="K192" s="47"/>
      <c r="L192" s="143"/>
      <c r="M192" t="str">
        <f t="shared" si="8"/>
        <v/>
      </c>
      <c r="N192" t="str">
        <f t="shared" si="9"/>
        <v/>
      </c>
      <c r="O192" t="e">
        <f t="shared" ca="1" si="10"/>
        <v>#N/A</v>
      </c>
      <c r="P192" t="e">
        <f t="shared" ca="1" si="11"/>
        <v>#N/A</v>
      </c>
    </row>
    <row r="193" spans="1:16" x14ac:dyDescent="0.25">
      <c r="A193" s="4">
        <v>190</v>
      </c>
      <c r="B193" s="21"/>
      <c r="C193" s="3"/>
      <c r="D193" s="42"/>
      <c r="E193" s="43"/>
      <c r="F193" s="2"/>
      <c r="G193" s="39"/>
      <c r="H193" s="39"/>
      <c r="I193" s="39"/>
      <c r="J193" s="48"/>
      <c r="K193" s="47"/>
      <c r="L193" s="143"/>
      <c r="M193" t="str">
        <f t="shared" si="8"/>
        <v/>
      </c>
      <c r="N193" t="str">
        <f t="shared" si="9"/>
        <v/>
      </c>
      <c r="O193" t="e">
        <f t="shared" ca="1" si="10"/>
        <v>#N/A</v>
      </c>
      <c r="P193" t="e">
        <f t="shared" ca="1" si="11"/>
        <v>#N/A</v>
      </c>
    </row>
    <row r="194" spans="1:16" x14ac:dyDescent="0.25">
      <c r="A194" s="4">
        <v>191</v>
      </c>
      <c r="B194" s="21"/>
      <c r="C194" s="3"/>
      <c r="D194" s="42"/>
      <c r="E194" s="43"/>
      <c r="F194" s="2"/>
      <c r="G194" s="39"/>
      <c r="H194" s="39"/>
      <c r="I194" s="39"/>
      <c r="J194" s="48"/>
      <c r="K194" s="47"/>
      <c r="L194" s="143"/>
      <c r="M194" t="str">
        <f t="shared" si="8"/>
        <v/>
      </c>
      <c r="N194" t="str">
        <f t="shared" si="9"/>
        <v/>
      </c>
      <c r="O194" t="e">
        <f t="shared" ca="1" si="10"/>
        <v>#N/A</v>
      </c>
      <c r="P194" t="e">
        <f t="shared" ca="1" si="11"/>
        <v>#N/A</v>
      </c>
    </row>
    <row r="195" spans="1:16" x14ac:dyDescent="0.25">
      <c r="A195" s="4">
        <v>192</v>
      </c>
      <c r="B195" s="21"/>
      <c r="C195" s="3"/>
      <c r="D195" s="42"/>
      <c r="E195" s="43"/>
      <c r="F195" s="2"/>
      <c r="G195" s="39"/>
      <c r="H195" s="39"/>
      <c r="I195" s="39"/>
      <c r="J195" s="48"/>
      <c r="K195" s="47"/>
      <c r="L195" s="143"/>
      <c r="M195" t="str">
        <f t="shared" si="8"/>
        <v/>
      </c>
      <c r="N195" t="str">
        <f t="shared" si="9"/>
        <v/>
      </c>
      <c r="O195" t="e">
        <f t="shared" ca="1" si="10"/>
        <v>#N/A</v>
      </c>
      <c r="P195" t="e">
        <f t="shared" ca="1" si="11"/>
        <v>#N/A</v>
      </c>
    </row>
    <row r="196" spans="1:16" x14ac:dyDescent="0.25">
      <c r="A196" s="4">
        <v>193</v>
      </c>
      <c r="B196" s="21"/>
      <c r="C196" s="3"/>
      <c r="D196" s="42"/>
      <c r="E196" s="43"/>
      <c r="F196" s="2"/>
      <c r="G196" s="39"/>
      <c r="H196" s="39"/>
      <c r="I196" s="39"/>
      <c r="J196" s="48"/>
      <c r="K196" s="47"/>
      <c r="L196" s="143"/>
      <c r="M196" t="str">
        <f t="shared" si="8"/>
        <v/>
      </c>
      <c r="N196" t="str">
        <f t="shared" si="9"/>
        <v/>
      </c>
      <c r="O196" t="e">
        <f t="shared" ca="1" si="10"/>
        <v>#N/A</v>
      </c>
      <c r="P196" t="e">
        <f t="shared" ca="1" si="11"/>
        <v>#N/A</v>
      </c>
    </row>
    <row r="197" spans="1:16" x14ac:dyDescent="0.25">
      <c r="A197" s="4">
        <v>194</v>
      </c>
      <c r="B197" s="21"/>
      <c r="C197" s="3"/>
      <c r="D197" s="42"/>
      <c r="E197" s="43"/>
      <c r="F197" s="2"/>
      <c r="G197" s="39"/>
      <c r="H197" s="39"/>
      <c r="I197" s="39"/>
      <c r="J197" s="48"/>
      <c r="K197" s="47"/>
      <c r="L197" s="143"/>
      <c r="M197" t="str">
        <f t="shared" ref="M197:M260" si="12">IF(C197="","",MONTH(B197))</f>
        <v/>
      </c>
      <c r="N197" t="str">
        <f t="shared" ref="N197:N260" si="13">IF(C197="","",YEAR(B197))</f>
        <v/>
      </c>
      <c r="O197" t="e">
        <f t="shared" ref="O197:O260" ca="1" si="14">INDEX(M197:N197,MATCH($O$6,N197:N197,0),1)</f>
        <v>#N/A</v>
      </c>
      <c r="P197" t="e">
        <f t="shared" ref="P197:P260" ca="1" si="15">INDEX(M197:N197,MATCH($P$6,N197:N197,0),1)</f>
        <v>#N/A</v>
      </c>
    </row>
    <row r="198" spans="1:16" x14ac:dyDescent="0.25">
      <c r="A198" s="4">
        <v>195</v>
      </c>
      <c r="B198" s="21"/>
      <c r="C198" s="3"/>
      <c r="D198" s="42"/>
      <c r="E198" s="43"/>
      <c r="F198" s="2"/>
      <c r="G198" s="39"/>
      <c r="H198" s="39"/>
      <c r="I198" s="39"/>
      <c r="J198" s="48"/>
      <c r="K198" s="47"/>
      <c r="L198" s="143"/>
      <c r="M198" t="str">
        <f t="shared" si="12"/>
        <v/>
      </c>
      <c r="N198" t="str">
        <f t="shared" si="13"/>
        <v/>
      </c>
      <c r="O198" t="e">
        <f t="shared" ca="1" si="14"/>
        <v>#N/A</v>
      </c>
      <c r="P198" t="e">
        <f t="shared" ca="1" si="15"/>
        <v>#N/A</v>
      </c>
    </row>
    <row r="199" spans="1:16" x14ac:dyDescent="0.25">
      <c r="A199" s="4">
        <v>196</v>
      </c>
      <c r="B199" s="21"/>
      <c r="C199" s="3"/>
      <c r="D199" s="42"/>
      <c r="E199" s="43"/>
      <c r="F199" s="2"/>
      <c r="G199" s="39"/>
      <c r="H199" s="39"/>
      <c r="I199" s="39"/>
      <c r="J199" s="48"/>
      <c r="K199" s="47"/>
      <c r="L199" s="143"/>
      <c r="M199" t="str">
        <f t="shared" si="12"/>
        <v/>
      </c>
      <c r="N199" t="str">
        <f t="shared" si="13"/>
        <v/>
      </c>
      <c r="O199" t="e">
        <f t="shared" ca="1" si="14"/>
        <v>#N/A</v>
      </c>
      <c r="P199" t="e">
        <f t="shared" ca="1" si="15"/>
        <v>#N/A</v>
      </c>
    </row>
    <row r="200" spans="1:16" x14ac:dyDescent="0.25">
      <c r="A200" s="4">
        <v>197</v>
      </c>
      <c r="B200" s="21"/>
      <c r="C200" s="3"/>
      <c r="D200" s="42"/>
      <c r="E200" s="43"/>
      <c r="F200" s="2"/>
      <c r="G200" s="39"/>
      <c r="H200" s="39"/>
      <c r="I200" s="39"/>
      <c r="J200" s="48"/>
      <c r="K200" s="47"/>
      <c r="L200" s="143"/>
      <c r="M200" t="str">
        <f t="shared" si="12"/>
        <v/>
      </c>
      <c r="N200" t="str">
        <f t="shared" si="13"/>
        <v/>
      </c>
      <c r="O200" t="e">
        <f t="shared" ca="1" si="14"/>
        <v>#N/A</v>
      </c>
      <c r="P200" t="e">
        <f t="shared" ca="1" si="15"/>
        <v>#N/A</v>
      </c>
    </row>
    <row r="201" spans="1:16" x14ac:dyDescent="0.25">
      <c r="A201" s="4">
        <v>198</v>
      </c>
      <c r="B201" s="21"/>
      <c r="C201" s="3"/>
      <c r="D201" s="42"/>
      <c r="E201" s="43"/>
      <c r="F201" s="2"/>
      <c r="G201" s="39"/>
      <c r="H201" s="39"/>
      <c r="I201" s="39"/>
      <c r="J201" s="48"/>
      <c r="K201" s="47"/>
      <c r="L201" s="143"/>
      <c r="M201" t="str">
        <f t="shared" si="12"/>
        <v/>
      </c>
      <c r="N201" t="str">
        <f t="shared" si="13"/>
        <v/>
      </c>
      <c r="O201" t="e">
        <f t="shared" ca="1" si="14"/>
        <v>#N/A</v>
      </c>
      <c r="P201" t="e">
        <f t="shared" ca="1" si="15"/>
        <v>#N/A</v>
      </c>
    </row>
    <row r="202" spans="1:16" x14ac:dyDescent="0.25">
      <c r="A202" s="4">
        <v>199</v>
      </c>
      <c r="B202" s="21"/>
      <c r="C202" s="3"/>
      <c r="D202" s="42"/>
      <c r="E202" s="43"/>
      <c r="F202" s="2"/>
      <c r="G202" s="39"/>
      <c r="H202" s="39"/>
      <c r="I202" s="39"/>
      <c r="J202" s="48"/>
      <c r="K202" s="47"/>
      <c r="L202" s="143"/>
      <c r="M202" t="str">
        <f t="shared" si="12"/>
        <v/>
      </c>
      <c r="N202" t="str">
        <f t="shared" si="13"/>
        <v/>
      </c>
      <c r="O202" t="e">
        <f t="shared" ca="1" si="14"/>
        <v>#N/A</v>
      </c>
      <c r="P202" t="e">
        <f t="shared" ca="1" si="15"/>
        <v>#N/A</v>
      </c>
    </row>
    <row r="203" spans="1:16" x14ac:dyDescent="0.25">
      <c r="A203" s="4">
        <v>200</v>
      </c>
      <c r="B203" s="21"/>
      <c r="C203" s="3"/>
      <c r="D203" s="42"/>
      <c r="E203" s="43"/>
      <c r="F203" s="2"/>
      <c r="G203" s="39"/>
      <c r="H203" s="39"/>
      <c r="I203" s="39"/>
      <c r="J203" s="48"/>
      <c r="K203" s="47"/>
      <c r="L203" s="143"/>
      <c r="M203" t="str">
        <f t="shared" si="12"/>
        <v/>
      </c>
      <c r="N203" t="str">
        <f t="shared" si="13"/>
        <v/>
      </c>
      <c r="O203" t="e">
        <f t="shared" ca="1" si="14"/>
        <v>#N/A</v>
      </c>
      <c r="P203" t="e">
        <f t="shared" ca="1" si="15"/>
        <v>#N/A</v>
      </c>
    </row>
    <row r="204" spans="1:16" x14ac:dyDescent="0.25">
      <c r="A204" s="4">
        <v>201</v>
      </c>
      <c r="B204" s="21"/>
      <c r="C204" s="3"/>
      <c r="D204" s="42"/>
      <c r="E204" s="43"/>
      <c r="F204" s="2"/>
      <c r="G204" s="39"/>
      <c r="H204" s="39"/>
      <c r="I204" s="39"/>
      <c r="J204" s="48"/>
      <c r="K204" s="47"/>
      <c r="L204" s="143"/>
      <c r="M204" t="str">
        <f t="shared" si="12"/>
        <v/>
      </c>
      <c r="N204" t="str">
        <f t="shared" si="13"/>
        <v/>
      </c>
      <c r="O204" t="e">
        <f t="shared" ca="1" si="14"/>
        <v>#N/A</v>
      </c>
      <c r="P204" t="e">
        <f t="shared" ca="1" si="15"/>
        <v>#N/A</v>
      </c>
    </row>
    <row r="205" spans="1:16" x14ac:dyDescent="0.25">
      <c r="A205" s="4">
        <v>202</v>
      </c>
      <c r="B205" s="21"/>
      <c r="C205" s="3"/>
      <c r="D205" s="42"/>
      <c r="E205" s="43"/>
      <c r="F205" s="2"/>
      <c r="G205" s="39"/>
      <c r="H205" s="39"/>
      <c r="I205" s="39"/>
      <c r="J205" s="48"/>
      <c r="K205" s="47"/>
      <c r="L205" s="143"/>
      <c r="M205" t="str">
        <f t="shared" si="12"/>
        <v/>
      </c>
      <c r="N205" t="str">
        <f t="shared" si="13"/>
        <v/>
      </c>
      <c r="O205" t="e">
        <f t="shared" ca="1" si="14"/>
        <v>#N/A</v>
      </c>
      <c r="P205" t="e">
        <f t="shared" ca="1" si="15"/>
        <v>#N/A</v>
      </c>
    </row>
    <row r="206" spans="1:16" x14ac:dyDescent="0.25">
      <c r="A206" s="4">
        <v>203</v>
      </c>
      <c r="B206" s="21"/>
      <c r="C206" s="3"/>
      <c r="D206" s="42"/>
      <c r="E206" s="43"/>
      <c r="F206" s="2"/>
      <c r="G206" s="39"/>
      <c r="H206" s="39"/>
      <c r="I206" s="39"/>
      <c r="J206" s="48"/>
      <c r="K206" s="47"/>
      <c r="L206" s="143"/>
      <c r="M206" t="str">
        <f t="shared" si="12"/>
        <v/>
      </c>
      <c r="N206" t="str">
        <f t="shared" si="13"/>
        <v/>
      </c>
      <c r="O206" t="e">
        <f t="shared" ca="1" si="14"/>
        <v>#N/A</v>
      </c>
      <c r="P206" t="e">
        <f t="shared" ca="1" si="15"/>
        <v>#N/A</v>
      </c>
    </row>
    <row r="207" spans="1:16" x14ac:dyDescent="0.25">
      <c r="A207" s="4">
        <v>204</v>
      </c>
      <c r="B207" s="21"/>
      <c r="C207" s="3"/>
      <c r="D207" s="42"/>
      <c r="E207" s="43"/>
      <c r="F207" s="2"/>
      <c r="G207" s="39"/>
      <c r="H207" s="39"/>
      <c r="I207" s="39"/>
      <c r="J207" s="48"/>
      <c r="K207" s="47"/>
      <c r="L207" s="143"/>
      <c r="M207" t="str">
        <f t="shared" si="12"/>
        <v/>
      </c>
      <c r="N207" t="str">
        <f t="shared" si="13"/>
        <v/>
      </c>
      <c r="O207" t="e">
        <f t="shared" ca="1" si="14"/>
        <v>#N/A</v>
      </c>
      <c r="P207" t="e">
        <f t="shared" ca="1" si="15"/>
        <v>#N/A</v>
      </c>
    </row>
    <row r="208" spans="1:16" x14ac:dyDescent="0.25">
      <c r="A208" s="4">
        <v>205</v>
      </c>
      <c r="B208" s="21"/>
      <c r="C208" s="3"/>
      <c r="D208" s="42"/>
      <c r="E208" s="43"/>
      <c r="F208" s="2"/>
      <c r="G208" s="39"/>
      <c r="H208" s="39"/>
      <c r="I208" s="39"/>
      <c r="J208" s="48"/>
      <c r="K208" s="47"/>
      <c r="L208" s="143"/>
      <c r="M208" t="str">
        <f t="shared" si="12"/>
        <v/>
      </c>
      <c r="N208" t="str">
        <f t="shared" si="13"/>
        <v/>
      </c>
      <c r="O208" t="e">
        <f t="shared" ca="1" si="14"/>
        <v>#N/A</v>
      </c>
      <c r="P208" t="e">
        <f t="shared" ca="1" si="15"/>
        <v>#N/A</v>
      </c>
    </row>
    <row r="209" spans="1:16" x14ac:dyDescent="0.25">
      <c r="A209" s="4">
        <v>206</v>
      </c>
      <c r="B209" s="21"/>
      <c r="C209" s="3"/>
      <c r="D209" s="42"/>
      <c r="E209" s="43"/>
      <c r="F209" s="2"/>
      <c r="G209" s="39"/>
      <c r="H209" s="39"/>
      <c r="I209" s="39"/>
      <c r="J209" s="48"/>
      <c r="K209" s="47"/>
      <c r="L209" s="143"/>
      <c r="M209" t="str">
        <f t="shared" si="12"/>
        <v/>
      </c>
      <c r="N209" t="str">
        <f t="shared" si="13"/>
        <v/>
      </c>
      <c r="O209" t="e">
        <f t="shared" ca="1" si="14"/>
        <v>#N/A</v>
      </c>
      <c r="P209" t="e">
        <f t="shared" ca="1" si="15"/>
        <v>#N/A</v>
      </c>
    </row>
    <row r="210" spans="1:16" x14ac:dyDescent="0.25">
      <c r="A210" s="4">
        <v>207</v>
      </c>
      <c r="B210" s="21"/>
      <c r="C210" s="3"/>
      <c r="D210" s="42"/>
      <c r="E210" s="43"/>
      <c r="F210" s="2"/>
      <c r="G210" s="39"/>
      <c r="H210" s="39"/>
      <c r="I210" s="39"/>
      <c r="J210" s="48"/>
      <c r="K210" s="47"/>
      <c r="L210" s="143"/>
      <c r="M210" t="str">
        <f t="shared" si="12"/>
        <v/>
      </c>
      <c r="N210" t="str">
        <f t="shared" si="13"/>
        <v/>
      </c>
      <c r="O210" t="e">
        <f t="shared" ca="1" si="14"/>
        <v>#N/A</v>
      </c>
      <c r="P210" t="e">
        <f t="shared" ca="1" si="15"/>
        <v>#N/A</v>
      </c>
    </row>
    <row r="211" spans="1:16" x14ac:dyDescent="0.25">
      <c r="A211" s="4">
        <v>208</v>
      </c>
      <c r="B211" s="21"/>
      <c r="C211" s="3"/>
      <c r="D211" s="42"/>
      <c r="E211" s="43"/>
      <c r="F211" s="2"/>
      <c r="G211" s="39"/>
      <c r="H211" s="39"/>
      <c r="I211" s="39"/>
      <c r="J211" s="48"/>
      <c r="K211" s="47"/>
      <c r="L211" s="143"/>
      <c r="M211" t="str">
        <f t="shared" si="12"/>
        <v/>
      </c>
      <c r="N211" t="str">
        <f t="shared" si="13"/>
        <v/>
      </c>
      <c r="O211" t="e">
        <f t="shared" ca="1" si="14"/>
        <v>#N/A</v>
      </c>
      <c r="P211" t="e">
        <f t="shared" ca="1" si="15"/>
        <v>#N/A</v>
      </c>
    </row>
    <row r="212" spans="1:16" x14ac:dyDescent="0.25">
      <c r="A212" s="4">
        <v>209</v>
      </c>
      <c r="B212" s="21"/>
      <c r="C212" s="3"/>
      <c r="D212" s="42"/>
      <c r="E212" s="43"/>
      <c r="F212" s="2"/>
      <c r="G212" s="39"/>
      <c r="H212" s="39"/>
      <c r="I212" s="39"/>
      <c r="J212" s="48"/>
      <c r="K212" s="47"/>
      <c r="L212" s="143"/>
      <c r="M212" t="str">
        <f t="shared" si="12"/>
        <v/>
      </c>
      <c r="N212" t="str">
        <f t="shared" si="13"/>
        <v/>
      </c>
      <c r="O212" t="e">
        <f t="shared" ca="1" si="14"/>
        <v>#N/A</v>
      </c>
      <c r="P212" t="e">
        <f t="shared" ca="1" si="15"/>
        <v>#N/A</v>
      </c>
    </row>
    <row r="213" spans="1:16" x14ac:dyDescent="0.25">
      <c r="A213" s="4">
        <v>210</v>
      </c>
      <c r="B213" s="21"/>
      <c r="C213" s="3"/>
      <c r="D213" s="42"/>
      <c r="E213" s="43"/>
      <c r="F213" s="2"/>
      <c r="G213" s="39"/>
      <c r="H213" s="39"/>
      <c r="I213" s="39"/>
      <c r="J213" s="48"/>
      <c r="K213" s="47"/>
      <c r="L213" s="143"/>
      <c r="M213" t="str">
        <f t="shared" si="12"/>
        <v/>
      </c>
      <c r="N213" t="str">
        <f t="shared" si="13"/>
        <v/>
      </c>
      <c r="O213" t="e">
        <f t="shared" ca="1" si="14"/>
        <v>#N/A</v>
      </c>
      <c r="P213" t="e">
        <f t="shared" ca="1" si="15"/>
        <v>#N/A</v>
      </c>
    </row>
    <row r="214" spans="1:16" x14ac:dyDescent="0.25">
      <c r="A214" s="4">
        <v>211</v>
      </c>
      <c r="B214" s="21"/>
      <c r="C214" s="3"/>
      <c r="D214" s="42"/>
      <c r="E214" s="43"/>
      <c r="F214" s="2"/>
      <c r="G214" s="39"/>
      <c r="H214" s="39"/>
      <c r="I214" s="39"/>
      <c r="J214" s="48"/>
      <c r="K214" s="47"/>
      <c r="L214" s="143"/>
      <c r="M214" t="str">
        <f t="shared" si="12"/>
        <v/>
      </c>
      <c r="N214" t="str">
        <f t="shared" si="13"/>
        <v/>
      </c>
      <c r="O214" t="e">
        <f t="shared" ca="1" si="14"/>
        <v>#N/A</v>
      </c>
      <c r="P214" t="e">
        <f t="shared" ca="1" si="15"/>
        <v>#N/A</v>
      </c>
    </row>
    <row r="215" spans="1:16" x14ac:dyDescent="0.25">
      <c r="A215" s="4">
        <v>212</v>
      </c>
      <c r="B215" s="21"/>
      <c r="C215" s="3"/>
      <c r="D215" s="42"/>
      <c r="E215" s="43"/>
      <c r="F215" s="2"/>
      <c r="G215" s="39"/>
      <c r="H215" s="39"/>
      <c r="I215" s="39"/>
      <c r="J215" s="48"/>
      <c r="K215" s="47"/>
      <c r="L215" s="143"/>
      <c r="M215" t="str">
        <f t="shared" si="12"/>
        <v/>
      </c>
      <c r="N215" t="str">
        <f t="shared" si="13"/>
        <v/>
      </c>
      <c r="O215" t="e">
        <f t="shared" ca="1" si="14"/>
        <v>#N/A</v>
      </c>
      <c r="P215" t="e">
        <f t="shared" ca="1" si="15"/>
        <v>#N/A</v>
      </c>
    </row>
    <row r="216" spans="1:16" x14ac:dyDescent="0.25">
      <c r="A216" s="4">
        <v>213</v>
      </c>
      <c r="B216" s="21"/>
      <c r="C216" s="3"/>
      <c r="D216" s="42"/>
      <c r="E216" s="43"/>
      <c r="F216" s="2"/>
      <c r="G216" s="39"/>
      <c r="H216" s="39"/>
      <c r="I216" s="39"/>
      <c r="J216" s="48"/>
      <c r="K216" s="47"/>
      <c r="L216" s="143"/>
      <c r="M216" t="str">
        <f t="shared" si="12"/>
        <v/>
      </c>
      <c r="N216" t="str">
        <f t="shared" si="13"/>
        <v/>
      </c>
      <c r="O216" t="e">
        <f t="shared" ca="1" si="14"/>
        <v>#N/A</v>
      </c>
      <c r="P216" t="e">
        <f t="shared" ca="1" si="15"/>
        <v>#N/A</v>
      </c>
    </row>
    <row r="217" spans="1:16" x14ac:dyDescent="0.25">
      <c r="A217" s="4">
        <v>214</v>
      </c>
      <c r="B217" s="21"/>
      <c r="C217" s="3"/>
      <c r="D217" s="42"/>
      <c r="E217" s="43"/>
      <c r="F217" s="2"/>
      <c r="G217" s="39"/>
      <c r="H217" s="39"/>
      <c r="I217" s="39"/>
      <c r="J217" s="48"/>
      <c r="K217" s="47"/>
      <c r="L217" s="143"/>
      <c r="M217" t="str">
        <f t="shared" si="12"/>
        <v/>
      </c>
      <c r="N217" t="str">
        <f t="shared" si="13"/>
        <v/>
      </c>
      <c r="O217" t="e">
        <f t="shared" ca="1" si="14"/>
        <v>#N/A</v>
      </c>
      <c r="P217" t="e">
        <f t="shared" ca="1" si="15"/>
        <v>#N/A</v>
      </c>
    </row>
    <row r="218" spans="1:16" x14ac:dyDescent="0.25">
      <c r="A218" s="4">
        <v>215</v>
      </c>
      <c r="B218" s="21"/>
      <c r="C218" s="3"/>
      <c r="D218" s="42"/>
      <c r="E218" s="43"/>
      <c r="F218" s="2"/>
      <c r="G218" s="39"/>
      <c r="H218" s="39"/>
      <c r="I218" s="39"/>
      <c r="J218" s="48"/>
      <c r="K218" s="47"/>
      <c r="L218" s="143"/>
      <c r="M218" t="str">
        <f t="shared" si="12"/>
        <v/>
      </c>
      <c r="N218" t="str">
        <f t="shared" si="13"/>
        <v/>
      </c>
      <c r="O218" t="e">
        <f t="shared" ca="1" si="14"/>
        <v>#N/A</v>
      </c>
      <c r="P218" t="e">
        <f t="shared" ca="1" si="15"/>
        <v>#N/A</v>
      </c>
    </row>
    <row r="219" spans="1:16" x14ac:dyDescent="0.25">
      <c r="A219" s="4">
        <v>216</v>
      </c>
      <c r="B219" s="21"/>
      <c r="C219" s="3"/>
      <c r="D219" s="42"/>
      <c r="E219" s="43"/>
      <c r="F219" s="2"/>
      <c r="G219" s="39"/>
      <c r="H219" s="39"/>
      <c r="I219" s="39"/>
      <c r="J219" s="48"/>
      <c r="K219" s="47"/>
      <c r="L219" s="143"/>
      <c r="M219" t="str">
        <f t="shared" si="12"/>
        <v/>
      </c>
      <c r="N219" t="str">
        <f t="shared" si="13"/>
        <v/>
      </c>
      <c r="O219" t="e">
        <f t="shared" ca="1" si="14"/>
        <v>#N/A</v>
      </c>
      <c r="P219" t="e">
        <f t="shared" ca="1" si="15"/>
        <v>#N/A</v>
      </c>
    </row>
    <row r="220" spans="1:16" x14ac:dyDescent="0.25">
      <c r="A220" s="4">
        <v>217</v>
      </c>
      <c r="B220" s="21"/>
      <c r="C220" s="3"/>
      <c r="D220" s="42"/>
      <c r="E220" s="43"/>
      <c r="F220" s="2"/>
      <c r="G220" s="39"/>
      <c r="H220" s="39"/>
      <c r="I220" s="39"/>
      <c r="J220" s="48"/>
      <c r="K220" s="47"/>
      <c r="L220" s="143"/>
      <c r="M220" t="str">
        <f t="shared" si="12"/>
        <v/>
      </c>
      <c r="N220" t="str">
        <f t="shared" si="13"/>
        <v/>
      </c>
      <c r="O220" t="e">
        <f t="shared" ca="1" si="14"/>
        <v>#N/A</v>
      </c>
      <c r="P220" t="e">
        <f t="shared" ca="1" si="15"/>
        <v>#N/A</v>
      </c>
    </row>
    <row r="221" spans="1:16" x14ac:dyDescent="0.25">
      <c r="A221" s="4">
        <v>218</v>
      </c>
      <c r="B221" s="21"/>
      <c r="C221" s="3"/>
      <c r="D221" s="42"/>
      <c r="E221" s="43"/>
      <c r="F221" s="2"/>
      <c r="G221" s="39"/>
      <c r="H221" s="39"/>
      <c r="I221" s="39"/>
      <c r="J221" s="48"/>
      <c r="K221" s="47"/>
      <c r="L221" s="143"/>
      <c r="M221" t="str">
        <f t="shared" si="12"/>
        <v/>
      </c>
      <c r="N221" t="str">
        <f t="shared" si="13"/>
        <v/>
      </c>
      <c r="O221" t="e">
        <f t="shared" ca="1" si="14"/>
        <v>#N/A</v>
      </c>
      <c r="P221" t="e">
        <f t="shared" ca="1" si="15"/>
        <v>#N/A</v>
      </c>
    </row>
    <row r="222" spans="1:16" x14ac:dyDescent="0.25">
      <c r="A222" s="4">
        <v>219</v>
      </c>
      <c r="B222" s="21"/>
      <c r="C222" s="3"/>
      <c r="D222" s="42"/>
      <c r="E222" s="43"/>
      <c r="F222" s="2"/>
      <c r="G222" s="39"/>
      <c r="H222" s="39"/>
      <c r="I222" s="39"/>
      <c r="J222" s="48"/>
      <c r="K222" s="47"/>
      <c r="L222" s="143"/>
      <c r="M222" t="str">
        <f t="shared" si="12"/>
        <v/>
      </c>
      <c r="N222" t="str">
        <f t="shared" si="13"/>
        <v/>
      </c>
      <c r="O222" t="e">
        <f t="shared" ca="1" si="14"/>
        <v>#N/A</v>
      </c>
      <c r="P222" t="e">
        <f t="shared" ca="1" si="15"/>
        <v>#N/A</v>
      </c>
    </row>
    <row r="223" spans="1:16" x14ac:dyDescent="0.25">
      <c r="A223" s="4">
        <v>220</v>
      </c>
      <c r="B223" s="21"/>
      <c r="C223" s="3"/>
      <c r="D223" s="42"/>
      <c r="E223" s="43"/>
      <c r="F223" s="2"/>
      <c r="G223" s="39"/>
      <c r="H223" s="39"/>
      <c r="I223" s="39"/>
      <c r="J223" s="48"/>
      <c r="K223" s="47"/>
      <c r="L223" s="143"/>
      <c r="M223" t="str">
        <f t="shared" si="12"/>
        <v/>
      </c>
      <c r="N223" t="str">
        <f t="shared" si="13"/>
        <v/>
      </c>
      <c r="O223" t="e">
        <f t="shared" ca="1" si="14"/>
        <v>#N/A</v>
      </c>
      <c r="P223" t="e">
        <f t="shared" ca="1" si="15"/>
        <v>#N/A</v>
      </c>
    </row>
    <row r="224" spans="1:16" x14ac:dyDescent="0.25">
      <c r="A224" s="4">
        <v>221</v>
      </c>
      <c r="B224" s="21"/>
      <c r="C224" s="3"/>
      <c r="D224" s="42"/>
      <c r="E224" s="43"/>
      <c r="F224" s="2"/>
      <c r="G224" s="39"/>
      <c r="H224" s="39"/>
      <c r="I224" s="39"/>
      <c r="J224" s="48"/>
      <c r="K224" s="47"/>
      <c r="L224" s="143"/>
      <c r="M224" t="str">
        <f t="shared" si="12"/>
        <v/>
      </c>
      <c r="N224" t="str">
        <f t="shared" si="13"/>
        <v/>
      </c>
      <c r="O224" t="e">
        <f t="shared" ca="1" si="14"/>
        <v>#N/A</v>
      </c>
      <c r="P224" t="e">
        <f t="shared" ca="1" si="15"/>
        <v>#N/A</v>
      </c>
    </row>
    <row r="225" spans="1:16" x14ac:dyDescent="0.25">
      <c r="A225" s="4">
        <v>222</v>
      </c>
      <c r="B225" s="21"/>
      <c r="C225" s="3"/>
      <c r="D225" s="42"/>
      <c r="E225" s="43"/>
      <c r="F225" s="2"/>
      <c r="G225" s="39"/>
      <c r="H225" s="39"/>
      <c r="I225" s="39"/>
      <c r="J225" s="48"/>
      <c r="K225" s="47"/>
      <c r="L225" s="143"/>
      <c r="M225" t="str">
        <f t="shared" si="12"/>
        <v/>
      </c>
      <c r="N225" t="str">
        <f t="shared" si="13"/>
        <v/>
      </c>
      <c r="O225" t="e">
        <f t="shared" ca="1" si="14"/>
        <v>#N/A</v>
      </c>
      <c r="P225" t="e">
        <f t="shared" ca="1" si="15"/>
        <v>#N/A</v>
      </c>
    </row>
    <row r="226" spans="1:16" x14ac:dyDescent="0.25">
      <c r="A226" s="4">
        <v>223</v>
      </c>
      <c r="B226" s="21"/>
      <c r="C226" s="3"/>
      <c r="D226" s="42"/>
      <c r="E226" s="43"/>
      <c r="F226" s="2"/>
      <c r="G226" s="39"/>
      <c r="H226" s="39"/>
      <c r="I226" s="39"/>
      <c r="J226" s="48"/>
      <c r="K226" s="47"/>
      <c r="L226" s="143"/>
      <c r="M226" t="str">
        <f t="shared" si="12"/>
        <v/>
      </c>
      <c r="N226" t="str">
        <f t="shared" si="13"/>
        <v/>
      </c>
      <c r="O226" t="e">
        <f t="shared" ca="1" si="14"/>
        <v>#N/A</v>
      </c>
      <c r="P226" t="e">
        <f t="shared" ca="1" si="15"/>
        <v>#N/A</v>
      </c>
    </row>
    <row r="227" spans="1:16" x14ac:dyDescent="0.25">
      <c r="A227" s="4">
        <v>224</v>
      </c>
      <c r="B227" s="21"/>
      <c r="C227" s="3"/>
      <c r="D227" s="42"/>
      <c r="E227" s="43"/>
      <c r="F227" s="2"/>
      <c r="G227" s="39"/>
      <c r="H227" s="39"/>
      <c r="I227" s="39"/>
      <c r="J227" s="48"/>
      <c r="K227" s="47"/>
      <c r="L227" s="143"/>
      <c r="M227" t="str">
        <f t="shared" si="12"/>
        <v/>
      </c>
      <c r="N227" t="str">
        <f t="shared" si="13"/>
        <v/>
      </c>
      <c r="O227" t="e">
        <f t="shared" ca="1" si="14"/>
        <v>#N/A</v>
      </c>
      <c r="P227" t="e">
        <f t="shared" ca="1" si="15"/>
        <v>#N/A</v>
      </c>
    </row>
    <row r="228" spans="1:16" x14ac:dyDescent="0.25">
      <c r="A228" s="4">
        <v>225</v>
      </c>
      <c r="B228" s="21"/>
      <c r="C228" s="3"/>
      <c r="D228" s="42"/>
      <c r="E228" s="43"/>
      <c r="F228" s="2"/>
      <c r="G228" s="39"/>
      <c r="H228" s="39"/>
      <c r="I228" s="39"/>
      <c r="J228" s="48"/>
      <c r="K228" s="47"/>
      <c r="L228" s="143"/>
      <c r="M228" t="str">
        <f t="shared" si="12"/>
        <v/>
      </c>
      <c r="N228" t="str">
        <f t="shared" si="13"/>
        <v/>
      </c>
      <c r="O228" t="e">
        <f t="shared" ca="1" si="14"/>
        <v>#N/A</v>
      </c>
      <c r="P228" t="e">
        <f t="shared" ca="1" si="15"/>
        <v>#N/A</v>
      </c>
    </row>
    <row r="229" spans="1:16" x14ac:dyDescent="0.25">
      <c r="A229" s="4">
        <v>226</v>
      </c>
      <c r="B229" s="21"/>
      <c r="C229" s="3"/>
      <c r="D229" s="42"/>
      <c r="E229" s="43"/>
      <c r="F229" s="2"/>
      <c r="G229" s="39"/>
      <c r="H229" s="39"/>
      <c r="I229" s="39"/>
      <c r="J229" s="48"/>
      <c r="K229" s="47"/>
      <c r="L229" s="143"/>
      <c r="M229" t="str">
        <f t="shared" si="12"/>
        <v/>
      </c>
      <c r="N229" t="str">
        <f t="shared" si="13"/>
        <v/>
      </c>
      <c r="O229" t="e">
        <f t="shared" ca="1" si="14"/>
        <v>#N/A</v>
      </c>
      <c r="P229" t="e">
        <f t="shared" ca="1" si="15"/>
        <v>#N/A</v>
      </c>
    </row>
    <row r="230" spans="1:16" x14ac:dyDescent="0.25">
      <c r="A230" s="4">
        <v>227</v>
      </c>
      <c r="B230" s="21"/>
      <c r="C230" s="3"/>
      <c r="D230" s="42"/>
      <c r="E230" s="43"/>
      <c r="F230" s="2"/>
      <c r="G230" s="39"/>
      <c r="H230" s="39"/>
      <c r="I230" s="39"/>
      <c r="J230" s="48"/>
      <c r="K230" s="47"/>
      <c r="L230" s="143"/>
      <c r="M230" t="str">
        <f t="shared" si="12"/>
        <v/>
      </c>
      <c r="N230" t="str">
        <f t="shared" si="13"/>
        <v/>
      </c>
      <c r="O230" t="e">
        <f t="shared" ca="1" si="14"/>
        <v>#N/A</v>
      </c>
      <c r="P230" t="e">
        <f t="shared" ca="1" si="15"/>
        <v>#N/A</v>
      </c>
    </row>
    <row r="231" spans="1:16" x14ac:dyDescent="0.25">
      <c r="A231" s="4">
        <v>228</v>
      </c>
      <c r="B231" s="21"/>
      <c r="C231" s="3"/>
      <c r="D231" s="42"/>
      <c r="E231" s="43"/>
      <c r="F231" s="2"/>
      <c r="G231" s="39"/>
      <c r="H231" s="39"/>
      <c r="I231" s="39"/>
      <c r="J231" s="48"/>
      <c r="K231" s="47"/>
      <c r="L231" s="143"/>
      <c r="M231" t="str">
        <f t="shared" si="12"/>
        <v/>
      </c>
      <c r="N231" t="str">
        <f t="shared" si="13"/>
        <v/>
      </c>
      <c r="O231" t="e">
        <f t="shared" ca="1" si="14"/>
        <v>#N/A</v>
      </c>
      <c r="P231" t="e">
        <f t="shared" ca="1" si="15"/>
        <v>#N/A</v>
      </c>
    </row>
    <row r="232" spans="1:16" x14ac:dyDescent="0.25">
      <c r="A232" s="4">
        <v>229</v>
      </c>
      <c r="B232" s="21"/>
      <c r="C232" s="3"/>
      <c r="D232" s="42"/>
      <c r="E232" s="43"/>
      <c r="F232" s="2"/>
      <c r="G232" s="39"/>
      <c r="H232" s="39"/>
      <c r="I232" s="39"/>
      <c r="J232" s="48"/>
      <c r="K232" s="47"/>
      <c r="L232" s="143"/>
      <c r="M232" t="str">
        <f t="shared" si="12"/>
        <v/>
      </c>
      <c r="N232" t="str">
        <f t="shared" si="13"/>
        <v/>
      </c>
      <c r="O232" t="e">
        <f t="shared" ca="1" si="14"/>
        <v>#N/A</v>
      </c>
      <c r="P232" t="e">
        <f t="shared" ca="1" si="15"/>
        <v>#N/A</v>
      </c>
    </row>
    <row r="233" spans="1:16" x14ac:dyDescent="0.25">
      <c r="A233" s="4">
        <v>230</v>
      </c>
      <c r="B233" s="21"/>
      <c r="C233" s="3"/>
      <c r="D233" s="42"/>
      <c r="E233" s="43"/>
      <c r="F233" s="2"/>
      <c r="G233" s="39"/>
      <c r="H233" s="39"/>
      <c r="I233" s="39"/>
      <c r="J233" s="48"/>
      <c r="K233" s="47"/>
      <c r="L233" s="143"/>
      <c r="M233" t="str">
        <f t="shared" si="12"/>
        <v/>
      </c>
      <c r="N233" t="str">
        <f t="shared" si="13"/>
        <v/>
      </c>
      <c r="O233" t="e">
        <f t="shared" ca="1" si="14"/>
        <v>#N/A</v>
      </c>
      <c r="P233" t="e">
        <f t="shared" ca="1" si="15"/>
        <v>#N/A</v>
      </c>
    </row>
    <row r="234" spans="1:16" x14ac:dyDescent="0.25">
      <c r="A234" s="4">
        <v>231</v>
      </c>
      <c r="B234" s="21"/>
      <c r="C234" s="3"/>
      <c r="D234" s="42"/>
      <c r="E234" s="43"/>
      <c r="F234" s="2"/>
      <c r="G234" s="39"/>
      <c r="H234" s="39"/>
      <c r="I234" s="39"/>
      <c r="J234" s="48"/>
      <c r="K234" s="47"/>
      <c r="L234" s="143"/>
      <c r="M234" t="str">
        <f t="shared" si="12"/>
        <v/>
      </c>
      <c r="N234" t="str">
        <f t="shared" si="13"/>
        <v/>
      </c>
      <c r="O234" t="e">
        <f t="shared" ca="1" si="14"/>
        <v>#N/A</v>
      </c>
      <c r="P234" t="e">
        <f t="shared" ca="1" si="15"/>
        <v>#N/A</v>
      </c>
    </row>
    <row r="235" spans="1:16" x14ac:dyDescent="0.25">
      <c r="A235" s="4">
        <v>232</v>
      </c>
      <c r="B235" s="21"/>
      <c r="C235" s="3"/>
      <c r="D235" s="42"/>
      <c r="E235" s="43"/>
      <c r="F235" s="2"/>
      <c r="G235" s="39"/>
      <c r="H235" s="39"/>
      <c r="I235" s="39"/>
      <c r="J235" s="48"/>
      <c r="K235" s="47"/>
      <c r="L235" s="143"/>
      <c r="M235" t="str">
        <f t="shared" si="12"/>
        <v/>
      </c>
      <c r="N235" t="str">
        <f t="shared" si="13"/>
        <v/>
      </c>
      <c r="O235" t="e">
        <f t="shared" ca="1" si="14"/>
        <v>#N/A</v>
      </c>
      <c r="P235" t="e">
        <f t="shared" ca="1" si="15"/>
        <v>#N/A</v>
      </c>
    </row>
    <row r="236" spans="1:16" x14ac:dyDescent="0.25">
      <c r="A236" s="4">
        <v>233</v>
      </c>
      <c r="B236" s="21"/>
      <c r="C236" s="3"/>
      <c r="D236" s="42"/>
      <c r="E236" s="43"/>
      <c r="F236" s="2"/>
      <c r="G236" s="39"/>
      <c r="H236" s="39"/>
      <c r="I236" s="39"/>
      <c r="J236" s="48"/>
      <c r="K236" s="47"/>
      <c r="L236" s="143"/>
      <c r="M236" t="str">
        <f t="shared" si="12"/>
        <v/>
      </c>
      <c r="N236" t="str">
        <f t="shared" si="13"/>
        <v/>
      </c>
      <c r="O236" t="e">
        <f t="shared" ca="1" si="14"/>
        <v>#N/A</v>
      </c>
      <c r="P236" t="e">
        <f t="shared" ca="1" si="15"/>
        <v>#N/A</v>
      </c>
    </row>
    <row r="237" spans="1:16" x14ac:dyDescent="0.25">
      <c r="A237" s="4">
        <v>234</v>
      </c>
      <c r="B237" s="21"/>
      <c r="C237" s="3"/>
      <c r="D237" s="42"/>
      <c r="E237" s="43"/>
      <c r="F237" s="2"/>
      <c r="G237" s="39"/>
      <c r="H237" s="39"/>
      <c r="I237" s="39"/>
      <c r="J237" s="48"/>
      <c r="K237" s="47"/>
      <c r="L237" s="143"/>
      <c r="M237" t="str">
        <f t="shared" si="12"/>
        <v/>
      </c>
      <c r="N237" t="str">
        <f t="shared" si="13"/>
        <v/>
      </c>
      <c r="O237" t="e">
        <f t="shared" ca="1" si="14"/>
        <v>#N/A</v>
      </c>
      <c r="P237" t="e">
        <f t="shared" ca="1" si="15"/>
        <v>#N/A</v>
      </c>
    </row>
    <row r="238" spans="1:16" x14ac:dyDescent="0.25">
      <c r="A238" s="4">
        <v>235</v>
      </c>
      <c r="B238" s="21"/>
      <c r="C238" s="3"/>
      <c r="D238" s="42"/>
      <c r="E238" s="43"/>
      <c r="F238" s="2"/>
      <c r="G238" s="39"/>
      <c r="H238" s="39"/>
      <c r="I238" s="39"/>
      <c r="J238" s="48"/>
      <c r="K238" s="47"/>
      <c r="L238" s="143"/>
      <c r="M238" t="str">
        <f t="shared" si="12"/>
        <v/>
      </c>
      <c r="N238" t="str">
        <f t="shared" si="13"/>
        <v/>
      </c>
      <c r="O238" t="e">
        <f t="shared" ca="1" si="14"/>
        <v>#N/A</v>
      </c>
      <c r="P238" t="e">
        <f t="shared" ca="1" si="15"/>
        <v>#N/A</v>
      </c>
    </row>
    <row r="239" spans="1:16" x14ac:dyDescent="0.25">
      <c r="A239" s="4">
        <v>236</v>
      </c>
      <c r="B239" s="21"/>
      <c r="C239" s="3"/>
      <c r="D239" s="42"/>
      <c r="E239" s="43"/>
      <c r="F239" s="2"/>
      <c r="G239" s="39"/>
      <c r="H239" s="39"/>
      <c r="I239" s="39"/>
      <c r="J239" s="48"/>
      <c r="K239" s="47"/>
      <c r="L239" s="143"/>
      <c r="M239" t="str">
        <f t="shared" si="12"/>
        <v/>
      </c>
      <c r="N239" t="str">
        <f t="shared" si="13"/>
        <v/>
      </c>
      <c r="O239" t="e">
        <f t="shared" ca="1" si="14"/>
        <v>#N/A</v>
      </c>
      <c r="P239" t="e">
        <f t="shared" ca="1" si="15"/>
        <v>#N/A</v>
      </c>
    </row>
    <row r="240" spans="1:16" x14ac:dyDescent="0.25">
      <c r="A240" s="4">
        <v>237</v>
      </c>
      <c r="B240" s="21"/>
      <c r="C240" s="3"/>
      <c r="D240" s="42"/>
      <c r="E240" s="43"/>
      <c r="F240" s="2"/>
      <c r="G240" s="39"/>
      <c r="H240" s="39"/>
      <c r="I240" s="39"/>
      <c r="J240" s="48"/>
      <c r="K240" s="47"/>
      <c r="L240" s="143"/>
      <c r="M240" t="str">
        <f t="shared" si="12"/>
        <v/>
      </c>
      <c r="N240" t="str">
        <f t="shared" si="13"/>
        <v/>
      </c>
      <c r="O240" t="e">
        <f t="shared" ca="1" si="14"/>
        <v>#N/A</v>
      </c>
      <c r="P240" t="e">
        <f t="shared" ca="1" si="15"/>
        <v>#N/A</v>
      </c>
    </row>
    <row r="241" spans="1:16" x14ac:dyDescent="0.25">
      <c r="A241" s="4">
        <v>238</v>
      </c>
      <c r="B241" s="21"/>
      <c r="C241" s="3"/>
      <c r="D241" s="42"/>
      <c r="E241" s="43"/>
      <c r="F241" s="2"/>
      <c r="G241" s="39"/>
      <c r="H241" s="39"/>
      <c r="I241" s="39"/>
      <c r="J241" s="48"/>
      <c r="K241" s="47"/>
      <c r="L241" s="143"/>
      <c r="M241" t="str">
        <f t="shared" si="12"/>
        <v/>
      </c>
      <c r="N241" t="str">
        <f t="shared" si="13"/>
        <v/>
      </c>
      <c r="O241" t="e">
        <f t="shared" ca="1" si="14"/>
        <v>#N/A</v>
      </c>
      <c r="P241" t="e">
        <f t="shared" ca="1" si="15"/>
        <v>#N/A</v>
      </c>
    </row>
    <row r="242" spans="1:16" x14ac:dyDescent="0.25">
      <c r="A242" s="4">
        <v>239</v>
      </c>
      <c r="B242" s="21"/>
      <c r="C242" s="3"/>
      <c r="D242" s="42"/>
      <c r="E242" s="43"/>
      <c r="F242" s="2"/>
      <c r="G242" s="39"/>
      <c r="H242" s="39"/>
      <c r="I242" s="39"/>
      <c r="J242" s="48"/>
      <c r="K242" s="47"/>
      <c r="L242" s="143"/>
      <c r="M242" t="str">
        <f t="shared" si="12"/>
        <v/>
      </c>
      <c r="N242" t="str">
        <f t="shared" si="13"/>
        <v/>
      </c>
      <c r="O242" t="e">
        <f t="shared" ca="1" si="14"/>
        <v>#N/A</v>
      </c>
      <c r="P242" t="e">
        <f t="shared" ca="1" si="15"/>
        <v>#N/A</v>
      </c>
    </row>
    <row r="243" spans="1:16" x14ac:dyDescent="0.25">
      <c r="A243" s="4">
        <v>240</v>
      </c>
      <c r="B243" s="21"/>
      <c r="C243" s="3"/>
      <c r="D243" s="42"/>
      <c r="E243" s="43"/>
      <c r="F243" s="2"/>
      <c r="G243" s="39"/>
      <c r="H243" s="39"/>
      <c r="I243" s="39"/>
      <c r="J243" s="48"/>
      <c r="K243" s="47"/>
      <c r="L243" s="143"/>
      <c r="M243" t="str">
        <f t="shared" si="12"/>
        <v/>
      </c>
      <c r="N243" t="str">
        <f t="shared" si="13"/>
        <v/>
      </c>
      <c r="O243" t="e">
        <f t="shared" ca="1" si="14"/>
        <v>#N/A</v>
      </c>
      <c r="P243" t="e">
        <f t="shared" ca="1" si="15"/>
        <v>#N/A</v>
      </c>
    </row>
    <row r="244" spans="1:16" x14ac:dyDescent="0.25">
      <c r="A244" s="4">
        <v>241</v>
      </c>
      <c r="B244" s="21"/>
      <c r="C244" s="3"/>
      <c r="D244" s="42"/>
      <c r="E244" s="43"/>
      <c r="F244" s="2"/>
      <c r="G244" s="39"/>
      <c r="H244" s="39"/>
      <c r="I244" s="39"/>
      <c r="J244" s="48"/>
      <c r="K244" s="47"/>
      <c r="L244" s="143"/>
      <c r="M244" t="str">
        <f t="shared" si="12"/>
        <v/>
      </c>
      <c r="N244" t="str">
        <f t="shared" si="13"/>
        <v/>
      </c>
      <c r="O244" t="e">
        <f t="shared" ca="1" si="14"/>
        <v>#N/A</v>
      </c>
      <c r="P244" t="e">
        <f t="shared" ca="1" si="15"/>
        <v>#N/A</v>
      </c>
    </row>
    <row r="245" spans="1:16" x14ac:dyDescent="0.25">
      <c r="A245" s="4">
        <v>242</v>
      </c>
      <c r="B245" s="21"/>
      <c r="C245" s="3"/>
      <c r="D245" s="42"/>
      <c r="E245" s="43"/>
      <c r="F245" s="2"/>
      <c r="G245" s="39"/>
      <c r="H245" s="39"/>
      <c r="I245" s="39"/>
      <c r="J245" s="48"/>
      <c r="K245" s="47"/>
      <c r="L245" s="143"/>
      <c r="M245" t="str">
        <f t="shared" si="12"/>
        <v/>
      </c>
      <c r="N245" t="str">
        <f t="shared" si="13"/>
        <v/>
      </c>
      <c r="O245" t="e">
        <f t="shared" ca="1" si="14"/>
        <v>#N/A</v>
      </c>
      <c r="P245" t="e">
        <f t="shared" ca="1" si="15"/>
        <v>#N/A</v>
      </c>
    </row>
    <row r="246" spans="1:16" x14ac:dyDescent="0.25">
      <c r="A246" s="4">
        <v>243</v>
      </c>
      <c r="B246" s="21"/>
      <c r="C246" s="3"/>
      <c r="D246" s="42"/>
      <c r="E246" s="43"/>
      <c r="F246" s="2"/>
      <c r="G246" s="39"/>
      <c r="H246" s="39"/>
      <c r="I246" s="39"/>
      <c r="J246" s="48"/>
      <c r="K246" s="47"/>
      <c r="L246" s="143"/>
      <c r="M246" t="str">
        <f t="shared" si="12"/>
        <v/>
      </c>
      <c r="N246" t="str">
        <f t="shared" si="13"/>
        <v/>
      </c>
      <c r="O246" t="e">
        <f t="shared" ca="1" si="14"/>
        <v>#N/A</v>
      </c>
      <c r="P246" t="e">
        <f t="shared" ca="1" si="15"/>
        <v>#N/A</v>
      </c>
    </row>
    <row r="247" spans="1:16" x14ac:dyDescent="0.25">
      <c r="A247" s="4">
        <v>244</v>
      </c>
      <c r="B247" s="21"/>
      <c r="C247" s="3"/>
      <c r="D247" s="42"/>
      <c r="E247" s="43"/>
      <c r="F247" s="2"/>
      <c r="G247" s="39"/>
      <c r="H247" s="39"/>
      <c r="I247" s="39"/>
      <c r="J247" s="48"/>
      <c r="K247" s="47"/>
      <c r="L247" s="143"/>
      <c r="M247" t="str">
        <f t="shared" si="12"/>
        <v/>
      </c>
      <c r="N247" t="str">
        <f t="shared" si="13"/>
        <v/>
      </c>
      <c r="O247" t="e">
        <f t="shared" ca="1" si="14"/>
        <v>#N/A</v>
      </c>
      <c r="P247" t="e">
        <f t="shared" ca="1" si="15"/>
        <v>#N/A</v>
      </c>
    </row>
    <row r="248" spans="1:16" x14ac:dyDescent="0.25">
      <c r="A248" s="4">
        <v>245</v>
      </c>
      <c r="B248" s="21"/>
      <c r="C248" s="3"/>
      <c r="D248" s="42"/>
      <c r="E248" s="43"/>
      <c r="F248" s="2"/>
      <c r="G248" s="39"/>
      <c r="H248" s="39"/>
      <c r="I248" s="39"/>
      <c r="J248" s="48"/>
      <c r="K248" s="47"/>
      <c r="L248" s="143"/>
      <c r="M248" t="str">
        <f t="shared" si="12"/>
        <v/>
      </c>
      <c r="N248" t="str">
        <f t="shared" si="13"/>
        <v/>
      </c>
      <c r="O248" t="e">
        <f t="shared" ca="1" si="14"/>
        <v>#N/A</v>
      </c>
      <c r="P248" t="e">
        <f t="shared" ca="1" si="15"/>
        <v>#N/A</v>
      </c>
    </row>
    <row r="249" spans="1:16" x14ac:dyDescent="0.25">
      <c r="A249" s="4">
        <v>246</v>
      </c>
      <c r="B249" s="21"/>
      <c r="C249" s="3"/>
      <c r="D249" s="42"/>
      <c r="E249" s="43"/>
      <c r="F249" s="2"/>
      <c r="G249" s="39"/>
      <c r="H249" s="39"/>
      <c r="I249" s="39"/>
      <c r="J249" s="48"/>
      <c r="K249" s="47"/>
      <c r="L249" s="143"/>
      <c r="M249" t="str">
        <f t="shared" si="12"/>
        <v/>
      </c>
      <c r="N249" t="str">
        <f t="shared" si="13"/>
        <v/>
      </c>
      <c r="O249" t="e">
        <f t="shared" ca="1" si="14"/>
        <v>#N/A</v>
      </c>
      <c r="P249" t="e">
        <f t="shared" ca="1" si="15"/>
        <v>#N/A</v>
      </c>
    </row>
    <row r="250" spans="1:16" x14ac:dyDescent="0.25">
      <c r="A250" s="4">
        <v>247</v>
      </c>
      <c r="B250" s="21"/>
      <c r="C250" s="3"/>
      <c r="D250" s="42"/>
      <c r="E250" s="43"/>
      <c r="F250" s="2"/>
      <c r="G250" s="39"/>
      <c r="H250" s="39"/>
      <c r="I250" s="39"/>
      <c r="J250" s="48"/>
      <c r="K250" s="47"/>
      <c r="L250" s="143"/>
      <c r="M250" t="str">
        <f t="shared" si="12"/>
        <v/>
      </c>
      <c r="N250" t="str">
        <f t="shared" si="13"/>
        <v/>
      </c>
      <c r="O250" t="e">
        <f t="shared" ca="1" si="14"/>
        <v>#N/A</v>
      </c>
      <c r="P250" t="e">
        <f t="shared" ca="1" si="15"/>
        <v>#N/A</v>
      </c>
    </row>
    <row r="251" spans="1:16" x14ac:dyDescent="0.25">
      <c r="A251" s="4">
        <v>248</v>
      </c>
      <c r="B251" s="21"/>
      <c r="C251" s="3"/>
      <c r="D251" s="42"/>
      <c r="E251" s="43"/>
      <c r="F251" s="2"/>
      <c r="G251" s="39"/>
      <c r="H251" s="39"/>
      <c r="I251" s="39"/>
      <c r="J251" s="48"/>
      <c r="K251" s="47"/>
      <c r="L251" s="143"/>
      <c r="M251" t="str">
        <f t="shared" si="12"/>
        <v/>
      </c>
      <c r="N251" t="str">
        <f t="shared" si="13"/>
        <v/>
      </c>
      <c r="O251" t="e">
        <f t="shared" ca="1" si="14"/>
        <v>#N/A</v>
      </c>
      <c r="P251" t="e">
        <f t="shared" ca="1" si="15"/>
        <v>#N/A</v>
      </c>
    </row>
    <row r="252" spans="1:16" x14ac:dyDescent="0.25">
      <c r="A252" s="4">
        <v>249</v>
      </c>
      <c r="B252" s="21"/>
      <c r="C252" s="3"/>
      <c r="D252" s="42"/>
      <c r="E252" s="43"/>
      <c r="F252" s="2"/>
      <c r="G252" s="39"/>
      <c r="H252" s="39"/>
      <c r="I252" s="39"/>
      <c r="J252" s="48"/>
      <c r="K252" s="47"/>
      <c r="L252" s="143"/>
      <c r="M252" t="str">
        <f t="shared" si="12"/>
        <v/>
      </c>
      <c r="N252" t="str">
        <f t="shared" si="13"/>
        <v/>
      </c>
      <c r="O252" t="e">
        <f t="shared" ca="1" si="14"/>
        <v>#N/A</v>
      </c>
      <c r="P252" t="e">
        <f t="shared" ca="1" si="15"/>
        <v>#N/A</v>
      </c>
    </row>
    <row r="253" spans="1:16" x14ac:dyDescent="0.25">
      <c r="A253" s="4">
        <v>250</v>
      </c>
      <c r="B253" s="21"/>
      <c r="C253" s="3"/>
      <c r="D253" s="42"/>
      <c r="E253" s="43"/>
      <c r="F253" s="2"/>
      <c r="G253" s="39"/>
      <c r="H253" s="39"/>
      <c r="I253" s="39"/>
      <c r="J253" s="48"/>
      <c r="K253" s="47"/>
      <c r="L253" s="143"/>
      <c r="M253" t="str">
        <f t="shared" si="12"/>
        <v/>
      </c>
      <c r="N253" t="str">
        <f t="shared" si="13"/>
        <v/>
      </c>
      <c r="O253" t="e">
        <f t="shared" ca="1" si="14"/>
        <v>#N/A</v>
      </c>
      <c r="P253" t="e">
        <f t="shared" ca="1" si="15"/>
        <v>#N/A</v>
      </c>
    </row>
    <row r="254" spans="1:16" x14ac:dyDescent="0.25">
      <c r="A254" s="4">
        <v>251</v>
      </c>
      <c r="B254" s="21"/>
      <c r="C254" s="3"/>
      <c r="D254" s="42"/>
      <c r="E254" s="43"/>
      <c r="F254" s="2"/>
      <c r="G254" s="39"/>
      <c r="H254" s="39"/>
      <c r="I254" s="39"/>
      <c r="J254" s="48"/>
      <c r="K254" s="47"/>
      <c r="L254" s="143"/>
      <c r="M254" t="str">
        <f t="shared" si="12"/>
        <v/>
      </c>
      <c r="N254" t="str">
        <f t="shared" si="13"/>
        <v/>
      </c>
      <c r="O254" t="e">
        <f t="shared" ca="1" si="14"/>
        <v>#N/A</v>
      </c>
      <c r="P254" t="e">
        <f t="shared" ca="1" si="15"/>
        <v>#N/A</v>
      </c>
    </row>
    <row r="255" spans="1:16" x14ac:dyDescent="0.25">
      <c r="A255" s="4">
        <v>252</v>
      </c>
      <c r="B255" s="21"/>
      <c r="C255" s="3"/>
      <c r="D255" s="42"/>
      <c r="E255" s="43"/>
      <c r="F255" s="2"/>
      <c r="G255" s="39"/>
      <c r="H255" s="39"/>
      <c r="I255" s="39"/>
      <c r="J255" s="48"/>
      <c r="K255" s="47"/>
      <c r="L255" s="143"/>
      <c r="M255" t="str">
        <f t="shared" si="12"/>
        <v/>
      </c>
      <c r="N255" t="str">
        <f t="shared" si="13"/>
        <v/>
      </c>
      <c r="O255" t="e">
        <f t="shared" ca="1" si="14"/>
        <v>#N/A</v>
      </c>
      <c r="P255" t="e">
        <f t="shared" ca="1" si="15"/>
        <v>#N/A</v>
      </c>
    </row>
    <row r="256" spans="1:16" x14ac:dyDescent="0.25">
      <c r="A256" s="4">
        <v>253</v>
      </c>
      <c r="B256" s="21"/>
      <c r="C256" s="3"/>
      <c r="D256" s="42"/>
      <c r="E256" s="43"/>
      <c r="F256" s="2"/>
      <c r="G256" s="39"/>
      <c r="H256" s="39"/>
      <c r="I256" s="39"/>
      <c r="J256" s="48"/>
      <c r="K256" s="47"/>
      <c r="L256" s="143"/>
      <c r="M256" t="str">
        <f t="shared" si="12"/>
        <v/>
      </c>
      <c r="N256" t="str">
        <f t="shared" si="13"/>
        <v/>
      </c>
      <c r="O256" t="e">
        <f t="shared" ca="1" si="14"/>
        <v>#N/A</v>
      </c>
      <c r="P256" t="e">
        <f t="shared" ca="1" si="15"/>
        <v>#N/A</v>
      </c>
    </row>
    <row r="257" spans="1:16" x14ac:dyDescent="0.25">
      <c r="A257" s="4">
        <v>254</v>
      </c>
      <c r="B257" s="21"/>
      <c r="C257" s="3"/>
      <c r="D257" s="42"/>
      <c r="E257" s="43"/>
      <c r="F257" s="2"/>
      <c r="G257" s="39" t="s">
        <v>32</v>
      </c>
      <c r="H257" s="39"/>
      <c r="I257" s="39"/>
      <c r="J257" s="48"/>
      <c r="K257" s="47"/>
      <c r="L257" s="143"/>
      <c r="M257" t="str">
        <f t="shared" si="12"/>
        <v/>
      </c>
      <c r="N257" t="str">
        <f t="shared" si="13"/>
        <v/>
      </c>
      <c r="O257" t="e">
        <f t="shared" ca="1" si="14"/>
        <v>#N/A</v>
      </c>
      <c r="P257" t="e">
        <f t="shared" ca="1" si="15"/>
        <v>#N/A</v>
      </c>
    </row>
    <row r="258" spans="1:16" x14ac:dyDescent="0.25">
      <c r="A258" s="4">
        <v>255</v>
      </c>
      <c r="B258" s="21"/>
      <c r="C258" s="3"/>
      <c r="D258" s="42"/>
      <c r="E258" s="43"/>
      <c r="F258" s="2"/>
      <c r="G258" s="39"/>
      <c r="H258" s="39"/>
      <c r="I258" s="39"/>
      <c r="J258" s="48"/>
      <c r="K258" s="47"/>
      <c r="L258" s="143"/>
      <c r="M258" t="str">
        <f t="shared" si="12"/>
        <v/>
      </c>
      <c r="N258" t="str">
        <f t="shared" si="13"/>
        <v/>
      </c>
      <c r="O258" t="e">
        <f t="shared" ca="1" si="14"/>
        <v>#N/A</v>
      </c>
      <c r="P258" t="e">
        <f t="shared" ca="1" si="15"/>
        <v>#N/A</v>
      </c>
    </row>
    <row r="259" spans="1:16" x14ac:dyDescent="0.25">
      <c r="A259" s="4">
        <v>256</v>
      </c>
      <c r="B259" s="21"/>
      <c r="C259" s="3"/>
      <c r="D259" s="42"/>
      <c r="E259" s="43"/>
      <c r="F259" s="2"/>
      <c r="G259" s="39"/>
      <c r="H259" s="39"/>
      <c r="I259" s="39"/>
      <c r="J259" s="48"/>
      <c r="K259" s="47"/>
      <c r="L259" s="143"/>
      <c r="M259" t="str">
        <f t="shared" si="12"/>
        <v/>
      </c>
      <c r="N259" t="str">
        <f t="shared" si="13"/>
        <v/>
      </c>
      <c r="O259" t="e">
        <f t="shared" ca="1" si="14"/>
        <v>#N/A</v>
      </c>
      <c r="P259" t="e">
        <f t="shared" ca="1" si="15"/>
        <v>#N/A</v>
      </c>
    </row>
    <row r="260" spans="1:16" x14ac:dyDescent="0.25">
      <c r="A260" s="4">
        <v>257</v>
      </c>
      <c r="B260" s="21"/>
      <c r="C260" s="3"/>
      <c r="D260" s="42"/>
      <c r="E260" s="43"/>
      <c r="F260" s="2"/>
      <c r="G260" s="39"/>
      <c r="H260" s="39"/>
      <c r="I260" s="39"/>
      <c r="J260" s="48"/>
      <c r="K260" s="47"/>
      <c r="L260" s="143"/>
      <c r="M260" t="str">
        <f t="shared" si="12"/>
        <v/>
      </c>
      <c r="N260" t="str">
        <f t="shared" si="13"/>
        <v/>
      </c>
      <c r="O260" t="e">
        <f t="shared" ca="1" si="14"/>
        <v>#N/A</v>
      </c>
      <c r="P260" t="e">
        <f t="shared" ca="1" si="15"/>
        <v>#N/A</v>
      </c>
    </row>
    <row r="261" spans="1:16" x14ac:dyDescent="0.25">
      <c r="A261" s="4">
        <v>258</v>
      </c>
      <c r="B261" s="21"/>
      <c r="C261" s="3"/>
      <c r="D261" s="42"/>
      <c r="E261" s="43"/>
      <c r="F261" s="2"/>
      <c r="G261" s="39"/>
      <c r="H261" s="39"/>
      <c r="I261" s="39"/>
      <c r="J261" s="48"/>
      <c r="K261" s="47"/>
      <c r="L261" s="143"/>
      <c r="M261" t="str">
        <f t="shared" ref="M261:M324" si="16">IF(C261="","",MONTH(B261))</f>
        <v/>
      </c>
      <c r="N261" t="str">
        <f t="shared" ref="N261:N324" si="17">IF(C261="","",YEAR(B261))</f>
        <v/>
      </c>
      <c r="O261" t="e">
        <f t="shared" ref="O261:O324" ca="1" si="18">INDEX(M261:N261,MATCH($O$6,N261:N261,0),1)</f>
        <v>#N/A</v>
      </c>
      <c r="P261" t="e">
        <f t="shared" ref="P261:P324" ca="1" si="19">INDEX(M261:N261,MATCH($P$6,N261:N261,0),1)</f>
        <v>#N/A</v>
      </c>
    </row>
    <row r="262" spans="1:16" x14ac:dyDescent="0.25">
      <c r="A262" s="4">
        <v>259</v>
      </c>
      <c r="B262" s="21"/>
      <c r="C262" s="3"/>
      <c r="D262" s="42"/>
      <c r="E262" s="43"/>
      <c r="F262" s="2"/>
      <c r="G262" s="39"/>
      <c r="H262" s="39"/>
      <c r="I262" s="39"/>
      <c r="J262" s="48"/>
      <c r="K262" s="47"/>
      <c r="L262" s="143"/>
      <c r="M262" t="str">
        <f t="shared" si="16"/>
        <v/>
      </c>
      <c r="N262" t="str">
        <f t="shared" si="17"/>
        <v/>
      </c>
      <c r="O262" t="e">
        <f t="shared" ca="1" si="18"/>
        <v>#N/A</v>
      </c>
      <c r="P262" t="e">
        <f t="shared" ca="1" si="19"/>
        <v>#N/A</v>
      </c>
    </row>
    <row r="263" spans="1:16" x14ac:dyDescent="0.25">
      <c r="A263" s="4">
        <v>260</v>
      </c>
      <c r="B263" s="21"/>
      <c r="C263" s="3"/>
      <c r="D263" s="42"/>
      <c r="E263" s="43"/>
      <c r="F263" s="2"/>
      <c r="G263" s="39"/>
      <c r="H263" s="39"/>
      <c r="I263" s="39"/>
      <c r="J263" s="48"/>
      <c r="K263" s="47"/>
      <c r="L263" s="143"/>
      <c r="M263" t="str">
        <f t="shared" si="16"/>
        <v/>
      </c>
      <c r="N263" t="str">
        <f t="shared" si="17"/>
        <v/>
      </c>
      <c r="O263" t="e">
        <f t="shared" ca="1" si="18"/>
        <v>#N/A</v>
      </c>
      <c r="P263" t="e">
        <f t="shared" ca="1" si="19"/>
        <v>#N/A</v>
      </c>
    </row>
    <row r="264" spans="1:16" x14ac:dyDescent="0.25">
      <c r="A264" s="4">
        <v>261</v>
      </c>
      <c r="B264" s="21"/>
      <c r="C264" s="3"/>
      <c r="D264" s="42"/>
      <c r="E264" s="43"/>
      <c r="F264" s="2"/>
      <c r="G264" s="39"/>
      <c r="H264" s="39"/>
      <c r="I264" s="39"/>
      <c r="J264" s="48"/>
      <c r="K264" s="47"/>
      <c r="L264" s="143"/>
      <c r="M264" t="str">
        <f t="shared" si="16"/>
        <v/>
      </c>
      <c r="N264" t="str">
        <f t="shared" si="17"/>
        <v/>
      </c>
      <c r="O264" t="e">
        <f t="shared" ca="1" si="18"/>
        <v>#N/A</v>
      </c>
      <c r="P264" t="e">
        <f t="shared" ca="1" si="19"/>
        <v>#N/A</v>
      </c>
    </row>
    <row r="265" spans="1:16" x14ac:dyDescent="0.25">
      <c r="A265" s="4">
        <v>262</v>
      </c>
      <c r="B265" s="21"/>
      <c r="C265" s="3"/>
      <c r="D265" s="42"/>
      <c r="E265" s="43"/>
      <c r="F265" s="2"/>
      <c r="G265" s="39"/>
      <c r="H265" s="39"/>
      <c r="I265" s="39"/>
      <c r="J265" s="48"/>
      <c r="K265" s="47"/>
      <c r="L265" s="143"/>
      <c r="M265" t="str">
        <f t="shared" si="16"/>
        <v/>
      </c>
      <c r="N265" t="str">
        <f t="shared" si="17"/>
        <v/>
      </c>
      <c r="O265" t="e">
        <f t="shared" ca="1" si="18"/>
        <v>#N/A</v>
      </c>
      <c r="P265" t="e">
        <f t="shared" ca="1" si="19"/>
        <v>#N/A</v>
      </c>
    </row>
    <row r="266" spans="1:16" x14ac:dyDescent="0.25">
      <c r="A266" s="4">
        <v>263</v>
      </c>
      <c r="B266" s="21"/>
      <c r="C266" s="3"/>
      <c r="D266" s="42"/>
      <c r="E266" s="43"/>
      <c r="F266" s="2"/>
      <c r="G266" s="39"/>
      <c r="H266" s="39"/>
      <c r="I266" s="39"/>
      <c r="J266" s="48"/>
      <c r="K266" s="47"/>
      <c r="L266" s="143"/>
      <c r="M266" t="str">
        <f t="shared" si="16"/>
        <v/>
      </c>
      <c r="N266" t="str">
        <f t="shared" si="17"/>
        <v/>
      </c>
      <c r="O266" t="e">
        <f t="shared" ca="1" si="18"/>
        <v>#N/A</v>
      </c>
      <c r="P266" t="e">
        <f t="shared" ca="1" si="19"/>
        <v>#N/A</v>
      </c>
    </row>
    <row r="267" spans="1:16" x14ac:dyDescent="0.25">
      <c r="A267" s="4">
        <v>264</v>
      </c>
      <c r="B267" s="21"/>
      <c r="C267" s="3"/>
      <c r="D267" s="42"/>
      <c r="E267" s="43"/>
      <c r="F267" s="2"/>
      <c r="G267" s="39"/>
      <c r="H267" s="39"/>
      <c r="I267" s="39"/>
      <c r="J267" s="48"/>
      <c r="K267" s="47"/>
      <c r="L267" s="143"/>
      <c r="M267" t="str">
        <f t="shared" si="16"/>
        <v/>
      </c>
      <c r="N267" t="str">
        <f t="shared" si="17"/>
        <v/>
      </c>
      <c r="O267" t="e">
        <f t="shared" ca="1" si="18"/>
        <v>#N/A</v>
      </c>
      <c r="P267" t="e">
        <f t="shared" ca="1" si="19"/>
        <v>#N/A</v>
      </c>
    </row>
    <row r="268" spans="1:16" x14ac:dyDescent="0.25">
      <c r="A268" s="4">
        <v>265</v>
      </c>
      <c r="B268" s="21"/>
      <c r="C268" s="3"/>
      <c r="D268" s="42"/>
      <c r="E268" s="43"/>
      <c r="F268" s="2"/>
      <c r="G268" s="39"/>
      <c r="H268" s="39"/>
      <c r="I268" s="39"/>
      <c r="J268" s="48"/>
      <c r="K268" s="47"/>
      <c r="L268" s="143"/>
      <c r="M268" t="str">
        <f t="shared" si="16"/>
        <v/>
      </c>
      <c r="N268" t="str">
        <f t="shared" si="17"/>
        <v/>
      </c>
      <c r="O268" t="e">
        <f t="shared" ca="1" si="18"/>
        <v>#N/A</v>
      </c>
      <c r="P268" t="e">
        <f t="shared" ca="1" si="19"/>
        <v>#N/A</v>
      </c>
    </row>
    <row r="269" spans="1:16" x14ac:dyDescent="0.25">
      <c r="A269" s="4">
        <v>266</v>
      </c>
      <c r="B269" s="21"/>
      <c r="C269" s="3"/>
      <c r="D269" s="42"/>
      <c r="E269" s="43"/>
      <c r="F269" s="2"/>
      <c r="G269" s="39"/>
      <c r="H269" s="39"/>
      <c r="I269" s="39"/>
      <c r="J269" s="48"/>
      <c r="K269" s="47"/>
      <c r="L269" s="143"/>
      <c r="M269" t="str">
        <f t="shared" si="16"/>
        <v/>
      </c>
      <c r="N269" t="str">
        <f t="shared" si="17"/>
        <v/>
      </c>
      <c r="O269" t="e">
        <f t="shared" ca="1" si="18"/>
        <v>#N/A</v>
      </c>
      <c r="P269" t="e">
        <f t="shared" ca="1" si="19"/>
        <v>#N/A</v>
      </c>
    </row>
    <row r="270" spans="1:16" x14ac:dyDescent="0.25">
      <c r="A270" s="4">
        <v>267</v>
      </c>
      <c r="B270" s="21"/>
      <c r="C270" s="3"/>
      <c r="D270" s="42"/>
      <c r="E270" s="43"/>
      <c r="F270" s="2"/>
      <c r="G270" s="39"/>
      <c r="H270" s="39"/>
      <c r="I270" s="39"/>
      <c r="J270" s="48"/>
      <c r="K270" s="47"/>
      <c r="L270" s="143"/>
      <c r="M270" t="str">
        <f t="shared" si="16"/>
        <v/>
      </c>
      <c r="N270" t="str">
        <f t="shared" si="17"/>
        <v/>
      </c>
      <c r="O270" t="e">
        <f t="shared" ca="1" si="18"/>
        <v>#N/A</v>
      </c>
      <c r="P270" t="e">
        <f t="shared" ca="1" si="19"/>
        <v>#N/A</v>
      </c>
    </row>
    <row r="271" spans="1:16" x14ac:dyDescent="0.25">
      <c r="A271" s="4">
        <v>268</v>
      </c>
      <c r="B271" s="21"/>
      <c r="C271" s="3"/>
      <c r="D271" s="42"/>
      <c r="E271" s="43"/>
      <c r="F271" s="2"/>
      <c r="G271" s="39"/>
      <c r="H271" s="39"/>
      <c r="I271" s="39"/>
      <c r="J271" s="48"/>
      <c r="K271" s="47"/>
      <c r="L271" s="143"/>
      <c r="M271" t="str">
        <f t="shared" si="16"/>
        <v/>
      </c>
      <c r="N271" t="str">
        <f t="shared" si="17"/>
        <v/>
      </c>
      <c r="O271" t="e">
        <f t="shared" ca="1" si="18"/>
        <v>#N/A</v>
      </c>
      <c r="P271" t="e">
        <f t="shared" ca="1" si="19"/>
        <v>#N/A</v>
      </c>
    </row>
    <row r="272" spans="1:16" x14ac:dyDescent="0.25">
      <c r="A272" s="4">
        <v>269</v>
      </c>
      <c r="B272" s="21"/>
      <c r="C272" s="3"/>
      <c r="D272" s="42"/>
      <c r="E272" s="43"/>
      <c r="F272" s="2"/>
      <c r="G272" s="39"/>
      <c r="H272" s="39"/>
      <c r="I272" s="39"/>
      <c r="J272" s="48"/>
      <c r="K272" s="47"/>
      <c r="L272" s="143"/>
      <c r="M272" t="str">
        <f t="shared" si="16"/>
        <v/>
      </c>
      <c r="N272" t="str">
        <f t="shared" si="17"/>
        <v/>
      </c>
      <c r="O272" t="e">
        <f t="shared" ca="1" si="18"/>
        <v>#N/A</v>
      </c>
      <c r="P272" t="e">
        <f t="shared" ca="1" si="19"/>
        <v>#N/A</v>
      </c>
    </row>
    <row r="273" spans="1:16" x14ac:dyDescent="0.25">
      <c r="A273" s="4">
        <v>270</v>
      </c>
      <c r="B273" s="21"/>
      <c r="C273" s="3"/>
      <c r="D273" s="42"/>
      <c r="E273" s="43"/>
      <c r="F273" s="2"/>
      <c r="G273" s="39"/>
      <c r="H273" s="39"/>
      <c r="I273" s="39"/>
      <c r="J273" s="48"/>
      <c r="K273" s="47"/>
      <c r="L273" s="143"/>
      <c r="M273" t="str">
        <f t="shared" si="16"/>
        <v/>
      </c>
      <c r="N273" t="str">
        <f t="shared" si="17"/>
        <v/>
      </c>
      <c r="O273" t="e">
        <f t="shared" ca="1" si="18"/>
        <v>#N/A</v>
      </c>
      <c r="P273" t="e">
        <f t="shared" ca="1" si="19"/>
        <v>#N/A</v>
      </c>
    </row>
    <row r="274" spans="1:16" x14ac:dyDescent="0.25">
      <c r="A274" s="4">
        <v>271</v>
      </c>
      <c r="B274" s="21"/>
      <c r="C274" s="3"/>
      <c r="D274" s="42"/>
      <c r="E274" s="43"/>
      <c r="F274" s="2"/>
      <c r="G274" s="39"/>
      <c r="H274" s="39"/>
      <c r="I274" s="39"/>
      <c r="J274" s="48"/>
      <c r="K274" s="47"/>
      <c r="L274" s="143"/>
      <c r="M274" t="str">
        <f t="shared" si="16"/>
        <v/>
      </c>
      <c r="N274" t="str">
        <f t="shared" si="17"/>
        <v/>
      </c>
      <c r="O274" t="e">
        <f t="shared" ca="1" si="18"/>
        <v>#N/A</v>
      </c>
      <c r="P274" t="e">
        <f t="shared" ca="1" si="19"/>
        <v>#N/A</v>
      </c>
    </row>
    <row r="275" spans="1:16" x14ac:dyDescent="0.25">
      <c r="A275" s="4">
        <v>272</v>
      </c>
      <c r="B275" s="21"/>
      <c r="C275" s="3"/>
      <c r="D275" s="42"/>
      <c r="E275" s="43"/>
      <c r="F275" s="2"/>
      <c r="G275" s="39"/>
      <c r="H275" s="39"/>
      <c r="I275" s="39"/>
      <c r="J275" s="48"/>
      <c r="K275" s="47"/>
      <c r="L275" s="143"/>
      <c r="M275" t="str">
        <f t="shared" si="16"/>
        <v/>
      </c>
      <c r="N275" t="str">
        <f t="shared" si="17"/>
        <v/>
      </c>
      <c r="O275" t="e">
        <f t="shared" ca="1" si="18"/>
        <v>#N/A</v>
      </c>
      <c r="P275" t="e">
        <f t="shared" ca="1" si="19"/>
        <v>#N/A</v>
      </c>
    </row>
    <row r="276" spans="1:16" x14ac:dyDescent="0.25">
      <c r="A276" s="4">
        <v>273</v>
      </c>
      <c r="B276" s="21"/>
      <c r="C276" s="3"/>
      <c r="D276" s="42"/>
      <c r="E276" s="43"/>
      <c r="F276" s="2"/>
      <c r="G276" s="39"/>
      <c r="H276" s="39"/>
      <c r="I276" s="39"/>
      <c r="J276" s="48"/>
      <c r="K276" s="47"/>
      <c r="L276" s="143"/>
      <c r="M276" t="str">
        <f t="shared" si="16"/>
        <v/>
      </c>
      <c r="N276" t="str">
        <f t="shared" si="17"/>
        <v/>
      </c>
      <c r="O276" t="e">
        <f t="shared" ca="1" si="18"/>
        <v>#N/A</v>
      </c>
      <c r="P276" t="e">
        <f t="shared" ca="1" si="19"/>
        <v>#N/A</v>
      </c>
    </row>
    <row r="277" spans="1:16" x14ac:dyDescent="0.25">
      <c r="A277" s="4">
        <v>274</v>
      </c>
      <c r="B277" s="21"/>
      <c r="C277" s="3"/>
      <c r="D277" s="42"/>
      <c r="E277" s="43"/>
      <c r="F277" s="2"/>
      <c r="G277" s="39"/>
      <c r="H277" s="39"/>
      <c r="I277" s="39"/>
      <c r="J277" s="48"/>
      <c r="K277" s="47"/>
      <c r="L277" s="143"/>
      <c r="M277" t="str">
        <f t="shared" si="16"/>
        <v/>
      </c>
      <c r="N277" t="str">
        <f t="shared" si="17"/>
        <v/>
      </c>
      <c r="O277" t="e">
        <f t="shared" ca="1" si="18"/>
        <v>#N/A</v>
      </c>
      <c r="P277" t="e">
        <f t="shared" ca="1" si="19"/>
        <v>#N/A</v>
      </c>
    </row>
    <row r="278" spans="1:16" x14ac:dyDescent="0.25">
      <c r="A278" s="4">
        <v>275</v>
      </c>
      <c r="B278" s="21"/>
      <c r="C278" s="3"/>
      <c r="D278" s="42"/>
      <c r="E278" s="43"/>
      <c r="F278" s="2"/>
      <c r="G278" s="39"/>
      <c r="H278" s="39"/>
      <c r="I278" s="39"/>
      <c r="J278" s="48"/>
      <c r="K278" s="47"/>
      <c r="L278" s="143"/>
      <c r="M278" t="str">
        <f t="shared" si="16"/>
        <v/>
      </c>
      <c r="N278" t="str">
        <f t="shared" si="17"/>
        <v/>
      </c>
      <c r="O278" t="e">
        <f t="shared" ca="1" si="18"/>
        <v>#N/A</v>
      </c>
      <c r="P278" t="e">
        <f t="shared" ca="1" si="19"/>
        <v>#N/A</v>
      </c>
    </row>
    <row r="279" spans="1:16" x14ac:dyDescent="0.25">
      <c r="A279" s="4">
        <v>276</v>
      </c>
      <c r="B279" s="21"/>
      <c r="C279" s="3"/>
      <c r="D279" s="42"/>
      <c r="E279" s="43"/>
      <c r="F279" s="2"/>
      <c r="G279" s="39"/>
      <c r="H279" s="39"/>
      <c r="I279" s="39"/>
      <c r="J279" s="48"/>
      <c r="K279" s="47"/>
      <c r="L279" s="143"/>
      <c r="M279" t="str">
        <f t="shared" si="16"/>
        <v/>
      </c>
      <c r="N279" t="str">
        <f t="shared" si="17"/>
        <v/>
      </c>
      <c r="O279" t="e">
        <f t="shared" ca="1" si="18"/>
        <v>#N/A</v>
      </c>
      <c r="P279" t="e">
        <f t="shared" ca="1" si="19"/>
        <v>#N/A</v>
      </c>
    </row>
    <row r="280" spans="1:16" x14ac:dyDescent="0.25">
      <c r="A280" s="4">
        <v>277</v>
      </c>
      <c r="B280" s="21"/>
      <c r="C280" s="3"/>
      <c r="D280" s="42"/>
      <c r="E280" s="43"/>
      <c r="F280" s="2"/>
      <c r="G280" s="39"/>
      <c r="H280" s="39"/>
      <c r="I280" s="39"/>
      <c r="J280" s="48"/>
      <c r="K280" s="47"/>
      <c r="L280" s="143"/>
      <c r="M280" t="str">
        <f t="shared" si="16"/>
        <v/>
      </c>
      <c r="N280" t="str">
        <f t="shared" si="17"/>
        <v/>
      </c>
      <c r="O280" t="e">
        <f t="shared" ca="1" si="18"/>
        <v>#N/A</v>
      </c>
      <c r="P280" t="e">
        <f t="shared" ca="1" si="19"/>
        <v>#N/A</v>
      </c>
    </row>
    <row r="281" spans="1:16" x14ac:dyDescent="0.25">
      <c r="A281" s="4">
        <v>278</v>
      </c>
      <c r="B281" s="21"/>
      <c r="C281" s="3"/>
      <c r="D281" s="42"/>
      <c r="E281" s="43"/>
      <c r="F281" s="2"/>
      <c r="G281" s="39"/>
      <c r="H281" s="39"/>
      <c r="I281" s="39"/>
      <c r="J281" s="48"/>
      <c r="K281" s="47"/>
      <c r="L281" s="143"/>
      <c r="M281" t="str">
        <f t="shared" si="16"/>
        <v/>
      </c>
      <c r="N281" t="str">
        <f t="shared" si="17"/>
        <v/>
      </c>
      <c r="O281" t="e">
        <f t="shared" ca="1" si="18"/>
        <v>#N/A</v>
      </c>
      <c r="P281" t="e">
        <f t="shared" ca="1" si="19"/>
        <v>#N/A</v>
      </c>
    </row>
    <row r="282" spans="1:16" x14ac:dyDescent="0.25">
      <c r="A282" s="4">
        <v>279</v>
      </c>
      <c r="B282" s="21"/>
      <c r="C282" s="3"/>
      <c r="D282" s="42"/>
      <c r="E282" s="43"/>
      <c r="F282" s="2"/>
      <c r="G282" s="39"/>
      <c r="H282" s="39"/>
      <c r="I282" s="39"/>
      <c r="J282" s="48"/>
      <c r="K282" s="47"/>
      <c r="L282" s="143"/>
      <c r="M282" t="str">
        <f t="shared" si="16"/>
        <v/>
      </c>
      <c r="N282" t="str">
        <f t="shared" si="17"/>
        <v/>
      </c>
      <c r="O282" t="e">
        <f t="shared" ca="1" si="18"/>
        <v>#N/A</v>
      </c>
      <c r="P282" t="e">
        <f t="shared" ca="1" si="19"/>
        <v>#N/A</v>
      </c>
    </row>
    <row r="283" spans="1:16" x14ac:dyDescent="0.25">
      <c r="A283" s="4">
        <v>280</v>
      </c>
      <c r="B283" s="21"/>
      <c r="C283" s="3"/>
      <c r="D283" s="42"/>
      <c r="E283" s="43"/>
      <c r="F283" s="2"/>
      <c r="G283" s="39"/>
      <c r="H283" s="39"/>
      <c r="I283" s="39"/>
      <c r="J283" s="48"/>
      <c r="K283" s="47"/>
      <c r="L283" s="143"/>
      <c r="M283" t="str">
        <f t="shared" si="16"/>
        <v/>
      </c>
      <c r="N283" t="str">
        <f t="shared" si="17"/>
        <v/>
      </c>
      <c r="O283" t="e">
        <f t="shared" ca="1" si="18"/>
        <v>#N/A</v>
      </c>
      <c r="P283" t="e">
        <f t="shared" ca="1" si="19"/>
        <v>#N/A</v>
      </c>
    </row>
    <row r="284" spans="1:16" x14ac:dyDescent="0.25">
      <c r="A284" s="4">
        <v>281</v>
      </c>
      <c r="B284" s="21"/>
      <c r="C284" s="3"/>
      <c r="D284" s="42"/>
      <c r="E284" s="43"/>
      <c r="F284" s="2"/>
      <c r="G284" s="39"/>
      <c r="H284" s="39"/>
      <c r="I284" s="39"/>
      <c r="J284" s="48"/>
      <c r="K284" s="47"/>
      <c r="L284" s="143"/>
      <c r="M284" t="str">
        <f t="shared" si="16"/>
        <v/>
      </c>
      <c r="N284" t="str">
        <f t="shared" si="17"/>
        <v/>
      </c>
      <c r="O284" t="e">
        <f t="shared" ca="1" si="18"/>
        <v>#N/A</v>
      </c>
      <c r="P284" t="e">
        <f t="shared" ca="1" si="19"/>
        <v>#N/A</v>
      </c>
    </row>
    <row r="285" spans="1:16" x14ac:dyDescent="0.25">
      <c r="A285" s="4">
        <v>282</v>
      </c>
      <c r="B285" s="21"/>
      <c r="C285" s="3"/>
      <c r="D285" s="42"/>
      <c r="E285" s="43"/>
      <c r="F285" s="2"/>
      <c r="G285" s="39"/>
      <c r="H285" s="39"/>
      <c r="I285" s="39"/>
      <c r="J285" s="48"/>
      <c r="K285" s="47"/>
      <c r="L285" s="143"/>
      <c r="M285" t="str">
        <f t="shared" si="16"/>
        <v/>
      </c>
      <c r="N285" t="str">
        <f t="shared" si="17"/>
        <v/>
      </c>
      <c r="O285" t="e">
        <f t="shared" ca="1" si="18"/>
        <v>#N/A</v>
      </c>
      <c r="P285" t="e">
        <f t="shared" ca="1" si="19"/>
        <v>#N/A</v>
      </c>
    </row>
    <row r="286" spans="1:16" x14ac:dyDescent="0.25">
      <c r="A286" s="4">
        <v>283</v>
      </c>
      <c r="B286" s="21"/>
      <c r="C286" s="3"/>
      <c r="D286" s="42"/>
      <c r="E286" s="43"/>
      <c r="F286" s="2"/>
      <c r="G286" s="39"/>
      <c r="H286" s="39"/>
      <c r="I286" s="39"/>
      <c r="J286" s="48"/>
      <c r="K286" s="47"/>
      <c r="L286" s="143"/>
      <c r="M286" t="str">
        <f t="shared" si="16"/>
        <v/>
      </c>
      <c r="N286" t="str">
        <f t="shared" si="17"/>
        <v/>
      </c>
      <c r="O286" t="e">
        <f t="shared" ca="1" si="18"/>
        <v>#N/A</v>
      </c>
      <c r="P286" t="e">
        <f t="shared" ca="1" si="19"/>
        <v>#N/A</v>
      </c>
    </row>
    <row r="287" spans="1:16" x14ac:dyDescent="0.25">
      <c r="A287" s="4">
        <v>284</v>
      </c>
      <c r="B287" s="21"/>
      <c r="C287" s="3"/>
      <c r="D287" s="42"/>
      <c r="E287" s="43"/>
      <c r="F287" s="2"/>
      <c r="G287" s="39"/>
      <c r="H287" s="39"/>
      <c r="I287" s="39"/>
      <c r="J287" s="48"/>
      <c r="K287" s="47"/>
      <c r="L287" s="143"/>
      <c r="M287" t="str">
        <f t="shared" si="16"/>
        <v/>
      </c>
      <c r="N287" t="str">
        <f t="shared" si="17"/>
        <v/>
      </c>
      <c r="O287" t="e">
        <f t="shared" ca="1" si="18"/>
        <v>#N/A</v>
      </c>
      <c r="P287" t="e">
        <f t="shared" ca="1" si="19"/>
        <v>#N/A</v>
      </c>
    </row>
    <row r="288" spans="1:16" x14ac:dyDescent="0.25">
      <c r="A288" s="4">
        <v>285</v>
      </c>
      <c r="B288" s="21"/>
      <c r="C288" s="3"/>
      <c r="D288" s="42"/>
      <c r="E288" s="43"/>
      <c r="F288" s="2"/>
      <c r="G288" s="39"/>
      <c r="H288" s="39"/>
      <c r="I288" s="39"/>
      <c r="J288" s="48"/>
      <c r="K288" s="47"/>
      <c r="L288" s="143"/>
      <c r="M288" t="str">
        <f t="shared" si="16"/>
        <v/>
      </c>
      <c r="N288" t="str">
        <f t="shared" si="17"/>
        <v/>
      </c>
      <c r="O288" t="e">
        <f t="shared" ca="1" si="18"/>
        <v>#N/A</v>
      </c>
      <c r="P288" t="e">
        <f t="shared" ca="1" si="19"/>
        <v>#N/A</v>
      </c>
    </row>
    <row r="289" spans="1:16" x14ac:dyDescent="0.25">
      <c r="A289" s="4">
        <v>286</v>
      </c>
      <c r="B289" s="21"/>
      <c r="C289" s="3"/>
      <c r="D289" s="42"/>
      <c r="E289" s="43"/>
      <c r="F289" s="2"/>
      <c r="G289" s="39"/>
      <c r="H289" s="39"/>
      <c r="I289" s="39"/>
      <c r="J289" s="48"/>
      <c r="K289" s="47"/>
      <c r="L289" s="143"/>
      <c r="M289" t="str">
        <f t="shared" si="16"/>
        <v/>
      </c>
      <c r="N289" t="str">
        <f t="shared" si="17"/>
        <v/>
      </c>
      <c r="O289" t="e">
        <f t="shared" ca="1" si="18"/>
        <v>#N/A</v>
      </c>
      <c r="P289" t="e">
        <f t="shared" ca="1" si="19"/>
        <v>#N/A</v>
      </c>
    </row>
    <row r="290" spans="1:16" x14ac:dyDescent="0.25">
      <c r="A290" s="4">
        <v>287</v>
      </c>
      <c r="B290" s="21"/>
      <c r="C290" s="3"/>
      <c r="D290" s="42"/>
      <c r="E290" s="43"/>
      <c r="F290" s="2"/>
      <c r="G290" s="39"/>
      <c r="H290" s="39"/>
      <c r="I290" s="39"/>
      <c r="J290" s="48"/>
      <c r="K290" s="47"/>
      <c r="L290" s="143"/>
      <c r="M290" t="str">
        <f t="shared" si="16"/>
        <v/>
      </c>
      <c r="N290" t="str">
        <f t="shared" si="17"/>
        <v/>
      </c>
      <c r="O290" t="e">
        <f t="shared" ca="1" si="18"/>
        <v>#N/A</v>
      </c>
      <c r="P290" t="e">
        <f t="shared" ca="1" si="19"/>
        <v>#N/A</v>
      </c>
    </row>
    <row r="291" spans="1:16" x14ac:dyDescent="0.25">
      <c r="A291" s="4">
        <v>288</v>
      </c>
      <c r="B291" s="21"/>
      <c r="C291" s="3"/>
      <c r="D291" s="42"/>
      <c r="E291" s="43"/>
      <c r="F291" s="2"/>
      <c r="G291" s="39"/>
      <c r="H291" s="39"/>
      <c r="I291" s="39"/>
      <c r="J291" s="48"/>
      <c r="K291" s="47"/>
      <c r="L291" s="143"/>
      <c r="M291" t="str">
        <f t="shared" si="16"/>
        <v/>
      </c>
      <c r="N291" t="str">
        <f t="shared" si="17"/>
        <v/>
      </c>
      <c r="O291" t="e">
        <f t="shared" ca="1" si="18"/>
        <v>#N/A</v>
      </c>
      <c r="P291" t="e">
        <f t="shared" ca="1" si="19"/>
        <v>#N/A</v>
      </c>
    </row>
    <row r="292" spans="1:16" x14ac:dyDescent="0.25">
      <c r="A292" s="4">
        <v>289</v>
      </c>
      <c r="B292" s="21"/>
      <c r="C292" s="3"/>
      <c r="D292" s="42"/>
      <c r="E292" s="43"/>
      <c r="F292" s="2"/>
      <c r="G292" s="39"/>
      <c r="H292" s="39"/>
      <c r="I292" s="39"/>
      <c r="J292" s="48"/>
      <c r="K292" s="47"/>
      <c r="L292" s="143"/>
      <c r="M292" t="str">
        <f t="shared" si="16"/>
        <v/>
      </c>
      <c r="N292" t="str">
        <f t="shared" si="17"/>
        <v/>
      </c>
      <c r="O292" t="e">
        <f t="shared" ca="1" si="18"/>
        <v>#N/A</v>
      </c>
      <c r="P292" t="e">
        <f t="shared" ca="1" si="19"/>
        <v>#N/A</v>
      </c>
    </row>
    <row r="293" spans="1:16" x14ac:dyDescent="0.25">
      <c r="A293" s="4">
        <v>290</v>
      </c>
      <c r="B293" s="21"/>
      <c r="C293" s="3"/>
      <c r="D293" s="42"/>
      <c r="E293" s="43"/>
      <c r="F293" s="2"/>
      <c r="G293" s="39"/>
      <c r="H293" s="39"/>
      <c r="I293" s="39"/>
      <c r="J293" s="48"/>
      <c r="K293" s="47"/>
      <c r="L293" s="143"/>
      <c r="M293" t="str">
        <f t="shared" si="16"/>
        <v/>
      </c>
      <c r="N293" t="str">
        <f t="shared" si="17"/>
        <v/>
      </c>
      <c r="O293" t="e">
        <f t="shared" ca="1" si="18"/>
        <v>#N/A</v>
      </c>
      <c r="P293" t="e">
        <f t="shared" ca="1" si="19"/>
        <v>#N/A</v>
      </c>
    </row>
    <row r="294" spans="1:16" x14ac:dyDescent="0.25">
      <c r="A294" s="4">
        <v>291</v>
      </c>
      <c r="B294" s="21"/>
      <c r="C294" s="3"/>
      <c r="D294" s="42"/>
      <c r="E294" s="43"/>
      <c r="F294" s="2"/>
      <c r="G294" s="39"/>
      <c r="H294" s="39"/>
      <c r="I294" s="39"/>
      <c r="J294" s="48"/>
      <c r="K294" s="47"/>
      <c r="L294" s="143"/>
      <c r="M294" t="str">
        <f t="shared" si="16"/>
        <v/>
      </c>
      <c r="N294" t="str">
        <f t="shared" si="17"/>
        <v/>
      </c>
      <c r="O294" t="e">
        <f t="shared" ca="1" si="18"/>
        <v>#N/A</v>
      </c>
      <c r="P294" t="e">
        <f t="shared" ca="1" si="19"/>
        <v>#N/A</v>
      </c>
    </row>
    <row r="295" spans="1:16" x14ac:dyDescent="0.25">
      <c r="A295" s="4">
        <v>292</v>
      </c>
      <c r="B295" s="21"/>
      <c r="C295" s="3"/>
      <c r="D295" s="42"/>
      <c r="E295" s="43"/>
      <c r="F295" s="2"/>
      <c r="G295" s="39"/>
      <c r="H295" s="39"/>
      <c r="I295" s="39"/>
      <c r="J295" s="48"/>
      <c r="K295" s="47"/>
      <c r="L295" s="143"/>
      <c r="M295" t="str">
        <f t="shared" si="16"/>
        <v/>
      </c>
      <c r="N295" t="str">
        <f t="shared" si="17"/>
        <v/>
      </c>
      <c r="O295" t="e">
        <f t="shared" ca="1" si="18"/>
        <v>#N/A</v>
      </c>
      <c r="P295" t="e">
        <f t="shared" ca="1" si="19"/>
        <v>#N/A</v>
      </c>
    </row>
    <row r="296" spans="1:16" x14ac:dyDescent="0.25">
      <c r="A296" s="4">
        <v>293</v>
      </c>
      <c r="B296" s="21"/>
      <c r="C296" s="3"/>
      <c r="D296" s="42"/>
      <c r="E296" s="43"/>
      <c r="F296" s="2"/>
      <c r="G296" s="39"/>
      <c r="H296" s="39"/>
      <c r="I296" s="39"/>
      <c r="J296" s="48"/>
      <c r="K296" s="47"/>
      <c r="L296" s="143"/>
      <c r="M296" t="str">
        <f t="shared" si="16"/>
        <v/>
      </c>
      <c r="N296" t="str">
        <f t="shared" si="17"/>
        <v/>
      </c>
      <c r="O296" t="e">
        <f t="shared" ca="1" si="18"/>
        <v>#N/A</v>
      </c>
      <c r="P296" t="e">
        <f t="shared" ca="1" si="19"/>
        <v>#N/A</v>
      </c>
    </row>
    <row r="297" spans="1:16" x14ac:dyDescent="0.25">
      <c r="A297" s="4">
        <v>294</v>
      </c>
      <c r="B297" s="21"/>
      <c r="C297" s="3"/>
      <c r="D297" s="42"/>
      <c r="E297" s="43"/>
      <c r="F297" s="2"/>
      <c r="G297" s="39"/>
      <c r="H297" s="39"/>
      <c r="I297" s="39"/>
      <c r="J297" s="48"/>
      <c r="K297" s="47"/>
      <c r="L297" s="143"/>
      <c r="M297" t="str">
        <f t="shared" si="16"/>
        <v/>
      </c>
      <c r="N297" t="str">
        <f t="shared" si="17"/>
        <v/>
      </c>
      <c r="O297" t="e">
        <f t="shared" ca="1" si="18"/>
        <v>#N/A</v>
      </c>
      <c r="P297" t="e">
        <f t="shared" ca="1" si="19"/>
        <v>#N/A</v>
      </c>
    </row>
    <row r="298" spans="1:16" x14ac:dyDescent="0.25">
      <c r="A298" s="4">
        <v>295</v>
      </c>
      <c r="B298" s="21"/>
      <c r="C298" s="3"/>
      <c r="D298" s="42"/>
      <c r="E298" s="43"/>
      <c r="F298" s="2"/>
      <c r="G298" s="39"/>
      <c r="H298" s="39"/>
      <c r="I298" s="39"/>
      <c r="J298" s="48"/>
      <c r="K298" s="47"/>
      <c r="L298" s="143"/>
      <c r="M298" t="str">
        <f t="shared" si="16"/>
        <v/>
      </c>
      <c r="N298" t="str">
        <f t="shared" si="17"/>
        <v/>
      </c>
      <c r="O298" t="e">
        <f t="shared" ca="1" si="18"/>
        <v>#N/A</v>
      </c>
      <c r="P298" t="e">
        <f t="shared" ca="1" si="19"/>
        <v>#N/A</v>
      </c>
    </row>
    <row r="299" spans="1:16" x14ac:dyDescent="0.25">
      <c r="A299" s="4">
        <v>296</v>
      </c>
      <c r="B299" s="21"/>
      <c r="C299" s="3"/>
      <c r="D299" s="42"/>
      <c r="E299" s="43"/>
      <c r="F299" s="2"/>
      <c r="G299" s="39"/>
      <c r="H299" s="39"/>
      <c r="I299" s="39"/>
      <c r="J299" s="48"/>
      <c r="K299" s="47"/>
      <c r="L299" s="143"/>
      <c r="M299" t="str">
        <f t="shared" si="16"/>
        <v/>
      </c>
      <c r="N299" t="str">
        <f t="shared" si="17"/>
        <v/>
      </c>
      <c r="O299" t="e">
        <f t="shared" ca="1" si="18"/>
        <v>#N/A</v>
      </c>
      <c r="P299" t="e">
        <f t="shared" ca="1" si="19"/>
        <v>#N/A</v>
      </c>
    </row>
    <row r="300" spans="1:16" x14ac:dyDescent="0.25">
      <c r="A300" s="4">
        <v>297</v>
      </c>
      <c r="B300" s="21"/>
      <c r="C300" s="3"/>
      <c r="D300" s="42"/>
      <c r="E300" s="43"/>
      <c r="F300" s="2"/>
      <c r="G300" s="39"/>
      <c r="H300" s="39"/>
      <c r="I300" s="39"/>
      <c r="J300" s="48"/>
      <c r="K300" s="47"/>
      <c r="L300" s="143"/>
      <c r="M300" t="str">
        <f t="shared" si="16"/>
        <v/>
      </c>
      <c r="N300" t="str">
        <f t="shared" si="17"/>
        <v/>
      </c>
      <c r="O300" t="e">
        <f t="shared" ca="1" si="18"/>
        <v>#N/A</v>
      </c>
      <c r="P300" t="e">
        <f t="shared" ca="1" si="19"/>
        <v>#N/A</v>
      </c>
    </row>
    <row r="301" spans="1:16" x14ac:dyDescent="0.25">
      <c r="A301" s="4">
        <v>298</v>
      </c>
      <c r="B301" s="21"/>
      <c r="C301" s="3"/>
      <c r="D301" s="42"/>
      <c r="E301" s="43"/>
      <c r="F301" s="2"/>
      <c r="G301" s="39"/>
      <c r="H301" s="39"/>
      <c r="I301" s="39"/>
      <c r="J301" s="48"/>
      <c r="K301" s="47"/>
      <c r="L301" s="143"/>
      <c r="M301" t="str">
        <f t="shared" si="16"/>
        <v/>
      </c>
      <c r="N301" t="str">
        <f t="shared" si="17"/>
        <v/>
      </c>
      <c r="O301" t="e">
        <f t="shared" ca="1" si="18"/>
        <v>#N/A</v>
      </c>
      <c r="P301" t="e">
        <f t="shared" ca="1" si="19"/>
        <v>#N/A</v>
      </c>
    </row>
    <row r="302" spans="1:16" x14ac:dyDescent="0.25">
      <c r="A302" s="4">
        <v>299</v>
      </c>
      <c r="B302" s="21"/>
      <c r="C302" s="3"/>
      <c r="D302" s="42"/>
      <c r="E302" s="43"/>
      <c r="F302" s="2"/>
      <c r="G302" s="39"/>
      <c r="H302" s="39"/>
      <c r="I302" s="39"/>
      <c r="J302" s="48"/>
      <c r="K302" s="47"/>
      <c r="L302" s="143"/>
      <c r="M302" t="str">
        <f t="shared" si="16"/>
        <v/>
      </c>
      <c r="N302" t="str">
        <f t="shared" si="17"/>
        <v/>
      </c>
      <c r="O302" t="e">
        <f t="shared" ca="1" si="18"/>
        <v>#N/A</v>
      </c>
      <c r="P302" t="e">
        <f t="shared" ca="1" si="19"/>
        <v>#N/A</v>
      </c>
    </row>
    <row r="303" spans="1:16" x14ac:dyDescent="0.25">
      <c r="A303" s="4">
        <v>300</v>
      </c>
      <c r="B303" s="21"/>
      <c r="C303" s="3"/>
      <c r="D303" s="42"/>
      <c r="E303" s="43"/>
      <c r="F303" s="2"/>
      <c r="G303" s="39"/>
      <c r="H303" s="39"/>
      <c r="I303" s="39"/>
      <c r="J303" s="48"/>
      <c r="K303" s="47"/>
      <c r="L303" s="143"/>
      <c r="M303" t="str">
        <f t="shared" si="16"/>
        <v/>
      </c>
      <c r="N303" t="str">
        <f t="shared" si="17"/>
        <v/>
      </c>
      <c r="O303" t="e">
        <f t="shared" ca="1" si="18"/>
        <v>#N/A</v>
      </c>
      <c r="P303" t="e">
        <f t="shared" ca="1" si="19"/>
        <v>#N/A</v>
      </c>
    </row>
    <row r="304" spans="1:16" x14ac:dyDescent="0.25">
      <c r="A304" s="4">
        <v>301</v>
      </c>
      <c r="B304" s="21"/>
      <c r="C304" s="3"/>
      <c r="D304" s="42"/>
      <c r="E304" s="43"/>
      <c r="F304" s="2"/>
      <c r="G304" s="39"/>
      <c r="H304" s="39"/>
      <c r="I304" s="39"/>
      <c r="J304" s="48"/>
      <c r="K304" s="47"/>
      <c r="L304" s="143"/>
      <c r="M304" t="str">
        <f t="shared" si="16"/>
        <v/>
      </c>
      <c r="N304" t="str">
        <f t="shared" si="17"/>
        <v/>
      </c>
      <c r="O304" t="e">
        <f t="shared" ca="1" si="18"/>
        <v>#N/A</v>
      </c>
      <c r="P304" t="e">
        <f t="shared" ca="1" si="19"/>
        <v>#N/A</v>
      </c>
    </row>
    <row r="305" spans="1:16" x14ac:dyDescent="0.25">
      <c r="A305" s="4">
        <v>302</v>
      </c>
      <c r="B305" s="21"/>
      <c r="C305" s="3"/>
      <c r="D305" s="42"/>
      <c r="E305" s="43"/>
      <c r="F305" s="2"/>
      <c r="G305" s="39"/>
      <c r="H305" s="39"/>
      <c r="I305" s="39"/>
      <c r="J305" s="48"/>
      <c r="K305" s="47"/>
      <c r="L305" s="143"/>
      <c r="M305" t="str">
        <f t="shared" si="16"/>
        <v/>
      </c>
      <c r="N305" t="str">
        <f t="shared" si="17"/>
        <v/>
      </c>
      <c r="O305" t="e">
        <f t="shared" ca="1" si="18"/>
        <v>#N/A</v>
      </c>
      <c r="P305" t="e">
        <f t="shared" ca="1" si="19"/>
        <v>#N/A</v>
      </c>
    </row>
    <row r="306" spans="1:16" x14ac:dyDescent="0.25">
      <c r="A306" s="4">
        <v>303</v>
      </c>
      <c r="B306" s="21"/>
      <c r="C306" s="3"/>
      <c r="D306" s="42"/>
      <c r="E306" s="43"/>
      <c r="F306" s="2"/>
      <c r="G306" s="39"/>
      <c r="H306" s="39"/>
      <c r="I306" s="39"/>
      <c r="J306" s="48"/>
      <c r="K306" s="47"/>
      <c r="L306" s="143"/>
      <c r="M306" t="str">
        <f t="shared" si="16"/>
        <v/>
      </c>
      <c r="N306" t="str">
        <f t="shared" si="17"/>
        <v/>
      </c>
      <c r="O306" t="e">
        <f t="shared" ca="1" si="18"/>
        <v>#N/A</v>
      </c>
      <c r="P306" t="e">
        <f t="shared" ca="1" si="19"/>
        <v>#N/A</v>
      </c>
    </row>
    <row r="307" spans="1:16" x14ac:dyDescent="0.25">
      <c r="A307" s="4">
        <v>304</v>
      </c>
      <c r="B307" s="21"/>
      <c r="C307" s="3"/>
      <c r="D307" s="42"/>
      <c r="E307" s="43"/>
      <c r="F307" s="2"/>
      <c r="G307" s="39"/>
      <c r="H307" s="39"/>
      <c r="I307" s="39"/>
      <c r="J307" s="48"/>
      <c r="K307" s="47"/>
      <c r="L307" s="143"/>
      <c r="M307" t="str">
        <f t="shared" si="16"/>
        <v/>
      </c>
      <c r="N307" t="str">
        <f t="shared" si="17"/>
        <v/>
      </c>
      <c r="O307" t="e">
        <f t="shared" ca="1" si="18"/>
        <v>#N/A</v>
      </c>
      <c r="P307" t="e">
        <f t="shared" ca="1" si="19"/>
        <v>#N/A</v>
      </c>
    </row>
    <row r="308" spans="1:16" x14ac:dyDescent="0.25">
      <c r="A308" s="4">
        <v>305</v>
      </c>
      <c r="B308" s="21"/>
      <c r="C308" s="3"/>
      <c r="D308" s="42"/>
      <c r="E308" s="43"/>
      <c r="F308" s="2"/>
      <c r="G308" s="39"/>
      <c r="H308" s="39"/>
      <c r="I308" s="39"/>
      <c r="J308" s="48"/>
      <c r="K308" s="47"/>
      <c r="L308" s="143"/>
      <c r="M308" t="str">
        <f t="shared" si="16"/>
        <v/>
      </c>
      <c r="N308" t="str">
        <f t="shared" si="17"/>
        <v/>
      </c>
      <c r="O308" t="e">
        <f t="shared" ca="1" si="18"/>
        <v>#N/A</v>
      </c>
      <c r="P308" t="e">
        <f t="shared" ca="1" si="19"/>
        <v>#N/A</v>
      </c>
    </row>
    <row r="309" spans="1:16" x14ac:dyDescent="0.25">
      <c r="A309" s="4">
        <v>306</v>
      </c>
      <c r="B309" s="21"/>
      <c r="C309" s="3"/>
      <c r="D309" s="42"/>
      <c r="E309" s="43"/>
      <c r="F309" s="2"/>
      <c r="G309" s="39"/>
      <c r="H309" s="39"/>
      <c r="I309" s="39"/>
      <c r="J309" s="48"/>
      <c r="K309" s="47"/>
      <c r="L309" s="143"/>
      <c r="M309" t="str">
        <f t="shared" si="16"/>
        <v/>
      </c>
      <c r="N309" t="str">
        <f t="shared" si="17"/>
        <v/>
      </c>
      <c r="O309" t="e">
        <f t="shared" ca="1" si="18"/>
        <v>#N/A</v>
      </c>
      <c r="P309" t="e">
        <f t="shared" ca="1" si="19"/>
        <v>#N/A</v>
      </c>
    </row>
    <row r="310" spans="1:16" x14ac:dyDescent="0.25">
      <c r="A310" s="4">
        <v>307</v>
      </c>
      <c r="B310" s="21"/>
      <c r="C310" s="3"/>
      <c r="D310" s="42"/>
      <c r="E310" s="43"/>
      <c r="F310" s="2"/>
      <c r="G310" s="39"/>
      <c r="H310" s="39"/>
      <c r="I310" s="39"/>
      <c r="J310" s="48"/>
      <c r="K310" s="47"/>
      <c r="L310" s="143"/>
      <c r="M310" t="str">
        <f t="shared" si="16"/>
        <v/>
      </c>
      <c r="N310" t="str">
        <f t="shared" si="17"/>
        <v/>
      </c>
      <c r="O310" t="e">
        <f t="shared" ca="1" si="18"/>
        <v>#N/A</v>
      </c>
      <c r="P310" t="e">
        <f t="shared" ca="1" si="19"/>
        <v>#N/A</v>
      </c>
    </row>
    <row r="311" spans="1:16" x14ac:dyDescent="0.25">
      <c r="A311" s="4">
        <v>308</v>
      </c>
      <c r="B311" s="21"/>
      <c r="C311" s="3"/>
      <c r="D311" s="42"/>
      <c r="E311" s="43"/>
      <c r="F311" s="2"/>
      <c r="G311" s="39"/>
      <c r="H311" s="39"/>
      <c r="I311" s="39"/>
      <c r="J311" s="48"/>
      <c r="K311" s="47"/>
      <c r="L311" s="143"/>
      <c r="M311" t="str">
        <f t="shared" si="16"/>
        <v/>
      </c>
      <c r="N311" t="str">
        <f t="shared" si="17"/>
        <v/>
      </c>
      <c r="O311" t="e">
        <f t="shared" ca="1" si="18"/>
        <v>#N/A</v>
      </c>
      <c r="P311" t="e">
        <f t="shared" ca="1" si="19"/>
        <v>#N/A</v>
      </c>
    </row>
    <row r="312" spans="1:16" x14ac:dyDescent="0.25">
      <c r="A312" s="4">
        <v>309</v>
      </c>
      <c r="B312" s="21"/>
      <c r="C312" s="3"/>
      <c r="D312" s="42"/>
      <c r="E312" s="43"/>
      <c r="F312" s="2"/>
      <c r="G312" s="39"/>
      <c r="H312" s="39"/>
      <c r="I312" s="39"/>
      <c r="J312" s="48"/>
      <c r="K312" s="47"/>
      <c r="L312" s="143"/>
      <c r="M312" t="str">
        <f t="shared" si="16"/>
        <v/>
      </c>
      <c r="N312" t="str">
        <f t="shared" si="17"/>
        <v/>
      </c>
      <c r="O312" t="e">
        <f t="shared" ca="1" si="18"/>
        <v>#N/A</v>
      </c>
      <c r="P312" t="e">
        <f t="shared" ca="1" si="19"/>
        <v>#N/A</v>
      </c>
    </row>
    <row r="313" spans="1:16" x14ac:dyDescent="0.25">
      <c r="A313" s="4">
        <v>310</v>
      </c>
      <c r="B313" s="21"/>
      <c r="C313" s="3"/>
      <c r="D313" s="42"/>
      <c r="E313" s="43"/>
      <c r="F313" s="2"/>
      <c r="G313" s="39"/>
      <c r="H313" s="39"/>
      <c r="I313" s="39"/>
      <c r="J313" s="48"/>
      <c r="K313" s="47"/>
      <c r="L313" s="143"/>
      <c r="M313" t="str">
        <f t="shared" si="16"/>
        <v/>
      </c>
      <c r="N313" t="str">
        <f t="shared" si="17"/>
        <v/>
      </c>
      <c r="O313" t="e">
        <f t="shared" ca="1" si="18"/>
        <v>#N/A</v>
      </c>
      <c r="P313" t="e">
        <f t="shared" ca="1" si="19"/>
        <v>#N/A</v>
      </c>
    </row>
    <row r="314" spans="1:16" x14ac:dyDescent="0.25">
      <c r="A314" s="4">
        <v>311</v>
      </c>
      <c r="B314" s="21"/>
      <c r="C314" s="3"/>
      <c r="D314" s="42"/>
      <c r="E314" s="43"/>
      <c r="F314" s="2"/>
      <c r="G314" s="39"/>
      <c r="H314" s="39"/>
      <c r="I314" s="39"/>
      <c r="J314" s="48"/>
      <c r="K314" s="47"/>
      <c r="L314" s="143"/>
      <c r="M314" t="str">
        <f t="shared" si="16"/>
        <v/>
      </c>
      <c r="N314" t="str">
        <f t="shared" si="17"/>
        <v/>
      </c>
      <c r="O314" t="e">
        <f t="shared" ca="1" si="18"/>
        <v>#N/A</v>
      </c>
      <c r="P314" t="e">
        <f t="shared" ca="1" si="19"/>
        <v>#N/A</v>
      </c>
    </row>
    <row r="315" spans="1:16" x14ac:dyDescent="0.25">
      <c r="A315" s="4">
        <v>312</v>
      </c>
      <c r="B315" s="21"/>
      <c r="C315" s="3"/>
      <c r="D315" s="42"/>
      <c r="E315" s="43"/>
      <c r="F315" s="2"/>
      <c r="G315" s="39"/>
      <c r="H315" s="39"/>
      <c r="I315" s="39"/>
      <c r="J315" s="48"/>
      <c r="K315" s="47"/>
      <c r="L315" s="143"/>
      <c r="M315" t="str">
        <f t="shared" si="16"/>
        <v/>
      </c>
      <c r="N315" t="str">
        <f t="shared" si="17"/>
        <v/>
      </c>
      <c r="O315" t="e">
        <f t="shared" ca="1" si="18"/>
        <v>#N/A</v>
      </c>
      <c r="P315" t="e">
        <f t="shared" ca="1" si="19"/>
        <v>#N/A</v>
      </c>
    </row>
    <row r="316" spans="1:16" x14ac:dyDescent="0.25">
      <c r="A316" s="4">
        <v>313</v>
      </c>
      <c r="B316" s="21"/>
      <c r="C316" s="3"/>
      <c r="D316" s="42"/>
      <c r="E316" s="43"/>
      <c r="F316" s="2"/>
      <c r="G316" s="39"/>
      <c r="H316" s="39"/>
      <c r="I316" s="39"/>
      <c r="J316" s="48"/>
      <c r="K316" s="47"/>
      <c r="L316" s="143"/>
      <c r="M316" t="str">
        <f t="shared" si="16"/>
        <v/>
      </c>
      <c r="N316" t="str">
        <f t="shared" si="17"/>
        <v/>
      </c>
      <c r="O316" t="e">
        <f t="shared" ca="1" si="18"/>
        <v>#N/A</v>
      </c>
      <c r="P316" t="e">
        <f t="shared" ca="1" si="19"/>
        <v>#N/A</v>
      </c>
    </row>
    <row r="317" spans="1:16" x14ac:dyDescent="0.25">
      <c r="A317" s="4">
        <v>314</v>
      </c>
      <c r="B317" s="21"/>
      <c r="C317" s="3"/>
      <c r="D317" s="42"/>
      <c r="E317" s="43"/>
      <c r="F317" s="2"/>
      <c r="G317" s="39"/>
      <c r="H317" s="39"/>
      <c r="I317" s="39"/>
      <c r="J317" s="48"/>
      <c r="K317" s="47"/>
      <c r="L317" s="143"/>
      <c r="M317" t="str">
        <f t="shared" si="16"/>
        <v/>
      </c>
      <c r="N317" t="str">
        <f t="shared" si="17"/>
        <v/>
      </c>
      <c r="O317" t="e">
        <f t="shared" ca="1" si="18"/>
        <v>#N/A</v>
      </c>
      <c r="P317" t="e">
        <f t="shared" ca="1" si="19"/>
        <v>#N/A</v>
      </c>
    </row>
    <row r="318" spans="1:16" x14ac:dyDescent="0.25">
      <c r="A318" s="4">
        <v>315</v>
      </c>
      <c r="B318" s="21"/>
      <c r="C318" s="3"/>
      <c r="D318" s="42"/>
      <c r="E318" s="43"/>
      <c r="F318" s="2"/>
      <c r="G318" s="39"/>
      <c r="H318" s="39"/>
      <c r="I318" s="39"/>
      <c r="J318" s="48"/>
      <c r="K318" s="47"/>
      <c r="L318" s="143"/>
      <c r="M318" t="str">
        <f t="shared" si="16"/>
        <v/>
      </c>
      <c r="N318" t="str">
        <f t="shared" si="17"/>
        <v/>
      </c>
      <c r="O318" t="e">
        <f t="shared" ca="1" si="18"/>
        <v>#N/A</v>
      </c>
      <c r="P318" t="e">
        <f t="shared" ca="1" si="19"/>
        <v>#N/A</v>
      </c>
    </row>
    <row r="319" spans="1:16" x14ac:dyDescent="0.25">
      <c r="A319" s="4">
        <v>316</v>
      </c>
      <c r="B319" s="21"/>
      <c r="C319" s="3"/>
      <c r="D319" s="42"/>
      <c r="E319" s="43"/>
      <c r="F319" s="2"/>
      <c r="G319" s="39"/>
      <c r="H319" s="39"/>
      <c r="I319" s="39"/>
      <c r="J319" s="48"/>
      <c r="K319" s="47"/>
      <c r="L319" s="143"/>
      <c r="M319" t="str">
        <f t="shared" si="16"/>
        <v/>
      </c>
      <c r="N319" t="str">
        <f t="shared" si="17"/>
        <v/>
      </c>
      <c r="O319" t="e">
        <f t="shared" ca="1" si="18"/>
        <v>#N/A</v>
      </c>
      <c r="P319" t="e">
        <f t="shared" ca="1" si="19"/>
        <v>#N/A</v>
      </c>
    </row>
    <row r="320" spans="1:16" x14ac:dyDescent="0.25">
      <c r="A320" s="4">
        <v>317</v>
      </c>
      <c r="B320" s="21"/>
      <c r="C320" s="3"/>
      <c r="D320" s="42"/>
      <c r="E320" s="43"/>
      <c r="F320" s="2"/>
      <c r="G320" s="39"/>
      <c r="H320" s="39"/>
      <c r="I320" s="39"/>
      <c r="J320" s="48"/>
      <c r="K320" s="47"/>
      <c r="L320" s="143"/>
      <c r="M320" t="str">
        <f t="shared" si="16"/>
        <v/>
      </c>
      <c r="N320" t="str">
        <f t="shared" si="17"/>
        <v/>
      </c>
      <c r="O320" t="e">
        <f t="shared" ca="1" si="18"/>
        <v>#N/A</v>
      </c>
      <c r="P320" t="e">
        <f t="shared" ca="1" si="19"/>
        <v>#N/A</v>
      </c>
    </row>
    <row r="321" spans="1:16" x14ac:dyDescent="0.25">
      <c r="A321" s="4">
        <v>318</v>
      </c>
      <c r="B321" s="21"/>
      <c r="C321" s="3"/>
      <c r="D321" s="42"/>
      <c r="E321" s="43"/>
      <c r="F321" s="2"/>
      <c r="G321" s="39"/>
      <c r="H321" s="39"/>
      <c r="I321" s="39"/>
      <c r="J321" s="48"/>
      <c r="K321" s="47"/>
      <c r="L321" s="143"/>
      <c r="M321" t="str">
        <f t="shared" si="16"/>
        <v/>
      </c>
      <c r="N321" t="str">
        <f t="shared" si="17"/>
        <v/>
      </c>
      <c r="O321" t="e">
        <f t="shared" ca="1" si="18"/>
        <v>#N/A</v>
      </c>
      <c r="P321" t="e">
        <f t="shared" ca="1" si="19"/>
        <v>#N/A</v>
      </c>
    </row>
    <row r="322" spans="1:16" x14ac:dyDescent="0.25">
      <c r="A322" s="4">
        <v>319</v>
      </c>
      <c r="B322" s="21"/>
      <c r="C322" s="3"/>
      <c r="D322" s="42"/>
      <c r="E322" s="43"/>
      <c r="F322" s="2"/>
      <c r="G322" s="39"/>
      <c r="H322" s="39"/>
      <c r="I322" s="39"/>
      <c r="J322" s="48"/>
      <c r="K322" s="47"/>
      <c r="L322" s="143"/>
      <c r="M322" t="str">
        <f t="shared" si="16"/>
        <v/>
      </c>
      <c r="N322" t="str">
        <f t="shared" si="17"/>
        <v/>
      </c>
      <c r="O322" t="e">
        <f t="shared" ca="1" si="18"/>
        <v>#N/A</v>
      </c>
      <c r="P322" t="e">
        <f t="shared" ca="1" si="19"/>
        <v>#N/A</v>
      </c>
    </row>
    <row r="323" spans="1:16" x14ac:dyDescent="0.25">
      <c r="A323" s="4">
        <v>320</v>
      </c>
      <c r="B323" s="21"/>
      <c r="C323" s="3"/>
      <c r="D323" s="42"/>
      <c r="E323" s="43"/>
      <c r="F323" s="2"/>
      <c r="G323" s="39"/>
      <c r="H323" s="39"/>
      <c r="I323" s="39"/>
      <c r="J323" s="48"/>
      <c r="K323" s="47"/>
      <c r="L323" s="143"/>
      <c r="M323" t="str">
        <f t="shared" si="16"/>
        <v/>
      </c>
      <c r="N323" t="str">
        <f t="shared" si="17"/>
        <v/>
      </c>
      <c r="O323" t="e">
        <f t="shared" ca="1" si="18"/>
        <v>#N/A</v>
      </c>
      <c r="P323" t="e">
        <f t="shared" ca="1" si="19"/>
        <v>#N/A</v>
      </c>
    </row>
    <row r="324" spans="1:16" x14ac:dyDescent="0.25">
      <c r="A324" s="4">
        <v>321</v>
      </c>
      <c r="B324" s="21"/>
      <c r="C324" s="3"/>
      <c r="D324" s="42"/>
      <c r="E324" s="43"/>
      <c r="F324" s="2"/>
      <c r="G324" s="39"/>
      <c r="H324" s="39"/>
      <c r="I324" s="39"/>
      <c r="J324" s="48"/>
      <c r="K324" s="47"/>
      <c r="L324" s="143"/>
      <c r="M324" t="str">
        <f t="shared" si="16"/>
        <v/>
      </c>
      <c r="N324" t="str">
        <f t="shared" si="17"/>
        <v/>
      </c>
      <c r="O324" t="e">
        <f t="shared" ca="1" si="18"/>
        <v>#N/A</v>
      </c>
      <c r="P324" t="e">
        <f t="shared" ca="1" si="19"/>
        <v>#N/A</v>
      </c>
    </row>
    <row r="325" spans="1:16" x14ac:dyDescent="0.25">
      <c r="A325" s="4">
        <v>322</v>
      </c>
      <c r="B325" s="21"/>
      <c r="C325" s="3"/>
      <c r="D325" s="42"/>
      <c r="E325" s="43"/>
      <c r="F325" s="2"/>
      <c r="G325" s="39"/>
      <c r="H325" s="39"/>
      <c r="I325" s="39"/>
      <c r="J325" s="48"/>
      <c r="K325" s="47"/>
      <c r="L325" s="143"/>
      <c r="M325" t="str">
        <f t="shared" ref="M325:M388" si="20">IF(C325="","",MONTH(B325))</f>
        <v/>
      </c>
      <c r="N325" t="str">
        <f t="shared" ref="N325:N388" si="21">IF(C325="","",YEAR(B325))</f>
        <v/>
      </c>
      <c r="O325" t="e">
        <f t="shared" ref="O325:O388" ca="1" si="22">INDEX(M325:N325,MATCH($O$6,N325:N325,0),1)</f>
        <v>#N/A</v>
      </c>
      <c r="P325" t="e">
        <f t="shared" ref="P325:P388" ca="1" si="23">INDEX(M325:N325,MATCH($P$6,N325:N325,0),1)</f>
        <v>#N/A</v>
      </c>
    </row>
    <row r="326" spans="1:16" x14ac:dyDescent="0.25">
      <c r="A326" s="4">
        <v>323</v>
      </c>
      <c r="B326" s="21"/>
      <c r="C326" s="3"/>
      <c r="D326" s="42"/>
      <c r="E326" s="43"/>
      <c r="F326" s="2"/>
      <c r="G326" s="39"/>
      <c r="H326" s="39"/>
      <c r="I326" s="39"/>
      <c r="J326" s="48"/>
      <c r="K326" s="47"/>
      <c r="L326" s="143"/>
      <c r="M326" t="str">
        <f t="shared" si="20"/>
        <v/>
      </c>
      <c r="N326" t="str">
        <f t="shared" si="21"/>
        <v/>
      </c>
      <c r="O326" t="e">
        <f t="shared" ca="1" si="22"/>
        <v>#N/A</v>
      </c>
      <c r="P326" t="e">
        <f t="shared" ca="1" si="23"/>
        <v>#N/A</v>
      </c>
    </row>
    <row r="327" spans="1:16" x14ac:dyDescent="0.25">
      <c r="A327" s="4">
        <v>324</v>
      </c>
      <c r="B327" s="21"/>
      <c r="C327" s="3"/>
      <c r="D327" s="42"/>
      <c r="E327" s="43"/>
      <c r="F327" s="2"/>
      <c r="G327" s="39"/>
      <c r="H327" s="39"/>
      <c r="I327" s="39"/>
      <c r="J327" s="48"/>
      <c r="K327" s="47"/>
      <c r="L327" s="143"/>
      <c r="M327" t="str">
        <f t="shared" si="20"/>
        <v/>
      </c>
      <c r="N327" t="str">
        <f t="shared" si="21"/>
        <v/>
      </c>
      <c r="O327" t="e">
        <f t="shared" ca="1" si="22"/>
        <v>#N/A</v>
      </c>
      <c r="P327" t="e">
        <f t="shared" ca="1" si="23"/>
        <v>#N/A</v>
      </c>
    </row>
    <row r="328" spans="1:16" x14ac:dyDescent="0.25">
      <c r="A328" s="4">
        <v>325</v>
      </c>
      <c r="B328" s="21"/>
      <c r="C328" s="3"/>
      <c r="D328" s="42"/>
      <c r="E328" s="43"/>
      <c r="F328" s="2"/>
      <c r="G328" s="39"/>
      <c r="H328" s="39"/>
      <c r="I328" s="39"/>
      <c r="J328" s="48"/>
      <c r="K328" s="47"/>
      <c r="L328" s="143"/>
      <c r="M328" t="str">
        <f t="shared" si="20"/>
        <v/>
      </c>
      <c r="N328" t="str">
        <f t="shared" si="21"/>
        <v/>
      </c>
      <c r="O328" t="e">
        <f t="shared" ca="1" si="22"/>
        <v>#N/A</v>
      </c>
      <c r="P328" t="e">
        <f t="shared" ca="1" si="23"/>
        <v>#N/A</v>
      </c>
    </row>
    <row r="329" spans="1:16" x14ac:dyDescent="0.25">
      <c r="A329" s="4">
        <v>326</v>
      </c>
      <c r="B329" s="21"/>
      <c r="C329" s="3"/>
      <c r="D329" s="42"/>
      <c r="E329" s="43"/>
      <c r="F329" s="2"/>
      <c r="G329" s="39"/>
      <c r="H329" s="39"/>
      <c r="I329" s="39"/>
      <c r="J329" s="48"/>
      <c r="K329" s="47"/>
      <c r="L329" s="143"/>
      <c r="M329" t="str">
        <f t="shared" si="20"/>
        <v/>
      </c>
      <c r="N329" t="str">
        <f t="shared" si="21"/>
        <v/>
      </c>
      <c r="O329" t="e">
        <f t="shared" ca="1" si="22"/>
        <v>#N/A</v>
      </c>
      <c r="P329" t="e">
        <f t="shared" ca="1" si="23"/>
        <v>#N/A</v>
      </c>
    </row>
    <row r="330" spans="1:16" x14ac:dyDescent="0.25">
      <c r="A330" s="4">
        <v>327</v>
      </c>
      <c r="B330" s="21"/>
      <c r="C330" s="3"/>
      <c r="D330" s="42"/>
      <c r="E330" s="43"/>
      <c r="F330" s="2"/>
      <c r="G330" s="39"/>
      <c r="H330" s="39"/>
      <c r="I330" s="39"/>
      <c r="J330" s="48"/>
      <c r="K330" s="47"/>
      <c r="L330" s="143"/>
      <c r="M330" t="str">
        <f t="shared" si="20"/>
        <v/>
      </c>
      <c r="N330" t="str">
        <f t="shared" si="21"/>
        <v/>
      </c>
      <c r="O330" t="e">
        <f t="shared" ca="1" si="22"/>
        <v>#N/A</v>
      </c>
      <c r="P330" t="e">
        <f t="shared" ca="1" si="23"/>
        <v>#N/A</v>
      </c>
    </row>
    <row r="331" spans="1:16" x14ac:dyDescent="0.25">
      <c r="A331" s="4">
        <v>328</v>
      </c>
      <c r="B331" s="21"/>
      <c r="C331" s="3"/>
      <c r="D331" s="42"/>
      <c r="E331" s="43"/>
      <c r="F331" s="2"/>
      <c r="G331" s="39"/>
      <c r="H331" s="39"/>
      <c r="I331" s="39"/>
      <c r="J331" s="48"/>
      <c r="K331" s="47"/>
      <c r="L331" s="143"/>
      <c r="M331" t="str">
        <f t="shared" si="20"/>
        <v/>
      </c>
      <c r="N331" t="str">
        <f t="shared" si="21"/>
        <v/>
      </c>
      <c r="O331" t="e">
        <f t="shared" ca="1" si="22"/>
        <v>#N/A</v>
      </c>
      <c r="P331" t="e">
        <f t="shared" ca="1" si="23"/>
        <v>#N/A</v>
      </c>
    </row>
    <row r="332" spans="1:16" x14ac:dyDescent="0.25">
      <c r="A332" s="4">
        <v>329</v>
      </c>
      <c r="B332" s="21"/>
      <c r="C332" s="3"/>
      <c r="D332" s="42"/>
      <c r="E332" s="43"/>
      <c r="F332" s="2"/>
      <c r="G332" s="39"/>
      <c r="H332" s="39"/>
      <c r="I332" s="39"/>
      <c r="J332" s="48"/>
      <c r="K332" s="47"/>
      <c r="L332" s="143"/>
      <c r="M332" t="str">
        <f t="shared" si="20"/>
        <v/>
      </c>
      <c r="N332" t="str">
        <f t="shared" si="21"/>
        <v/>
      </c>
      <c r="O332" t="e">
        <f t="shared" ca="1" si="22"/>
        <v>#N/A</v>
      </c>
      <c r="P332" t="e">
        <f t="shared" ca="1" si="23"/>
        <v>#N/A</v>
      </c>
    </row>
    <row r="333" spans="1:16" x14ac:dyDescent="0.25">
      <c r="A333" s="4">
        <v>330</v>
      </c>
      <c r="B333" s="21"/>
      <c r="C333" s="3"/>
      <c r="D333" s="42"/>
      <c r="E333" s="43"/>
      <c r="F333" s="2"/>
      <c r="G333" s="39"/>
      <c r="H333" s="39"/>
      <c r="I333" s="39"/>
      <c r="J333" s="48"/>
      <c r="K333" s="47"/>
      <c r="L333" s="143"/>
      <c r="M333" t="str">
        <f t="shared" si="20"/>
        <v/>
      </c>
      <c r="N333" t="str">
        <f t="shared" si="21"/>
        <v/>
      </c>
      <c r="O333" t="e">
        <f t="shared" ca="1" si="22"/>
        <v>#N/A</v>
      </c>
      <c r="P333" t="e">
        <f t="shared" ca="1" si="23"/>
        <v>#N/A</v>
      </c>
    </row>
    <row r="334" spans="1:16" x14ac:dyDescent="0.25">
      <c r="A334" s="4">
        <v>331</v>
      </c>
      <c r="B334" s="21"/>
      <c r="C334" s="3"/>
      <c r="D334" s="42"/>
      <c r="E334" s="43"/>
      <c r="F334" s="2"/>
      <c r="G334" s="39"/>
      <c r="H334" s="39"/>
      <c r="I334" s="39"/>
      <c r="J334" s="48"/>
      <c r="K334" s="47"/>
      <c r="L334" s="143"/>
      <c r="M334" t="str">
        <f t="shared" si="20"/>
        <v/>
      </c>
      <c r="N334" t="str">
        <f t="shared" si="21"/>
        <v/>
      </c>
      <c r="O334" t="e">
        <f t="shared" ca="1" si="22"/>
        <v>#N/A</v>
      </c>
      <c r="P334" t="e">
        <f t="shared" ca="1" si="23"/>
        <v>#N/A</v>
      </c>
    </row>
    <row r="335" spans="1:16" x14ac:dyDescent="0.25">
      <c r="A335" s="4">
        <v>332</v>
      </c>
      <c r="B335" s="21"/>
      <c r="C335" s="3"/>
      <c r="D335" s="42"/>
      <c r="E335" s="43"/>
      <c r="F335" s="2"/>
      <c r="G335" s="39"/>
      <c r="H335" s="39"/>
      <c r="I335" s="39"/>
      <c r="J335" s="48"/>
      <c r="K335" s="47"/>
      <c r="L335" s="143"/>
      <c r="M335" t="str">
        <f t="shared" si="20"/>
        <v/>
      </c>
      <c r="N335" t="str">
        <f t="shared" si="21"/>
        <v/>
      </c>
      <c r="O335" t="e">
        <f t="shared" ca="1" si="22"/>
        <v>#N/A</v>
      </c>
      <c r="P335" t="e">
        <f t="shared" ca="1" si="23"/>
        <v>#N/A</v>
      </c>
    </row>
    <row r="336" spans="1:16" x14ac:dyDescent="0.25">
      <c r="A336" s="4">
        <v>333</v>
      </c>
      <c r="B336" s="21"/>
      <c r="C336" s="3"/>
      <c r="D336" s="42"/>
      <c r="E336" s="43"/>
      <c r="F336" s="2"/>
      <c r="G336" s="39"/>
      <c r="H336" s="39"/>
      <c r="I336" s="39"/>
      <c r="J336" s="48"/>
      <c r="K336" s="47"/>
      <c r="L336" s="143"/>
      <c r="M336" t="str">
        <f t="shared" si="20"/>
        <v/>
      </c>
      <c r="N336" t="str">
        <f t="shared" si="21"/>
        <v/>
      </c>
      <c r="O336" t="e">
        <f t="shared" ca="1" si="22"/>
        <v>#N/A</v>
      </c>
      <c r="P336" t="e">
        <f t="shared" ca="1" si="23"/>
        <v>#N/A</v>
      </c>
    </row>
    <row r="337" spans="1:16" x14ac:dyDescent="0.25">
      <c r="A337" s="4">
        <v>334</v>
      </c>
      <c r="B337" s="21"/>
      <c r="C337" s="3"/>
      <c r="D337" s="42"/>
      <c r="E337" s="43"/>
      <c r="F337" s="2"/>
      <c r="G337" s="39"/>
      <c r="H337" s="39"/>
      <c r="I337" s="39"/>
      <c r="J337" s="48"/>
      <c r="K337" s="47"/>
      <c r="L337" s="143"/>
      <c r="M337" t="str">
        <f t="shared" si="20"/>
        <v/>
      </c>
      <c r="N337" t="str">
        <f t="shared" si="21"/>
        <v/>
      </c>
      <c r="O337" t="e">
        <f t="shared" ca="1" si="22"/>
        <v>#N/A</v>
      </c>
      <c r="P337" t="e">
        <f t="shared" ca="1" si="23"/>
        <v>#N/A</v>
      </c>
    </row>
    <row r="338" spans="1:16" x14ac:dyDescent="0.25">
      <c r="A338" s="4">
        <v>335</v>
      </c>
      <c r="B338" s="21"/>
      <c r="C338" s="3"/>
      <c r="D338" s="42"/>
      <c r="E338" s="43"/>
      <c r="F338" s="2"/>
      <c r="G338" s="39"/>
      <c r="H338" s="39"/>
      <c r="I338" s="39"/>
      <c r="J338" s="48"/>
      <c r="K338" s="47"/>
      <c r="L338" s="143"/>
      <c r="M338" t="str">
        <f t="shared" si="20"/>
        <v/>
      </c>
      <c r="N338" t="str">
        <f t="shared" si="21"/>
        <v/>
      </c>
      <c r="O338" t="e">
        <f t="shared" ca="1" si="22"/>
        <v>#N/A</v>
      </c>
      <c r="P338" t="e">
        <f t="shared" ca="1" si="23"/>
        <v>#N/A</v>
      </c>
    </row>
    <row r="339" spans="1:16" x14ac:dyDescent="0.25">
      <c r="A339" s="4">
        <v>336</v>
      </c>
      <c r="B339" s="21"/>
      <c r="C339" s="3"/>
      <c r="D339" s="42"/>
      <c r="E339" s="43"/>
      <c r="F339" s="2"/>
      <c r="G339" s="39"/>
      <c r="H339" s="39"/>
      <c r="I339" s="39"/>
      <c r="J339" s="48"/>
      <c r="K339" s="47"/>
      <c r="L339" s="143"/>
      <c r="M339" t="str">
        <f t="shared" si="20"/>
        <v/>
      </c>
      <c r="N339" t="str">
        <f t="shared" si="21"/>
        <v/>
      </c>
      <c r="O339" t="e">
        <f t="shared" ca="1" si="22"/>
        <v>#N/A</v>
      </c>
      <c r="P339" t="e">
        <f t="shared" ca="1" si="23"/>
        <v>#N/A</v>
      </c>
    </row>
    <row r="340" spans="1:16" x14ac:dyDescent="0.25">
      <c r="A340" s="4">
        <v>337</v>
      </c>
      <c r="B340" s="21"/>
      <c r="C340" s="3"/>
      <c r="D340" s="42"/>
      <c r="E340" s="43"/>
      <c r="F340" s="2"/>
      <c r="G340" s="39"/>
      <c r="H340" s="39"/>
      <c r="I340" s="39"/>
      <c r="J340" s="48"/>
      <c r="K340" s="47"/>
      <c r="L340" s="143"/>
      <c r="M340" t="str">
        <f t="shared" si="20"/>
        <v/>
      </c>
      <c r="N340" t="str">
        <f t="shared" si="21"/>
        <v/>
      </c>
      <c r="O340" t="e">
        <f t="shared" ca="1" si="22"/>
        <v>#N/A</v>
      </c>
      <c r="P340" t="e">
        <f t="shared" ca="1" si="23"/>
        <v>#N/A</v>
      </c>
    </row>
    <row r="341" spans="1:16" x14ac:dyDescent="0.25">
      <c r="A341" s="4">
        <v>338</v>
      </c>
      <c r="B341" s="21"/>
      <c r="C341" s="3"/>
      <c r="D341" s="42"/>
      <c r="E341" s="43"/>
      <c r="F341" s="2"/>
      <c r="G341" s="39"/>
      <c r="H341" s="39"/>
      <c r="I341" s="39"/>
      <c r="J341" s="48"/>
      <c r="K341" s="47"/>
      <c r="L341" s="143"/>
      <c r="M341" t="str">
        <f t="shared" si="20"/>
        <v/>
      </c>
      <c r="N341" t="str">
        <f t="shared" si="21"/>
        <v/>
      </c>
      <c r="O341" t="e">
        <f t="shared" ca="1" si="22"/>
        <v>#N/A</v>
      </c>
      <c r="P341" t="e">
        <f t="shared" ca="1" si="23"/>
        <v>#N/A</v>
      </c>
    </row>
    <row r="342" spans="1:16" x14ac:dyDescent="0.25">
      <c r="A342" s="4">
        <v>339</v>
      </c>
      <c r="B342" s="21"/>
      <c r="C342" s="3"/>
      <c r="D342" s="42"/>
      <c r="E342" s="43"/>
      <c r="F342" s="2"/>
      <c r="G342" s="39"/>
      <c r="H342" s="39"/>
      <c r="I342" s="39"/>
      <c r="J342" s="48"/>
      <c r="K342" s="47"/>
      <c r="L342" s="143"/>
      <c r="M342" t="str">
        <f t="shared" si="20"/>
        <v/>
      </c>
      <c r="N342" t="str">
        <f t="shared" si="21"/>
        <v/>
      </c>
      <c r="O342" t="e">
        <f t="shared" ca="1" si="22"/>
        <v>#N/A</v>
      </c>
      <c r="P342" t="e">
        <f t="shared" ca="1" si="23"/>
        <v>#N/A</v>
      </c>
    </row>
    <row r="343" spans="1:16" x14ac:dyDescent="0.25">
      <c r="A343" s="4">
        <v>340</v>
      </c>
      <c r="B343" s="21"/>
      <c r="C343" s="3"/>
      <c r="D343" s="42"/>
      <c r="E343" s="43"/>
      <c r="F343" s="2"/>
      <c r="G343" s="39"/>
      <c r="H343" s="39"/>
      <c r="I343" s="39"/>
      <c r="J343" s="48"/>
      <c r="K343" s="47"/>
      <c r="L343" s="143"/>
      <c r="M343" t="str">
        <f t="shared" si="20"/>
        <v/>
      </c>
      <c r="N343" t="str">
        <f t="shared" si="21"/>
        <v/>
      </c>
      <c r="O343" t="e">
        <f t="shared" ca="1" si="22"/>
        <v>#N/A</v>
      </c>
      <c r="P343" t="e">
        <f t="shared" ca="1" si="23"/>
        <v>#N/A</v>
      </c>
    </row>
    <row r="344" spans="1:16" x14ac:dyDescent="0.25">
      <c r="A344" s="4">
        <v>341</v>
      </c>
      <c r="B344" s="21"/>
      <c r="C344" s="3"/>
      <c r="D344" s="42"/>
      <c r="E344" s="43"/>
      <c r="F344" s="2"/>
      <c r="G344" s="39"/>
      <c r="H344" s="39"/>
      <c r="I344" s="39"/>
      <c r="J344" s="48"/>
      <c r="K344" s="47"/>
      <c r="L344" s="143"/>
      <c r="M344" t="str">
        <f t="shared" si="20"/>
        <v/>
      </c>
      <c r="N344" t="str">
        <f t="shared" si="21"/>
        <v/>
      </c>
      <c r="O344" t="e">
        <f t="shared" ca="1" si="22"/>
        <v>#N/A</v>
      </c>
      <c r="P344" t="e">
        <f t="shared" ca="1" si="23"/>
        <v>#N/A</v>
      </c>
    </row>
    <row r="345" spans="1:16" x14ac:dyDescent="0.25">
      <c r="A345" s="4">
        <v>342</v>
      </c>
      <c r="B345" s="21"/>
      <c r="C345" s="3"/>
      <c r="D345" s="42"/>
      <c r="E345" s="43"/>
      <c r="F345" s="2"/>
      <c r="G345" s="39"/>
      <c r="H345" s="39"/>
      <c r="I345" s="39"/>
      <c r="J345" s="48"/>
      <c r="K345" s="47"/>
      <c r="L345" s="143"/>
      <c r="M345" t="str">
        <f t="shared" si="20"/>
        <v/>
      </c>
      <c r="N345" t="str">
        <f t="shared" si="21"/>
        <v/>
      </c>
      <c r="O345" t="e">
        <f t="shared" ca="1" si="22"/>
        <v>#N/A</v>
      </c>
      <c r="P345" t="e">
        <f t="shared" ca="1" si="23"/>
        <v>#N/A</v>
      </c>
    </row>
    <row r="346" spans="1:16" x14ac:dyDescent="0.25">
      <c r="A346" s="4">
        <v>343</v>
      </c>
      <c r="B346" s="21"/>
      <c r="C346" s="3"/>
      <c r="D346" s="42"/>
      <c r="E346" s="43"/>
      <c r="F346" s="2"/>
      <c r="G346" s="39"/>
      <c r="H346" s="39"/>
      <c r="I346" s="39"/>
      <c r="J346" s="48"/>
      <c r="K346" s="47"/>
      <c r="L346" s="143"/>
      <c r="M346" t="str">
        <f t="shared" si="20"/>
        <v/>
      </c>
      <c r="N346" t="str">
        <f t="shared" si="21"/>
        <v/>
      </c>
      <c r="O346" t="e">
        <f t="shared" ca="1" si="22"/>
        <v>#N/A</v>
      </c>
      <c r="P346" t="e">
        <f t="shared" ca="1" si="23"/>
        <v>#N/A</v>
      </c>
    </row>
    <row r="347" spans="1:16" x14ac:dyDescent="0.25">
      <c r="A347" s="4">
        <v>344</v>
      </c>
      <c r="B347" s="21"/>
      <c r="C347" s="3"/>
      <c r="D347" s="42"/>
      <c r="E347" s="43"/>
      <c r="F347" s="2"/>
      <c r="G347" s="39"/>
      <c r="H347" s="39"/>
      <c r="I347" s="39"/>
      <c r="J347" s="48"/>
      <c r="K347" s="47"/>
      <c r="L347" s="143"/>
      <c r="M347" t="str">
        <f t="shared" si="20"/>
        <v/>
      </c>
      <c r="N347" t="str">
        <f t="shared" si="21"/>
        <v/>
      </c>
      <c r="O347" t="e">
        <f t="shared" ca="1" si="22"/>
        <v>#N/A</v>
      </c>
      <c r="P347" t="e">
        <f t="shared" ca="1" si="23"/>
        <v>#N/A</v>
      </c>
    </row>
    <row r="348" spans="1:16" x14ac:dyDescent="0.25">
      <c r="A348" s="4">
        <v>345</v>
      </c>
      <c r="B348" s="21"/>
      <c r="C348" s="3"/>
      <c r="D348" s="42"/>
      <c r="E348" s="43"/>
      <c r="F348" s="2"/>
      <c r="G348" s="39"/>
      <c r="H348" s="39"/>
      <c r="I348" s="39"/>
      <c r="J348" s="48"/>
      <c r="K348" s="47"/>
      <c r="L348" s="143"/>
      <c r="M348" t="str">
        <f t="shared" si="20"/>
        <v/>
      </c>
      <c r="N348" t="str">
        <f t="shared" si="21"/>
        <v/>
      </c>
      <c r="O348" t="e">
        <f t="shared" ca="1" si="22"/>
        <v>#N/A</v>
      </c>
      <c r="P348" t="e">
        <f t="shared" ca="1" si="23"/>
        <v>#N/A</v>
      </c>
    </row>
    <row r="349" spans="1:16" x14ac:dyDescent="0.25">
      <c r="A349" s="4">
        <v>346</v>
      </c>
      <c r="B349" s="21"/>
      <c r="C349" s="3"/>
      <c r="D349" s="42"/>
      <c r="E349" s="43"/>
      <c r="F349" s="2"/>
      <c r="G349" s="39"/>
      <c r="H349" s="39"/>
      <c r="I349" s="39"/>
      <c r="J349" s="48"/>
      <c r="K349" s="47"/>
      <c r="L349" s="143"/>
      <c r="M349" t="str">
        <f t="shared" si="20"/>
        <v/>
      </c>
      <c r="N349" t="str">
        <f t="shared" si="21"/>
        <v/>
      </c>
      <c r="O349" t="e">
        <f t="shared" ca="1" si="22"/>
        <v>#N/A</v>
      </c>
      <c r="P349" t="e">
        <f t="shared" ca="1" si="23"/>
        <v>#N/A</v>
      </c>
    </row>
    <row r="350" spans="1:16" x14ac:dyDescent="0.25">
      <c r="A350" s="4">
        <v>347</v>
      </c>
      <c r="B350" s="21"/>
      <c r="C350" s="3"/>
      <c r="D350" s="42"/>
      <c r="E350" s="43"/>
      <c r="F350" s="2"/>
      <c r="G350" s="39"/>
      <c r="H350" s="39"/>
      <c r="I350" s="39"/>
      <c r="J350" s="48"/>
      <c r="K350" s="47"/>
      <c r="L350" s="143"/>
      <c r="M350" t="str">
        <f t="shared" si="20"/>
        <v/>
      </c>
      <c r="N350" t="str">
        <f t="shared" si="21"/>
        <v/>
      </c>
      <c r="O350" t="e">
        <f t="shared" ca="1" si="22"/>
        <v>#N/A</v>
      </c>
      <c r="P350" t="e">
        <f t="shared" ca="1" si="23"/>
        <v>#N/A</v>
      </c>
    </row>
    <row r="351" spans="1:16" x14ac:dyDescent="0.25">
      <c r="A351" s="4">
        <v>348</v>
      </c>
      <c r="B351" s="21"/>
      <c r="C351" s="3"/>
      <c r="D351" s="42"/>
      <c r="E351" s="43"/>
      <c r="F351" s="2"/>
      <c r="G351" s="39"/>
      <c r="H351" s="39"/>
      <c r="I351" s="39"/>
      <c r="J351" s="48"/>
      <c r="K351" s="47"/>
      <c r="L351" s="143"/>
      <c r="M351" t="str">
        <f t="shared" si="20"/>
        <v/>
      </c>
      <c r="N351" t="str">
        <f t="shared" si="21"/>
        <v/>
      </c>
      <c r="O351" t="e">
        <f t="shared" ca="1" si="22"/>
        <v>#N/A</v>
      </c>
      <c r="P351" t="e">
        <f t="shared" ca="1" si="23"/>
        <v>#N/A</v>
      </c>
    </row>
    <row r="352" spans="1:16" x14ac:dyDescent="0.25">
      <c r="A352" s="4">
        <v>349</v>
      </c>
      <c r="B352" s="21"/>
      <c r="C352" s="3"/>
      <c r="D352" s="42"/>
      <c r="E352" s="43"/>
      <c r="F352" s="2"/>
      <c r="G352" s="39"/>
      <c r="H352" s="39"/>
      <c r="I352" s="39"/>
      <c r="J352" s="48"/>
      <c r="K352" s="47"/>
      <c r="L352" s="143"/>
      <c r="M352" t="str">
        <f t="shared" si="20"/>
        <v/>
      </c>
      <c r="N352" t="str">
        <f t="shared" si="21"/>
        <v/>
      </c>
      <c r="O352" t="e">
        <f t="shared" ca="1" si="22"/>
        <v>#N/A</v>
      </c>
      <c r="P352" t="e">
        <f t="shared" ca="1" si="23"/>
        <v>#N/A</v>
      </c>
    </row>
    <row r="353" spans="1:16" x14ac:dyDescent="0.25">
      <c r="A353" s="4">
        <v>350</v>
      </c>
      <c r="B353" s="21"/>
      <c r="C353" s="3"/>
      <c r="D353" s="42"/>
      <c r="E353" s="43"/>
      <c r="F353" s="2"/>
      <c r="G353" s="39"/>
      <c r="H353" s="39"/>
      <c r="I353" s="39"/>
      <c r="J353" s="48"/>
      <c r="K353" s="47"/>
      <c r="L353" s="143"/>
      <c r="M353" t="str">
        <f t="shared" si="20"/>
        <v/>
      </c>
      <c r="N353" t="str">
        <f t="shared" si="21"/>
        <v/>
      </c>
      <c r="O353" t="e">
        <f t="shared" ca="1" si="22"/>
        <v>#N/A</v>
      </c>
      <c r="P353" t="e">
        <f t="shared" ca="1" si="23"/>
        <v>#N/A</v>
      </c>
    </row>
    <row r="354" spans="1:16" x14ac:dyDescent="0.25">
      <c r="A354" s="4">
        <v>351</v>
      </c>
      <c r="B354" s="21"/>
      <c r="C354" s="3"/>
      <c r="D354" s="42"/>
      <c r="E354" s="43"/>
      <c r="F354" s="2"/>
      <c r="G354" s="39"/>
      <c r="H354" s="39"/>
      <c r="I354" s="39"/>
      <c r="J354" s="48"/>
      <c r="K354" s="47"/>
      <c r="L354" s="143"/>
      <c r="M354" t="str">
        <f t="shared" si="20"/>
        <v/>
      </c>
      <c r="N354" t="str">
        <f t="shared" si="21"/>
        <v/>
      </c>
      <c r="O354" t="e">
        <f t="shared" ca="1" si="22"/>
        <v>#N/A</v>
      </c>
      <c r="P354" t="e">
        <f t="shared" ca="1" si="23"/>
        <v>#N/A</v>
      </c>
    </row>
    <row r="355" spans="1:16" x14ac:dyDescent="0.25">
      <c r="A355" s="4">
        <v>352</v>
      </c>
      <c r="B355" s="21"/>
      <c r="C355" s="3"/>
      <c r="D355" s="42"/>
      <c r="E355" s="43"/>
      <c r="F355" s="2"/>
      <c r="G355" s="39"/>
      <c r="H355" s="39"/>
      <c r="I355" s="39"/>
      <c r="J355" s="48"/>
      <c r="K355" s="47"/>
      <c r="L355" s="143"/>
      <c r="M355" t="str">
        <f t="shared" si="20"/>
        <v/>
      </c>
      <c r="N355" t="str">
        <f t="shared" si="21"/>
        <v/>
      </c>
      <c r="O355" t="e">
        <f t="shared" ca="1" si="22"/>
        <v>#N/A</v>
      </c>
      <c r="P355" t="e">
        <f t="shared" ca="1" si="23"/>
        <v>#N/A</v>
      </c>
    </row>
    <row r="356" spans="1:16" x14ac:dyDescent="0.25">
      <c r="A356" s="4">
        <v>353</v>
      </c>
      <c r="B356" s="21"/>
      <c r="C356" s="3"/>
      <c r="D356" s="42"/>
      <c r="E356" s="43"/>
      <c r="F356" s="2"/>
      <c r="G356" s="39"/>
      <c r="H356" s="39"/>
      <c r="I356" s="39"/>
      <c r="J356" s="48"/>
      <c r="K356" s="47"/>
      <c r="L356" s="143"/>
      <c r="M356" t="str">
        <f t="shared" si="20"/>
        <v/>
      </c>
      <c r="N356" t="str">
        <f t="shared" si="21"/>
        <v/>
      </c>
      <c r="O356" t="e">
        <f t="shared" ca="1" si="22"/>
        <v>#N/A</v>
      </c>
      <c r="P356" t="e">
        <f t="shared" ca="1" si="23"/>
        <v>#N/A</v>
      </c>
    </row>
    <row r="357" spans="1:16" x14ac:dyDescent="0.25">
      <c r="A357" s="4">
        <v>354</v>
      </c>
      <c r="B357" s="21"/>
      <c r="C357" s="3"/>
      <c r="D357" s="42"/>
      <c r="E357" s="43"/>
      <c r="F357" s="2"/>
      <c r="G357" s="39"/>
      <c r="H357" s="39"/>
      <c r="I357" s="39"/>
      <c r="J357" s="48"/>
      <c r="K357" s="47"/>
      <c r="L357" s="143"/>
      <c r="M357" t="str">
        <f t="shared" si="20"/>
        <v/>
      </c>
      <c r="N357" t="str">
        <f t="shared" si="21"/>
        <v/>
      </c>
      <c r="O357" t="e">
        <f t="shared" ca="1" si="22"/>
        <v>#N/A</v>
      </c>
      <c r="P357" t="e">
        <f t="shared" ca="1" si="23"/>
        <v>#N/A</v>
      </c>
    </row>
    <row r="358" spans="1:16" x14ac:dyDescent="0.25">
      <c r="A358" s="4">
        <v>355</v>
      </c>
      <c r="B358" s="21"/>
      <c r="C358" s="3"/>
      <c r="D358" s="42"/>
      <c r="E358" s="43"/>
      <c r="F358" s="2"/>
      <c r="G358" s="39"/>
      <c r="H358" s="39"/>
      <c r="I358" s="39"/>
      <c r="J358" s="48"/>
      <c r="K358" s="47"/>
      <c r="L358" s="143"/>
      <c r="M358" t="str">
        <f t="shared" si="20"/>
        <v/>
      </c>
      <c r="N358" t="str">
        <f t="shared" si="21"/>
        <v/>
      </c>
      <c r="O358" t="e">
        <f t="shared" ca="1" si="22"/>
        <v>#N/A</v>
      </c>
      <c r="P358" t="e">
        <f t="shared" ca="1" si="23"/>
        <v>#N/A</v>
      </c>
    </row>
    <row r="359" spans="1:16" x14ac:dyDescent="0.25">
      <c r="A359" s="4">
        <v>356</v>
      </c>
      <c r="B359" s="21"/>
      <c r="C359" s="3"/>
      <c r="D359" s="42"/>
      <c r="E359" s="43"/>
      <c r="F359" s="2"/>
      <c r="G359" s="39"/>
      <c r="H359" s="39"/>
      <c r="I359" s="39"/>
      <c r="J359" s="48"/>
      <c r="K359" s="47"/>
      <c r="L359" s="143"/>
      <c r="M359" t="str">
        <f t="shared" si="20"/>
        <v/>
      </c>
      <c r="N359" t="str">
        <f t="shared" si="21"/>
        <v/>
      </c>
      <c r="O359" t="e">
        <f t="shared" ca="1" si="22"/>
        <v>#N/A</v>
      </c>
      <c r="P359" t="e">
        <f t="shared" ca="1" si="23"/>
        <v>#N/A</v>
      </c>
    </row>
    <row r="360" spans="1:16" x14ac:dyDescent="0.25">
      <c r="A360" s="4">
        <v>357</v>
      </c>
      <c r="B360" s="21"/>
      <c r="C360" s="3"/>
      <c r="D360" s="42"/>
      <c r="E360" s="43"/>
      <c r="F360" s="2"/>
      <c r="G360" s="39"/>
      <c r="H360" s="39"/>
      <c r="I360" s="39"/>
      <c r="J360" s="48"/>
      <c r="K360" s="47"/>
      <c r="L360" s="143"/>
      <c r="M360" t="str">
        <f t="shared" si="20"/>
        <v/>
      </c>
      <c r="N360" t="str">
        <f t="shared" si="21"/>
        <v/>
      </c>
      <c r="O360" t="e">
        <f t="shared" ca="1" si="22"/>
        <v>#N/A</v>
      </c>
      <c r="P360" t="e">
        <f t="shared" ca="1" si="23"/>
        <v>#N/A</v>
      </c>
    </row>
    <row r="361" spans="1:16" x14ac:dyDescent="0.25">
      <c r="A361" s="4">
        <v>358</v>
      </c>
      <c r="B361" s="21"/>
      <c r="C361" s="3"/>
      <c r="D361" s="42"/>
      <c r="E361" s="43"/>
      <c r="F361" s="2"/>
      <c r="G361" s="39"/>
      <c r="H361" s="39"/>
      <c r="I361" s="39"/>
      <c r="J361" s="48"/>
      <c r="K361" s="47"/>
      <c r="L361" s="143"/>
      <c r="M361" t="str">
        <f t="shared" si="20"/>
        <v/>
      </c>
      <c r="N361" t="str">
        <f t="shared" si="21"/>
        <v/>
      </c>
      <c r="O361" t="e">
        <f t="shared" ca="1" si="22"/>
        <v>#N/A</v>
      </c>
      <c r="P361" t="e">
        <f t="shared" ca="1" si="23"/>
        <v>#N/A</v>
      </c>
    </row>
    <row r="362" spans="1:16" x14ac:dyDescent="0.25">
      <c r="A362" s="4">
        <v>359</v>
      </c>
      <c r="B362" s="21"/>
      <c r="C362" s="3"/>
      <c r="D362" s="42"/>
      <c r="E362" s="43"/>
      <c r="F362" s="2"/>
      <c r="G362" s="39"/>
      <c r="H362" s="39"/>
      <c r="I362" s="39"/>
      <c r="J362" s="48"/>
      <c r="K362" s="47"/>
      <c r="L362" s="143"/>
      <c r="M362" t="str">
        <f t="shared" si="20"/>
        <v/>
      </c>
      <c r="N362" t="str">
        <f t="shared" si="21"/>
        <v/>
      </c>
      <c r="O362" t="e">
        <f t="shared" ca="1" si="22"/>
        <v>#N/A</v>
      </c>
      <c r="P362" t="e">
        <f t="shared" ca="1" si="23"/>
        <v>#N/A</v>
      </c>
    </row>
    <row r="363" spans="1:16" x14ac:dyDescent="0.25">
      <c r="A363" s="4">
        <v>360</v>
      </c>
      <c r="B363" s="21"/>
      <c r="C363" s="3"/>
      <c r="D363" s="42"/>
      <c r="E363" s="43"/>
      <c r="F363" s="2"/>
      <c r="G363" s="39"/>
      <c r="H363" s="39"/>
      <c r="I363" s="39"/>
      <c r="J363" s="48"/>
      <c r="K363" s="47"/>
      <c r="L363" s="143"/>
      <c r="M363" t="str">
        <f t="shared" si="20"/>
        <v/>
      </c>
      <c r="N363" t="str">
        <f t="shared" si="21"/>
        <v/>
      </c>
      <c r="O363" t="e">
        <f t="shared" ca="1" si="22"/>
        <v>#N/A</v>
      </c>
      <c r="P363" t="e">
        <f t="shared" ca="1" si="23"/>
        <v>#N/A</v>
      </c>
    </row>
    <row r="364" spans="1:16" x14ac:dyDescent="0.25">
      <c r="A364" s="4">
        <v>361</v>
      </c>
      <c r="B364" s="21"/>
      <c r="C364" s="3"/>
      <c r="D364" s="42"/>
      <c r="E364" s="43"/>
      <c r="F364" s="2"/>
      <c r="G364" s="39"/>
      <c r="H364" s="39"/>
      <c r="I364" s="39"/>
      <c r="J364" s="48"/>
      <c r="K364" s="47"/>
      <c r="L364" s="143"/>
      <c r="M364" t="str">
        <f t="shared" si="20"/>
        <v/>
      </c>
      <c r="N364" t="str">
        <f t="shared" si="21"/>
        <v/>
      </c>
      <c r="O364" t="e">
        <f t="shared" ca="1" si="22"/>
        <v>#N/A</v>
      </c>
      <c r="P364" t="e">
        <f t="shared" ca="1" si="23"/>
        <v>#N/A</v>
      </c>
    </row>
    <row r="365" spans="1:16" x14ac:dyDescent="0.25">
      <c r="A365" s="4">
        <v>362</v>
      </c>
      <c r="B365" s="21"/>
      <c r="C365" s="3"/>
      <c r="D365" s="42"/>
      <c r="E365" s="43"/>
      <c r="F365" s="2"/>
      <c r="G365" s="39"/>
      <c r="H365" s="39"/>
      <c r="I365" s="39"/>
      <c r="J365" s="48"/>
      <c r="K365" s="47"/>
      <c r="L365" s="143"/>
      <c r="M365" t="str">
        <f t="shared" si="20"/>
        <v/>
      </c>
      <c r="N365" t="str">
        <f t="shared" si="21"/>
        <v/>
      </c>
      <c r="O365" t="e">
        <f t="shared" ca="1" si="22"/>
        <v>#N/A</v>
      </c>
      <c r="P365" t="e">
        <f t="shared" ca="1" si="23"/>
        <v>#N/A</v>
      </c>
    </row>
    <row r="366" spans="1:16" x14ac:dyDescent="0.25">
      <c r="A366" s="4">
        <v>363</v>
      </c>
      <c r="B366" s="21"/>
      <c r="C366" s="3"/>
      <c r="D366" s="42"/>
      <c r="E366" s="43"/>
      <c r="F366" s="2"/>
      <c r="G366" s="39"/>
      <c r="H366" s="39"/>
      <c r="I366" s="39"/>
      <c r="J366" s="48"/>
      <c r="K366" s="47"/>
      <c r="L366" s="143"/>
      <c r="M366" t="str">
        <f t="shared" si="20"/>
        <v/>
      </c>
      <c r="N366" t="str">
        <f t="shared" si="21"/>
        <v/>
      </c>
      <c r="O366" t="e">
        <f t="shared" ca="1" si="22"/>
        <v>#N/A</v>
      </c>
      <c r="P366" t="e">
        <f t="shared" ca="1" si="23"/>
        <v>#N/A</v>
      </c>
    </row>
    <row r="367" spans="1:16" x14ac:dyDescent="0.25">
      <c r="A367" s="4">
        <v>364</v>
      </c>
      <c r="B367" s="21"/>
      <c r="C367" s="3"/>
      <c r="D367" s="42"/>
      <c r="E367" s="43"/>
      <c r="F367" s="2"/>
      <c r="G367" s="39"/>
      <c r="H367" s="39"/>
      <c r="I367" s="39"/>
      <c r="J367" s="48"/>
      <c r="K367" s="47"/>
      <c r="L367" s="143"/>
      <c r="M367" t="str">
        <f t="shared" si="20"/>
        <v/>
      </c>
      <c r="N367" t="str">
        <f t="shared" si="21"/>
        <v/>
      </c>
      <c r="O367" t="e">
        <f t="shared" ca="1" si="22"/>
        <v>#N/A</v>
      </c>
      <c r="P367" t="e">
        <f t="shared" ca="1" si="23"/>
        <v>#N/A</v>
      </c>
    </row>
    <row r="368" spans="1:16" x14ac:dyDescent="0.25">
      <c r="A368" s="4">
        <v>365</v>
      </c>
      <c r="B368" s="21"/>
      <c r="C368" s="3"/>
      <c r="D368" s="42"/>
      <c r="E368" s="43"/>
      <c r="F368" s="2"/>
      <c r="G368" s="39"/>
      <c r="H368" s="39"/>
      <c r="I368" s="39"/>
      <c r="J368" s="48"/>
      <c r="K368" s="47"/>
      <c r="L368" s="143"/>
      <c r="M368" t="str">
        <f t="shared" si="20"/>
        <v/>
      </c>
      <c r="N368" t="str">
        <f t="shared" si="21"/>
        <v/>
      </c>
      <c r="O368" t="e">
        <f t="shared" ca="1" si="22"/>
        <v>#N/A</v>
      </c>
      <c r="P368" t="e">
        <f t="shared" ca="1" si="23"/>
        <v>#N/A</v>
      </c>
    </row>
    <row r="369" spans="1:16" x14ac:dyDescent="0.25">
      <c r="A369" s="4">
        <v>366</v>
      </c>
      <c r="B369" s="21"/>
      <c r="C369" s="3"/>
      <c r="D369" s="42"/>
      <c r="E369" s="43"/>
      <c r="F369" s="2"/>
      <c r="G369" s="39"/>
      <c r="H369" s="39"/>
      <c r="I369" s="39"/>
      <c r="J369" s="48"/>
      <c r="K369" s="47"/>
      <c r="L369" s="143"/>
      <c r="M369" t="str">
        <f t="shared" si="20"/>
        <v/>
      </c>
      <c r="N369" t="str">
        <f t="shared" si="21"/>
        <v/>
      </c>
      <c r="O369" t="e">
        <f t="shared" ca="1" si="22"/>
        <v>#N/A</v>
      </c>
      <c r="P369" t="e">
        <f t="shared" ca="1" si="23"/>
        <v>#N/A</v>
      </c>
    </row>
    <row r="370" spans="1:16" x14ac:dyDescent="0.25">
      <c r="A370" s="4">
        <v>367</v>
      </c>
      <c r="B370" s="21"/>
      <c r="C370" s="3"/>
      <c r="D370" s="42"/>
      <c r="E370" s="43"/>
      <c r="F370" s="2"/>
      <c r="G370" s="39"/>
      <c r="H370" s="39"/>
      <c r="I370" s="39"/>
      <c r="J370" s="48"/>
      <c r="K370" s="47"/>
      <c r="L370" s="143"/>
      <c r="M370" t="str">
        <f t="shared" si="20"/>
        <v/>
      </c>
      <c r="N370" t="str">
        <f t="shared" si="21"/>
        <v/>
      </c>
      <c r="O370" t="e">
        <f t="shared" ca="1" si="22"/>
        <v>#N/A</v>
      </c>
      <c r="P370" t="e">
        <f t="shared" ca="1" si="23"/>
        <v>#N/A</v>
      </c>
    </row>
    <row r="371" spans="1:16" x14ac:dyDescent="0.25">
      <c r="A371" s="4">
        <v>368</v>
      </c>
      <c r="B371" s="21"/>
      <c r="C371" s="3"/>
      <c r="D371" s="42"/>
      <c r="E371" s="43"/>
      <c r="F371" s="2"/>
      <c r="G371" s="39"/>
      <c r="H371" s="39"/>
      <c r="I371" s="39"/>
      <c r="J371" s="48"/>
      <c r="K371" s="47"/>
      <c r="L371" s="143"/>
      <c r="M371" t="str">
        <f t="shared" si="20"/>
        <v/>
      </c>
      <c r="N371" t="str">
        <f t="shared" si="21"/>
        <v/>
      </c>
      <c r="O371" t="e">
        <f t="shared" ca="1" si="22"/>
        <v>#N/A</v>
      </c>
      <c r="P371" t="e">
        <f t="shared" ca="1" si="23"/>
        <v>#N/A</v>
      </c>
    </row>
    <row r="372" spans="1:16" x14ac:dyDescent="0.25">
      <c r="A372" s="4">
        <v>369</v>
      </c>
      <c r="B372" s="21"/>
      <c r="C372" s="3"/>
      <c r="D372" s="42"/>
      <c r="E372" s="43"/>
      <c r="F372" s="2"/>
      <c r="G372" s="39"/>
      <c r="H372" s="39"/>
      <c r="I372" s="39"/>
      <c r="J372" s="48"/>
      <c r="K372" s="47"/>
      <c r="L372" s="143"/>
      <c r="M372" t="str">
        <f t="shared" si="20"/>
        <v/>
      </c>
      <c r="N372" t="str">
        <f t="shared" si="21"/>
        <v/>
      </c>
      <c r="O372" t="e">
        <f t="shared" ca="1" si="22"/>
        <v>#N/A</v>
      </c>
      <c r="P372" t="e">
        <f t="shared" ca="1" si="23"/>
        <v>#N/A</v>
      </c>
    </row>
    <row r="373" spans="1:16" x14ac:dyDescent="0.25">
      <c r="A373" s="4">
        <v>370</v>
      </c>
      <c r="B373" s="21"/>
      <c r="C373" s="3"/>
      <c r="D373" s="42"/>
      <c r="E373" s="43"/>
      <c r="F373" s="2"/>
      <c r="G373" s="39"/>
      <c r="H373" s="39"/>
      <c r="I373" s="39"/>
      <c r="J373" s="48"/>
      <c r="K373" s="47"/>
      <c r="L373" s="143"/>
      <c r="M373" t="str">
        <f t="shared" si="20"/>
        <v/>
      </c>
      <c r="N373" t="str">
        <f t="shared" si="21"/>
        <v/>
      </c>
      <c r="O373" t="e">
        <f t="shared" ca="1" si="22"/>
        <v>#N/A</v>
      </c>
      <c r="P373" t="e">
        <f t="shared" ca="1" si="23"/>
        <v>#N/A</v>
      </c>
    </row>
    <row r="374" spans="1:16" x14ac:dyDescent="0.25">
      <c r="A374" s="4">
        <v>371</v>
      </c>
      <c r="B374" s="21"/>
      <c r="C374" s="3"/>
      <c r="D374" s="42"/>
      <c r="E374" s="43"/>
      <c r="F374" s="2"/>
      <c r="G374" s="39"/>
      <c r="H374" s="39"/>
      <c r="I374" s="39"/>
      <c r="J374" s="48"/>
      <c r="K374" s="47"/>
      <c r="L374" s="143"/>
      <c r="M374" t="str">
        <f t="shared" si="20"/>
        <v/>
      </c>
      <c r="N374" t="str">
        <f t="shared" si="21"/>
        <v/>
      </c>
      <c r="O374" t="e">
        <f t="shared" ca="1" si="22"/>
        <v>#N/A</v>
      </c>
      <c r="P374" t="e">
        <f t="shared" ca="1" si="23"/>
        <v>#N/A</v>
      </c>
    </row>
    <row r="375" spans="1:16" x14ac:dyDescent="0.25">
      <c r="A375" s="4">
        <v>372</v>
      </c>
      <c r="B375" s="21"/>
      <c r="C375" s="3"/>
      <c r="D375" s="42"/>
      <c r="E375" s="43"/>
      <c r="F375" s="2"/>
      <c r="G375" s="39"/>
      <c r="H375" s="39"/>
      <c r="I375" s="39"/>
      <c r="J375" s="48"/>
      <c r="K375" s="47"/>
      <c r="L375" s="143"/>
      <c r="M375" t="str">
        <f t="shared" si="20"/>
        <v/>
      </c>
      <c r="N375" t="str">
        <f t="shared" si="21"/>
        <v/>
      </c>
      <c r="O375" t="e">
        <f t="shared" ca="1" si="22"/>
        <v>#N/A</v>
      </c>
      <c r="P375" t="e">
        <f t="shared" ca="1" si="23"/>
        <v>#N/A</v>
      </c>
    </row>
    <row r="376" spans="1:16" x14ac:dyDescent="0.25">
      <c r="A376" s="4">
        <v>373</v>
      </c>
      <c r="B376" s="21"/>
      <c r="C376" s="3"/>
      <c r="D376" s="42"/>
      <c r="E376" s="43"/>
      <c r="F376" s="2"/>
      <c r="G376" s="39"/>
      <c r="H376" s="39"/>
      <c r="I376" s="39"/>
      <c r="J376" s="48"/>
      <c r="K376" s="47"/>
      <c r="L376" s="143"/>
      <c r="M376" t="str">
        <f t="shared" si="20"/>
        <v/>
      </c>
      <c r="N376" t="str">
        <f t="shared" si="21"/>
        <v/>
      </c>
      <c r="O376" t="e">
        <f t="shared" ca="1" si="22"/>
        <v>#N/A</v>
      </c>
      <c r="P376" t="e">
        <f t="shared" ca="1" si="23"/>
        <v>#N/A</v>
      </c>
    </row>
    <row r="377" spans="1:16" x14ac:dyDescent="0.25">
      <c r="A377" s="4">
        <v>374</v>
      </c>
      <c r="B377" s="21"/>
      <c r="C377" s="3"/>
      <c r="D377" s="42"/>
      <c r="E377" s="43"/>
      <c r="F377" s="2"/>
      <c r="G377" s="39"/>
      <c r="H377" s="39"/>
      <c r="I377" s="39"/>
      <c r="J377" s="48"/>
      <c r="K377" s="47"/>
      <c r="L377" s="143"/>
      <c r="M377" t="str">
        <f t="shared" si="20"/>
        <v/>
      </c>
      <c r="N377" t="str">
        <f t="shared" si="21"/>
        <v/>
      </c>
      <c r="O377" t="e">
        <f t="shared" ca="1" si="22"/>
        <v>#N/A</v>
      </c>
      <c r="P377" t="e">
        <f t="shared" ca="1" si="23"/>
        <v>#N/A</v>
      </c>
    </row>
    <row r="378" spans="1:16" x14ac:dyDescent="0.25">
      <c r="A378" s="4">
        <v>375</v>
      </c>
      <c r="B378" s="21"/>
      <c r="C378" s="3"/>
      <c r="D378" s="42"/>
      <c r="E378" s="43"/>
      <c r="F378" s="2"/>
      <c r="G378" s="39"/>
      <c r="H378" s="39"/>
      <c r="I378" s="39"/>
      <c r="J378" s="48"/>
      <c r="K378" s="47"/>
      <c r="L378" s="143"/>
      <c r="M378" t="str">
        <f t="shared" si="20"/>
        <v/>
      </c>
      <c r="N378" t="str">
        <f t="shared" si="21"/>
        <v/>
      </c>
      <c r="O378" t="e">
        <f t="shared" ca="1" si="22"/>
        <v>#N/A</v>
      </c>
      <c r="P378" t="e">
        <f t="shared" ca="1" si="23"/>
        <v>#N/A</v>
      </c>
    </row>
    <row r="379" spans="1:16" x14ac:dyDescent="0.25">
      <c r="A379" s="4">
        <v>376</v>
      </c>
      <c r="B379" s="21"/>
      <c r="C379" s="3"/>
      <c r="D379" s="42"/>
      <c r="E379" s="43"/>
      <c r="F379" s="2"/>
      <c r="G379" s="39"/>
      <c r="H379" s="39"/>
      <c r="I379" s="39"/>
      <c r="J379" s="48"/>
      <c r="K379" s="47"/>
      <c r="L379" s="143"/>
      <c r="M379" t="str">
        <f t="shared" si="20"/>
        <v/>
      </c>
      <c r="N379" t="str">
        <f t="shared" si="21"/>
        <v/>
      </c>
      <c r="O379" t="e">
        <f t="shared" ca="1" si="22"/>
        <v>#N/A</v>
      </c>
      <c r="P379" t="e">
        <f t="shared" ca="1" si="23"/>
        <v>#N/A</v>
      </c>
    </row>
    <row r="380" spans="1:16" x14ac:dyDescent="0.25">
      <c r="A380" s="4">
        <v>377</v>
      </c>
      <c r="B380" s="21"/>
      <c r="C380" s="3"/>
      <c r="D380" s="42"/>
      <c r="E380" s="43"/>
      <c r="F380" s="2"/>
      <c r="G380" s="39"/>
      <c r="H380" s="39"/>
      <c r="I380" s="39"/>
      <c r="J380" s="48"/>
      <c r="K380" s="47"/>
      <c r="L380" s="143"/>
      <c r="M380" t="str">
        <f t="shared" si="20"/>
        <v/>
      </c>
      <c r="N380" t="str">
        <f t="shared" si="21"/>
        <v/>
      </c>
      <c r="O380" t="e">
        <f t="shared" ca="1" si="22"/>
        <v>#N/A</v>
      </c>
      <c r="P380" t="e">
        <f t="shared" ca="1" si="23"/>
        <v>#N/A</v>
      </c>
    </row>
    <row r="381" spans="1:16" x14ac:dyDescent="0.25">
      <c r="A381" s="4">
        <v>378</v>
      </c>
      <c r="B381" s="21"/>
      <c r="C381" s="3"/>
      <c r="D381" s="42"/>
      <c r="E381" s="43"/>
      <c r="F381" s="2"/>
      <c r="G381" s="39"/>
      <c r="H381" s="39"/>
      <c r="I381" s="39"/>
      <c r="J381" s="48"/>
      <c r="K381" s="47"/>
      <c r="L381" s="143"/>
      <c r="M381" t="str">
        <f t="shared" si="20"/>
        <v/>
      </c>
      <c r="N381" t="str">
        <f t="shared" si="21"/>
        <v/>
      </c>
      <c r="O381" t="e">
        <f t="shared" ca="1" si="22"/>
        <v>#N/A</v>
      </c>
      <c r="P381" t="e">
        <f t="shared" ca="1" si="23"/>
        <v>#N/A</v>
      </c>
    </row>
    <row r="382" spans="1:16" x14ac:dyDescent="0.25">
      <c r="A382" s="4">
        <v>379</v>
      </c>
      <c r="B382" s="21"/>
      <c r="C382" s="3"/>
      <c r="D382" s="42"/>
      <c r="E382" s="43"/>
      <c r="F382" s="2"/>
      <c r="G382" s="39"/>
      <c r="H382" s="39"/>
      <c r="I382" s="39"/>
      <c r="J382" s="48"/>
      <c r="K382" s="47"/>
      <c r="L382" s="143"/>
      <c r="M382" t="str">
        <f t="shared" si="20"/>
        <v/>
      </c>
      <c r="N382" t="str">
        <f t="shared" si="21"/>
        <v/>
      </c>
      <c r="O382" t="e">
        <f t="shared" ca="1" si="22"/>
        <v>#N/A</v>
      </c>
      <c r="P382" t="e">
        <f t="shared" ca="1" si="23"/>
        <v>#N/A</v>
      </c>
    </row>
    <row r="383" spans="1:16" x14ac:dyDescent="0.25">
      <c r="A383" s="4">
        <v>380</v>
      </c>
      <c r="B383" s="21"/>
      <c r="C383" s="3"/>
      <c r="D383" s="42"/>
      <c r="E383" s="43"/>
      <c r="F383" s="2"/>
      <c r="G383" s="39"/>
      <c r="H383" s="39"/>
      <c r="I383" s="39"/>
      <c r="J383" s="48"/>
      <c r="K383" s="47"/>
      <c r="L383" s="143"/>
      <c r="M383" t="str">
        <f t="shared" si="20"/>
        <v/>
      </c>
      <c r="N383" t="str">
        <f t="shared" si="21"/>
        <v/>
      </c>
      <c r="O383" t="e">
        <f t="shared" ca="1" si="22"/>
        <v>#N/A</v>
      </c>
      <c r="P383" t="e">
        <f t="shared" ca="1" si="23"/>
        <v>#N/A</v>
      </c>
    </row>
    <row r="384" spans="1:16" x14ac:dyDescent="0.25">
      <c r="A384" s="4">
        <v>381</v>
      </c>
      <c r="B384" s="21"/>
      <c r="C384" s="3"/>
      <c r="D384" s="42"/>
      <c r="E384" s="43"/>
      <c r="F384" s="2"/>
      <c r="G384" s="39"/>
      <c r="H384" s="39"/>
      <c r="I384" s="39"/>
      <c r="J384" s="48"/>
      <c r="K384" s="47"/>
      <c r="L384" s="143"/>
      <c r="M384" t="str">
        <f t="shared" si="20"/>
        <v/>
      </c>
      <c r="N384" t="str">
        <f t="shared" si="21"/>
        <v/>
      </c>
      <c r="O384" t="e">
        <f t="shared" ca="1" si="22"/>
        <v>#N/A</v>
      </c>
      <c r="P384" t="e">
        <f t="shared" ca="1" si="23"/>
        <v>#N/A</v>
      </c>
    </row>
    <row r="385" spans="1:16" x14ac:dyDescent="0.25">
      <c r="A385" s="4">
        <v>382</v>
      </c>
      <c r="B385" s="21"/>
      <c r="C385" s="3"/>
      <c r="D385" s="42"/>
      <c r="E385" s="43"/>
      <c r="F385" s="2"/>
      <c r="G385" s="39"/>
      <c r="H385" s="39"/>
      <c r="I385" s="39"/>
      <c r="J385" s="48"/>
      <c r="K385" s="47"/>
      <c r="L385" s="143"/>
      <c r="M385" t="str">
        <f t="shared" si="20"/>
        <v/>
      </c>
      <c r="N385" t="str">
        <f t="shared" si="21"/>
        <v/>
      </c>
      <c r="O385" t="e">
        <f t="shared" ca="1" si="22"/>
        <v>#N/A</v>
      </c>
      <c r="P385" t="e">
        <f t="shared" ca="1" si="23"/>
        <v>#N/A</v>
      </c>
    </row>
    <row r="386" spans="1:16" x14ac:dyDescent="0.25">
      <c r="A386" s="4">
        <v>383</v>
      </c>
      <c r="B386" s="21"/>
      <c r="C386" s="3"/>
      <c r="D386" s="42"/>
      <c r="E386" s="43"/>
      <c r="F386" s="2"/>
      <c r="G386" s="39"/>
      <c r="H386" s="39"/>
      <c r="I386" s="39"/>
      <c r="J386" s="48"/>
      <c r="K386" s="47"/>
      <c r="L386" s="143"/>
      <c r="M386" t="str">
        <f t="shared" si="20"/>
        <v/>
      </c>
      <c r="N386" t="str">
        <f t="shared" si="21"/>
        <v/>
      </c>
      <c r="O386" t="e">
        <f t="shared" ca="1" si="22"/>
        <v>#N/A</v>
      </c>
      <c r="P386" t="e">
        <f t="shared" ca="1" si="23"/>
        <v>#N/A</v>
      </c>
    </row>
    <row r="387" spans="1:16" x14ac:dyDescent="0.25">
      <c r="A387" s="4">
        <v>384</v>
      </c>
      <c r="B387" s="21"/>
      <c r="C387" s="3"/>
      <c r="D387" s="42"/>
      <c r="E387" s="43"/>
      <c r="F387" s="2"/>
      <c r="G387" s="39"/>
      <c r="H387" s="39"/>
      <c r="I387" s="39"/>
      <c r="J387" s="48"/>
      <c r="K387" s="47"/>
      <c r="L387" s="143"/>
      <c r="M387" t="str">
        <f t="shared" si="20"/>
        <v/>
      </c>
      <c r="N387" t="str">
        <f t="shared" si="21"/>
        <v/>
      </c>
      <c r="O387" t="e">
        <f t="shared" ca="1" si="22"/>
        <v>#N/A</v>
      </c>
      <c r="P387" t="e">
        <f t="shared" ca="1" si="23"/>
        <v>#N/A</v>
      </c>
    </row>
    <row r="388" spans="1:16" x14ac:dyDescent="0.25">
      <c r="A388" s="4">
        <v>385</v>
      </c>
      <c r="B388" s="21"/>
      <c r="C388" s="3"/>
      <c r="D388" s="42"/>
      <c r="E388" s="43"/>
      <c r="F388" s="2"/>
      <c r="G388" s="39"/>
      <c r="H388" s="39"/>
      <c r="I388" s="39"/>
      <c r="J388" s="48"/>
      <c r="K388" s="47"/>
      <c r="L388" s="143"/>
      <c r="M388" t="str">
        <f t="shared" si="20"/>
        <v/>
      </c>
      <c r="N388" t="str">
        <f t="shared" si="21"/>
        <v/>
      </c>
      <c r="O388" t="e">
        <f t="shared" ca="1" si="22"/>
        <v>#N/A</v>
      </c>
      <c r="P388" t="e">
        <f t="shared" ca="1" si="23"/>
        <v>#N/A</v>
      </c>
    </row>
    <row r="389" spans="1:16" x14ac:dyDescent="0.25">
      <c r="A389" s="4">
        <v>386</v>
      </c>
      <c r="B389" s="21"/>
      <c r="C389" s="3"/>
      <c r="D389" s="42"/>
      <c r="E389" s="43"/>
      <c r="F389" s="2"/>
      <c r="G389" s="39"/>
      <c r="H389" s="39"/>
      <c r="I389" s="39"/>
      <c r="J389" s="48"/>
      <c r="K389" s="47"/>
      <c r="L389" s="143"/>
      <c r="M389" t="str">
        <f t="shared" ref="M389:M419" si="24">IF(C389="","",MONTH(B389))</f>
        <v/>
      </c>
      <c r="N389" t="str">
        <f t="shared" ref="N389:N419" si="25">IF(C389="","",YEAR(B389))</f>
        <v/>
      </c>
      <c r="O389" t="e">
        <f t="shared" ref="O389:O419" ca="1" si="26">INDEX(M389:N389,MATCH($O$6,N389:N389,0),1)</f>
        <v>#N/A</v>
      </c>
      <c r="P389" t="e">
        <f t="shared" ref="P389:P419" ca="1" si="27">INDEX(M389:N389,MATCH($P$6,N389:N389,0),1)</f>
        <v>#N/A</v>
      </c>
    </row>
    <row r="390" spans="1:16" x14ac:dyDescent="0.25">
      <c r="A390" s="4">
        <v>387</v>
      </c>
      <c r="B390" s="21"/>
      <c r="C390" s="3"/>
      <c r="D390" s="42"/>
      <c r="E390" s="43"/>
      <c r="F390" s="2"/>
      <c r="G390" s="39"/>
      <c r="H390" s="39"/>
      <c r="I390" s="39"/>
      <c r="J390" s="48"/>
      <c r="K390" s="47"/>
      <c r="L390" s="143"/>
      <c r="M390" t="str">
        <f t="shared" si="24"/>
        <v/>
      </c>
      <c r="N390" t="str">
        <f t="shared" si="25"/>
        <v/>
      </c>
      <c r="O390" t="e">
        <f t="shared" ca="1" si="26"/>
        <v>#N/A</v>
      </c>
      <c r="P390" t="e">
        <f t="shared" ca="1" si="27"/>
        <v>#N/A</v>
      </c>
    </row>
    <row r="391" spans="1:16" x14ac:dyDescent="0.25">
      <c r="A391" s="4">
        <v>388</v>
      </c>
      <c r="B391" s="21"/>
      <c r="C391" s="3"/>
      <c r="D391" s="42"/>
      <c r="E391" s="43"/>
      <c r="F391" s="2"/>
      <c r="G391" s="39"/>
      <c r="H391" s="39"/>
      <c r="I391" s="39"/>
      <c r="J391" s="48"/>
      <c r="K391" s="47"/>
      <c r="L391" s="143"/>
      <c r="M391" t="str">
        <f t="shared" si="24"/>
        <v/>
      </c>
      <c r="N391" t="str">
        <f t="shared" si="25"/>
        <v/>
      </c>
      <c r="O391" t="e">
        <f t="shared" ca="1" si="26"/>
        <v>#N/A</v>
      </c>
      <c r="P391" t="e">
        <f t="shared" ca="1" si="27"/>
        <v>#N/A</v>
      </c>
    </row>
    <row r="392" spans="1:16" x14ac:dyDescent="0.25">
      <c r="A392" s="4">
        <v>389</v>
      </c>
      <c r="B392" s="21"/>
      <c r="C392" s="3"/>
      <c r="D392" s="42"/>
      <c r="E392" s="43"/>
      <c r="F392" s="2"/>
      <c r="G392" s="39"/>
      <c r="H392" s="39"/>
      <c r="I392" s="39"/>
      <c r="J392" s="48"/>
      <c r="K392" s="47"/>
      <c r="L392" s="143"/>
      <c r="M392" t="str">
        <f t="shared" si="24"/>
        <v/>
      </c>
      <c r="N392" t="str">
        <f t="shared" si="25"/>
        <v/>
      </c>
      <c r="O392" t="e">
        <f t="shared" ca="1" si="26"/>
        <v>#N/A</v>
      </c>
      <c r="P392" t="e">
        <f t="shared" ca="1" si="27"/>
        <v>#N/A</v>
      </c>
    </row>
    <row r="393" spans="1:16" x14ac:dyDescent="0.25">
      <c r="A393" s="4">
        <v>390</v>
      </c>
      <c r="B393" s="21"/>
      <c r="C393" s="3"/>
      <c r="D393" s="42"/>
      <c r="E393" s="43"/>
      <c r="F393" s="2"/>
      <c r="G393" s="39"/>
      <c r="H393" s="39"/>
      <c r="I393" s="39"/>
      <c r="J393" s="48"/>
      <c r="K393" s="47"/>
      <c r="L393" s="143"/>
      <c r="M393" t="str">
        <f t="shared" si="24"/>
        <v/>
      </c>
      <c r="N393" t="str">
        <f t="shared" si="25"/>
        <v/>
      </c>
      <c r="O393" t="e">
        <f t="shared" ca="1" si="26"/>
        <v>#N/A</v>
      </c>
      <c r="P393" t="e">
        <f t="shared" ca="1" si="27"/>
        <v>#N/A</v>
      </c>
    </row>
    <row r="394" spans="1:16" x14ac:dyDescent="0.25">
      <c r="A394" s="4">
        <v>391</v>
      </c>
      <c r="B394" s="21"/>
      <c r="C394" s="3"/>
      <c r="D394" s="42"/>
      <c r="E394" s="43"/>
      <c r="F394" s="2"/>
      <c r="G394" s="39"/>
      <c r="H394" s="39"/>
      <c r="I394" s="39"/>
      <c r="J394" s="48"/>
      <c r="K394" s="47"/>
      <c r="L394" s="143"/>
      <c r="M394" t="str">
        <f t="shared" si="24"/>
        <v/>
      </c>
      <c r="N394" t="str">
        <f t="shared" si="25"/>
        <v/>
      </c>
      <c r="O394" t="e">
        <f t="shared" ca="1" si="26"/>
        <v>#N/A</v>
      </c>
      <c r="P394" t="e">
        <f t="shared" ca="1" si="27"/>
        <v>#N/A</v>
      </c>
    </row>
    <row r="395" spans="1:16" x14ac:dyDescent="0.25">
      <c r="A395" s="4">
        <v>392</v>
      </c>
      <c r="B395" s="21"/>
      <c r="C395" s="3"/>
      <c r="D395" s="42"/>
      <c r="E395" s="43"/>
      <c r="F395" s="2"/>
      <c r="G395" s="39"/>
      <c r="H395" s="39"/>
      <c r="I395" s="39"/>
      <c r="J395" s="48"/>
      <c r="K395" s="47"/>
      <c r="L395" s="143"/>
      <c r="M395" t="str">
        <f t="shared" si="24"/>
        <v/>
      </c>
      <c r="N395" t="str">
        <f t="shared" si="25"/>
        <v/>
      </c>
      <c r="O395" t="e">
        <f t="shared" ca="1" si="26"/>
        <v>#N/A</v>
      </c>
      <c r="P395" t="e">
        <f t="shared" ca="1" si="27"/>
        <v>#N/A</v>
      </c>
    </row>
    <row r="396" spans="1:16" x14ac:dyDescent="0.25">
      <c r="A396" s="4">
        <v>393</v>
      </c>
      <c r="B396" s="21"/>
      <c r="C396" s="3"/>
      <c r="D396" s="42"/>
      <c r="E396" s="43"/>
      <c r="F396" s="2"/>
      <c r="G396" s="39"/>
      <c r="H396" s="39"/>
      <c r="I396" s="39"/>
      <c r="J396" s="48"/>
      <c r="K396" s="47"/>
      <c r="L396" s="143"/>
      <c r="M396" t="str">
        <f t="shared" si="24"/>
        <v/>
      </c>
      <c r="N396" t="str">
        <f t="shared" si="25"/>
        <v/>
      </c>
      <c r="O396" t="e">
        <f t="shared" ca="1" si="26"/>
        <v>#N/A</v>
      </c>
      <c r="P396" t="e">
        <f t="shared" ca="1" si="27"/>
        <v>#N/A</v>
      </c>
    </row>
    <row r="397" spans="1:16" x14ac:dyDescent="0.25">
      <c r="A397" s="4">
        <v>394</v>
      </c>
      <c r="B397" s="21"/>
      <c r="C397" s="3"/>
      <c r="D397" s="42"/>
      <c r="E397" s="43"/>
      <c r="F397" s="2"/>
      <c r="G397" s="39"/>
      <c r="H397" s="39"/>
      <c r="I397" s="39"/>
      <c r="J397" s="48"/>
      <c r="K397" s="47"/>
      <c r="L397" s="143"/>
      <c r="M397" t="str">
        <f t="shared" si="24"/>
        <v/>
      </c>
      <c r="N397" t="str">
        <f t="shared" si="25"/>
        <v/>
      </c>
      <c r="O397" t="e">
        <f t="shared" ca="1" si="26"/>
        <v>#N/A</v>
      </c>
      <c r="P397" t="e">
        <f t="shared" ca="1" si="27"/>
        <v>#N/A</v>
      </c>
    </row>
    <row r="398" spans="1:16" x14ac:dyDescent="0.25">
      <c r="A398" s="4">
        <v>395</v>
      </c>
      <c r="B398" s="21"/>
      <c r="C398" s="3"/>
      <c r="D398" s="42"/>
      <c r="E398" s="43"/>
      <c r="F398" s="2"/>
      <c r="G398" s="39"/>
      <c r="H398" s="39"/>
      <c r="I398" s="39"/>
      <c r="J398" s="48"/>
      <c r="K398" s="47"/>
      <c r="L398" s="143"/>
      <c r="M398" t="str">
        <f t="shared" si="24"/>
        <v/>
      </c>
      <c r="N398" t="str">
        <f t="shared" si="25"/>
        <v/>
      </c>
      <c r="O398" t="e">
        <f t="shared" ca="1" si="26"/>
        <v>#N/A</v>
      </c>
      <c r="P398" t="e">
        <f t="shared" ca="1" si="27"/>
        <v>#N/A</v>
      </c>
    </row>
    <row r="399" spans="1:16" x14ac:dyDescent="0.25">
      <c r="A399" s="4">
        <v>396</v>
      </c>
      <c r="B399" s="21"/>
      <c r="C399" s="3"/>
      <c r="D399" s="42"/>
      <c r="E399" s="43"/>
      <c r="F399" s="2"/>
      <c r="G399" s="39"/>
      <c r="H399" s="39"/>
      <c r="I399" s="39"/>
      <c r="J399" s="48"/>
      <c r="K399" s="47"/>
      <c r="L399" s="143"/>
      <c r="M399" t="str">
        <f t="shared" si="24"/>
        <v/>
      </c>
      <c r="N399" t="str">
        <f t="shared" si="25"/>
        <v/>
      </c>
      <c r="O399" t="e">
        <f t="shared" ca="1" si="26"/>
        <v>#N/A</v>
      </c>
      <c r="P399" t="e">
        <f t="shared" ca="1" si="27"/>
        <v>#N/A</v>
      </c>
    </row>
    <row r="400" spans="1:16" x14ac:dyDescent="0.25">
      <c r="A400" s="4">
        <v>397</v>
      </c>
      <c r="B400" s="21"/>
      <c r="C400" s="3"/>
      <c r="D400" s="42"/>
      <c r="E400" s="43"/>
      <c r="F400" s="2"/>
      <c r="G400" s="39"/>
      <c r="H400" s="39"/>
      <c r="I400" s="39"/>
      <c r="J400" s="48"/>
      <c r="K400" s="47"/>
      <c r="L400" s="143"/>
      <c r="M400" t="str">
        <f t="shared" si="24"/>
        <v/>
      </c>
      <c r="N400" t="str">
        <f t="shared" si="25"/>
        <v/>
      </c>
      <c r="O400" t="e">
        <f t="shared" ca="1" si="26"/>
        <v>#N/A</v>
      </c>
      <c r="P400" t="e">
        <f t="shared" ca="1" si="27"/>
        <v>#N/A</v>
      </c>
    </row>
    <row r="401" spans="1:16" x14ac:dyDescent="0.25">
      <c r="A401" s="4">
        <v>398</v>
      </c>
      <c r="B401" s="21"/>
      <c r="C401" s="3"/>
      <c r="D401" s="42"/>
      <c r="E401" s="43"/>
      <c r="F401" s="2"/>
      <c r="G401" s="39"/>
      <c r="H401" s="39"/>
      <c r="I401" s="39"/>
      <c r="J401" s="48"/>
      <c r="K401" s="47"/>
      <c r="L401" s="143"/>
      <c r="M401" t="str">
        <f t="shared" si="24"/>
        <v/>
      </c>
      <c r="N401" t="str">
        <f t="shared" si="25"/>
        <v/>
      </c>
      <c r="O401" t="e">
        <f t="shared" ca="1" si="26"/>
        <v>#N/A</v>
      </c>
      <c r="P401" t="e">
        <f t="shared" ca="1" si="27"/>
        <v>#N/A</v>
      </c>
    </row>
    <row r="402" spans="1:16" x14ac:dyDescent="0.25">
      <c r="A402" s="4">
        <v>399</v>
      </c>
      <c r="B402" s="21"/>
      <c r="C402" s="3"/>
      <c r="D402" s="42"/>
      <c r="E402" s="43"/>
      <c r="F402" s="2"/>
      <c r="G402" s="39"/>
      <c r="H402" s="39"/>
      <c r="I402" s="39"/>
      <c r="J402" s="48"/>
      <c r="K402" s="47"/>
      <c r="L402" s="143"/>
      <c r="M402" t="str">
        <f t="shared" si="24"/>
        <v/>
      </c>
      <c r="N402" t="str">
        <f t="shared" si="25"/>
        <v/>
      </c>
      <c r="O402" t="e">
        <f t="shared" ca="1" si="26"/>
        <v>#N/A</v>
      </c>
      <c r="P402" t="e">
        <f t="shared" ca="1" si="27"/>
        <v>#N/A</v>
      </c>
    </row>
    <row r="403" spans="1:16" x14ac:dyDescent="0.25">
      <c r="A403" s="4">
        <v>400</v>
      </c>
      <c r="B403" s="21"/>
      <c r="C403" s="3"/>
      <c r="D403" s="42"/>
      <c r="E403" s="43"/>
      <c r="F403" s="2"/>
      <c r="G403" s="39"/>
      <c r="H403" s="39"/>
      <c r="I403" s="39"/>
      <c r="J403" s="48"/>
      <c r="K403" s="47"/>
      <c r="L403" s="143"/>
      <c r="M403" t="str">
        <f t="shared" si="24"/>
        <v/>
      </c>
      <c r="N403" t="str">
        <f t="shared" si="25"/>
        <v/>
      </c>
      <c r="O403" t="e">
        <f t="shared" ca="1" si="26"/>
        <v>#N/A</v>
      </c>
      <c r="P403" t="e">
        <f t="shared" ca="1" si="27"/>
        <v>#N/A</v>
      </c>
    </row>
    <row r="404" spans="1:16" x14ac:dyDescent="0.25">
      <c r="A404" s="4">
        <v>401</v>
      </c>
      <c r="B404" s="21"/>
      <c r="C404" s="3"/>
      <c r="D404" s="42"/>
      <c r="E404" s="43"/>
      <c r="F404" s="2"/>
      <c r="G404" s="39"/>
      <c r="H404" s="39"/>
      <c r="I404" s="39"/>
      <c r="J404" s="48"/>
      <c r="K404" s="47"/>
      <c r="L404" s="143"/>
      <c r="M404" t="str">
        <f t="shared" si="24"/>
        <v/>
      </c>
      <c r="N404" t="str">
        <f t="shared" si="25"/>
        <v/>
      </c>
      <c r="O404" t="e">
        <f t="shared" ca="1" si="26"/>
        <v>#N/A</v>
      </c>
      <c r="P404" t="e">
        <f t="shared" ca="1" si="27"/>
        <v>#N/A</v>
      </c>
    </row>
    <row r="405" spans="1:16" x14ac:dyDescent="0.25">
      <c r="A405" s="4">
        <v>402</v>
      </c>
      <c r="B405" s="21"/>
      <c r="C405" s="3"/>
      <c r="D405" s="42"/>
      <c r="E405" s="43"/>
      <c r="F405" s="2"/>
      <c r="G405" s="39"/>
      <c r="H405" s="39"/>
      <c r="I405" s="39"/>
      <c r="J405" s="48"/>
      <c r="K405" s="47"/>
      <c r="L405" s="143"/>
      <c r="M405" t="str">
        <f t="shared" si="24"/>
        <v/>
      </c>
      <c r="N405" t="str">
        <f t="shared" si="25"/>
        <v/>
      </c>
      <c r="O405" t="e">
        <f t="shared" ca="1" si="26"/>
        <v>#N/A</v>
      </c>
      <c r="P405" t="e">
        <f t="shared" ca="1" si="27"/>
        <v>#N/A</v>
      </c>
    </row>
    <row r="406" spans="1:16" x14ac:dyDescent="0.25">
      <c r="A406" s="4">
        <v>403</v>
      </c>
      <c r="B406" s="21"/>
      <c r="C406" s="3"/>
      <c r="D406" s="42"/>
      <c r="E406" s="43"/>
      <c r="F406" s="2"/>
      <c r="G406" s="39"/>
      <c r="H406" s="39"/>
      <c r="I406" s="39"/>
      <c r="J406" s="48"/>
      <c r="K406" s="47"/>
      <c r="L406" s="143"/>
      <c r="M406" t="str">
        <f t="shared" si="24"/>
        <v/>
      </c>
      <c r="N406" t="str">
        <f t="shared" si="25"/>
        <v/>
      </c>
      <c r="O406" t="e">
        <f t="shared" ca="1" si="26"/>
        <v>#N/A</v>
      </c>
      <c r="P406" t="e">
        <f t="shared" ca="1" si="27"/>
        <v>#N/A</v>
      </c>
    </row>
    <row r="407" spans="1:16" x14ac:dyDescent="0.25">
      <c r="A407" s="4">
        <v>404</v>
      </c>
      <c r="B407" s="21"/>
      <c r="C407" s="3"/>
      <c r="D407" s="42"/>
      <c r="E407" s="43"/>
      <c r="F407" s="2"/>
      <c r="G407" s="39"/>
      <c r="H407" s="39"/>
      <c r="I407" s="39"/>
      <c r="J407" s="48"/>
      <c r="K407" s="47"/>
      <c r="L407" s="143"/>
      <c r="M407" t="str">
        <f t="shared" si="24"/>
        <v/>
      </c>
      <c r="N407" t="str">
        <f t="shared" si="25"/>
        <v/>
      </c>
      <c r="O407" t="e">
        <f t="shared" ca="1" si="26"/>
        <v>#N/A</v>
      </c>
      <c r="P407" t="e">
        <f t="shared" ca="1" si="27"/>
        <v>#N/A</v>
      </c>
    </row>
    <row r="408" spans="1:16" x14ac:dyDescent="0.25">
      <c r="A408" s="4">
        <v>405</v>
      </c>
      <c r="B408" s="21"/>
      <c r="C408" s="3"/>
      <c r="D408" s="42"/>
      <c r="E408" s="43"/>
      <c r="F408" s="2"/>
      <c r="G408" s="39"/>
      <c r="H408" s="39"/>
      <c r="I408" s="39"/>
      <c r="J408" s="48"/>
      <c r="K408" s="47"/>
      <c r="L408" s="143"/>
      <c r="M408" t="str">
        <f t="shared" si="24"/>
        <v/>
      </c>
      <c r="N408" t="str">
        <f t="shared" si="25"/>
        <v/>
      </c>
      <c r="O408" t="e">
        <f t="shared" ca="1" si="26"/>
        <v>#N/A</v>
      </c>
      <c r="P408" t="e">
        <f t="shared" ca="1" si="27"/>
        <v>#N/A</v>
      </c>
    </row>
    <row r="409" spans="1:16" x14ac:dyDescent="0.25">
      <c r="A409" s="4">
        <v>406</v>
      </c>
      <c r="B409" s="21"/>
      <c r="C409" s="3"/>
      <c r="D409" s="42"/>
      <c r="E409" s="43"/>
      <c r="F409" s="2"/>
      <c r="G409" s="39"/>
      <c r="H409" s="39"/>
      <c r="I409" s="39"/>
      <c r="J409" s="48"/>
      <c r="K409" s="47"/>
      <c r="L409" s="143"/>
      <c r="M409" t="str">
        <f t="shared" si="24"/>
        <v/>
      </c>
      <c r="N409" t="str">
        <f t="shared" si="25"/>
        <v/>
      </c>
      <c r="O409" t="e">
        <f t="shared" ca="1" si="26"/>
        <v>#N/A</v>
      </c>
      <c r="P409" t="e">
        <f t="shared" ca="1" si="27"/>
        <v>#N/A</v>
      </c>
    </row>
    <row r="410" spans="1:16" x14ac:dyDescent="0.25">
      <c r="A410" s="4">
        <v>407</v>
      </c>
      <c r="B410" s="21"/>
      <c r="C410" s="3"/>
      <c r="D410" s="42"/>
      <c r="E410" s="43"/>
      <c r="F410" s="2"/>
      <c r="G410" s="39"/>
      <c r="H410" s="39"/>
      <c r="I410" s="39"/>
      <c r="J410" s="48"/>
      <c r="K410" s="47"/>
      <c r="L410" s="143"/>
      <c r="M410" t="str">
        <f t="shared" si="24"/>
        <v/>
      </c>
      <c r="N410" t="str">
        <f t="shared" si="25"/>
        <v/>
      </c>
      <c r="O410" t="e">
        <f t="shared" ca="1" si="26"/>
        <v>#N/A</v>
      </c>
      <c r="P410" t="e">
        <f t="shared" ca="1" si="27"/>
        <v>#N/A</v>
      </c>
    </row>
    <row r="411" spans="1:16" x14ac:dyDescent="0.25">
      <c r="A411" s="4">
        <v>408</v>
      </c>
      <c r="B411" s="21"/>
      <c r="C411" s="3"/>
      <c r="D411" s="42"/>
      <c r="E411" s="43"/>
      <c r="F411" s="2"/>
      <c r="G411" s="39"/>
      <c r="H411" s="39"/>
      <c r="I411" s="39"/>
      <c r="J411" s="48"/>
      <c r="K411" s="47"/>
      <c r="L411" s="143"/>
      <c r="M411" t="str">
        <f t="shared" si="24"/>
        <v/>
      </c>
      <c r="N411" t="str">
        <f t="shared" si="25"/>
        <v/>
      </c>
      <c r="O411" t="e">
        <f t="shared" ca="1" si="26"/>
        <v>#N/A</v>
      </c>
      <c r="P411" t="e">
        <f t="shared" ca="1" si="27"/>
        <v>#N/A</v>
      </c>
    </row>
    <row r="412" spans="1:16" x14ac:dyDescent="0.25">
      <c r="A412" s="4">
        <v>409</v>
      </c>
      <c r="B412" s="21"/>
      <c r="C412" s="3"/>
      <c r="D412" s="42"/>
      <c r="E412" s="43"/>
      <c r="F412" s="2"/>
      <c r="G412" s="39"/>
      <c r="H412" s="39"/>
      <c r="I412" s="39"/>
      <c r="J412" s="48"/>
      <c r="K412" s="47"/>
      <c r="L412" s="143"/>
      <c r="M412" t="str">
        <f t="shared" si="24"/>
        <v/>
      </c>
      <c r="N412" t="str">
        <f t="shared" si="25"/>
        <v/>
      </c>
      <c r="O412" t="e">
        <f t="shared" ca="1" si="26"/>
        <v>#N/A</v>
      </c>
      <c r="P412" t="e">
        <f t="shared" ca="1" si="27"/>
        <v>#N/A</v>
      </c>
    </row>
    <row r="413" spans="1:16" x14ac:dyDescent="0.25">
      <c r="A413" s="4">
        <v>410</v>
      </c>
      <c r="B413" s="21"/>
      <c r="C413" s="3"/>
      <c r="D413" s="42"/>
      <c r="E413" s="43"/>
      <c r="F413" s="2"/>
      <c r="G413" s="39"/>
      <c r="H413" s="39"/>
      <c r="I413" s="39"/>
      <c r="J413" s="48"/>
      <c r="K413" s="47"/>
      <c r="L413" s="143"/>
      <c r="M413" t="str">
        <f t="shared" si="24"/>
        <v/>
      </c>
      <c r="N413" t="str">
        <f t="shared" si="25"/>
        <v/>
      </c>
      <c r="O413" t="e">
        <f t="shared" ca="1" si="26"/>
        <v>#N/A</v>
      </c>
      <c r="P413" t="e">
        <f t="shared" ca="1" si="27"/>
        <v>#N/A</v>
      </c>
    </row>
    <row r="414" spans="1:16" x14ac:dyDescent="0.25">
      <c r="A414" s="4">
        <v>411</v>
      </c>
      <c r="B414" s="21"/>
      <c r="C414" s="3"/>
      <c r="D414" s="42"/>
      <c r="E414" s="43"/>
      <c r="F414" s="2"/>
      <c r="G414" s="39"/>
      <c r="H414" s="39"/>
      <c r="I414" s="39"/>
      <c r="J414" s="48"/>
      <c r="K414" s="47"/>
      <c r="L414" s="143"/>
      <c r="M414" t="str">
        <f t="shared" si="24"/>
        <v/>
      </c>
      <c r="N414" t="str">
        <f t="shared" si="25"/>
        <v/>
      </c>
      <c r="O414" t="e">
        <f t="shared" ca="1" si="26"/>
        <v>#N/A</v>
      </c>
      <c r="P414" t="e">
        <f t="shared" ca="1" si="27"/>
        <v>#N/A</v>
      </c>
    </row>
    <row r="415" spans="1:16" x14ac:dyDescent="0.25">
      <c r="A415" s="4">
        <v>412</v>
      </c>
      <c r="B415" s="21"/>
      <c r="C415" s="3"/>
      <c r="D415" s="42"/>
      <c r="E415" s="43"/>
      <c r="F415" s="2"/>
      <c r="G415" s="39"/>
      <c r="H415" s="39"/>
      <c r="I415" s="39"/>
      <c r="J415" s="48"/>
      <c r="K415" s="47"/>
      <c r="L415" s="143"/>
      <c r="M415" t="str">
        <f t="shared" si="24"/>
        <v/>
      </c>
      <c r="N415" t="str">
        <f t="shared" si="25"/>
        <v/>
      </c>
      <c r="O415" t="e">
        <f t="shared" ca="1" si="26"/>
        <v>#N/A</v>
      </c>
      <c r="P415" t="e">
        <f t="shared" ca="1" si="27"/>
        <v>#N/A</v>
      </c>
    </row>
    <row r="416" spans="1:16" x14ac:dyDescent="0.25">
      <c r="A416" s="4">
        <v>413</v>
      </c>
      <c r="B416" s="21"/>
      <c r="C416" s="3"/>
      <c r="D416" s="42"/>
      <c r="E416" s="43"/>
      <c r="F416" s="2"/>
      <c r="G416" s="39"/>
      <c r="H416" s="41"/>
      <c r="I416" s="39"/>
      <c r="J416" s="48"/>
      <c r="K416" s="47"/>
      <c r="L416" s="143"/>
      <c r="M416" t="str">
        <f t="shared" si="24"/>
        <v/>
      </c>
      <c r="N416" t="str">
        <f t="shared" si="25"/>
        <v/>
      </c>
      <c r="O416" t="e">
        <f t="shared" ca="1" si="26"/>
        <v>#N/A</v>
      </c>
      <c r="P416" t="e">
        <f t="shared" ca="1" si="27"/>
        <v>#N/A</v>
      </c>
    </row>
    <row r="417" spans="1:16" x14ac:dyDescent="0.25">
      <c r="A417" s="4">
        <v>414</v>
      </c>
      <c r="B417" s="21"/>
      <c r="C417" s="3"/>
      <c r="D417" s="42"/>
      <c r="E417" s="43"/>
      <c r="F417" s="2"/>
      <c r="G417" s="39"/>
      <c r="H417" s="39"/>
      <c r="I417" s="39"/>
      <c r="J417" s="48"/>
      <c r="K417" s="47"/>
      <c r="L417" s="143"/>
      <c r="M417" t="str">
        <f t="shared" si="24"/>
        <v/>
      </c>
      <c r="N417" t="str">
        <f t="shared" si="25"/>
        <v/>
      </c>
      <c r="O417" t="e">
        <f t="shared" ca="1" si="26"/>
        <v>#N/A</v>
      </c>
      <c r="P417" t="e">
        <f t="shared" ca="1" si="27"/>
        <v>#N/A</v>
      </c>
    </row>
    <row r="418" spans="1:16" x14ac:dyDescent="0.25">
      <c r="A418" s="4">
        <v>415</v>
      </c>
      <c r="B418" s="21"/>
      <c r="C418" s="3"/>
      <c r="D418" s="42"/>
      <c r="E418" s="43"/>
      <c r="F418" s="2"/>
      <c r="G418" s="39"/>
      <c r="H418" s="39"/>
      <c r="I418" s="39"/>
      <c r="J418" s="48"/>
      <c r="K418" s="47"/>
      <c r="L418" s="143"/>
      <c r="M418" t="str">
        <f t="shared" si="24"/>
        <v/>
      </c>
      <c r="N418" t="str">
        <f t="shared" si="25"/>
        <v/>
      </c>
      <c r="O418" t="e">
        <f t="shared" ca="1" si="26"/>
        <v>#N/A</v>
      </c>
      <c r="P418" t="e">
        <f t="shared" ca="1" si="27"/>
        <v>#N/A</v>
      </c>
    </row>
    <row r="419" spans="1:16" x14ac:dyDescent="0.25">
      <c r="A419" s="4">
        <v>416</v>
      </c>
      <c r="B419" s="21"/>
      <c r="C419" s="3"/>
      <c r="D419" s="42"/>
      <c r="E419" s="43"/>
      <c r="F419" s="2"/>
      <c r="G419" s="39"/>
      <c r="H419" s="39"/>
      <c r="I419" s="39"/>
      <c r="J419" s="48"/>
      <c r="K419" s="47"/>
      <c r="L419" s="143"/>
      <c r="M419" t="str">
        <f t="shared" si="24"/>
        <v/>
      </c>
      <c r="N419" t="str">
        <f t="shared" si="25"/>
        <v/>
      </c>
      <c r="O419" t="e">
        <f t="shared" ca="1" si="26"/>
        <v>#N/A</v>
      </c>
      <c r="P419" t="e">
        <f t="shared" ca="1" si="27"/>
        <v>#N/A</v>
      </c>
    </row>
    <row r="420" spans="1:16" ht="14.45" customHeight="1" x14ac:dyDescent="0.3">
      <c r="A420" s="89" t="s">
        <v>31</v>
      </c>
      <c r="B420" s="148" t="s">
        <v>10</v>
      </c>
      <c r="C420" s="149" t="s">
        <v>2</v>
      </c>
      <c r="D420" s="91" t="s">
        <v>1</v>
      </c>
      <c r="E420" s="148" t="s">
        <v>0</v>
      </c>
      <c r="F420" s="105" t="s">
        <v>3</v>
      </c>
      <c r="G420" s="105" t="s">
        <v>7</v>
      </c>
      <c r="H420" s="151" t="s">
        <v>8</v>
      </c>
      <c r="I420" s="152" t="s">
        <v>4</v>
      </c>
      <c r="J420" s="149" t="s">
        <v>5</v>
      </c>
      <c r="K420" s="94" t="s">
        <v>6</v>
      </c>
      <c r="L420" s="105" t="s">
        <v>15</v>
      </c>
      <c r="M420" s="95"/>
      <c r="N420" s="95"/>
      <c r="O420" s="95"/>
      <c r="P420" s="95"/>
    </row>
    <row r="421" spans="1:16" ht="18.75" x14ac:dyDescent="0.3">
      <c r="A421" s="89" t="s">
        <v>31</v>
      </c>
      <c r="B421" s="148" t="s">
        <v>10</v>
      </c>
      <c r="C421" s="149" t="s">
        <v>2</v>
      </c>
      <c r="D421" s="91" t="s">
        <v>1</v>
      </c>
      <c r="E421" s="148" t="s">
        <v>0</v>
      </c>
      <c r="F421" s="105" t="s">
        <v>3</v>
      </c>
      <c r="G421" s="105" t="s">
        <v>7</v>
      </c>
      <c r="H421" s="151" t="s">
        <v>8</v>
      </c>
      <c r="I421" s="152" t="s">
        <v>4</v>
      </c>
      <c r="J421" s="149" t="s">
        <v>5</v>
      </c>
      <c r="K421" s="94" t="s">
        <v>6</v>
      </c>
      <c r="L421" s="105" t="s">
        <v>340</v>
      </c>
      <c r="M421" s="95" t="s">
        <v>334</v>
      </c>
      <c r="N421" s="72" t="s">
        <v>335</v>
      </c>
      <c r="O421" s="72">
        <v>2018</v>
      </c>
      <c r="P421" s="72">
        <v>2019</v>
      </c>
    </row>
    <row r="422" spans="1:16" ht="15.75" x14ac:dyDescent="0.25">
      <c r="C422">
        <f>COUNTA(C7:C421)</f>
        <v>173</v>
      </c>
      <c r="E422" t="s">
        <v>32</v>
      </c>
      <c r="F422" s="32">
        <f>COUNTIF(F7:F421,"*transformador*")</f>
        <v>62</v>
      </c>
      <c r="G422" t="s">
        <v>75</v>
      </c>
      <c r="H422">
        <f>COUNTIF(H7:H421,"santeq")</f>
        <v>14</v>
      </c>
      <c r="I422">
        <f>COUNTIF(I7:I421,"correios")</f>
        <v>0</v>
      </c>
      <c r="J422" s="19">
        <f>SUM(J7:J421)</f>
        <v>2764.5100000000007</v>
      </c>
      <c r="K422" s="19">
        <f>SUM(K7:K421)</f>
        <v>2029.67</v>
      </c>
      <c r="L422" s="145">
        <f>SUM(L7:L421)</f>
        <v>224.04999999999998</v>
      </c>
    </row>
    <row r="423" spans="1:16" ht="15.75" x14ac:dyDescent="0.25">
      <c r="F423" s="10">
        <f>COUNTIF(F7:F421,"*motor*")</f>
        <v>42</v>
      </c>
      <c r="G423" t="s">
        <v>76</v>
      </c>
      <c r="H423">
        <f>COUNTIF(H8:H422,"jussara")</f>
        <v>0</v>
      </c>
      <c r="I423">
        <f>COUNTIF(I8:I422,"fedex")</f>
        <v>70</v>
      </c>
    </row>
    <row r="424" spans="1:16" x14ac:dyDescent="0.25">
      <c r="F424">
        <f xml:space="preserve"> COUNTIF(F7:F421,"*chave de ligação*")</f>
        <v>0</v>
      </c>
      <c r="G424" t="s">
        <v>77</v>
      </c>
      <c r="H424">
        <f>COUNTIF(H9:H423,"bondinho")</f>
        <v>0</v>
      </c>
    </row>
    <row r="425" spans="1:16" x14ac:dyDescent="0.25">
      <c r="F425">
        <f>COUNTIF(F7:F421,"*cabo pp*")</f>
        <v>18</v>
      </c>
      <c r="G425" t="s">
        <v>78</v>
      </c>
      <c r="H425">
        <f>COUNTIF(H10:H424,"R S ZANETTE")</f>
        <v>0</v>
      </c>
    </row>
    <row r="426" spans="1:16" x14ac:dyDescent="0.25">
      <c r="F426">
        <f>COUNTIF(F7:F421,"*Motor transformador*")+COUNTIF(F7:F421, "*transformador motor*")</f>
        <v>0</v>
      </c>
      <c r="G426" t="s">
        <v>79</v>
      </c>
      <c r="H426">
        <f>COUNTIF(H11:H425,"chef center")</f>
        <v>0</v>
      </c>
    </row>
    <row r="427" spans="1:16" x14ac:dyDescent="0.25">
      <c r="E427" s="75"/>
      <c r="F427">
        <f>COUNTIF(F7:F421,"chave de ligação transformador")+COUNTIF(F7:F421, "transformador chave de ligação")</f>
        <v>0</v>
      </c>
      <c r="G427" t="s">
        <v>80</v>
      </c>
      <c r="H427">
        <f>COUNTIF(H12:H426,"santo antonio")</f>
        <v>0</v>
      </c>
    </row>
    <row r="428" spans="1:16" x14ac:dyDescent="0.25">
      <c r="E428" s="75"/>
      <c r="F428">
        <f>COUNTIF(F7:F421,"chave de ligação motor")+COUNTIF(F7:F421, "motor chave de ligação")</f>
        <v>0</v>
      </c>
      <c r="G428" t="s">
        <v>81</v>
      </c>
      <c r="H428">
        <f>COUNTIF(H12:H427,"portal")</f>
        <v>0</v>
      </c>
    </row>
    <row r="429" spans="1:16" x14ac:dyDescent="0.25">
      <c r="F429" s="31">
        <f>COUNTIF(F7:F421,"*transformador cabo pp*")+COUNTIF(F7:F421, "*cabo pp transformador*")</f>
        <v>1</v>
      </c>
      <c r="G429" t="s">
        <v>82</v>
      </c>
      <c r="H429">
        <f>COUNTIF(H7:H421,"AFJ")</f>
        <v>65</v>
      </c>
    </row>
    <row r="430" spans="1:16" x14ac:dyDescent="0.25">
      <c r="F430">
        <f>COUNTIF(F7:F421,"*motor cabo pp*")+COUNTIF(F7:F421, "*cabo pp motor*")</f>
        <v>4</v>
      </c>
      <c r="G430" t="s">
        <v>83</v>
      </c>
      <c r="H430">
        <f>COUNTIF(H12:H427,"VANESSA TEIXEIRA")</f>
        <v>0</v>
      </c>
    </row>
    <row r="431" spans="1:16" x14ac:dyDescent="0.25">
      <c r="F431">
        <f>COUNTIF(F7:F421,"*chave de ligação cabo pp*")+COUNTIF(F7:F421, "*cabo pp chave de ligação*")</f>
        <v>0</v>
      </c>
      <c r="G431" t="s">
        <v>84</v>
      </c>
    </row>
    <row r="432" spans="1:16" x14ac:dyDescent="0.25">
      <c r="F432">
        <f>COUNTIF(F7:F421,"*devolucao*")</f>
        <v>0</v>
      </c>
      <c r="G432" t="s">
        <v>116</v>
      </c>
    </row>
    <row r="435" spans="6:7" x14ac:dyDescent="0.25">
      <c r="F435">
        <f>COUNTIF(F6:F419,"*transformador*")</f>
        <v>63</v>
      </c>
      <c r="G435" t="s">
        <v>109</v>
      </c>
    </row>
    <row r="436" spans="6:7" x14ac:dyDescent="0.25">
      <c r="F436">
        <f>(COUNTIF(F6:F419,"*motor*")+(4*(COUNTIF(F6:F419,"*4motor*")))+(2*(COUNTIF(F6:F419,"*2motor*")))+(3*(COUNTIF(F6:F419,"*3motor*"))))</f>
        <v>47</v>
      </c>
      <c r="G436" t="s">
        <v>76</v>
      </c>
    </row>
    <row r="437" spans="6:7" x14ac:dyDescent="0.25">
      <c r="F437">
        <f>(COUNTIF(F6:F419,"*chave*")+(4*(COUNTIF(F6:F419,"*4chave*")))+(2*(COUNTIF(F6:F419,"*2chave*")))+(3*(COUNTIF(F6:F419,"*3chave*"))))</f>
        <v>16</v>
      </c>
      <c r="G437" t="s">
        <v>284</v>
      </c>
    </row>
    <row r="438" spans="6:7" x14ac:dyDescent="0.25">
      <c r="F438">
        <f>(COUNTIF(F6:F419,"*cabo pp*")+(4*(COUNTIF(F6:F419,"*4cabo pp*")))+(2*(COUNTIF(F6:F419,"*2cabo pp*")))+(3*(COUNTIF(F6:F419,"*3cabo pp*"))))</f>
        <v>20</v>
      </c>
      <c r="G438" t="s">
        <v>190</v>
      </c>
    </row>
    <row r="439" spans="6:7" x14ac:dyDescent="0.25">
      <c r="F439">
        <f>(COUNTIF(F6:F419,"*devolução*")+(4*(COUNTIF(F6:F419,"*4devolução*")))+(2*(COUNTIF(F6:F419,"*2devolução*")))+(3*(COUNTIF(F6:F419,"*3devolução*"))))</f>
        <v>1</v>
      </c>
      <c r="G439" t="s">
        <v>285</v>
      </c>
    </row>
    <row r="440" spans="6:7" x14ac:dyDescent="0.25">
      <c r="F440">
        <f>(COUNTIF(F6:F419,"*lampada*")+(4*(COUNTIF(F6:F419,"*4lampada*")))+(2*(COUNTIF(F6:F419,"*2lampada*")))+(3*(COUNTIF(F6:F419,"*3lampada*"))))</f>
        <v>10</v>
      </c>
      <c r="G440" t="s">
        <v>299</v>
      </c>
    </row>
    <row r="441" spans="6:7" x14ac:dyDescent="0.25">
      <c r="F441">
        <f>(COUNTIF(F6:F419,"*plugue*")+(4*(COUNTIF(F6:F419,"*4plugue*")))+(2*(COUNTIF(F6:F419,"*2plugue*")))+(3*(COUNTIF(F6:F419,"*3plugue*"))))</f>
        <v>6</v>
      </c>
      <c r="G441" t="s">
        <v>300</v>
      </c>
    </row>
    <row r="442" spans="6:7" x14ac:dyDescent="0.25">
      <c r="F442">
        <f>(COUNTIF(F6:F419,"*capacitor *")+(4*(COUNTIF(F6:F419,"*4capacitor *")))+(2*(COUNTIF(F6:F419,"*2capacitor *")))+(3*(COUNTIF(F6:F419,"*3capacitor *"))))</f>
        <v>2</v>
      </c>
      <c r="G442" t="s">
        <v>301</v>
      </c>
    </row>
    <row r="443" spans="6:7" x14ac:dyDescent="0.25">
      <c r="F443">
        <f>(COUNTIF(F6:F419,"*bloco*"))</f>
        <v>2</v>
      </c>
      <c r="G443" t="s">
        <v>303</v>
      </c>
    </row>
  </sheetData>
  <mergeCells count="1">
    <mergeCell ref="F2:I3"/>
  </mergeCells>
  <conditionalFormatting sqref="AC6">
    <cfRule type="containsText" dxfId="85" priority="21" operator="containsText" text="CHEFE CENTER">
      <formula>NOT(ISERROR(SEARCH("CHEFE CENTER",AC6)))</formula>
    </cfRule>
    <cfRule type="containsText" dxfId="84" priority="22" operator="containsText" text="BONDINHO">
      <formula>NOT(ISERROR(SEARCH("BONDINHO",AC6)))</formula>
    </cfRule>
    <cfRule type="containsText" dxfId="83" priority="23" operator="containsText" text="SANTEQ">
      <formula>NOT(ISERROR(SEARCH("SANTEQ",AC6)))</formula>
    </cfRule>
    <cfRule type="containsText" dxfId="82" priority="24" operator="containsText" text="AFJ">
      <formula>NOT(ISERROR(SEARCH("AFJ",AC6)))</formula>
    </cfRule>
    <cfRule type="containsText" dxfId="81" priority="25" operator="containsText" text="JUSSARA">
      <formula>NOT(ISERROR(SEARCH("JUSSARA",AC6)))</formula>
    </cfRule>
  </conditionalFormatting>
  <conditionalFormatting sqref="E8">
    <cfRule type="containsText" dxfId="80" priority="13" operator="containsText" text="SANTEQ">
      <formula>NOT(ISERROR(SEARCH("SANTEQ",E8)))</formula>
    </cfRule>
    <cfRule type="containsText" dxfId="79" priority="14" operator="containsText" text="JUSSARA">
      <formula>NOT(ISERROR(SEARCH("JUSSARA",E8)))</formula>
    </cfRule>
    <cfRule type="containsText" dxfId="78" priority="15" operator="containsText" text="JUSSARA">
      <formula>NOT(ISERROR(SEARCH("JUSSARA",E8)))</formula>
    </cfRule>
  </conditionalFormatting>
  <conditionalFormatting sqref="E15">
    <cfRule type="containsText" dxfId="77" priority="12" operator="containsText" text="JUSSARA">
      <formula>NOT(ISERROR(SEARCH("JUSSARA",E15)))</formula>
    </cfRule>
  </conditionalFormatting>
  <conditionalFormatting sqref="I8">
    <cfRule type="containsText" dxfId="76" priority="11" operator="containsText" text="Fedex">
      <formula>NOT(ISERROR(SEARCH("Fedex",I8)))</formula>
    </cfRule>
  </conditionalFormatting>
  <conditionalFormatting sqref="E7">
    <cfRule type="containsText" dxfId="75" priority="6" operator="containsText" text="CHEFE CENTER">
      <formula>NOT(ISERROR(SEARCH("CHEFE CENTER",E7)))</formula>
    </cfRule>
    <cfRule type="containsText" dxfId="74" priority="7" operator="containsText" text="BONDINHO">
      <formula>NOT(ISERROR(SEARCH("BONDINHO",E7)))</formula>
    </cfRule>
    <cfRule type="containsText" dxfId="73" priority="8" operator="containsText" text="SANTEQ">
      <formula>NOT(ISERROR(SEARCH("SANTEQ",E7)))</formula>
    </cfRule>
    <cfRule type="containsText" dxfId="72" priority="9" operator="containsText" text="AFJ">
      <formula>NOT(ISERROR(SEARCH("AFJ",E7)))</formula>
    </cfRule>
    <cfRule type="containsText" dxfId="71" priority="10" operator="containsText" text="JUSSARA">
      <formula>NOT(ISERROR(SEARCH("JUSSARA",E7)))</formula>
    </cfRule>
  </conditionalFormatting>
  <conditionalFormatting sqref="AC5">
    <cfRule type="containsText" dxfId="70" priority="1" operator="containsText" text="CHEFE CENTER">
      <formula>NOT(ISERROR(SEARCH("CHEFE CENTER",AC5)))</formula>
    </cfRule>
    <cfRule type="containsText" dxfId="69" priority="2" operator="containsText" text="BONDINHO">
      <formula>NOT(ISERROR(SEARCH("BONDINHO",AC5)))</formula>
    </cfRule>
    <cfRule type="containsText" dxfId="68" priority="3" operator="containsText" text="SANTEQ">
      <formula>NOT(ISERROR(SEARCH("SANTEQ",AC5)))</formula>
    </cfRule>
    <cfRule type="containsText" dxfId="67" priority="4" operator="containsText" text="AFJ">
      <formula>NOT(ISERROR(SEARCH("AFJ",AC5)))</formula>
    </cfRule>
    <cfRule type="containsText" dxfId="66" priority="5" operator="containsText" text="JUSSARA">
      <formula>NOT(ISERROR(SEARCH("JUSSARA",AC5)))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B2:K37"/>
  <sheetViews>
    <sheetView showGridLines="0" topLeftCell="A4" zoomScale="80" zoomScaleNormal="80" workbookViewId="0"/>
  </sheetViews>
  <sheetFormatPr defaultRowHeight="15" x14ac:dyDescent="0.25"/>
  <cols>
    <col min="2" max="2" width="36.85546875" bestFit="1" customWidth="1"/>
    <col min="3" max="3" width="16.5703125" bestFit="1" customWidth="1"/>
    <col min="4" max="4" width="11.28515625" bestFit="1" customWidth="1"/>
    <col min="5" max="5" width="21.7109375" bestFit="1" customWidth="1"/>
    <col min="6" max="6" width="13" bestFit="1" customWidth="1"/>
    <col min="7" max="7" width="10.42578125" customWidth="1"/>
    <col min="8" max="8" width="20.7109375" bestFit="1" customWidth="1"/>
    <col min="9" max="9" width="30.7109375" customWidth="1"/>
    <col min="11" max="11" width="13.42578125" bestFit="1" customWidth="1"/>
  </cols>
  <sheetData>
    <row r="2" spans="2:11" ht="14.45" customHeight="1" x14ac:dyDescent="0.25"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2:11" ht="14.45" customHeight="1" x14ac:dyDescent="0.25">
      <c r="B3" s="107"/>
      <c r="C3" s="107"/>
      <c r="D3" s="107"/>
      <c r="E3" s="107"/>
      <c r="F3" s="107"/>
      <c r="G3" s="107"/>
      <c r="H3" s="107"/>
      <c r="I3" s="107"/>
      <c r="J3" s="107"/>
      <c r="K3" s="107"/>
    </row>
    <row r="4" spans="2:11" ht="14.45" customHeight="1" x14ac:dyDescent="0.25">
      <c r="B4" s="239" t="s">
        <v>309</v>
      </c>
      <c r="C4" s="239"/>
      <c r="D4" s="239"/>
      <c r="E4" s="239"/>
      <c r="F4" s="239"/>
      <c r="G4" s="239"/>
      <c r="H4" s="239"/>
      <c r="I4" s="239"/>
      <c r="J4" s="239"/>
      <c r="K4" s="239"/>
    </row>
    <row r="5" spans="2:11" ht="14.45" customHeight="1" x14ac:dyDescent="0.25"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2:11" ht="14.45" customHeight="1" x14ac:dyDescent="0.25">
      <c r="B6" s="239"/>
      <c r="C6" s="239"/>
      <c r="D6" s="239"/>
      <c r="E6" s="239"/>
      <c r="F6" s="239"/>
      <c r="G6" s="239"/>
      <c r="H6" s="239"/>
      <c r="I6" s="239"/>
      <c r="J6" s="239"/>
      <c r="K6" s="239"/>
    </row>
    <row r="7" spans="2:11" ht="15" customHeight="1" x14ac:dyDescent="0.25">
      <c r="B7" s="239"/>
      <c r="C7" s="239"/>
      <c r="D7" s="239"/>
      <c r="E7" s="239"/>
      <c r="F7" s="239"/>
      <c r="G7" s="239"/>
      <c r="H7" s="239"/>
      <c r="I7" s="239"/>
      <c r="J7" s="239"/>
      <c r="K7" s="239"/>
    </row>
    <row r="8" spans="2:11" ht="14.45" customHeight="1" x14ac:dyDescent="0.25">
      <c r="B8" s="239"/>
      <c r="C8" s="239"/>
      <c r="D8" s="239"/>
      <c r="E8" s="239"/>
      <c r="F8" s="239"/>
      <c r="G8" s="239"/>
      <c r="H8" s="239"/>
      <c r="I8" s="239"/>
      <c r="J8" s="239"/>
      <c r="K8" s="239"/>
    </row>
    <row r="10" spans="2:11" ht="15" customHeight="1" x14ac:dyDescent="0.25">
      <c r="B10" s="236" t="s">
        <v>20</v>
      </c>
      <c r="C10" s="236"/>
      <c r="E10" s="238" t="s">
        <v>40</v>
      </c>
      <c r="F10" s="238"/>
    </row>
    <row r="11" spans="2:11" ht="15" customHeight="1" x14ac:dyDescent="0.25">
      <c r="B11" s="237"/>
      <c r="C11" s="236"/>
      <c r="E11" s="238"/>
      <c r="F11" s="238"/>
    </row>
    <row r="12" spans="2:11" ht="20.45" customHeight="1" x14ac:dyDescent="0.3">
      <c r="B12" s="17" t="s">
        <v>11</v>
      </c>
      <c r="C12" s="13">
        <f>GERAL!C422</f>
        <v>173</v>
      </c>
      <c r="E12" s="24" t="s">
        <v>18</v>
      </c>
      <c r="F12" s="26">
        <f>GERAL!H422</f>
        <v>14</v>
      </c>
    </row>
    <row r="13" spans="2:11" ht="19.899999999999999" customHeight="1" x14ac:dyDescent="0.3">
      <c r="B13" s="5" t="s">
        <v>12</v>
      </c>
      <c r="C13" s="18">
        <f>GERAL!J422</f>
        <v>2764.5100000000007</v>
      </c>
      <c r="E13" s="24" t="s">
        <v>16</v>
      </c>
      <c r="F13" s="26">
        <f>GERAL!H423</f>
        <v>0</v>
      </c>
      <c r="H13" s="243" t="s">
        <v>28</v>
      </c>
      <c r="I13" s="244"/>
      <c r="J13" s="245"/>
    </row>
    <row r="14" spans="2:11" ht="18.75" customHeight="1" x14ac:dyDescent="0.3">
      <c r="B14" s="5" t="s">
        <v>13</v>
      </c>
      <c r="C14" s="6">
        <f>GERAL!K422</f>
        <v>2029.67</v>
      </c>
      <c r="E14" s="24" t="s">
        <v>19</v>
      </c>
      <c r="F14" s="26">
        <f>GERAL!H424</f>
        <v>0</v>
      </c>
      <c r="H14" s="246"/>
      <c r="I14" s="247"/>
      <c r="J14" s="248"/>
    </row>
    <row r="15" spans="2:11" ht="18.75" customHeight="1" x14ac:dyDescent="0.3">
      <c r="B15" s="5" t="s">
        <v>14</v>
      </c>
      <c r="C15" s="6">
        <f>SUM(C13:C14)</f>
        <v>4794.18</v>
      </c>
      <c r="E15" s="24" t="s">
        <v>35</v>
      </c>
      <c r="F15" s="26">
        <f>GERAL!H425</f>
        <v>0</v>
      </c>
      <c r="H15" s="249">
        <f>(C15+C22+E37)*I30</f>
        <v>13918.2534</v>
      </c>
      <c r="I15" s="250"/>
      <c r="J15" s="251"/>
    </row>
    <row r="16" spans="2:11" ht="15" customHeight="1" x14ac:dyDescent="0.3">
      <c r="E16" s="24" t="s">
        <v>36</v>
      </c>
      <c r="F16" s="26">
        <f>GERAL!H426</f>
        <v>0</v>
      </c>
      <c r="H16" s="252"/>
      <c r="I16" s="253"/>
      <c r="J16" s="254"/>
    </row>
    <row r="17" spans="2:10" ht="15" customHeight="1" x14ac:dyDescent="0.3">
      <c r="E17" s="24" t="s">
        <v>39</v>
      </c>
      <c r="F17" s="26">
        <f>GERAL!H427</f>
        <v>0</v>
      </c>
      <c r="H17" s="255"/>
      <c r="I17" s="256"/>
      <c r="J17" s="257"/>
    </row>
    <row r="18" spans="2:10" ht="18.75" x14ac:dyDescent="0.3">
      <c r="B18" s="236" t="s">
        <v>21</v>
      </c>
      <c r="C18" s="236"/>
      <c r="E18" s="24" t="s">
        <v>37</v>
      </c>
      <c r="F18" s="26">
        <f>GERAL!H428</f>
        <v>0</v>
      </c>
    </row>
    <row r="19" spans="2:10" ht="18.75" x14ac:dyDescent="0.3">
      <c r="B19" s="236"/>
      <c r="C19" s="236"/>
      <c r="E19" s="24" t="s">
        <v>17</v>
      </c>
      <c r="F19" s="26">
        <f>GERAL!H429</f>
        <v>65</v>
      </c>
    </row>
    <row r="20" spans="2:10" ht="18.75" x14ac:dyDescent="0.3">
      <c r="B20" s="13" t="s">
        <v>22</v>
      </c>
      <c r="C20" s="14">
        <f>((C12*45)/60)</f>
        <v>129.75</v>
      </c>
      <c r="E20" s="24" t="s">
        <v>38</v>
      </c>
      <c r="F20" s="26">
        <f>GERAL!H430</f>
        <v>0</v>
      </c>
    </row>
    <row r="21" spans="2:10" ht="18.75" x14ac:dyDescent="0.3">
      <c r="B21" s="13" t="s">
        <v>29</v>
      </c>
      <c r="C21" s="15">
        <v>11</v>
      </c>
    </row>
    <row r="22" spans="2:10" ht="18.75" x14ac:dyDescent="0.3">
      <c r="B22" s="13" t="s">
        <v>23</v>
      </c>
      <c r="C22" s="15">
        <f>(C20*C21)</f>
        <v>1427.25</v>
      </c>
    </row>
    <row r="25" spans="2:10" ht="15" customHeight="1" x14ac:dyDescent="0.25">
      <c r="B25" s="236" t="s">
        <v>24</v>
      </c>
      <c r="C25" s="236"/>
      <c r="D25" s="236"/>
      <c r="E25" s="236"/>
      <c r="H25" s="258" t="s">
        <v>61</v>
      </c>
      <c r="I25" s="258"/>
    </row>
    <row r="26" spans="2:10" ht="15" customHeight="1" x14ac:dyDescent="0.25">
      <c r="B26" s="260"/>
      <c r="C26" s="260"/>
      <c r="D26" s="260"/>
      <c r="E26" s="260"/>
      <c r="H26" s="259"/>
      <c r="I26" s="259"/>
    </row>
    <row r="27" spans="2:10" ht="18.75" x14ac:dyDescent="0.3">
      <c r="B27" s="13" t="s">
        <v>33</v>
      </c>
      <c r="C27" s="15">
        <v>38</v>
      </c>
      <c r="D27" s="23">
        <f>GERAL!F435</f>
        <v>63</v>
      </c>
      <c r="E27" s="25">
        <f>C27*D27</f>
        <v>2394</v>
      </c>
      <c r="H27" s="13" t="s">
        <v>59</v>
      </c>
      <c r="I27" s="13"/>
    </row>
    <row r="28" spans="2:10" ht="18.75" x14ac:dyDescent="0.3">
      <c r="B28" s="13" t="s">
        <v>25</v>
      </c>
      <c r="C28" s="15">
        <v>62.7</v>
      </c>
      <c r="D28" s="23">
        <f>GERAL!F436</f>
        <v>47</v>
      </c>
      <c r="E28" s="25">
        <f>C28*D28</f>
        <v>2946.9</v>
      </c>
      <c r="H28" s="13" t="s">
        <v>60</v>
      </c>
      <c r="I28" s="13"/>
    </row>
    <row r="29" spans="2:10" ht="18.75" x14ac:dyDescent="0.3">
      <c r="B29" s="13" t="s">
        <v>26</v>
      </c>
      <c r="C29" s="15">
        <v>9</v>
      </c>
      <c r="D29" s="23">
        <f>GERAL!F437</f>
        <v>16</v>
      </c>
      <c r="E29" s="25">
        <f>C29*D29</f>
        <v>144</v>
      </c>
      <c r="H29" s="13" t="s">
        <v>62</v>
      </c>
      <c r="I29" s="13"/>
    </row>
    <row r="30" spans="2:10" ht="18.75" x14ac:dyDescent="0.3">
      <c r="B30" s="13" t="s">
        <v>27</v>
      </c>
      <c r="C30" s="15">
        <v>4.4400000000000004</v>
      </c>
      <c r="D30" s="23">
        <f>GERAL!F438</f>
        <v>20</v>
      </c>
      <c r="E30" s="25">
        <f>C30*D30</f>
        <v>88.800000000000011</v>
      </c>
      <c r="H30" s="13" t="s">
        <v>34</v>
      </c>
      <c r="I30" s="13">
        <v>1.18</v>
      </c>
    </row>
    <row r="31" spans="2:10" ht="18.75" x14ac:dyDescent="0.3">
      <c r="B31" s="139" t="s">
        <v>285</v>
      </c>
      <c r="C31" s="16"/>
      <c r="D31" s="23">
        <f>GERAL!F439</f>
        <v>1</v>
      </c>
      <c r="E31" s="25">
        <f t="shared" ref="E31:E36" si="0">D31*C31</f>
        <v>0</v>
      </c>
    </row>
    <row r="32" spans="2:10" ht="18.75" x14ac:dyDescent="0.3">
      <c r="B32" s="139" t="s">
        <v>299</v>
      </c>
      <c r="C32" s="16"/>
      <c r="D32" s="23">
        <f>GERAL!F440</f>
        <v>10</v>
      </c>
      <c r="E32" s="25">
        <f t="shared" si="0"/>
        <v>0</v>
      </c>
    </row>
    <row r="33" spans="2:5" ht="18.75" x14ac:dyDescent="0.3">
      <c r="B33" s="139" t="s">
        <v>300</v>
      </c>
      <c r="C33" s="16"/>
      <c r="D33" s="23">
        <f>GERAL!F441</f>
        <v>6</v>
      </c>
      <c r="E33" s="25">
        <f t="shared" si="0"/>
        <v>0</v>
      </c>
    </row>
    <row r="34" spans="2:5" ht="18.75" x14ac:dyDescent="0.3">
      <c r="B34" s="139" t="s">
        <v>301</v>
      </c>
      <c r="C34" s="16"/>
      <c r="D34" s="23">
        <f>GERAL!F442</f>
        <v>2</v>
      </c>
      <c r="E34" s="25">
        <f t="shared" si="0"/>
        <v>0</v>
      </c>
    </row>
    <row r="35" spans="2:5" ht="18.75" x14ac:dyDescent="0.3">
      <c r="B35" s="139" t="s">
        <v>303</v>
      </c>
      <c r="C35" s="16"/>
      <c r="D35" s="23">
        <f>GERAL!F443</f>
        <v>2</v>
      </c>
      <c r="E35" s="25">
        <f t="shared" si="0"/>
        <v>0</v>
      </c>
    </row>
    <row r="36" spans="2:5" ht="18.75" x14ac:dyDescent="0.3">
      <c r="B36" s="139"/>
      <c r="C36" s="16"/>
      <c r="D36" s="23"/>
      <c r="E36" s="25">
        <f t="shared" si="0"/>
        <v>0</v>
      </c>
    </row>
    <row r="37" spans="2:5" ht="18.75" x14ac:dyDescent="0.3">
      <c r="B37" s="240" t="s">
        <v>34</v>
      </c>
      <c r="C37" s="241"/>
      <c r="D37" s="242"/>
      <c r="E37" s="25">
        <f>SUM(E27:E36)</f>
        <v>5573.7</v>
      </c>
    </row>
  </sheetData>
  <mergeCells count="9">
    <mergeCell ref="B10:C11"/>
    <mergeCell ref="B18:C19"/>
    <mergeCell ref="E10:F11"/>
    <mergeCell ref="B4:K8"/>
    <mergeCell ref="B37:D37"/>
    <mergeCell ref="H13:J14"/>
    <mergeCell ref="H15:J17"/>
    <mergeCell ref="H25:I26"/>
    <mergeCell ref="B25:E2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 filterMode="1"/>
  <dimension ref="A1:T65"/>
  <sheetViews>
    <sheetView zoomScale="70" zoomScaleNormal="70" workbookViewId="0">
      <pane ySplit="5" topLeftCell="A6" activePane="bottomLeft" state="frozen"/>
      <selection activeCell="E1" sqref="E1"/>
      <selection pane="bottomLeft" activeCell="I12" sqref="I12"/>
    </sheetView>
  </sheetViews>
  <sheetFormatPr defaultRowHeight="15" x14ac:dyDescent="0.25"/>
  <cols>
    <col min="1" max="1" width="11.5703125" bestFit="1" customWidth="1"/>
    <col min="2" max="2" width="22.5703125" style="41" customWidth="1"/>
    <col min="3" max="3" width="20.42578125" style="41" customWidth="1"/>
    <col min="4" max="4" width="51.28515625" bestFit="1" customWidth="1"/>
    <col min="5" max="5" width="23.5703125" customWidth="1"/>
    <col min="6" max="6" width="31.28515625" style="22" bestFit="1" customWidth="1"/>
    <col min="7" max="7" width="26.42578125" bestFit="1" customWidth="1"/>
    <col min="8" max="8" width="20.28515625" style="22" customWidth="1"/>
    <col min="9" max="9" width="10.140625" style="22" customWidth="1"/>
    <col min="10" max="10" width="64.5703125" style="83" customWidth="1"/>
    <col min="11" max="11" width="24.28515625" customWidth="1"/>
    <col min="12" max="12" width="20.85546875" bestFit="1" customWidth="1"/>
    <col min="13" max="13" width="17.28515625" bestFit="1" customWidth="1"/>
    <col min="14" max="14" width="23.5703125" bestFit="1" customWidth="1"/>
    <col min="15" max="15" width="24.42578125" bestFit="1" customWidth="1"/>
    <col min="16" max="16" width="24.7109375" bestFit="1" customWidth="1"/>
    <col min="17" max="17" width="18.7109375" bestFit="1" customWidth="1"/>
    <col min="18" max="18" width="25.28515625" customWidth="1"/>
    <col min="19" max="19" width="20" style="67" customWidth="1"/>
    <col min="20" max="20" width="19.28515625" bestFit="1" customWidth="1"/>
  </cols>
  <sheetData>
    <row r="1" spans="1:20" s="88" customFormat="1" ht="14.45" customHeight="1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3"/>
      <c r="K1" s="112"/>
      <c r="L1" s="112"/>
      <c r="M1" s="112"/>
      <c r="N1" s="112"/>
      <c r="O1" s="112"/>
      <c r="P1" s="112"/>
      <c r="Q1" s="112"/>
      <c r="R1" s="112"/>
      <c r="S1" s="112"/>
    </row>
    <row r="2" spans="1:20" s="88" customFormat="1" ht="14.4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3"/>
      <c r="K2" s="112"/>
      <c r="L2" s="112"/>
      <c r="M2" s="112"/>
      <c r="N2" s="112"/>
      <c r="O2" s="112"/>
      <c r="P2" s="112"/>
      <c r="Q2" s="112"/>
      <c r="R2" s="112"/>
      <c r="S2" s="112"/>
    </row>
    <row r="3" spans="1:20" s="111" customFormat="1" ht="22.15" customHeight="1" x14ac:dyDescent="0.25">
      <c r="A3" s="261" t="s">
        <v>58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</row>
    <row r="4" spans="1:20" s="111" customFormat="1" ht="22.15" customHeight="1" x14ac:dyDescent="0.25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114"/>
      <c r="M4" s="114"/>
      <c r="N4" s="114"/>
      <c r="O4" s="114"/>
      <c r="P4" s="114"/>
      <c r="Q4" s="114"/>
      <c r="R4" s="114"/>
      <c r="S4" s="114"/>
    </row>
    <row r="5" spans="1:20" s="95" customFormat="1" ht="27.6" customHeight="1" x14ac:dyDescent="0.35">
      <c r="A5" s="97" t="s">
        <v>87</v>
      </c>
      <c r="B5" s="98" t="s">
        <v>0</v>
      </c>
      <c r="C5" s="98" t="s">
        <v>1</v>
      </c>
      <c r="D5" s="97" t="s">
        <v>2</v>
      </c>
      <c r="E5" s="99" t="s">
        <v>64</v>
      </c>
      <c r="F5" s="100" t="s">
        <v>67</v>
      </c>
      <c r="G5" s="153" t="s">
        <v>345</v>
      </c>
      <c r="H5" s="100" t="s">
        <v>65</v>
      </c>
      <c r="I5" s="100" t="s">
        <v>286</v>
      </c>
      <c r="J5" s="101"/>
      <c r="K5" s="97" t="s">
        <v>66</v>
      </c>
      <c r="L5" s="98" t="s">
        <v>4</v>
      </c>
      <c r="M5" s="102" t="s">
        <v>8</v>
      </c>
      <c r="N5" s="97" t="s">
        <v>7</v>
      </c>
      <c r="O5" s="98" t="s">
        <v>68</v>
      </c>
      <c r="P5" s="97" t="s">
        <v>57</v>
      </c>
      <c r="Q5" s="97" t="s">
        <v>63</v>
      </c>
      <c r="R5" s="97" t="s">
        <v>69</v>
      </c>
      <c r="S5" s="97" t="s">
        <v>70</v>
      </c>
      <c r="T5" s="103"/>
    </row>
    <row r="6" spans="1:20" ht="21" x14ac:dyDescent="0.35">
      <c r="A6" s="34">
        <v>45</v>
      </c>
      <c r="B6" s="177">
        <f t="shared" ref="B6:B39" si="0">IF(ISERROR(VLOOKUP(A6,geral,5,0)),"",VLOOKUP(A6,geral,5,0))</f>
        <v>325</v>
      </c>
      <c r="C6" s="162">
        <f t="shared" ref="C6:C39" si="1">IF(ISERROR(VLOOKUP(A6,geral,4,0)),"",VLOOKUP(A6,geral,4,0))</f>
        <v>248</v>
      </c>
      <c r="D6" s="172" t="str">
        <f t="shared" ref="D6:D38" si="2">IF(ISERROR(VLOOKUP(A6,geral,3,0)),"",VLOOKUP(A6,geral,3,0))</f>
        <v>Merylane Dias De Azevedo Candido</v>
      </c>
      <c r="E6" s="190">
        <v>18126574</v>
      </c>
      <c r="F6" s="208">
        <v>43469</v>
      </c>
      <c r="G6" s="190">
        <v>222348</v>
      </c>
      <c r="H6" s="208">
        <v>43475</v>
      </c>
      <c r="I6" s="209"/>
      <c r="J6" s="192" t="s">
        <v>417</v>
      </c>
      <c r="K6" s="2"/>
      <c r="L6" s="34" t="str">
        <f>IF(ISERROR(VLOOKUP(A6,geral,9,0)),"",VLOOKUP(A6,geral,9,0))</f>
        <v>Fedex</v>
      </c>
      <c r="M6" s="34" t="str">
        <f t="shared" ref="M6:M39" si="3">IF(ISERROR(VLOOKUP(A6,geral,8,0)),"",VLOOKUP(A6,geral,8,0))</f>
        <v>CIDADE VERDE</v>
      </c>
      <c r="N6" s="34">
        <f t="shared" ref="N6:N39" si="4">IF(ISERROR(VLOOKUP(A6,geral,7,0)),"",VLOOKUP(A6,geral,7,0))</f>
        <v>0</v>
      </c>
      <c r="O6" s="36"/>
      <c r="P6" s="36"/>
      <c r="Q6" s="35"/>
      <c r="R6" s="34"/>
      <c r="S6" s="66"/>
      <c r="T6" s="8"/>
    </row>
    <row r="7" spans="1:20" ht="42" hidden="1" x14ac:dyDescent="0.35">
      <c r="A7" s="68">
        <v>46</v>
      </c>
      <c r="B7" s="64">
        <f t="shared" si="0"/>
        <v>3346</v>
      </c>
      <c r="C7" s="64">
        <f t="shared" si="1"/>
        <v>3028</v>
      </c>
      <c r="D7" s="35" t="str">
        <f t="shared" si="2"/>
        <v>Suelen TEIXEIRA</v>
      </c>
      <c r="E7" s="34">
        <v>18127667</v>
      </c>
      <c r="F7" s="35">
        <v>43469</v>
      </c>
      <c r="G7" s="34">
        <v>222367</v>
      </c>
      <c r="H7" s="35">
        <v>43472</v>
      </c>
      <c r="I7" s="76" t="s">
        <v>287</v>
      </c>
      <c r="J7" s="159" t="s">
        <v>353</v>
      </c>
      <c r="K7" s="2" t="s">
        <v>103</v>
      </c>
      <c r="L7" s="34" t="str">
        <f>IF(ISERROR(VLOOKUP(A7,geral,9,0)),"",VLOOKUP(A7,geral,9,0))</f>
        <v>Fedex</v>
      </c>
      <c r="M7" s="34" t="str">
        <f t="shared" si="3"/>
        <v>AFJ</v>
      </c>
      <c r="N7" s="34">
        <f t="shared" si="4"/>
        <v>114</v>
      </c>
      <c r="O7" s="34" t="s">
        <v>360</v>
      </c>
      <c r="P7" s="34">
        <v>3563</v>
      </c>
      <c r="Q7" s="35">
        <v>43508</v>
      </c>
      <c r="R7" s="34"/>
      <c r="S7" s="66"/>
      <c r="T7" s="7"/>
    </row>
    <row r="8" spans="1:20" ht="168" x14ac:dyDescent="0.35">
      <c r="A8" s="34">
        <v>47</v>
      </c>
      <c r="B8" s="177">
        <f t="shared" si="0"/>
        <v>3341</v>
      </c>
      <c r="C8" s="64">
        <f t="shared" si="1"/>
        <v>2238</v>
      </c>
      <c r="D8" s="189" t="str">
        <f t="shared" si="2"/>
        <v>NAIR ENEIDA BASTOS RAMOS</v>
      </c>
      <c r="E8" s="34">
        <v>18094348</v>
      </c>
      <c r="F8" s="35">
        <v>43468</v>
      </c>
      <c r="G8" s="190">
        <v>219768</v>
      </c>
      <c r="H8" s="35">
        <v>43475</v>
      </c>
      <c r="I8" s="77"/>
      <c r="J8" s="192" t="s">
        <v>425</v>
      </c>
      <c r="K8" s="205" t="s">
        <v>421</v>
      </c>
      <c r="L8" s="34" t="str">
        <f>IF(ISERROR(VLOOKUP(A8,geral,9,0)),"",VLOOKUP(A8,geral,9,0))</f>
        <v>Fedex</v>
      </c>
      <c r="M8" s="34" t="str">
        <f t="shared" si="3"/>
        <v>Santeq</v>
      </c>
      <c r="N8" s="34">
        <f t="shared" si="4"/>
        <v>0</v>
      </c>
      <c r="O8" s="36"/>
      <c r="P8" s="36"/>
      <c r="Q8" s="35"/>
      <c r="R8" s="34"/>
      <c r="S8" s="66"/>
      <c r="T8" s="9"/>
    </row>
    <row r="9" spans="1:20" s="229" customFormat="1" ht="84" hidden="1" x14ac:dyDescent="0.35">
      <c r="A9" s="175">
        <v>48</v>
      </c>
      <c r="B9" s="170">
        <f>IF(ISERROR(VLOOKUP(A9,geral,5,0)),"",VLOOKUP(A9,geral,5,0))</f>
        <v>3270</v>
      </c>
      <c r="C9" s="170">
        <f t="shared" si="1"/>
        <v>2311</v>
      </c>
      <c r="D9" s="171" t="str">
        <f t="shared" si="2"/>
        <v>Ana Cloris</v>
      </c>
      <c r="E9" s="175">
        <v>17135790</v>
      </c>
      <c r="F9" s="171">
        <v>43394</v>
      </c>
      <c r="G9" s="175">
        <v>296703</v>
      </c>
      <c r="H9" s="171">
        <v>43452</v>
      </c>
      <c r="I9" s="223" t="s">
        <v>287</v>
      </c>
      <c r="J9" s="224" t="s">
        <v>397</v>
      </c>
      <c r="K9" s="225" t="s">
        <v>422</v>
      </c>
      <c r="L9" s="175" t="str">
        <f>IF(ISERROR(VLOOKUP(A9,geral,9,0)),"",VLOOKUP(A9,geral,9,0))</f>
        <v>Fedex</v>
      </c>
      <c r="M9" s="175" t="str">
        <f t="shared" si="3"/>
        <v>AFJ</v>
      </c>
      <c r="N9" s="175">
        <f t="shared" si="4"/>
        <v>0</v>
      </c>
      <c r="O9" s="226"/>
      <c r="P9" s="226"/>
      <c r="Q9" s="171"/>
      <c r="R9" s="175"/>
      <c r="S9" s="227">
        <v>2018017915</v>
      </c>
      <c r="T9" s="228"/>
    </row>
    <row r="10" spans="1:20" ht="84" hidden="1" x14ac:dyDescent="0.35">
      <c r="A10" s="158">
        <v>49</v>
      </c>
      <c r="B10" s="170">
        <f t="shared" si="0"/>
        <v>669</v>
      </c>
      <c r="C10" s="166">
        <f t="shared" si="1"/>
        <v>650</v>
      </c>
      <c r="D10" s="167" t="str">
        <f t="shared" si="2"/>
        <v>Natalia haas</v>
      </c>
      <c r="E10" s="68">
        <v>17834438</v>
      </c>
      <c r="F10" s="167">
        <v>43453</v>
      </c>
      <c r="G10" s="68">
        <v>214435</v>
      </c>
      <c r="H10" s="167">
        <v>43466</v>
      </c>
      <c r="I10" s="168" t="s">
        <v>287</v>
      </c>
      <c r="J10" s="169" t="s">
        <v>366</v>
      </c>
      <c r="K10" s="2"/>
      <c r="L10" s="34" t="str">
        <f>IF(ISERROR(VLOOKUP(A10,geral,9,0)),"",VLOOKUP(A10,geral,9,0))</f>
        <v>Fedex</v>
      </c>
      <c r="M10" s="34" t="str">
        <f t="shared" si="3"/>
        <v>AFJ</v>
      </c>
      <c r="N10" s="34" t="str">
        <f t="shared" si="4"/>
        <v>-</v>
      </c>
      <c r="O10" s="36"/>
      <c r="P10" s="36"/>
      <c r="Q10" s="35"/>
      <c r="R10" s="34"/>
      <c r="S10" s="37"/>
    </row>
    <row r="11" spans="1:20" ht="42" hidden="1" x14ac:dyDescent="0.35">
      <c r="A11" s="68">
        <v>51</v>
      </c>
      <c r="B11" s="64">
        <f t="shared" si="0"/>
        <v>643</v>
      </c>
      <c r="C11" s="162">
        <f t="shared" si="1"/>
        <v>427</v>
      </c>
      <c r="D11" s="35" t="str">
        <f t="shared" si="2"/>
        <v>Ingrid Lorena de Oliveira</v>
      </c>
      <c r="E11" s="34">
        <v>17723222</v>
      </c>
      <c r="F11" s="35">
        <v>43448</v>
      </c>
      <c r="G11" s="34">
        <v>213111</v>
      </c>
      <c r="H11" s="35">
        <v>43463</v>
      </c>
      <c r="I11" s="76" t="s">
        <v>287</v>
      </c>
      <c r="J11" s="161" t="s">
        <v>276</v>
      </c>
      <c r="K11" s="2">
        <v>53.63</v>
      </c>
      <c r="L11" s="34" t="str">
        <f t="shared" ref="L11:L39" si="5">IF(ISERROR(VLOOKUP(A11,geral,9,0)),"",VLOOKUP(A11,geral,9,0))</f>
        <v>Fedex</v>
      </c>
      <c r="M11" s="34" t="str">
        <f t="shared" si="3"/>
        <v>AFJ</v>
      </c>
      <c r="N11" s="34">
        <f t="shared" si="4"/>
        <v>115</v>
      </c>
      <c r="O11" s="36"/>
      <c r="P11" s="36"/>
      <c r="Q11" s="35"/>
      <c r="R11" s="34"/>
      <c r="S11" s="37"/>
    </row>
    <row r="12" spans="1:20" ht="21" x14ac:dyDescent="0.35">
      <c r="A12" s="36">
        <v>52</v>
      </c>
      <c r="B12" s="69">
        <f t="shared" si="0"/>
        <v>2829</v>
      </c>
      <c r="C12" s="69">
        <f t="shared" si="1"/>
        <v>2486</v>
      </c>
      <c r="D12" s="70" t="str">
        <f t="shared" si="2"/>
        <v>Vivien Borges Resende</v>
      </c>
      <c r="E12" s="73">
        <v>15993474</v>
      </c>
      <c r="F12" s="70">
        <v>43369</v>
      </c>
      <c r="G12" s="36">
        <v>276782</v>
      </c>
      <c r="H12" s="70">
        <v>43405</v>
      </c>
      <c r="I12" s="78"/>
      <c r="J12" s="80" t="s">
        <v>277</v>
      </c>
      <c r="K12" s="2"/>
      <c r="L12" s="34" t="str">
        <f t="shared" si="5"/>
        <v>Fedex</v>
      </c>
      <c r="M12" s="34" t="str">
        <f t="shared" si="3"/>
        <v>AFJ</v>
      </c>
      <c r="N12" s="34">
        <f t="shared" si="4"/>
        <v>0</v>
      </c>
      <c r="O12" s="36"/>
      <c r="P12" s="36"/>
      <c r="Q12" s="35"/>
      <c r="R12" s="34"/>
      <c r="S12" s="37">
        <v>2018013783</v>
      </c>
    </row>
    <row r="13" spans="1:20" ht="84" hidden="1" x14ac:dyDescent="0.35">
      <c r="A13" s="34">
        <v>53</v>
      </c>
      <c r="B13" s="64">
        <f t="shared" si="0"/>
        <v>293</v>
      </c>
      <c r="C13" s="64">
        <f t="shared" si="1"/>
        <v>266</v>
      </c>
      <c r="D13" s="164" t="str">
        <f t="shared" si="2"/>
        <v>Center Pão Ltda Padaria Center Pão Ltda</v>
      </c>
      <c r="E13" s="154">
        <v>17159479</v>
      </c>
      <c r="F13" s="155">
        <v>43426</v>
      </c>
      <c r="G13" s="154">
        <v>294027</v>
      </c>
      <c r="H13" s="35">
        <v>43434</v>
      </c>
      <c r="I13" s="77" t="s">
        <v>287</v>
      </c>
      <c r="J13" s="81" t="s">
        <v>359</v>
      </c>
      <c r="K13" s="2"/>
      <c r="L13" s="34" t="str">
        <f t="shared" si="5"/>
        <v>Fedex</v>
      </c>
      <c r="M13" s="34" t="str">
        <f t="shared" si="3"/>
        <v>AFJ</v>
      </c>
      <c r="N13" s="34">
        <f t="shared" si="4"/>
        <v>0</v>
      </c>
      <c r="O13" s="34" t="s">
        <v>364</v>
      </c>
      <c r="P13" s="36" t="s">
        <v>365</v>
      </c>
      <c r="Q13" s="36" t="s">
        <v>365</v>
      </c>
      <c r="R13" s="36" t="s">
        <v>365</v>
      </c>
      <c r="S13" s="37">
        <v>2018017696</v>
      </c>
    </row>
    <row r="14" spans="1:20" ht="21" x14ac:dyDescent="0.35">
      <c r="A14" s="34">
        <v>54</v>
      </c>
      <c r="B14" s="64">
        <f t="shared" si="0"/>
        <v>3105</v>
      </c>
      <c r="C14" s="64">
        <f t="shared" si="1"/>
        <v>2451</v>
      </c>
      <c r="D14" s="35" t="str">
        <f t="shared" si="2"/>
        <v>MAIRLA DE MELO FRANCO RIBEIRO</v>
      </c>
      <c r="E14" s="34">
        <v>16429764</v>
      </c>
      <c r="F14" s="35" t="s">
        <v>103</v>
      </c>
      <c r="G14" s="34" t="s">
        <v>103</v>
      </c>
      <c r="H14" s="35" t="s">
        <v>103</v>
      </c>
      <c r="I14" s="77"/>
      <c r="J14" s="79"/>
      <c r="K14" s="2"/>
      <c r="L14" s="34" t="str">
        <f t="shared" si="5"/>
        <v>Fedex</v>
      </c>
      <c r="M14" s="34" t="str">
        <f t="shared" si="3"/>
        <v>Santeq</v>
      </c>
      <c r="N14" s="34">
        <f t="shared" si="4"/>
        <v>0</v>
      </c>
      <c r="O14" s="36"/>
      <c r="P14" s="36"/>
      <c r="Q14" s="35"/>
      <c r="R14" s="34"/>
      <c r="S14" s="37"/>
    </row>
    <row r="15" spans="1:20" ht="42" x14ac:dyDescent="0.35">
      <c r="A15" s="34">
        <v>55</v>
      </c>
      <c r="B15" s="64">
        <f t="shared" si="0"/>
        <v>3215</v>
      </c>
      <c r="C15" s="64">
        <f t="shared" si="1"/>
        <v>1891</v>
      </c>
      <c r="D15" s="181" t="str">
        <f t="shared" si="2"/>
        <v>Jose Antonio de Oliveira</v>
      </c>
      <c r="E15" s="154">
        <v>16664414</v>
      </c>
      <c r="F15" s="155">
        <v>43403</v>
      </c>
      <c r="G15" s="154">
        <v>230384</v>
      </c>
      <c r="H15" s="35">
        <v>43411</v>
      </c>
      <c r="I15" s="77"/>
      <c r="J15" s="80" t="s">
        <v>278</v>
      </c>
      <c r="K15" s="2"/>
      <c r="L15" s="34" t="str">
        <f t="shared" si="5"/>
        <v>Fedex</v>
      </c>
      <c r="M15" s="34" t="str">
        <f t="shared" si="3"/>
        <v>AFJ</v>
      </c>
      <c r="N15" s="34">
        <f t="shared" si="4"/>
        <v>0</v>
      </c>
      <c r="O15" s="36"/>
      <c r="P15" s="36"/>
      <c r="Q15" s="35"/>
      <c r="R15" s="34"/>
      <c r="S15" s="37"/>
    </row>
    <row r="16" spans="1:20" ht="21" x14ac:dyDescent="0.35">
      <c r="A16" s="34">
        <v>56</v>
      </c>
      <c r="B16" s="64">
        <f>IF(ISERROR(VLOOKUP(A16,geral,5,0)),"",VLOOKUP(A16,geral,5,0))</f>
        <v>3071</v>
      </c>
      <c r="C16" s="64">
        <f t="shared" si="1"/>
        <v>2840</v>
      </c>
      <c r="D16" s="70" t="str">
        <f t="shared" si="2"/>
        <v>Renan Demuner Loureiro</v>
      </c>
      <c r="E16" s="34">
        <v>16409477</v>
      </c>
      <c r="F16" s="35">
        <v>43390</v>
      </c>
      <c r="G16" s="34">
        <v>214501</v>
      </c>
      <c r="H16" s="35">
        <v>43398</v>
      </c>
      <c r="I16" s="77"/>
      <c r="J16" s="80" t="s">
        <v>279</v>
      </c>
      <c r="K16" s="2"/>
      <c r="L16" s="34" t="str">
        <f t="shared" si="5"/>
        <v>Fedex</v>
      </c>
      <c r="M16" s="34" t="str">
        <f t="shared" si="3"/>
        <v>AFJ</v>
      </c>
      <c r="N16" s="34">
        <f t="shared" si="4"/>
        <v>0</v>
      </c>
      <c r="O16" s="36"/>
      <c r="P16" s="36"/>
      <c r="Q16" s="35"/>
      <c r="R16" s="34"/>
      <c r="S16" s="37"/>
    </row>
    <row r="17" spans="1:19" ht="105" x14ac:dyDescent="0.35">
      <c r="A17" s="190">
        <v>57</v>
      </c>
      <c r="B17" s="162">
        <f t="shared" si="0"/>
        <v>3315</v>
      </c>
      <c r="C17" s="162">
        <f t="shared" si="1"/>
        <v>2823</v>
      </c>
      <c r="D17" s="208" t="str">
        <f t="shared" si="2"/>
        <v>Maria da Silva Farias</v>
      </c>
      <c r="E17" s="190">
        <v>17651096</v>
      </c>
      <c r="F17" s="208">
        <v>43446</v>
      </c>
      <c r="G17" s="190">
        <v>207503</v>
      </c>
      <c r="H17" s="208" t="s">
        <v>103</v>
      </c>
      <c r="I17" s="209"/>
      <c r="J17" s="192" t="s">
        <v>415</v>
      </c>
      <c r="K17" s="207" t="s">
        <v>407</v>
      </c>
      <c r="L17" s="190" t="str">
        <f t="shared" si="5"/>
        <v>Fedex</v>
      </c>
      <c r="M17" s="34" t="str">
        <f t="shared" si="3"/>
        <v>AFJ</v>
      </c>
      <c r="N17" s="34">
        <f t="shared" si="4"/>
        <v>0</v>
      </c>
      <c r="O17" s="36"/>
      <c r="P17" s="36"/>
      <c r="Q17" s="35"/>
      <c r="R17" s="34"/>
      <c r="S17" s="37"/>
    </row>
    <row r="18" spans="1:19" ht="21" hidden="1" x14ac:dyDescent="0.35">
      <c r="A18" s="34">
        <v>58</v>
      </c>
      <c r="B18" s="64">
        <f t="shared" si="0"/>
        <v>245</v>
      </c>
      <c r="C18" s="64">
        <f t="shared" si="1"/>
        <v>84</v>
      </c>
      <c r="D18" s="35" t="str">
        <f t="shared" si="2"/>
        <v>Arnaliana Ferreira</v>
      </c>
      <c r="E18" s="34">
        <v>16950957</v>
      </c>
      <c r="F18" s="35">
        <v>43417</v>
      </c>
      <c r="G18" s="34">
        <v>250309</v>
      </c>
      <c r="H18" s="35"/>
      <c r="I18" s="35" t="s">
        <v>288</v>
      </c>
      <c r="J18" s="160" t="s">
        <v>272</v>
      </c>
      <c r="L18" s="34" t="str">
        <f t="shared" si="5"/>
        <v>Fedex</v>
      </c>
      <c r="M18" s="34" t="str">
        <f t="shared" si="3"/>
        <v>AFJ</v>
      </c>
      <c r="N18" s="34">
        <f t="shared" si="4"/>
        <v>0</v>
      </c>
      <c r="O18" s="34"/>
      <c r="P18" s="34"/>
      <c r="Q18" s="35"/>
      <c r="R18" s="34"/>
      <c r="S18" s="37">
        <v>2018016589</v>
      </c>
    </row>
    <row r="19" spans="1:19" ht="84" hidden="1" x14ac:dyDescent="0.35">
      <c r="A19" s="34">
        <v>59</v>
      </c>
      <c r="B19" s="177">
        <f t="shared" si="0"/>
        <v>3290</v>
      </c>
      <c r="C19" s="64">
        <f t="shared" si="1"/>
        <v>1609</v>
      </c>
      <c r="D19" s="185" t="str">
        <f t="shared" si="2"/>
        <v>Wanessa Silva</v>
      </c>
      <c r="E19" s="34" t="s">
        <v>103</v>
      </c>
      <c r="F19" s="35">
        <v>43432</v>
      </c>
      <c r="G19" s="34">
        <v>273695</v>
      </c>
      <c r="H19" s="35">
        <v>43440</v>
      </c>
      <c r="I19" s="77" t="s">
        <v>288</v>
      </c>
      <c r="J19" s="79" t="s">
        <v>396</v>
      </c>
      <c r="K19" s="2"/>
      <c r="L19" s="34" t="str">
        <f t="shared" si="5"/>
        <v>Fedex</v>
      </c>
      <c r="M19" s="34" t="str">
        <f t="shared" si="3"/>
        <v>AFJ</v>
      </c>
      <c r="N19" s="34">
        <f t="shared" si="4"/>
        <v>0</v>
      </c>
      <c r="O19" s="34"/>
      <c r="P19" s="34"/>
      <c r="Q19" s="35"/>
      <c r="R19" s="34"/>
      <c r="S19" s="37"/>
    </row>
    <row r="20" spans="1:19" ht="21" hidden="1" x14ac:dyDescent="0.35">
      <c r="A20" s="34">
        <v>60</v>
      </c>
      <c r="B20" s="64">
        <f t="shared" si="0"/>
        <v>3261</v>
      </c>
      <c r="C20" s="64">
        <f t="shared" si="1"/>
        <v>2110</v>
      </c>
      <c r="D20" s="35" t="str">
        <f t="shared" si="2"/>
        <v>FRANCIANE TATIANE CARDOSO</v>
      </c>
      <c r="E20" s="34">
        <v>17286260</v>
      </c>
      <c r="F20" s="35">
        <v>43432</v>
      </c>
      <c r="G20" s="34">
        <v>273640</v>
      </c>
      <c r="H20" s="35">
        <v>43434</v>
      </c>
      <c r="I20" s="77" t="s">
        <v>288</v>
      </c>
      <c r="J20" s="159" t="s">
        <v>290</v>
      </c>
      <c r="K20" s="2"/>
      <c r="L20" s="34" t="str">
        <f t="shared" si="5"/>
        <v>Fedex</v>
      </c>
      <c r="M20" s="34" t="str">
        <f t="shared" si="3"/>
        <v>Santeq</v>
      </c>
      <c r="N20" s="34">
        <f t="shared" si="4"/>
        <v>0</v>
      </c>
      <c r="O20" s="34"/>
      <c r="P20" s="34"/>
      <c r="Q20" s="35"/>
      <c r="R20" s="34"/>
      <c r="S20" s="37"/>
    </row>
    <row r="21" spans="1:19" ht="84" x14ac:dyDescent="0.35">
      <c r="A21" s="34">
        <v>61</v>
      </c>
      <c r="B21" s="217">
        <f t="shared" si="0"/>
        <v>3299</v>
      </c>
      <c r="C21" s="217">
        <f t="shared" si="1"/>
        <v>2679</v>
      </c>
      <c r="D21" s="218" t="str">
        <f t="shared" si="2"/>
        <v>Viviane Gomes Pereira</v>
      </c>
      <c r="E21" s="219">
        <v>17465836</v>
      </c>
      <c r="F21" s="218">
        <v>43439</v>
      </c>
      <c r="G21" s="219">
        <v>291976</v>
      </c>
      <c r="H21" s="218">
        <v>43509</v>
      </c>
      <c r="I21" s="220"/>
      <c r="J21" s="221" t="s">
        <v>395</v>
      </c>
      <c r="K21" s="180" t="s">
        <v>384</v>
      </c>
      <c r="L21" s="34" t="str">
        <f t="shared" si="5"/>
        <v>Fedex</v>
      </c>
      <c r="M21" s="34" t="str">
        <f t="shared" si="3"/>
        <v>AFJ</v>
      </c>
      <c r="N21" s="34">
        <f t="shared" si="4"/>
        <v>0</v>
      </c>
      <c r="O21" s="34"/>
      <c r="P21" s="34"/>
      <c r="Q21" s="35"/>
      <c r="R21" s="34"/>
      <c r="S21" s="37"/>
    </row>
    <row r="22" spans="1:19" ht="105" hidden="1" x14ac:dyDescent="0.35">
      <c r="A22" s="34">
        <v>67</v>
      </c>
      <c r="B22" s="177">
        <f t="shared" si="0"/>
        <v>3257</v>
      </c>
      <c r="C22" s="64">
        <f t="shared" si="1"/>
        <v>2359</v>
      </c>
      <c r="D22" s="186" t="str">
        <f>IF(ISERROR(VLOOKUP(A22,geral,3,0)),"",VLOOKUP(A22,geral,3,0))</f>
        <v>Kenya Ferreira Bastos</v>
      </c>
      <c r="E22" s="154">
        <v>16927945</v>
      </c>
      <c r="F22" s="155">
        <v>43416</v>
      </c>
      <c r="G22" s="154">
        <v>249371</v>
      </c>
      <c r="H22" s="155">
        <v>43418</v>
      </c>
      <c r="I22" s="77" t="s">
        <v>287</v>
      </c>
      <c r="J22" s="188" t="s">
        <v>398</v>
      </c>
      <c r="K22" s="2" t="s">
        <v>394</v>
      </c>
      <c r="L22" s="34" t="str">
        <f t="shared" si="5"/>
        <v>Fedex</v>
      </c>
      <c r="M22" s="34" t="str">
        <f t="shared" si="3"/>
        <v>AFJ</v>
      </c>
      <c r="N22" s="34">
        <f t="shared" si="4"/>
        <v>136</v>
      </c>
      <c r="O22" s="34"/>
      <c r="P22" s="34">
        <v>3340</v>
      </c>
      <c r="Q22" s="35">
        <v>43454</v>
      </c>
      <c r="R22" s="34"/>
      <c r="S22" s="37"/>
    </row>
    <row r="23" spans="1:19" ht="21" hidden="1" x14ac:dyDescent="0.35">
      <c r="A23" s="34">
        <v>68</v>
      </c>
      <c r="B23" s="64">
        <f t="shared" si="0"/>
        <v>3108</v>
      </c>
      <c r="C23" s="64">
        <f t="shared" si="1"/>
        <v>2863</v>
      </c>
      <c r="D23" s="35" t="str">
        <f t="shared" si="2"/>
        <v>Janaina Guedes silva lima</v>
      </c>
      <c r="E23" s="34">
        <v>16431981</v>
      </c>
      <c r="F23" s="35">
        <v>43391</v>
      </c>
      <c r="G23" s="34">
        <v>276771</v>
      </c>
      <c r="H23" s="35">
        <v>43437</v>
      </c>
      <c r="I23" s="35" t="s">
        <v>287</v>
      </c>
      <c r="J23" s="160" t="s">
        <v>281</v>
      </c>
      <c r="K23" s="22">
        <v>43483</v>
      </c>
      <c r="L23" s="34" t="str">
        <f t="shared" si="5"/>
        <v>Fedex</v>
      </c>
      <c r="M23" s="34" t="str">
        <f t="shared" si="3"/>
        <v>AFJ</v>
      </c>
      <c r="N23" s="34">
        <f t="shared" si="4"/>
        <v>102</v>
      </c>
      <c r="O23" s="34" t="s">
        <v>283</v>
      </c>
      <c r="P23" s="34"/>
      <c r="Q23" s="35" t="s">
        <v>282</v>
      </c>
      <c r="R23" s="34"/>
      <c r="S23" s="37"/>
    </row>
    <row r="24" spans="1:19" ht="126" hidden="1" x14ac:dyDescent="0.35">
      <c r="A24" s="68">
        <v>44</v>
      </c>
      <c r="B24" s="166">
        <f>IF(ISERROR(VLOOKUP(A24,geral,5,0)),"",VLOOKUP(A24,geral,5,0))</f>
        <v>763</v>
      </c>
      <c r="C24" s="166">
        <f t="shared" si="1"/>
        <v>529</v>
      </c>
      <c r="D24" s="167" t="str">
        <f t="shared" si="2"/>
        <v>Erika Vianna</v>
      </c>
      <c r="E24" s="184">
        <v>18242106</v>
      </c>
      <c r="F24" s="167">
        <v>43475</v>
      </c>
      <c r="G24" s="34">
        <v>229759</v>
      </c>
      <c r="H24" s="35">
        <v>43480</v>
      </c>
      <c r="I24" s="77" t="s">
        <v>287</v>
      </c>
      <c r="J24" s="80" t="s">
        <v>392</v>
      </c>
      <c r="K24" s="2"/>
      <c r="L24" s="34" t="str">
        <f t="shared" si="5"/>
        <v>Fedex</v>
      </c>
      <c r="M24" s="34" t="str">
        <f t="shared" si="3"/>
        <v>AFJ</v>
      </c>
      <c r="N24" s="34">
        <f t="shared" si="4"/>
        <v>0</v>
      </c>
      <c r="O24" s="34"/>
      <c r="P24" s="34"/>
      <c r="Q24" s="35"/>
      <c r="R24" s="34"/>
      <c r="S24" s="37"/>
    </row>
    <row r="25" spans="1:19" ht="21" hidden="1" x14ac:dyDescent="0.35">
      <c r="A25" s="34">
        <v>130</v>
      </c>
      <c r="B25" s="64">
        <f t="shared" si="0"/>
        <v>3357</v>
      </c>
      <c r="C25" s="64">
        <f t="shared" si="1"/>
        <v>2418</v>
      </c>
      <c r="D25" s="35" t="str">
        <f t="shared" si="2"/>
        <v>Rosângela Santos</v>
      </c>
      <c r="E25" s="34">
        <v>18392244</v>
      </c>
      <c r="F25" s="35">
        <v>43479</v>
      </c>
      <c r="G25" s="34">
        <v>240190</v>
      </c>
      <c r="H25" s="35">
        <v>43489</v>
      </c>
      <c r="I25" s="77" t="s">
        <v>287</v>
      </c>
      <c r="J25" s="159" t="s">
        <v>289</v>
      </c>
      <c r="K25" s="2"/>
      <c r="L25" s="34" t="str">
        <f t="shared" si="5"/>
        <v>Fedex</v>
      </c>
      <c r="M25" s="34" t="str">
        <f t="shared" si="3"/>
        <v>AFJ</v>
      </c>
      <c r="N25" s="34">
        <f t="shared" si="4"/>
        <v>108</v>
      </c>
      <c r="O25" s="34"/>
      <c r="P25" s="34">
        <v>3471</v>
      </c>
      <c r="Q25" s="35">
        <v>43497</v>
      </c>
      <c r="R25" s="34"/>
      <c r="S25" s="37"/>
    </row>
    <row r="26" spans="1:19" ht="21" hidden="1" x14ac:dyDescent="0.35">
      <c r="A26" s="34">
        <v>131</v>
      </c>
      <c r="B26" s="64">
        <f t="shared" si="0"/>
        <v>3358</v>
      </c>
      <c r="C26" s="64">
        <f t="shared" si="1"/>
        <v>2487</v>
      </c>
      <c r="D26" s="35" t="str">
        <f t="shared" si="2"/>
        <v>Adriana Aparecida alves</v>
      </c>
      <c r="E26" s="34">
        <v>18392250</v>
      </c>
      <c r="F26" s="35">
        <v>43479</v>
      </c>
      <c r="G26" s="34">
        <v>236264</v>
      </c>
      <c r="H26" s="35">
        <v>43488</v>
      </c>
      <c r="I26" s="77" t="s">
        <v>287</v>
      </c>
      <c r="J26" s="159" t="s">
        <v>329</v>
      </c>
      <c r="K26" s="2" t="s">
        <v>103</v>
      </c>
      <c r="L26" s="34" t="str">
        <f t="shared" si="5"/>
        <v>Fedex</v>
      </c>
      <c r="M26" s="34" t="str">
        <f t="shared" si="3"/>
        <v>AFJ</v>
      </c>
      <c r="N26" s="34">
        <f t="shared" si="4"/>
        <v>106</v>
      </c>
      <c r="O26" s="34"/>
      <c r="P26" s="34">
        <v>3456</v>
      </c>
      <c r="Q26" s="35">
        <v>43498</v>
      </c>
      <c r="R26" s="34"/>
      <c r="S26" s="37"/>
    </row>
    <row r="27" spans="1:19" ht="84" hidden="1" x14ac:dyDescent="0.35">
      <c r="A27" s="175">
        <v>132</v>
      </c>
      <c r="B27" s="64">
        <f t="shared" si="0"/>
        <v>3375</v>
      </c>
      <c r="C27" s="64">
        <f t="shared" si="1"/>
        <v>0</v>
      </c>
      <c r="D27" s="174" t="str">
        <f t="shared" si="2"/>
        <v>Roberto Nobuyuki Shinmi</v>
      </c>
      <c r="E27" s="154">
        <v>18421544</v>
      </c>
      <c r="F27" s="155">
        <v>43483</v>
      </c>
      <c r="G27" s="154">
        <v>240360</v>
      </c>
      <c r="H27" s="155">
        <v>43490</v>
      </c>
      <c r="I27" s="35" t="s">
        <v>287</v>
      </c>
      <c r="J27" s="79" t="s">
        <v>368</v>
      </c>
      <c r="K27" s="2"/>
      <c r="L27" s="34" t="str">
        <f t="shared" si="5"/>
        <v>Fedex</v>
      </c>
      <c r="M27" s="34" t="str">
        <f t="shared" si="3"/>
        <v>AFJ</v>
      </c>
      <c r="N27" s="34">
        <f t="shared" si="4"/>
        <v>123</v>
      </c>
      <c r="O27" s="34"/>
      <c r="P27" s="34">
        <v>3645</v>
      </c>
      <c r="Q27" s="35">
        <v>43517</v>
      </c>
      <c r="R27" s="34"/>
      <c r="S27" s="37"/>
    </row>
    <row r="28" spans="1:19" ht="21" hidden="1" x14ac:dyDescent="0.35">
      <c r="A28" s="34">
        <v>133</v>
      </c>
      <c r="B28" s="64">
        <f>IF(ISERROR(VLOOKUP(A28,geral,5,0)),"",VLOOKUP(A28,geral,5,0))</f>
        <v>3381</v>
      </c>
      <c r="C28" s="64">
        <f t="shared" si="1"/>
        <v>2591</v>
      </c>
      <c r="D28" s="171" t="str">
        <f>IF(ISERROR(VLOOKUP(A28,geral,3,0)),"",VLOOKUP(A28,geral,3,0))</f>
        <v>Alexsandra Alves Muniz</v>
      </c>
      <c r="E28" s="74">
        <v>18477756</v>
      </c>
      <c r="F28" s="35">
        <v>43487</v>
      </c>
      <c r="G28" s="34">
        <v>247662</v>
      </c>
      <c r="H28" s="35">
        <v>43493</v>
      </c>
      <c r="I28" s="35" t="s">
        <v>287</v>
      </c>
      <c r="J28" s="35">
        <v>43503</v>
      </c>
      <c r="K28" s="35">
        <v>43503</v>
      </c>
      <c r="L28" s="34" t="str">
        <f t="shared" si="5"/>
        <v>Fedex</v>
      </c>
      <c r="M28" s="34" t="str">
        <f t="shared" si="3"/>
        <v>AFJ</v>
      </c>
      <c r="N28" s="34">
        <f t="shared" si="4"/>
        <v>117</v>
      </c>
      <c r="O28" s="34"/>
      <c r="P28" s="34">
        <v>3604</v>
      </c>
      <c r="Q28" s="35">
        <v>43511</v>
      </c>
      <c r="R28" s="34"/>
      <c r="S28" s="37"/>
    </row>
    <row r="29" spans="1:19" ht="21" hidden="1" x14ac:dyDescent="0.35">
      <c r="A29" s="34">
        <v>138</v>
      </c>
      <c r="B29" s="64">
        <f t="shared" si="0"/>
        <v>3440</v>
      </c>
      <c r="C29" s="64">
        <f t="shared" si="1"/>
        <v>2575</v>
      </c>
      <c r="D29" s="171" t="str">
        <f t="shared" si="2"/>
        <v>Leonilda Nunes S Carvalho</v>
      </c>
      <c r="E29" s="138">
        <v>18611302</v>
      </c>
      <c r="F29" s="35">
        <v>43493</v>
      </c>
      <c r="G29" s="79">
        <v>257073</v>
      </c>
      <c r="H29" s="35">
        <v>43500</v>
      </c>
      <c r="I29" s="35" t="s">
        <v>287</v>
      </c>
      <c r="J29" s="79"/>
      <c r="K29" s="2"/>
      <c r="L29" s="34" t="str">
        <f t="shared" si="5"/>
        <v>Fedex</v>
      </c>
      <c r="M29" s="34" t="str">
        <f t="shared" si="3"/>
        <v>AFJ</v>
      </c>
      <c r="N29" s="34">
        <f t="shared" si="4"/>
        <v>119</v>
      </c>
      <c r="O29" s="34"/>
      <c r="P29" s="34">
        <v>3605</v>
      </c>
      <c r="Q29" s="35">
        <v>43511</v>
      </c>
      <c r="R29" s="34"/>
      <c r="S29" s="37"/>
    </row>
    <row r="30" spans="1:19" ht="63" x14ac:dyDescent="0.35">
      <c r="A30" s="34">
        <v>139</v>
      </c>
      <c r="B30" s="69">
        <f t="shared" si="0"/>
        <v>3454</v>
      </c>
      <c r="C30" s="64">
        <f t="shared" si="1"/>
        <v>3063</v>
      </c>
      <c r="D30" s="35" t="str">
        <f t="shared" si="2"/>
        <v>CAMILA FRANCIELLE CITA CARRASCO</v>
      </c>
      <c r="E30" s="34">
        <v>18661139</v>
      </c>
      <c r="F30" s="35">
        <v>43495</v>
      </c>
      <c r="G30" s="34">
        <v>261025</v>
      </c>
      <c r="H30" s="35">
        <v>43504</v>
      </c>
      <c r="I30" s="35"/>
      <c r="J30" s="188" t="s">
        <v>424</v>
      </c>
      <c r="K30" s="2"/>
      <c r="L30" s="34" t="str">
        <f t="shared" si="5"/>
        <v>Fedex</v>
      </c>
      <c r="M30" s="34" t="str">
        <f t="shared" si="3"/>
        <v>Santeq</v>
      </c>
      <c r="N30" s="34">
        <f t="shared" si="4"/>
        <v>0</v>
      </c>
      <c r="O30" s="34"/>
      <c r="P30" s="34"/>
      <c r="Q30" s="35"/>
      <c r="R30" s="34"/>
      <c r="S30" s="37"/>
    </row>
    <row r="31" spans="1:19" ht="21" hidden="1" x14ac:dyDescent="0.35">
      <c r="A31" s="175">
        <v>142</v>
      </c>
      <c r="B31" s="170">
        <f t="shared" si="0"/>
        <v>3479</v>
      </c>
      <c r="C31" s="64">
        <f>IF(ISERROR(VLOOKUP(A31,geral,4,0)),"",VLOOKUP(A31,geral,4,0))</f>
        <v>2544</v>
      </c>
      <c r="D31" s="35" t="str">
        <f t="shared" si="2"/>
        <v>Anderson Rodrigues</v>
      </c>
      <c r="E31" s="74">
        <v>18749414</v>
      </c>
      <c r="F31" s="35">
        <v>43500</v>
      </c>
      <c r="G31" s="157">
        <v>270831</v>
      </c>
      <c r="H31" s="35">
        <v>43509</v>
      </c>
      <c r="I31" s="35" t="s">
        <v>287</v>
      </c>
      <c r="J31" s="81" t="s">
        <v>367</v>
      </c>
      <c r="K31" s="84"/>
      <c r="L31" s="34" t="str">
        <f t="shared" si="5"/>
        <v>Fedex</v>
      </c>
      <c r="M31" s="34">
        <f t="shared" si="3"/>
        <v>0</v>
      </c>
      <c r="N31" s="34">
        <f t="shared" si="4"/>
        <v>130</v>
      </c>
      <c r="O31" s="34"/>
      <c r="P31" s="34"/>
      <c r="Q31" s="35"/>
      <c r="R31" s="34"/>
      <c r="S31" s="37"/>
    </row>
    <row r="32" spans="1:19" ht="21" hidden="1" x14ac:dyDescent="0.35">
      <c r="A32" s="34">
        <v>140</v>
      </c>
      <c r="B32" s="64">
        <f t="shared" si="0"/>
        <v>0</v>
      </c>
      <c r="C32" s="64" t="str">
        <f t="shared" si="1"/>
        <v>sem nota</v>
      </c>
      <c r="D32" s="35" t="str">
        <f t="shared" si="2"/>
        <v>Doces Dona Marta</v>
      </c>
      <c r="E32" s="34" t="s">
        <v>103</v>
      </c>
      <c r="F32" s="35" t="s">
        <v>103</v>
      </c>
      <c r="G32" s="34" t="s">
        <v>103</v>
      </c>
      <c r="H32" s="35" t="s">
        <v>103</v>
      </c>
      <c r="I32" s="35" t="s">
        <v>287</v>
      </c>
      <c r="J32" s="161" t="s">
        <v>348</v>
      </c>
      <c r="K32" s="34"/>
      <c r="L32" s="34" t="str">
        <f t="shared" si="5"/>
        <v xml:space="preserve">Correios </v>
      </c>
      <c r="M32" s="34">
        <f t="shared" si="3"/>
        <v>0</v>
      </c>
      <c r="N32" s="34">
        <f t="shared" si="4"/>
        <v>105</v>
      </c>
      <c r="O32" s="34"/>
      <c r="P32" s="34" t="s">
        <v>349</v>
      </c>
      <c r="Q32" s="35">
        <v>43501</v>
      </c>
      <c r="R32" s="34"/>
      <c r="S32" s="37"/>
    </row>
    <row r="33" spans="1:19" ht="21" hidden="1" x14ac:dyDescent="0.35">
      <c r="A33" s="175">
        <v>143</v>
      </c>
      <c r="B33" s="170">
        <f t="shared" si="0"/>
        <v>3499</v>
      </c>
      <c r="C33" s="64">
        <f t="shared" si="1"/>
        <v>2045</v>
      </c>
      <c r="D33" s="35" t="str">
        <f>IF(ISERROR(VLOOKUP(A33,geral,3,0)),"",VLOOKUP(A33,geral,3,0))</f>
        <v>CRISTIANA PINTO DO NASCIMENTO</v>
      </c>
      <c r="E33" s="74">
        <v>18787038</v>
      </c>
      <c r="F33" s="35">
        <v>43501</v>
      </c>
      <c r="G33" s="34">
        <v>273108</v>
      </c>
      <c r="H33" s="35">
        <v>43508</v>
      </c>
      <c r="I33" s="35" t="s">
        <v>287</v>
      </c>
      <c r="J33" s="81" t="s">
        <v>382</v>
      </c>
      <c r="K33" s="34"/>
      <c r="L33" s="34" t="str">
        <f t="shared" si="5"/>
        <v>Fedex</v>
      </c>
      <c r="M33" s="34" t="str">
        <f t="shared" si="3"/>
        <v>Santeq</v>
      </c>
      <c r="N33" s="34">
        <f t="shared" si="4"/>
        <v>0</v>
      </c>
      <c r="O33" s="34"/>
      <c r="P33" s="34"/>
      <c r="Q33" s="35"/>
      <c r="R33" s="34"/>
      <c r="S33" s="37"/>
    </row>
    <row r="34" spans="1:19" ht="21" hidden="1" x14ac:dyDescent="0.35">
      <c r="A34" s="175">
        <v>144</v>
      </c>
      <c r="B34" s="170">
        <f t="shared" si="0"/>
        <v>3523</v>
      </c>
      <c r="C34" s="64">
        <f t="shared" si="1"/>
        <v>2691</v>
      </c>
      <c r="D34" s="35" t="str">
        <f t="shared" si="2"/>
        <v>Lívia Furriel de Castro</v>
      </c>
      <c r="E34" s="138">
        <v>18828092</v>
      </c>
      <c r="F34" s="35">
        <v>43503</v>
      </c>
      <c r="G34" s="165">
        <v>275926</v>
      </c>
      <c r="H34" s="35">
        <v>43511</v>
      </c>
      <c r="I34" s="35" t="s">
        <v>287</v>
      </c>
      <c r="J34" s="81" t="s">
        <v>389</v>
      </c>
      <c r="K34" s="34"/>
      <c r="L34" s="34" t="str">
        <f t="shared" si="5"/>
        <v>Fedex</v>
      </c>
      <c r="M34" s="34" t="str">
        <f t="shared" si="3"/>
        <v>AFJ</v>
      </c>
      <c r="N34" s="34">
        <f t="shared" si="4"/>
        <v>0</v>
      </c>
      <c r="O34" s="34"/>
      <c r="P34" s="34"/>
      <c r="Q34" s="35"/>
      <c r="R34" s="34"/>
      <c r="S34" s="37"/>
    </row>
    <row r="35" spans="1:19" ht="21" hidden="1" x14ac:dyDescent="0.35">
      <c r="A35" s="34">
        <v>146</v>
      </c>
      <c r="B35" s="64" t="str">
        <f t="shared" si="0"/>
        <v>-</v>
      </c>
      <c r="C35" s="64">
        <f t="shared" si="1"/>
        <v>0</v>
      </c>
      <c r="D35" s="35" t="str">
        <f t="shared" si="2"/>
        <v xml:space="preserve">Telna da Silva Braga Morais </v>
      </c>
      <c r="E35" s="34" t="s">
        <v>103</v>
      </c>
      <c r="F35" s="35" t="s">
        <v>103</v>
      </c>
      <c r="G35" s="34" t="s">
        <v>103</v>
      </c>
      <c r="H35" s="35" t="s">
        <v>103</v>
      </c>
      <c r="I35" s="35" t="s">
        <v>287</v>
      </c>
      <c r="J35" s="81"/>
      <c r="K35" s="34"/>
      <c r="L35" s="34" t="str">
        <f t="shared" si="5"/>
        <v xml:space="preserve">Correios </v>
      </c>
      <c r="M35" s="34" t="str">
        <f t="shared" si="3"/>
        <v>Santeq</v>
      </c>
      <c r="N35" s="34">
        <f t="shared" si="4"/>
        <v>110</v>
      </c>
      <c r="O35" s="34"/>
      <c r="P35" s="34" t="s">
        <v>349</v>
      </c>
      <c r="Q35" s="35">
        <v>43508</v>
      </c>
      <c r="R35" s="34"/>
      <c r="S35" s="37"/>
    </row>
    <row r="36" spans="1:19" ht="21" hidden="1" x14ac:dyDescent="0.35">
      <c r="A36" s="34">
        <v>149</v>
      </c>
      <c r="B36" s="64" t="str">
        <f t="shared" si="0"/>
        <v>-</v>
      </c>
      <c r="C36" s="64">
        <f t="shared" si="1"/>
        <v>2721</v>
      </c>
      <c r="D36" s="35" t="str">
        <f t="shared" si="2"/>
        <v>SABRINA CEPEDA BEZERRA</v>
      </c>
      <c r="E36" s="34" t="s">
        <v>103</v>
      </c>
      <c r="F36" s="35" t="s">
        <v>103</v>
      </c>
      <c r="G36" s="34" t="s">
        <v>103</v>
      </c>
      <c r="H36" s="35" t="s">
        <v>103</v>
      </c>
      <c r="I36" s="35" t="s">
        <v>287</v>
      </c>
      <c r="J36" s="81"/>
      <c r="K36" s="34"/>
      <c r="L36" s="34" t="str">
        <f t="shared" si="5"/>
        <v xml:space="preserve">Correios </v>
      </c>
      <c r="M36" s="34" t="str">
        <f t="shared" si="3"/>
        <v>Santeq</v>
      </c>
      <c r="N36" s="34">
        <f t="shared" si="4"/>
        <v>118</v>
      </c>
      <c r="O36" s="34"/>
      <c r="P36" s="34"/>
      <c r="Q36" s="35"/>
      <c r="R36" s="34"/>
      <c r="S36" s="37"/>
    </row>
    <row r="37" spans="1:19" ht="63" hidden="1" x14ac:dyDescent="0.35">
      <c r="A37" s="34">
        <v>157</v>
      </c>
      <c r="B37" s="64">
        <f t="shared" si="0"/>
        <v>3692</v>
      </c>
      <c r="C37" s="64">
        <f t="shared" si="1"/>
        <v>2467</v>
      </c>
      <c r="D37" s="35" t="str">
        <f t="shared" si="2"/>
        <v>Jéssica Lopes</v>
      </c>
      <c r="E37" s="74">
        <v>19271203</v>
      </c>
      <c r="F37" s="35">
        <v>43523</v>
      </c>
      <c r="G37" s="183">
        <v>201197</v>
      </c>
      <c r="H37" s="35">
        <v>43525</v>
      </c>
      <c r="I37" s="35" t="s">
        <v>287</v>
      </c>
      <c r="J37" s="187" t="s">
        <v>406</v>
      </c>
      <c r="K37" s="191">
        <v>206074</v>
      </c>
      <c r="L37" s="34" t="str">
        <f t="shared" si="5"/>
        <v>fedex</v>
      </c>
      <c r="M37" s="34" t="str">
        <f t="shared" si="3"/>
        <v>AFJ</v>
      </c>
      <c r="N37" s="34">
        <f t="shared" si="4"/>
        <v>0</v>
      </c>
      <c r="O37" s="34" t="s">
        <v>364</v>
      </c>
      <c r="P37" s="34">
        <v>3918</v>
      </c>
      <c r="Q37" s="35">
        <v>43543</v>
      </c>
      <c r="R37" s="34"/>
      <c r="S37" s="37"/>
    </row>
    <row r="38" spans="1:19" ht="21" hidden="1" x14ac:dyDescent="0.35">
      <c r="A38" s="34">
        <v>158</v>
      </c>
      <c r="B38" s="64">
        <f t="shared" si="0"/>
        <v>3837</v>
      </c>
      <c r="C38" s="64">
        <f t="shared" si="1"/>
        <v>2680</v>
      </c>
      <c r="D38" s="35" t="str">
        <f t="shared" si="2"/>
        <v>Rafaela Brandão</v>
      </c>
      <c r="E38" s="34"/>
      <c r="F38" s="35">
        <v>43537</v>
      </c>
      <c r="G38" s="34"/>
      <c r="H38" s="35"/>
      <c r="I38" s="35" t="s">
        <v>287</v>
      </c>
      <c r="J38" s="81" t="s">
        <v>408</v>
      </c>
      <c r="K38" s="34"/>
      <c r="L38" s="34">
        <f t="shared" si="5"/>
        <v>0</v>
      </c>
      <c r="M38" s="34" t="str">
        <f t="shared" si="3"/>
        <v>AFJ</v>
      </c>
      <c r="N38" s="34">
        <f t="shared" si="4"/>
        <v>137</v>
      </c>
      <c r="O38" s="34" t="s">
        <v>364</v>
      </c>
      <c r="P38" s="34">
        <v>3978</v>
      </c>
      <c r="Q38" s="35">
        <v>43549</v>
      </c>
      <c r="R38" s="34"/>
      <c r="S38" s="37"/>
    </row>
    <row r="39" spans="1:19" ht="42" hidden="1" x14ac:dyDescent="0.35">
      <c r="A39" s="2">
        <v>169</v>
      </c>
      <c r="B39" s="170">
        <f t="shared" si="0"/>
        <v>3944</v>
      </c>
      <c r="C39" s="64">
        <f t="shared" si="1"/>
        <v>3867</v>
      </c>
      <c r="D39" s="35" t="str">
        <f t="shared" ref="D39:D50" si="6">IF(ISERROR(VLOOKUP(A39,geral,3,0)),"",VLOOKUP(A39,geral,3,0))</f>
        <v>Mayara Malinowski</v>
      </c>
      <c r="E39" s="210">
        <v>19795033</v>
      </c>
      <c r="F39" s="35">
        <v>43546</v>
      </c>
      <c r="G39" s="211">
        <v>229234</v>
      </c>
      <c r="H39" s="212">
        <v>43546</v>
      </c>
      <c r="I39" s="35" t="s">
        <v>288</v>
      </c>
      <c r="J39" s="81" t="s">
        <v>427</v>
      </c>
      <c r="K39" s="34"/>
      <c r="L39" s="34" t="str">
        <f t="shared" si="5"/>
        <v>fedex</v>
      </c>
      <c r="M39" s="34" t="str">
        <f t="shared" si="3"/>
        <v>AFJ</v>
      </c>
      <c r="N39" s="34">
        <f t="shared" si="4"/>
        <v>0</v>
      </c>
      <c r="O39" s="34"/>
      <c r="P39" s="34"/>
      <c r="Q39" s="35"/>
      <c r="R39" s="34"/>
      <c r="S39" s="37"/>
    </row>
    <row r="40" spans="1:19" ht="22.5" x14ac:dyDescent="0.35">
      <c r="A40" s="2">
        <v>170</v>
      </c>
      <c r="B40" s="170">
        <f t="shared" ref="B40:B50" si="7">IF(ISERROR(VLOOKUP(A40,geral,5,0)),"",VLOOKUP(A40,geral,5,0))</f>
        <v>4017</v>
      </c>
      <c r="C40" s="170">
        <f t="shared" ref="C40:C50" si="8">IF(ISERROR(VLOOKUP(A40,geral,4,0)),"",VLOOKUP(A40,geral,4,0))</f>
        <v>3733</v>
      </c>
      <c r="D40" s="171" t="str">
        <f t="shared" si="6"/>
        <v>Phamela Talys Moreira Da Silva</v>
      </c>
      <c r="E40" s="222">
        <v>19905253</v>
      </c>
      <c r="F40" s="171">
        <v>43551</v>
      </c>
      <c r="G40" s="213" t="s">
        <v>420</v>
      </c>
      <c r="H40" s="214">
        <v>43552</v>
      </c>
      <c r="I40" s="35"/>
      <c r="J40" s="81">
        <v>43565</v>
      </c>
      <c r="K40" s="34"/>
      <c r="L40" s="34" t="str">
        <f t="shared" ref="L40:L50" si="9">IF(ISERROR(VLOOKUP(A40,geral,9,0)),"",VLOOKUP(A40,geral,9,0))</f>
        <v>fedex</v>
      </c>
      <c r="M40" s="34" t="str">
        <f t="shared" ref="M40:M50" si="10">IF(ISERROR(VLOOKUP(A40,geral,8,0)),"",VLOOKUP(A40,geral,8,0))</f>
        <v>AFJ</v>
      </c>
      <c r="N40" s="34">
        <f t="shared" ref="N40:N50" si="11">IF(ISERROR(VLOOKUP(A40,geral,7,0)),"",VLOOKUP(A40,geral,7,0))</f>
        <v>0</v>
      </c>
      <c r="O40" s="34"/>
      <c r="P40" s="34"/>
      <c r="Q40" s="35"/>
      <c r="R40" s="34"/>
      <c r="S40" s="37"/>
    </row>
    <row r="41" spans="1:19" ht="22.5" x14ac:dyDescent="0.35">
      <c r="A41" s="2">
        <v>171</v>
      </c>
      <c r="B41" s="170">
        <f t="shared" si="7"/>
        <v>4041</v>
      </c>
      <c r="C41" s="170">
        <f t="shared" si="8"/>
        <v>1067</v>
      </c>
      <c r="D41" s="171" t="str">
        <f t="shared" si="6"/>
        <v>Elane Patricia Elias Vidal</v>
      </c>
      <c r="E41" s="222">
        <v>19967184</v>
      </c>
      <c r="F41" s="171">
        <v>43553</v>
      </c>
      <c r="G41" s="215"/>
      <c r="H41" s="214"/>
      <c r="I41" s="171"/>
      <c r="J41" s="216" t="s">
        <v>423</v>
      </c>
      <c r="K41" s="34"/>
      <c r="L41" s="34" t="str">
        <f t="shared" si="9"/>
        <v>fedex</v>
      </c>
      <c r="M41" s="34">
        <f t="shared" si="10"/>
        <v>0</v>
      </c>
      <c r="N41" s="34">
        <f t="shared" si="11"/>
        <v>0</v>
      </c>
      <c r="O41" s="34"/>
      <c r="P41" s="34"/>
      <c r="Q41" s="35"/>
      <c r="R41" s="34"/>
      <c r="S41" s="37"/>
    </row>
    <row r="42" spans="1:19" ht="21" x14ac:dyDescent="0.35">
      <c r="A42" s="2"/>
      <c r="B42" s="64" t="str">
        <f t="shared" si="7"/>
        <v/>
      </c>
      <c r="C42" s="64" t="str">
        <f t="shared" si="8"/>
        <v/>
      </c>
      <c r="D42" s="35" t="str">
        <f t="shared" si="6"/>
        <v/>
      </c>
      <c r="E42" s="210"/>
      <c r="F42" s="35"/>
      <c r="G42" s="211"/>
      <c r="H42" s="212"/>
      <c r="I42" s="35"/>
      <c r="J42" s="81"/>
      <c r="K42" s="34"/>
      <c r="L42" s="34" t="str">
        <f t="shared" si="9"/>
        <v/>
      </c>
      <c r="M42" s="34" t="str">
        <f t="shared" si="10"/>
        <v/>
      </c>
      <c r="N42" s="34" t="str">
        <f t="shared" si="11"/>
        <v/>
      </c>
      <c r="O42" s="34"/>
      <c r="P42" s="34"/>
      <c r="Q42" s="35"/>
      <c r="R42" s="34"/>
      <c r="S42" s="37"/>
    </row>
    <row r="43" spans="1:19" ht="21" x14ac:dyDescent="0.35">
      <c r="A43" s="2"/>
      <c r="B43" s="64" t="str">
        <f t="shared" si="7"/>
        <v/>
      </c>
      <c r="C43" s="64" t="str">
        <f t="shared" si="8"/>
        <v/>
      </c>
      <c r="D43" s="35" t="str">
        <f t="shared" si="6"/>
        <v/>
      </c>
      <c r="E43" s="210"/>
      <c r="F43" s="35"/>
      <c r="G43" s="211"/>
      <c r="H43" s="212"/>
      <c r="I43" s="35"/>
      <c r="J43" s="81"/>
      <c r="K43" s="34"/>
      <c r="L43" s="34" t="str">
        <f t="shared" si="9"/>
        <v/>
      </c>
      <c r="M43" s="34" t="str">
        <f t="shared" si="10"/>
        <v/>
      </c>
      <c r="N43" s="34" t="str">
        <f t="shared" si="11"/>
        <v/>
      </c>
      <c r="O43" s="34"/>
      <c r="P43" s="34"/>
      <c r="Q43" s="35"/>
      <c r="R43" s="34"/>
      <c r="S43" s="37"/>
    </row>
    <row r="44" spans="1:19" ht="21" x14ac:dyDescent="0.35">
      <c r="A44" s="2"/>
      <c r="B44" s="64" t="str">
        <f t="shared" si="7"/>
        <v/>
      </c>
      <c r="C44" s="64" t="str">
        <f t="shared" si="8"/>
        <v/>
      </c>
      <c r="D44" s="35" t="str">
        <f>IF(ISERROR(VLOOKUP(A44,geral,3,0)),"",VLOOKUP(A44,geral,3,0))</f>
        <v/>
      </c>
      <c r="E44" s="210"/>
      <c r="F44" s="35"/>
      <c r="G44" s="211"/>
      <c r="H44" s="212"/>
      <c r="I44" s="35"/>
      <c r="J44" s="81"/>
      <c r="K44" s="34"/>
      <c r="L44" s="34" t="str">
        <f t="shared" si="9"/>
        <v/>
      </c>
      <c r="M44" s="34" t="str">
        <f t="shared" si="10"/>
        <v/>
      </c>
      <c r="N44" s="34" t="str">
        <f t="shared" si="11"/>
        <v/>
      </c>
      <c r="O44" s="34"/>
      <c r="P44" s="34"/>
      <c r="Q44" s="35"/>
      <c r="R44" s="34"/>
      <c r="S44" s="37"/>
    </row>
    <row r="45" spans="1:19" ht="21" x14ac:dyDescent="0.35">
      <c r="A45" s="2"/>
      <c r="B45" s="64" t="str">
        <f t="shared" si="7"/>
        <v/>
      </c>
      <c r="C45" s="64" t="str">
        <f t="shared" si="8"/>
        <v/>
      </c>
      <c r="D45" s="35" t="str">
        <f t="shared" si="6"/>
        <v/>
      </c>
      <c r="E45" s="210"/>
      <c r="F45" s="35"/>
      <c r="G45" s="211"/>
      <c r="H45" s="212"/>
      <c r="I45" s="35"/>
      <c r="J45" s="81"/>
      <c r="K45" s="34"/>
      <c r="L45" s="34" t="str">
        <f t="shared" si="9"/>
        <v/>
      </c>
      <c r="M45" s="34" t="str">
        <f t="shared" si="10"/>
        <v/>
      </c>
      <c r="N45" s="34" t="str">
        <f t="shared" si="11"/>
        <v/>
      </c>
      <c r="O45" s="34"/>
      <c r="P45" s="34"/>
      <c r="Q45" s="35"/>
      <c r="R45" s="34"/>
      <c r="S45" s="37"/>
    </row>
    <row r="46" spans="1:19" ht="21" x14ac:dyDescent="0.35">
      <c r="A46" s="2"/>
      <c r="B46" s="64" t="str">
        <f t="shared" si="7"/>
        <v/>
      </c>
      <c r="C46" s="64" t="str">
        <f t="shared" si="8"/>
        <v/>
      </c>
      <c r="D46" s="35" t="str">
        <f t="shared" si="6"/>
        <v/>
      </c>
      <c r="E46" s="210"/>
      <c r="F46" s="35"/>
      <c r="G46" s="211"/>
      <c r="H46" s="212"/>
      <c r="I46" s="35"/>
      <c r="J46" s="81"/>
      <c r="K46" s="34"/>
      <c r="L46" s="34" t="str">
        <f t="shared" si="9"/>
        <v/>
      </c>
      <c r="M46" s="34" t="str">
        <f t="shared" si="10"/>
        <v/>
      </c>
      <c r="N46" s="34" t="str">
        <f t="shared" si="11"/>
        <v/>
      </c>
      <c r="O46" s="34"/>
      <c r="P46" s="34"/>
      <c r="Q46" s="35"/>
      <c r="R46" s="34"/>
      <c r="S46" s="37"/>
    </row>
    <row r="47" spans="1:19" ht="21" x14ac:dyDescent="0.35">
      <c r="A47" s="2"/>
      <c r="B47" s="64" t="str">
        <f t="shared" si="7"/>
        <v/>
      </c>
      <c r="C47" s="64" t="str">
        <f t="shared" si="8"/>
        <v/>
      </c>
      <c r="D47" s="35" t="str">
        <f t="shared" si="6"/>
        <v/>
      </c>
      <c r="E47" s="210"/>
      <c r="F47" s="35"/>
      <c r="G47" s="211"/>
      <c r="H47" s="212"/>
      <c r="I47" s="35"/>
      <c r="J47" s="81"/>
      <c r="K47" s="34"/>
      <c r="L47" s="34" t="str">
        <f t="shared" si="9"/>
        <v/>
      </c>
      <c r="M47" s="34" t="str">
        <f t="shared" si="10"/>
        <v/>
      </c>
      <c r="N47" s="34" t="str">
        <f t="shared" si="11"/>
        <v/>
      </c>
      <c r="O47" s="34"/>
      <c r="P47" s="34"/>
      <c r="Q47" s="35"/>
      <c r="R47" s="34"/>
      <c r="S47" s="37"/>
    </row>
    <row r="48" spans="1:19" ht="21" x14ac:dyDescent="0.35">
      <c r="A48" s="2"/>
      <c r="B48" s="64" t="str">
        <f t="shared" si="7"/>
        <v/>
      </c>
      <c r="C48" s="64" t="str">
        <f t="shared" si="8"/>
        <v/>
      </c>
      <c r="D48" s="35" t="str">
        <f t="shared" si="6"/>
        <v/>
      </c>
      <c r="E48" s="210"/>
      <c r="F48" s="35"/>
      <c r="G48" s="211"/>
      <c r="H48" s="212"/>
      <c r="I48" s="35"/>
      <c r="J48" s="81"/>
      <c r="K48" s="34"/>
      <c r="L48" s="34" t="str">
        <f t="shared" si="9"/>
        <v/>
      </c>
      <c r="M48" s="34" t="str">
        <f t="shared" si="10"/>
        <v/>
      </c>
      <c r="N48" s="34" t="str">
        <f t="shared" si="11"/>
        <v/>
      </c>
      <c r="O48" s="34"/>
      <c r="P48" s="34"/>
      <c r="Q48" s="35"/>
      <c r="R48" s="34"/>
      <c r="S48" s="37"/>
    </row>
    <row r="49" spans="1:19" ht="21" x14ac:dyDescent="0.35">
      <c r="A49" s="2"/>
      <c r="B49" s="64" t="str">
        <f t="shared" si="7"/>
        <v/>
      </c>
      <c r="C49" s="64" t="str">
        <f t="shared" si="8"/>
        <v/>
      </c>
      <c r="D49" s="35" t="str">
        <f t="shared" si="6"/>
        <v/>
      </c>
      <c r="E49" s="210"/>
      <c r="F49" s="35"/>
      <c r="G49" s="211"/>
      <c r="H49" s="212"/>
      <c r="I49" s="35"/>
      <c r="J49" s="81"/>
      <c r="K49" s="34"/>
      <c r="L49" s="34" t="str">
        <f t="shared" si="9"/>
        <v/>
      </c>
      <c r="M49" s="34" t="str">
        <f t="shared" si="10"/>
        <v/>
      </c>
      <c r="N49" s="34" t="str">
        <f t="shared" si="11"/>
        <v/>
      </c>
      <c r="O49" s="34"/>
      <c r="P49" s="34"/>
      <c r="Q49" s="35"/>
      <c r="R49" s="34"/>
      <c r="S49" s="37"/>
    </row>
    <row r="50" spans="1:19" ht="21" x14ac:dyDescent="0.35">
      <c r="A50" s="2"/>
      <c r="B50" s="64" t="str">
        <f t="shared" si="7"/>
        <v/>
      </c>
      <c r="C50" s="64" t="str">
        <f t="shared" si="8"/>
        <v/>
      </c>
      <c r="D50" s="35" t="str">
        <f t="shared" si="6"/>
        <v/>
      </c>
      <c r="E50" s="210"/>
      <c r="F50" s="35"/>
      <c r="G50" s="211"/>
      <c r="H50" s="212"/>
      <c r="I50" s="35"/>
      <c r="J50" s="81"/>
      <c r="K50" s="34"/>
      <c r="L50" s="34" t="str">
        <f t="shared" si="9"/>
        <v/>
      </c>
      <c r="M50" s="34" t="str">
        <f t="shared" si="10"/>
        <v/>
      </c>
      <c r="N50" s="34" t="str">
        <f t="shared" si="11"/>
        <v/>
      </c>
      <c r="O50" s="34"/>
      <c r="P50" s="34"/>
      <c r="Q50" s="35"/>
      <c r="R50" s="34"/>
      <c r="S50" s="37"/>
    </row>
    <row r="51" spans="1:19" ht="18.75" x14ac:dyDescent="0.3">
      <c r="B51" s="65"/>
      <c r="C51" s="65"/>
      <c r="D51" s="28"/>
      <c r="E51" s="28"/>
      <c r="F51" s="29"/>
      <c r="G51" s="28"/>
      <c r="H51" s="29"/>
      <c r="I51" s="29"/>
      <c r="J51" s="82"/>
      <c r="K51" s="28"/>
      <c r="L51" s="28"/>
      <c r="M51" s="28"/>
      <c r="N51" s="28"/>
      <c r="O51" s="28"/>
      <c r="P51" s="28"/>
      <c r="Q51" s="28"/>
      <c r="R51" s="28"/>
      <c r="S51" s="30"/>
    </row>
    <row r="52" spans="1:19" ht="18.75" x14ac:dyDescent="0.3">
      <c r="B52" s="65"/>
      <c r="C52" s="65"/>
      <c r="D52" s="28"/>
      <c r="E52" s="28"/>
      <c r="F52" s="29"/>
      <c r="G52" s="28"/>
      <c r="H52" s="29"/>
      <c r="I52" s="29"/>
      <c r="J52" s="82"/>
      <c r="K52" s="28"/>
      <c r="L52" s="28"/>
      <c r="M52" s="28"/>
      <c r="N52" s="28"/>
      <c r="O52" s="28"/>
      <c r="P52" s="28"/>
      <c r="Q52" s="28"/>
      <c r="R52" s="28"/>
      <c r="S52" s="30"/>
    </row>
    <row r="53" spans="1:19" ht="18.75" x14ac:dyDescent="0.3">
      <c r="B53" s="65"/>
      <c r="C53" s="65"/>
      <c r="D53" s="28"/>
      <c r="E53" s="28"/>
      <c r="F53" s="29"/>
      <c r="G53" s="28"/>
      <c r="H53" s="29"/>
      <c r="I53" s="29"/>
      <c r="J53" s="82"/>
      <c r="K53" s="28"/>
      <c r="L53" s="28"/>
      <c r="M53" s="28"/>
      <c r="N53" s="28"/>
      <c r="O53" s="28"/>
      <c r="P53" s="28"/>
      <c r="Q53" s="28"/>
      <c r="R53" s="28"/>
      <c r="S53" s="30"/>
    </row>
    <row r="54" spans="1:19" ht="18.75" x14ac:dyDescent="0.3">
      <c r="B54" s="65"/>
      <c r="C54" s="65"/>
      <c r="D54" s="28"/>
      <c r="E54" s="28"/>
      <c r="F54" s="29"/>
      <c r="G54" s="28"/>
      <c r="H54" s="29"/>
      <c r="I54" s="29"/>
      <c r="J54" s="82"/>
      <c r="K54" s="28"/>
      <c r="L54" s="28"/>
      <c r="M54" s="28"/>
      <c r="N54" s="28"/>
      <c r="O54" s="28"/>
      <c r="P54" s="28"/>
      <c r="Q54" s="28"/>
      <c r="R54" s="28"/>
      <c r="S54" s="30"/>
    </row>
    <row r="55" spans="1:19" ht="18.75" x14ac:dyDescent="0.3">
      <c r="B55" s="65"/>
      <c r="C55" s="65"/>
      <c r="D55" s="28"/>
      <c r="E55" s="28"/>
      <c r="F55" s="29"/>
      <c r="G55" s="28"/>
      <c r="H55" s="29"/>
      <c r="I55" s="29"/>
      <c r="J55" s="82"/>
      <c r="K55" s="28"/>
      <c r="L55" s="28"/>
      <c r="M55" s="28"/>
      <c r="N55" s="28"/>
      <c r="O55" s="28"/>
      <c r="P55" s="28"/>
      <c r="Q55" s="28"/>
      <c r="R55" s="28"/>
      <c r="S55" s="30"/>
    </row>
    <row r="56" spans="1:19" ht="18.75" x14ac:dyDescent="0.3">
      <c r="B56" s="65"/>
      <c r="C56" s="65"/>
      <c r="D56" s="28"/>
      <c r="E56" s="28"/>
      <c r="F56" s="29"/>
      <c r="G56" s="28"/>
      <c r="H56" s="29"/>
      <c r="I56" s="29"/>
      <c r="J56" s="82"/>
      <c r="K56" s="28"/>
      <c r="L56" s="28"/>
      <c r="M56" s="28"/>
      <c r="N56" s="28"/>
      <c r="O56" s="28"/>
      <c r="P56" s="28"/>
      <c r="Q56" s="28"/>
      <c r="R56" s="28"/>
      <c r="S56" s="30"/>
    </row>
    <row r="57" spans="1:19" ht="18.75" x14ac:dyDescent="0.3">
      <c r="B57" s="65"/>
      <c r="C57" s="65"/>
      <c r="D57" s="28"/>
      <c r="E57" s="28"/>
      <c r="F57" s="29"/>
      <c r="G57" s="28"/>
      <c r="H57" s="29"/>
      <c r="I57" s="29"/>
      <c r="J57" s="82"/>
      <c r="K57" s="28"/>
      <c r="L57" s="28"/>
      <c r="M57" s="28"/>
      <c r="N57" s="28"/>
      <c r="O57" s="28"/>
      <c r="P57" s="28"/>
      <c r="Q57" s="28"/>
      <c r="R57" s="28"/>
      <c r="S57" s="30"/>
    </row>
    <row r="58" spans="1:19" ht="18.75" x14ac:dyDescent="0.3">
      <c r="B58" s="65"/>
      <c r="C58" s="65"/>
      <c r="D58" s="28"/>
      <c r="E58" s="28"/>
      <c r="F58" s="29"/>
      <c r="G58" s="28"/>
      <c r="H58" s="29"/>
      <c r="I58" s="29"/>
      <c r="J58" s="82"/>
      <c r="K58" s="28"/>
      <c r="L58" s="28"/>
      <c r="M58" s="28"/>
      <c r="N58" s="28"/>
      <c r="O58" s="28"/>
      <c r="P58" s="28"/>
      <c r="Q58" s="28"/>
      <c r="R58" s="28"/>
      <c r="S58" s="30"/>
    </row>
    <row r="59" spans="1:19" ht="18.75" x14ac:dyDescent="0.3">
      <c r="B59" s="65"/>
      <c r="C59" s="65"/>
      <c r="D59" s="28"/>
      <c r="E59" s="28"/>
      <c r="F59" s="29"/>
      <c r="G59" s="28"/>
      <c r="H59" s="29"/>
      <c r="I59" s="29"/>
      <c r="J59" s="82"/>
      <c r="K59" s="28"/>
      <c r="L59" s="28"/>
      <c r="M59" s="28"/>
      <c r="N59" s="28"/>
      <c r="O59" s="28"/>
      <c r="P59" s="28"/>
      <c r="Q59" s="28"/>
      <c r="R59" s="28"/>
      <c r="S59" s="30"/>
    </row>
    <row r="60" spans="1:19" ht="18.75" x14ac:dyDescent="0.3">
      <c r="B60" s="65"/>
      <c r="C60" s="65"/>
      <c r="D60" s="28"/>
      <c r="E60" s="28"/>
      <c r="F60" s="29"/>
      <c r="G60" s="28"/>
      <c r="H60" s="29"/>
      <c r="I60" s="29"/>
      <c r="J60" s="82"/>
      <c r="K60" s="28"/>
      <c r="L60" s="28"/>
      <c r="M60" s="28"/>
      <c r="N60" s="28"/>
      <c r="O60" s="28"/>
      <c r="P60" s="28"/>
      <c r="Q60" s="28"/>
      <c r="R60" s="28"/>
      <c r="S60" s="30"/>
    </row>
    <row r="61" spans="1:19" ht="18.75" x14ac:dyDescent="0.3">
      <c r="B61" s="65"/>
      <c r="C61" s="65"/>
      <c r="D61" s="28"/>
      <c r="E61" s="28"/>
      <c r="F61" s="29"/>
      <c r="G61" s="28"/>
      <c r="H61" s="29"/>
      <c r="I61" s="29"/>
      <c r="J61" s="82"/>
      <c r="K61" s="28"/>
      <c r="L61" s="28"/>
      <c r="M61" s="28"/>
      <c r="N61" s="28"/>
      <c r="O61" s="28"/>
      <c r="P61" s="28"/>
      <c r="Q61" s="28"/>
      <c r="R61" s="28"/>
      <c r="S61" s="30"/>
    </row>
    <row r="62" spans="1:19" ht="18.75" x14ac:dyDescent="0.3">
      <c r="B62" s="65"/>
      <c r="C62" s="65"/>
      <c r="D62" s="28"/>
      <c r="E62" s="28"/>
      <c r="F62" s="29"/>
      <c r="G62" s="28"/>
      <c r="H62" s="29"/>
      <c r="I62" s="29"/>
      <c r="J62" s="82"/>
      <c r="K62" s="28"/>
      <c r="L62" s="28"/>
      <c r="M62" s="28"/>
      <c r="N62" s="28"/>
      <c r="O62" s="28"/>
      <c r="P62" s="28"/>
      <c r="Q62" s="28"/>
      <c r="R62" s="28"/>
      <c r="S62" s="30"/>
    </row>
    <row r="63" spans="1:19" ht="18.75" x14ac:dyDescent="0.3">
      <c r="B63" s="65"/>
      <c r="C63" s="65"/>
      <c r="D63" s="28"/>
      <c r="E63" s="28"/>
      <c r="F63" s="29"/>
      <c r="G63" s="28"/>
      <c r="H63" s="29"/>
      <c r="I63" s="29"/>
      <c r="J63" s="82"/>
      <c r="K63" s="28"/>
      <c r="L63" s="28"/>
      <c r="M63" s="28"/>
      <c r="N63" s="28"/>
      <c r="O63" s="28"/>
      <c r="P63" s="28"/>
      <c r="Q63" s="28"/>
      <c r="R63" s="28"/>
      <c r="S63" s="30"/>
    </row>
    <row r="64" spans="1:19" ht="18.75" x14ac:dyDescent="0.3">
      <c r="B64" s="65"/>
      <c r="C64" s="65"/>
      <c r="D64" s="28"/>
      <c r="E64" s="28"/>
      <c r="F64" s="29"/>
      <c r="G64" s="28"/>
      <c r="H64" s="29"/>
      <c r="I64" s="29"/>
      <c r="J64" s="82"/>
      <c r="K64" s="28"/>
      <c r="L64" s="28"/>
      <c r="M64" s="28"/>
      <c r="N64" s="28"/>
      <c r="O64" s="28"/>
      <c r="P64" s="28"/>
      <c r="Q64" s="28"/>
      <c r="R64" s="28"/>
      <c r="S64" s="30"/>
    </row>
    <row r="65" spans="2:19" ht="18.75" x14ac:dyDescent="0.3">
      <c r="B65" s="65"/>
      <c r="C65" s="65"/>
      <c r="D65" s="28"/>
      <c r="E65" s="28"/>
      <c r="F65" s="29"/>
      <c r="G65" s="28"/>
      <c r="H65" s="29"/>
      <c r="I65" s="29"/>
      <c r="J65" s="82"/>
      <c r="K65" s="28"/>
      <c r="L65" s="28"/>
      <c r="M65" s="28"/>
      <c r="N65" s="28"/>
      <c r="O65" s="28"/>
      <c r="P65" s="28"/>
      <c r="Q65" s="28"/>
      <c r="R65" s="28"/>
      <c r="S65" s="30"/>
    </row>
  </sheetData>
  <autoFilter ref="A5:T50" xr:uid="{00000000-0009-0000-0000-000002000000}">
    <filterColumn colId="8">
      <filters blank="1"/>
    </filterColumn>
  </autoFilter>
  <sortState ref="S12:S13">
    <sortCondition sortBy="fontColor" ref="S13" dxfId="49"/>
  </sortState>
  <mergeCells count="1">
    <mergeCell ref="A3:K4"/>
  </mergeCells>
  <conditionalFormatting sqref="W9:W10">
    <cfRule type="containsText" dxfId="48" priority="9" operator="containsText" text="CHEFE CENTER">
      <formula>NOT(ISERROR(SEARCH("CHEFE CENTER",W9)))</formula>
    </cfRule>
    <cfRule type="containsText" dxfId="47" priority="10" operator="containsText" text="BONDINHO">
      <formula>NOT(ISERROR(SEARCH("BONDINHO",W9)))</formula>
    </cfRule>
    <cfRule type="containsText" dxfId="46" priority="11" operator="containsText" text="SANTEQ">
      <formula>NOT(ISERROR(SEARCH("SANTEQ",W9)))</formula>
    </cfRule>
    <cfRule type="containsText" dxfId="45" priority="12" operator="containsText" text="AFJ">
      <formula>NOT(ISERROR(SEARCH("AFJ",W9)))</formula>
    </cfRule>
    <cfRule type="containsText" dxfId="44" priority="13" operator="containsText" text="JUSSARA">
      <formula>NOT(ISERROR(SEARCH("JUSSARA",W9)))</formula>
    </cfRule>
  </conditionalFormatting>
  <conditionalFormatting sqref="U14:U21">
    <cfRule type="containsText" dxfId="43" priority="4" operator="containsText" text="CHEFE CENTER">
      <formula>NOT(ISERROR(SEARCH("CHEFE CENTER",U14)))</formula>
    </cfRule>
    <cfRule type="containsText" dxfId="42" priority="5" operator="containsText" text="BONDINHO">
      <formula>NOT(ISERROR(SEARCH("BONDINHO",U14)))</formula>
    </cfRule>
    <cfRule type="containsText" dxfId="41" priority="6" operator="containsText" text="SANTEQ">
      <formula>NOT(ISERROR(SEARCH("SANTEQ",U14)))</formula>
    </cfRule>
    <cfRule type="containsText" dxfId="40" priority="7" operator="containsText" text="AFJ">
      <formula>NOT(ISERROR(SEARCH("AFJ",U14)))</formula>
    </cfRule>
    <cfRule type="containsText" dxfId="39" priority="8" operator="containsText" text="JUSSARA">
      <formula>NOT(ISERROR(SEARCH("JUSSARA",U14)))</formula>
    </cfRule>
  </conditionalFormatting>
  <conditionalFormatting sqref="U15">
    <cfRule type="containsText" dxfId="38" priority="3" operator="containsText" text="sim">
      <formula>NOT(ISERROR(SEARCH("sim",U15)))</formula>
    </cfRule>
  </conditionalFormatting>
  <conditionalFormatting sqref="H31:J34 H37:J38 I35:J36 H6:I30 H51:J390 I39:J50">
    <cfRule type="colorScale" priority="2">
      <colorScale>
        <cfvo type="formula" val="TODAY()-10"/>
        <cfvo type="formula" val="TODAY()-5"/>
        <cfvo type="formula" val="TODAY()"/>
        <color rgb="FFF8696B"/>
        <color rgb="FFFFEB84"/>
        <color rgb="FF63BE7B"/>
      </colorScale>
    </cfRule>
  </conditionalFormatting>
  <conditionalFormatting sqref="H35:H36">
    <cfRule type="colorScale" priority="1">
      <colorScale>
        <cfvo type="formula" val="TODAY()-10"/>
        <cfvo type="formula" val="TODAY()-5"/>
        <cfvo type="formula" val="TODAY()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J139"/>
  <sheetViews>
    <sheetView topLeftCell="A13" workbookViewId="0"/>
  </sheetViews>
  <sheetFormatPr defaultRowHeight="15" x14ac:dyDescent="0.25"/>
  <cols>
    <col min="1" max="1" width="9.7109375" bestFit="1" customWidth="1"/>
    <col min="2" max="2" width="19.28515625" customWidth="1"/>
    <col min="3" max="3" width="37.7109375" customWidth="1"/>
    <col min="4" max="4" width="21.5703125" customWidth="1"/>
    <col min="5" max="5" width="28.85546875" customWidth="1"/>
    <col min="6" max="6" width="25.140625" customWidth="1"/>
    <col min="7" max="7" width="25.42578125" customWidth="1"/>
    <col min="8" max="8" width="7.85546875" bestFit="1" customWidth="1"/>
    <col min="9" max="9" width="13.42578125" customWidth="1"/>
    <col min="10" max="10" width="25.28515625" customWidth="1"/>
  </cols>
  <sheetData>
    <row r="1" spans="1:10" s="88" customFormat="1" ht="14.4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</row>
    <row r="2" spans="1:10" s="88" customFormat="1" ht="14.4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8" customHeight="1" x14ac:dyDescent="0.25">
      <c r="A3" s="263" t="s">
        <v>92</v>
      </c>
      <c r="B3" s="263"/>
      <c r="C3" s="263"/>
      <c r="D3" s="263"/>
      <c r="E3" s="263"/>
      <c r="F3" s="263"/>
      <c r="G3" s="263"/>
      <c r="H3" s="263"/>
      <c r="I3" s="263"/>
      <c r="J3" s="263"/>
    </row>
    <row r="4" spans="1:10" ht="14.45" customHeight="1" x14ac:dyDescent="0.25">
      <c r="A4" s="264"/>
      <c r="B4" s="264"/>
      <c r="C4" s="264"/>
      <c r="D4" s="264"/>
      <c r="E4" s="264"/>
      <c r="F4" s="264"/>
      <c r="G4" s="264"/>
      <c r="H4" s="264"/>
      <c r="I4" s="264"/>
      <c r="J4" s="264"/>
    </row>
    <row r="5" spans="1:10" s="95" customFormat="1" ht="18.75" x14ac:dyDescent="0.3">
      <c r="A5" s="104" t="s">
        <v>87</v>
      </c>
      <c r="B5" s="104" t="s">
        <v>71</v>
      </c>
      <c r="C5" s="105" t="s">
        <v>97</v>
      </c>
      <c r="D5" s="104" t="s">
        <v>72</v>
      </c>
      <c r="E5" s="104" t="s">
        <v>94</v>
      </c>
      <c r="F5" s="104" t="s">
        <v>93</v>
      </c>
      <c r="G5" s="104" t="s">
        <v>96</v>
      </c>
      <c r="H5" s="104" t="s">
        <v>73</v>
      </c>
      <c r="I5" s="106" t="s">
        <v>74</v>
      </c>
      <c r="J5" s="105" t="s">
        <v>95</v>
      </c>
    </row>
    <row r="6" spans="1:10" x14ac:dyDescent="0.25">
      <c r="A6" s="2">
        <f>RASTREIO!A6</f>
        <v>45</v>
      </c>
      <c r="B6" s="2">
        <f t="shared" ref="B6:B37" si="0">IF(ISERROR(VLOOKUP(A6,geral,4,0)),"",VLOOKUP(A6,geral,4,0))</f>
        <v>248</v>
      </c>
      <c r="C6" s="2" t="str">
        <f t="shared" ref="C6:C37" si="1">IF(ISERROR(VLOOKUP(A6,geral,3,0)),"",VLOOKUP(A6,geral,3,0))</f>
        <v>Merylane Dias De Azevedo Candido</v>
      </c>
      <c r="D6" s="2">
        <f t="shared" ref="D6:D37" si="2">IF(ISERROR(VLOOKUP(A6,geral,5,0)),"",VLOOKUP(A6,geral,5,0))</f>
        <v>325</v>
      </c>
      <c r="E6" s="2"/>
      <c r="G6" s="2" t="str">
        <f t="shared" ref="G6:G37" si="3">IF(ISERROR(VLOOKUP(A6,geral,13,0)),"",VLOOKUP(A6,rastreio1,13,0))</f>
        <v>CIDADE VERDE</v>
      </c>
      <c r="H6" s="2"/>
      <c r="I6" s="39"/>
      <c r="J6" s="38"/>
    </row>
    <row r="7" spans="1:10" x14ac:dyDescent="0.25">
      <c r="A7" s="2">
        <f>RASTREIO!A7</f>
        <v>46</v>
      </c>
      <c r="B7" s="2">
        <f t="shared" si="0"/>
        <v>3028</v>
      </c>
      <c r="C7" s="2" t="str">
        <f t="shared" si="1"/>
        <v>Suelen TEIXEIRA</v>
      </c>
      <c r="D7" s="2">
        <f t="shared" si="2"/>
        <v>3346</v>
      </c>
      <c r="E7" s="2"/>
      <c r="F7" s="2"/>
      <c r="G7" s="2" t="str">
        <f t="shared" si="3"/>
        <v>AFJ</v>
      </c>
      <c r="H7" s="2"/>
      <c r="I7" s="39"/>
      <c r="J7" s="38"/>
    </row>
    <row r="8" spans="1:10" x14ac:dyDescent="0.25">
      <c r="A8" s="2">
        <f>RASTREIO!A8</f>
        <v>47</v>
      </c>
      <c r="B8" s="2">
        <f t="shared" si="0"/>
        <v>2238</v>
      </c>
      <c r="C8" s="2" t="str">
        <f t="shared" si="1"/>
        <v>NAIR ENEIDA BASTOS RAMOS</v>
      </c>
      <c r="D8" s="2">
        <f t="shared" si="2"/>
        <v>3341</v>
      </c>
      <c r="E8" s="2"/>
      <c r="F8" s="2"/>
      <c r="G8" s="2" t="str">
        <f t="shared" si="3"/>
        <v>Santeq</v>
      </c>
      <c r="H8" s="2"/>
      <c r="I8" s="39"/>
      <c r="J8" s="38"/>
    </row>
    <row r="9" spans="1:10" x14ac:dyDescent="0.25">
      <c r="A9" s="2">
        <f>RASTREIO!A9</f>
        <v>48</v>
      </c>
      <c r="B9" s="2">
        <f t="shared" si="0"/>
        <v>2311</v>
      </c>
      <c r="C9" s="2" t="str">
        <f t="shared" si="1"/>
        <v>Ana Cloris</v>
      </c>
      <c r="D9" s="2">
        <f t="shared" si="2"/>
        <v>3270</v>
      </c>
      <c r="E9" s="2"/>
      <c r="F9" s="2"/>
      <c r="G9" s="2" t="str">
        <f t="shared" si="3"/>
        <v>AFJ</v>
      </c>
      <c r="H9" s="2"/>
      <c r="I9" s="39"/>
      <c r="J9" s="38"/>
    </row>
    <row r="10" spans="1:10" x14ac:dyDescent="0.25">
      <c r="A10" s="2">
        <f>RASTREIO!A10</f>
        <v>49</v>
      </c>
      <c r="B10" s="2">
        <f t="shared" si="0"/>
        <v>650</v>
      </c>
      <c r="C10" s="2" t="str">
        <f t="shared" si="1"/>
        <v>Natalia haas</v>
      </c>
      <c r="D10" s="2">
        <f t="shared" si="2"/>
        <v>669</v>
      </c>
      <c r="E10" s="2"/>
      <c r="F10" s="2"/>
      <c r="G10" s="2" t="str">
        <f t="shared" si="3"/>
        <v>AFJ</v>
      </c>
      <c r="I10" s="39"/>
      <c r="J10" s="38"/>
    </row>
    <row r="11" spans="1:10" x14ac:dyDescent="0.25">
      <c r="A11" s="2">
        <f>RASTREIO!A11</f>
        <v>51</v>
      </c>
      <c r="B11" s="2">
        <f t="shared" si="0"/>
        <v>427</v>
      </c>
      <c r="C11" s="2" t="str">
        <f t="shared" si="1"/>
        <v>Ingrid Lorena de Oliveira</v>
      </c>
      <c r="D11" s="2">
        <f t="shared" si="2"/>
        <v>643</v>
      </c>
      <c r="E11" s="2"/>
      <c r="G11" s="2" t="str">
        <f t="shared" si="3"/>
        <v>AFJ</v>
      </c>
      <c r="H11" s="2"/>
      <c r="I11" s="39"/>
      <c r="J11" s="38"/>
    </row>
    <row r="12" spans="1:10" x14ac:dyDescent="0.25">
      <c r="A12" s="2">
        <f>RASTREIO!A12</f>
        <v>52</v>
      </c>
      <c r="B12" s="2">
        <f t="shared" si="0"/>
        <v>2486</v>
      </c>
      <c r="C12" s="2" t="str">
        <f t="shared" si="1"/>
        <v>Vivien Borges Resende</v>
      </c>
      <c r="D12" s="2">
        <f t="shared" si="2"/>
        <v>2829</v>
      </c>
      <c r="E12" s="2"/>
      <c r="F12" s="2"/>
      <c r="G12" s="2" t="str">
        <f t="shared" si="3"/>
        <v>AFJ</v>
      </c>
      <c r="H12" s="2"/>
      <c r="I12" s="39"/>
      <c r="J12" s="38"/>
    </row>
    <row r="13" spans="1:10" x14ac:dyDescent="0.25">
      <c r="A13" s="2">
        <f>RASTREIO!A13</f>
        <v>53</v>
      </c>
      <c r="B13" s="2">
        <f t="shared" si="0"/>
        <v>266</v>
      </c>
      <c r="C13" s="2" t="str">
        <f t="shared" si="1"/>
        <v>Center Pão Ltda Padaria Center Pão Ltda</v>
      </c>
      <c r="D13" s="2">
        <f t="shared" si="2"/>
        <v>293</v>
      </c>
      <c r="E13" s="2"/>
      <c r="F13" s="2"/>
      <c r="G13" s="2" t="str">
        <f t="shared" si="3"/>
        <v>AFJ</v>
      </c>
      <c r="H13" s="2"/>
      <c r="I13" s="39"/>
      <c r="J13" s="38"/>
    </row>
    <row r="14" spans="1:10" x14ac:dyDescent="0.25">
      <c r="A14" s="2">
        <f>RASTREIO!A14</f>
        <v>54</v>
      </c>
      <c r="B14" s="2">
        <f t="shared" si="0"/>
        <v>2451</v>
      </c>
      <c r="C14" s="2" t="str">
        <f t="shared" si="1"/>
        <v>MAIRLA DE MELO FRANCO RIBEIRO</v>
      </c>
      <c r="D14" s="2">
        <f t="shared" si="2"/>
        <v>3105</v>
      </c>
      <c r="E14" s="2"/>
      <c r="F14" s="2"/>
      <c r="G14" s="2" t="str">
        <f t="shared" si="3"/>
        <v>Santeq</v>
      </c>
      <c r="H14" s="2"/>
      <c r="I14" s="39"/>
      <c r="J14" s="38"/>
    </row>
    <row r="15" spans="1:10" x14ac:dyDescent="0.25">
      <c r="A15" s="2">
        <f>RASTREIO!A15</f>
        <v>55</v>
      </c>
      <c r="B15" s="2">
        <f t="shared" si="0"/>
        <v>1891</v>
      </c>
      <c r="C15" s="2" t="str">
        <f t="shared" si="1"/>
        <v>Jose Antonio de Oliveira</v>
      </c>
      <c r="D15" s="2">
        <f t="shared" si="2"/>
        <v>3215</v>
      </c>
      <c r="E15" s="2"/>
      <c r="F15" s="2"/>
      <c r="G15" s="2" t="str">
        <f t="shared" si="3"/>
        <v>AFJ</v>
      </c>
      <c r="H15" s="2"/>
      <c r="I15" s="39"/>
      <c r="J15" s="38"/>
    </row>
    <row r="16" spans="1:10" x14ac:dyDescent="0.25">
      <c r="A16" s="2">
        <f>RASTREIO!A16</f>
        <v>56</v>
      </c>
      <c r="B16" s="2">
        <f t="shared" si="0"/>
        <v>2840</v>
      </c>
      <c r="C16" s="2" t="str">
        <f t="shared" si="1"/>
        <v>Renan Demuner Loureiro</v>
      </c>
      <c r="D16" s="2">
        <f t="shared" si="2"/>
        <v>3071</v>
      </c>
      <c r="E16" s="2"/>
      <c r="F16" s="2"/>
      <c r="G16" s="2" t="str">
        <f t="shared" si="3"/>
        <v>AFJ</v>
      </c>
      <c r="H16" s="2"/>
      <c r="I16" s="39"/>
      <c r="J16" s="38"/>
    </row>
    <row r="17" spans="1:10" x14ac:dyDescent="0.25">
      <c r="A17" s="2">
        <f>RASTREIO!A17</f>
        <v>57</v>
      </c>
      <c r="B17" s="2">
        <f t="shared" si="0"/>
        <v>2823</v>
      </c>
      <c r="C17" s="2" t="str">
        <f t="shared" si="1"/>
        <v>Maria da Silva Farias</v>
      </c>
      <c r="D17" s="2">
        <f t="shared" si="2"/>
        <v>3315</v>
      </c>
      <c r="E17" s="2"/>
      <c r="F17" s="2"/>
      <c r="G17" s="2" t="str">
        <f t="shared" si="3"/>
        <v>AFJ</v>
      </c>
      <c r="H17" s="2"/>
      <c r="I17" s="39"/>
      <c r="J17" s="38"/>
    </row>
    <row r="18" spans="1:10" x14ac:dyDescent="0.25">
      <c r="A18" s="2">
        <f>RASTREIO!A18</f>
        <v>58</v>
      </c>
      <c r="B18" s="2">
        <f t="shared" si="0"/>
        <v>84</v>
      </c>
      <c r="C18" s="2" t="str">
        <f t="shared" si="1"/>
        <v>Arnaliana Ferreira</v>
      </c>
      <c r="D18" s="2">
        <f t="shared" si="2"/>
        <v>245</v>
      </c>
      <c r="E18" s="2"/>
      <c r="F18" s="2"/>
      <c r="G18" s="2" t="str">
        <f t="shared" si="3"/>
        <v>AFJ</v>
      </c>
      <c r="H18" s="2"/>
      <c r="I18" s="39"/>
      <c r="J18" s="38"/>
    </row>
    <row r="19" spans="1:10" x14ac:dyDescent="0.25">
      <c r="A19" s="2">
        <f>RASTREIO!A19</f>
        <v>59</v>
      </c>
      <c r="B19" s="2">
        <f t="shared" si="0"/>
        <v>1609</v>
      </c>
      <c r="C19" s="2" t="str">
        <f t="shared" si="1"/>
        <v>Wanessa Silva</v>
      </c>
      <c r="D19" s="2">
        <f t="shared" si="2"/>
        <v>3290</v>
      </c>
      <c r="E19" s="2"/>
      <c r="F19" s="2"/>
      <c r="G19" s="2" t="str">
        <f t="shared" si="3"/>
        <v>AFJ</v>
      </c>
      <c r="H19" s="2"/>
      <c r="I19" s="39"/>
      <c r="J19" s="38"/>
    </row>
    <row r="20" spans="1:10" x14ac:dyDescent="0.25">
      <c r="A20" s="2">
        <f>RASTREIO!A20</f>
        <v>60</v>
      </c>
      <c r="B20" s="2">
        <f t="shared" si="0"/>
        <v>2110</v>
      </c>
      <c r="C20" s="2" t="str">
        <f t="shared" si="1"/>
        <v>FRANCIANE TATIANE CARDOSO</v>
      </c>
      <c r="D20" s="2">
        <f t="shared" si="2"/>
        <v>3261</v>
      </c>
      <c r="E20" s="2"/>
      <c r="F20" s="2"/>
      <c r="G20" s="2" t="str">
        <f t="shared" si="3"/>
        <v>Santeq</v>
      </c>
      <c r="H20" s="2"/>
      <c r="I20" s="39"/>
      <c r="J20" s="38"/>
    </row>
    <row r="21" spans="1:10" x14ac:dyDescent="0.25">
      <c r="A21" s="2">
        <f>RASTREIO!A21</f>
        <v>61</v>
      </c>
      <c r="B21" s="2">
        <f t="shared" si="0"/>
        <v>2679</v>
      </c>
      <c r="C21" s="2" t="str">
        <f t="shared" si="1"/>
        <v>Viviane Gomes Pereira</v>
      </c>
      <c r="D21" s="2">
        <f t="shared" si="2"/>
        <v>3299</v>
      </c>
      <c r="E21" s="2"/>
      <c r="F21" s="2"/>
      <c r="G21" s="2" t="str">
        <f t="shared" si="3"/>
        <v>AFJ</v>
      </c>
      <c r="H21" s="2"/>
      <c r="I21" s="39"/>
      <c r="J21" s="38"/>
    </row>
    <row r="22" spans="1:10" x14ac:dyDescent="0.25">
      <c r="A22" s="2">
        <f>RASTREIO!A22</f>
        <v>67</v>
      </c>
      <c r="B22" s="2">
        <f t="shared" si="0"/>
        <v>2359</v>
      </c>
      <c r="C22" s="2" t="str">
        <f t="shared" si="1"/>
        <v>Kenya Ferreira Bastos</v>
      </c>
      <c r="D22" s="2">
        <f t="shared" si="2"/>
        <v>3257</v>
      </c>
      <c r="E22" s="2"/>
      <c r="F22" s="2"/>
      <c r="G22" s="2" t="str">
        <f t="shared" si="3"/>
        <v>AFJ</v>
      </c>
      <c r="H22" s="2"/>
      <c r="I22" s="39"/>
      <c r="J22" s="38"/>
    </row>
    <row r="23" spans="1:10" x14ac:dyDescent="0.25">
      <c r="A23" s="2">
        <f>RASTREIO!A23</f>
        <v>68</v>
      </c>
      <c r="B23" s="2">
        <f t="shared" si="0"/>
        <v>2863</v>
      </c>
      <c r="C23" s="2" t="str">
        <f t="shared" si="1"/>
        <v>Janaina Guedes silva lima</v>
      </c>
      <c r="D23" s="2">
        <f t="shared" si="2"/>
        <v>3108</v>
      </c>
      <c r="E23" s="2"/>
      <c r="F23" s="2"/>
      <c r="G23" s="2" t="str">
        <f t="shared" si="3"/>
        <v>AFJ</v>
      </c>
      <c r="H23" s="2"/>
      <c r="I23" s="39"/>
      <c r="J23" s="38"/>
    </row>
    <row r="24" spans="1:10" x14ac:dyDescent="0.25">
      <c r="A24" s="2">
        <f>RASTREIO!A24</f>
        <v>44</v>
      </c>
      <c r="B24" s="2">
        <f t="shared" si="0"/>
        <v>529</v>
      </c>
      <c r="C24" s="2" t="str">
        <f t="shared" si="1"/>
        <v>Erika Vianna</v>
      </c>
      <c r="D24" s="2">
        <f t="shared" si="2"/>
        <v>763</v>
      </c>
      <c r="E24" s="2"/>
      <c r="F24" s="2"/>
      <c r="G24" s="2" t="str">
        <f t="shared" si="3"/>
        <v>AFJ</v>
      </c>
      <c r="H24" s="2"/>
      <c r="I24" s="39"/>
      <c r="J24" s="38"/>
    </row>
    <row r="25" spans="1:10" x14ac:dyDescent="0.25">
      <c r="A25" s="2">
        <f>RASTREIO!A25</f>
        <v>130</v>
      </c>
      <c r="B25" s="2">
        <f t="shared" si="0"/>
        <v>2418</v>
      </c>
      <c r="C25" s="2" t="str">
        <f t="shared" si="1"/>
        <v>Rosângela Santos</v>
      </c>
      <c r="D25" s="2">
        <f t="shared" si="2"/>
        <v>3357</v>
      </c>
      <c r="E25" s="2"/>
      <c r="F25" s="2"/>
      <c r="G25" s="2" t="str">
        <f t="shared" si="3"/>
        <v>AFJ</v>
      </c>
      <c r="H25" s="2"/>
      <c r="I25" s="39" t="s">
        <v>344</v>
      </c>
      <c r="J25" s="38"/>
    </row>
    <row r="26" spans="1:10" x14ac:dyDescent="0.25">
      <c r="A26" s="2">
        <f>RASTREIO!A26</f>
        <v>131</v>
      </c>
      <c r="B26" s="2">
        <f t="shared" si="0"/>
        <v>2487</v>
      </c>
      <c r="C26" s="2" t="str">
        <f t="shared" si="1"/>
        <v>Adriana Aparecida alves</v>
      </c>
      <c r="D26" s="2">
        <f t="shared" si="2"/>
        <v>3358</v>
      </c>
      <c r="E26" s="2"/>
      <c r="F26" s="2"/>
      <c r="G26" s="2" t="str">
        <f t="shared" si="3"/>
        <v>AFJ</v>
      </c>
      <c r="H26" s="2"/>
      <c r="I26" s="39" t="s">
        <v>344</v>
      </c>
      <c r="J26" s="38"/>
    </row>
    <row r="27" spans="1:10" x14ac:dyDescent="0.25">
      <c r="A27" s="2">
        <f>RASTREIO!A27</f>
        <v>132</v>
      </c>
      <c r="B27" s="2">
        <f t="shared" si="0"/>
        <v>0</v>
      </c>
      <c r="C27" s="2" t="str">
        <f t="shared" si="1"/>
        <v>Roberto Nobuyuki Shinmi</v>
      </c>
      <c r="D27" s="2">
        <f t="shared" si="2"/>
        <v>3375</v>
      </c>
      <c r="E27" s="2"/>
      <c r="F27" s="2"/>
      <c r="G27" s="2" t="str">
        <f t="shared" si="3"/>
        <v>AFJ</v>
      </c>
      <c r="H27" s="2"/>
      <c r="I27" s="39"/>
      <c r="J27" s="38"/>
    </row>
    <row r="28" spans="1:10" x14ac:dyDescent="0.25">
      <c r="A28" s="2">
        <f>RASTREIO!A28</f>
        <v>133</v>
      </c>
      <c r="B28" s="2">
        <f t="shared" si="0"/>
        <v>2591</v>
      </c>
      <c r="C28" s="2" t="str">
        <f t="shared" si="1"/>
        <v>Alexsandra Alves Muniz</v>
      </c>
      <c r="D28" s="2">
        <f t="shared" si="2"/>
        <v>3381</v>
      </c>
      <c r="E28" s="2"/>
      <c r="F28" s="2"/>
      <c r="G28" s="2" t="str">
        <f t="shared" si="3"/>
        <v>AFJ</v>
      </c>
      <c r="H28" s="2"/>
      <c r="I28" s="39"/>
      <c r="J28" s="38"/>
    </row>
    <row r="29" spans="1:10" x14ac:dyDescent="0.25">
      <c r="A29" s="2">
        <f>RASTREIO!A29</f>
        <v>138</v>
      </c>
      <c r="B29" s="2">
        <f t="shared" si="0"/>
        <v>2575</v>
      </c>
      <c r="C29" s="2" t="str">
        <f t="shared" si="1"/>
        <v>Leonilda Nunes S Carvalho</v>
      </c>
      <c r="D29" s="2">
        <f t="shared" si="2"/>
        <v>3440</v>
      </c>
      <c r="E29" s="2"/>
      <c r="F29" s="2"/>
      <c r="G29" s="2" t="str">
        <f t="shared" si="3"/>
        <v>AFJ</v>
      </c>
      <c r="H29" s="2"/>
      <c r="I29" s="39"/>
      <c r="J29" s="38"/>
    </row>
    <row r="30" spans="1:10" x14ac:dyDescent="0.25">
      <c r="A30" s="2">
        <f>RASTREIO!A30</f>
        <v>139</v>
      </c>
      <c r="B30" s="2">
        <f t="shared" si="0"/>
        <v>3063</v>
      </c>
      <c r="C30" s="2" t="str">
        <f t="shared" si="1"/>
        <v>CAMILA FRANCIELLE CITA CARRASCO</v>
      </c>
      <c r="D30" s="2">
        <f t="shared" si="2"/>
        <v>3454</v>
      </c>
      <c r="E30" s="2"/>
      <c r="F30" s="2"/>
      <c r="G30" s="2" t="str">
        <f t="shared" si="3"/>
        <v>Santeq</v>
      </c>
      <c r="H30" s="2"/>
      <c r="I30" s="39"/>
      <c r="J30" s="38"/>
    </row>
    <row r="31" spans="1:10" x14ac:dyDescent="0.25">
      <c r="A31" s="2">
        <f>RASTREIO!A31</f>
        <v>142</v>
      </c>
      <c r="B31" s="2">
        <f t="shared" si="0"/>
        <v>2544</v>
      </c>
      <c r="C31" s="2" t="str">
        <f t="shared" si="1"/>
        <v>Anderson Rodrigues</v>
      </c>
      <c r="D31" s="2">
        <f t="shared" si="2"/>
        <v>3479</v>
      </c>
      <c r="E31" s="2"/>
      <c r="F31" s="2"/>
      <c r="G31" s="2">
        <f t="shared" si="3"/>
        <v>0</v>
      </c>
      <c r="H31" s="2"/>
      <c r="I31" s="39"/>
      <c r="J31" s="38"/>
    </row>
    <row r="32" spans="1:10" x14ac:dyDescent="0.25">
      <c r="A32" s="2">
        <f>RASTREIO!A32</f>
        <v>140</v>
      </c>
      <c r="B32" s="2" t="str">
        <f t="shared" si="0"/>
        <v>sem nota</v>
      </c>
      <c r="C32" s="2" t="str">
        <f t="shared" si="1"/>
        <v>Doces Dona Marta</v>
      </c>
      <c r="D32" s="2">
        <f t="shared" si="2"/>
        <v>0</v>
      </c>
      <c r="E32" s="2"/>
      <c r="F32" s="2"/>
      <c r="G32" s="2">
        <f t="shared" si="3"/>
        <v>0</v>
      </c>
      <c r="H32" s="2"/>
      <c r="I32" s="39"/>
      <c r="J32" s="38"/>
    </row>
    <row r="33" spans="1:10" x14ac:dyDescent="0.25">
      <c r="A33" s="2">
        <f>RASTREIO!A33</f>
        <v>143</v>
      </c>
      <c r="B33" s="2">
        <f t="shared" si="0"/>
        <v>2045</v>
      </c>
      <c r="C33" s="2" t="str">
        <f t="shared" si="1"/>
        <v>CRISTIANA PINTO DO NASCIMENTO</v>
      </c>
      <c r="D33" s="2">
        <f t="shared" si="2"/>
        <v>3499</v>
      </c>
      <c r="E33" s="2"/>
      <c r="F33" s="2"/>
      <c r="G33" s="2" t="str">
        <f t="shared" si="3"/>
        <v>Santeq</v>
      </c>
      <c r="H33" s="2"/>
      <c r="I33" s="39"/>
      <c r="J33" s="38"/>
    </row>
    <row r="34" spans="1:10" x14ac:dyDescent="0.25">
      <c r="A34" s="2">
        <f>RASTREIO!A34</f>
        <v>144</v>
      </c>
      <c r="B34" s="2">
        <f t="shared" si="0"/>
        <v>2691</v>
      </c>
      <c r="C34" s="2" t="str">
        <f t="shared" si="1"/>
        <v>Lívia Furriel de Castro</v>
      </c>
      <c r="D34" s="2">
        <f t="shared" si="2"/>
        <v>3523</v>
      </c>
      <c r="E34" s="2"/>
      <c r="F34" s="2"/>
      <c r="G34" s="2" t="str">
        <f t="shared" si="3"/>
        <v>AFJ</v>
      </c>
      <c r="H34" s="2"/>
      <c r="I34" s="39"/>
      <c r="J34" s="38"/>
    </row>
    <row r="35" spans="1:10" x14ac:dyDescent="0.25">
      <c r="A35" s="2">
        <f>RASTREIO!A35</f>
        <v>146</v>
      </c>
      <c r="B35" s="2">
        <f t="shared" si="0"/>
        <v>0</v>
      </c>
      <c r="C35" s="2" t="str">
        <f t="shared" si="1"/>
        <v xml:space="preserve">Telna da Silva Braga Morais </v>
      </c>
      <c r="D35" s="2" t="str">
        <f t="shared" si="2"/>
        <v>-</v>
      </c>
      <c r="E35" s="2"/>
      <c r="F35" s="2"/>
      <c r="G35" s="2" t="str">
        <f t="shared" si="3"/>
        <v>Santeq</v>
      </c>
      <c r="H35" s="2"/>
      <c r="I35" s="39"/>
      <c r="J35" s="38"/>
    </row>
    <row r="36" spans="1:10" x14ac:dyDescent="0.25">
      <c r="A36" s="2">
        <f>RASTREIO!A36</f>
        <v>149</v>
      </c>
      <c r="B36" s="2">
        <f t="shared" si="0"/>
        <v>2721</v>
      </c>
      <c r="C36" s="2" t="str">
        <f t="shared" si="1"/>
        <v>SABRINA CEPEDA BEZERRA</v>
      </c>
      <c r="D36" s="2" t="str">
        <f t="shared" si="2"/>
        <v>-</v>
      </c>
      <c r="E36" s="2"/>
      <c r="F36" s="2"/>
      <c r="G36" s="2" t="str">
        <f t="shared" si="3"/>
        <v>Santeq</v>
      </c>
      <c r="H36" s="2"/>
      <c r="I36" s="39"/>
      <c r="J36" s="38"/>
    </row>
    <row r="37" spans="1:10" x14ac:dyDescent="0.25">
      <c r="A37" s="2">
        <f>RASTREIO!A37</f>
        <v>157</v>
      </c>
      <c r="B37" s="2">
        <f t="shared" si="0"/>
        <v>2467</v>
      </c>
      <c r="C37" s="2" t="str">
        <f t="shared" si="1"/>
        <v>Jéssica Lopes</v>
      </c>
      <c r="D37" s="2">
        <f t="shared" si="2"/>
        <v>3692</v>
      </c>
      <c r="E37" s="2"/>
      <c r="F37" s="2"/>
      <c r="G37" s="2" t="str">
        <f t="shared" si="3"/>
        <v>AFJ</v>
      </c>
      <c r="H37" s="2"/>
      <c r="I37" s="39"/>
      <c r="J37" s="38"/>
    </row>
    <row r="38" spans="1:10" x14ac:dyDescent="0.25">
      <c r="A38" s="2">
        <f>RASTREIO!A38</f>
        <v>158</v>
      </c>
      <c r="B38" s="2">
        <f t="shared" ref="B38:B69" si="4">IF(ISERROR(VLOOKUP(A38,geral,4,0)),"",VLOOKUP(A38,geral,4,0))</f>
        <v>2680</v>
      </c>
      <c r="C38" s="2" t="str">
        <f t="shared" ref="C38:C69" si="5">IF(ISERROR(VLOOKUP(A38,geral,3,0)),"",VLOOKUP(A38,geral,3,0))</f>
        <v>Rafaela Brandão</v>
      </c>
      <c r="D38" s="2">
        <f t="shared" ref="D38:D69" si="6">IF(ISERROR(VLOOKUP(A38,geral,5,0)),"",VLOOKUP(A38,geral,5,0))</f>
        <v>3837</v>
      </c>
      <c r="E38" s="2"/>
      <c r="F38" s="2"/>
      <c r="G38" s="2" t="str">
        <f t="shared" ref="G38:G69" si="7">IF(ISERROR(VLOOKUP(A38,geral,13,0)),"",VLOOKUP(A38,rastreio1,13,0))</f>
        <v>AFJ</v>
      </c>
      <c r="H38" s="2"/>
      <c r="I38" s="39"/>
      <c r="J38" s="38"/>
    </row>
    <row r="39" spans="1:10" x14ac:dyDescent="0.25">
      <c r="A39" s="2">
        <f>RASTREIO!A39</f>
        <v>169</v>
      </c>
      <c r="B39" s="2">
        <f t="shared" si="4"/>
        <v>3867</v>
      </c>
      <c r="C39" s="2" t="str">
        <f t="shared" si="5"/>
        <v>Mayara Malinowski</v>
      </c>
      <c r="D39" s="2">
        <f t="shared" si="6"/>
        <v>3944</v>
      </c>
      <c r="E39" s="2"/>
      <c r="F39" s="2"/>
      <c r="G39" s="2" t="str">
        <f t="shared" si="7"/>
        <v>AFJ</v>
      </c>
      <c r="H39" s="2"/>
      <c r="I39" s="39"/>
      <c r="J39" s="38"/>
    </row>
    <row r="40" spans="1:10" x14ac:dyDescent="0.25">
      <c r="A40" s="2">
        <f>RASTREIO!A40</f>
        <v>170</v>
      </c>
      <c r="B40" s="2">
        <f t="shared" si="4"/>
        <v>3733</v>
      </c>
      <c r="C40" s="2" t="str">
        <f t="shared" si="5"/>
        <v>Phamela Talys Moreira Da Silva</v>
      </c>
      <c r="D40" s="2">
        <f t="shared" si="6"/>
        <v>4017</v>
      </c>
      <c r="E40" s="2"/>
      <c r="F40" s="2"/>
      <c r="G40" s="2" t="str">
        <f t="shared" si="7"/>
        <v>AFJ</v>
      </c>
      <c r="H40" s="2"/>
      <c r="I40" s="39"/>
      <c r="J40" s="38"/>
    </row>
    <row r="41" spans="1:10" x14ac:dyDescent="0.25">
      <c r="A41" s="2">
        <f>RASTREIO!A41</f>
        <v>171</v>
      </c>
      <c r="B41" s="2">
        <f t="shared" si="4"/>
        <v>1067</v>
      </c>
      <c r="C41" s="2" t="str">
        <f t="shared" si="5"/>
        <v>Elane Patricia Elias Vidal</v>
      </c>
      <c r="D41" s="2">
        <f t="shared" si="6"/>
        <v>4041</v>
      </c>
      <c r="E41" s="2"/>
      <c r="F41" s="2"/>
      <c r="G41" s="2">
        <f t="shared" si="7"/>
        <v>0</v>
      </c>
      <c r="H41" s="2"/>
      <c r="I41" s="39"/>
      <c r="J41" s="38"/>
    </row>
    <row r="42" spans="1:10" x14ac:dyDescent="0.25">
      <c r="A42" s="2">
        <f>RASTREIO!A42</f>
        <v>0</v>
      </c>
      <c r="B42" s="2" t="str">
        <f t="shared" si="4"/>
        <v/>
      </c>
      <c r="C42" s="2" t="str">
        <f t="shared" si="5"/>
        <v/>
      </c>
      <c r="D42" s="2" t="str">
        <f t="shared" si="6"/>
        <v/>
      </c>
      <c r="E42" s="2"/>
      <c r="F42" s="2"/>
      <c r="G42" s="2" t="str">
        <f t="shared" si="7"/>
        <v/>
      </c>
      <c r="H42" s="2"/>
      <c r="I42" s="39"/>
      <c r="J42" s="38"/>
    </row>
    <row r="43" spans="1:10" x14ac:dyDescent="0.25">
      <c r="A43" s="2">
        <f>RASTREIO!A43</f>
        <v>0</v>
      </c>
      <c r="B43" s="2" t="str">
        <f t="shared" si="4"/>
        <v/>
      </c>
      <c r="C43" s="2" t="str">
        <f t="shared" si="5"/>
        <v/>
      </c>
      <c r="D43" s="2" t="str">
        <f t="shared" si="6"/>
        <v/>
      </c>
      <c r="E43" s="2"/>
      <c r="F43" s="2"/>
      <c r="G43" s="2" t="str">
        <f t="shared" si="7"/>
        <v/>
      </c>
      <c r="H43" s="2"/>
      <c r="I43" s="39"/>
      <c r="J43" s="38"/>
    </row>
    <row r="44" spans="1:10" x14ac:dyDescent="0.25">
      <c r="A44" s="2">
        <f>RASTREIO!A44</f>
        <v>0</v>
      </c>
      <c r="B44" s="2" t="str">
        <f t="shared" si="4"/>
        <v/>
      </c>
      <c r="C44" s="2" t="str">
        <f t="shared" si="5"/>
        <v/>
      </c>
      <c r="D44" s="2" t="str">
        <f t="shared" si="6"/>
        <v/>
      </c>
      <c r="E44" s="2"/>
      <c r="F44" s="2"/>
      <c r="G44" s="2" t="str">
        <f t="shared" si="7"/>
        <v/>
      </c>
      <c r="H44" s="2"/>
      <c r="I44" s="39"/>
      <c r="J44" s="38"/>
    </row>
    <row r="45" spans="1:10" x14ac:dyDescent="0.25">
      <c r="A45" s="2">
        <f>RASTREIO!A45</f>
        <v>0</v>
      </c>
      <c r="B45" s="2" t="str">
        <f t="shared" si="4"/>
        <v/>
      </c>
      <c r="C45" s="2" t="str">
        <f t="shared" si="5"/>
        <v/>
      </c>
      <c r="D45" s="2" t="str">
        <f t="shared" si="6"/>
        <v/>
      </c>
      <c r="E45" s="2"/>
      <c r="F45" s="2"/>
      <c r="G45" s="2" t="str">
        <f t="shared" si="7"/>
        <v/>
      </c>
      <c r="H45" s="2"/>
      <c r="I45" s="39"/>
      <c r="J45" s="38"/>
    </row>
    <row r="46" spans="1:10" x14ac:dyDescent="0.25">
      <c r="A46" s="2">
        <f>RASTREIO!A46</f>
        <v>0</v>
      </c>
      <c r="B46" s="2" t="str">
        <f t="shared" si="4"/>
        <v/>
      </c>
      <c r="C46" s="2" t="str">
        <f t="shared" si="5"/>
        <v/>
      </c>
      <c r="D46" s="2" t="str">
        <f t="shared" si="6"/>
        <v/>
      </c>
      <c r="E46" s="2"/>
      <c r="F46" s="2"/>
      <c r="G46" s="2" t="str">
        <f t="shared" si="7"/>
        <v/>
      </c>
      <c r="H46" s="2"/>
      <c r="I46" s="39"/>
      <c r="J46" s="38"/>
    </row>
    <row r="47" spans="1:10" x14ac:dyDescent="0.25">
      <c r="A47" s="2">
        <f>RASTREIO!A47</f>
        <v>0</v>
      </c>
      <c r="B47" s="2" t="str">
        <f t="shared" si="4"/>
        <v/>
      </c>
      <c r="C47" s="2" t="str">
        <f t="shared" si="5"/>
        <v/>
      </c>
      <c r="D47" s="2" t="str">
        <f t="shared" si="6"/>
        <v/>
      </c>
      <c r="E47" s="2"/>
      <c r="F47" s="2"/>
      <c r="G47" s="2" t="str">
        <f t="shared" si="7"/>
        <v/>
      </c>
      <c r="H47" s="2"/>
      <c r="I47" s="39"/>
      <c r="J47" s="38"/>
    </row>
    <row r="48" spans="1:10" x14ac:dyDescent="0.25">
      <c r="A48" s="2">
        <f>RASTREIO!A48</f>
        <v>0</v>
      </c>
      <c r="B48" s="2" t="str">
        <f t="shared" si="4"/>
        <v/>
      </c>
      <c r="C48" s="2" t="str">
        <f t="shared" si="5"/>
        <v/>
      </c>
      <c r="D48" s="2" t="str">
        <f t="shared" si="6"/>
        <v/>
      </c>
      <c r="E48" s="2"/>
      <c r="F48" s="2"/>
      <c r="G48" s="2" t="str">
        <f t="shared" si="7"/>
        <v/>
      </c>
      <c r="H48" s="2"/>
      <c r="I48" s="39"/>
      <c r="J48" s="38"/>
    </row>
    <row r="49" spans="1:10" x14ac:dyDescent="0.25">
      <c r="A49" s="2">
        <f>RASTREIO!A49</f>
        <v>0</v>
      </c>
      <c r="B49" s="2" t="str">
        <f t="shared" si="4"/>
        <v/>
      </c>
      <c r="C49" s="2" t="str">
        <f t="shared" si="5"/>
        <v/>
      </c>
      <c r="D49" s="2" t="str">
        <f t="shared" si="6"/>
        <v/>
      </c>
      <c r="E49" s="2"/>
      <c r="F49" s="2"/>
      <c r="G49" s="2" t="str">
        <f t="shared" si="7"/>
        <v/>
      </c>
      <c r="H49" s="2"/>
      <c r="I49" s="39"/>
      <c r="J49" s="38"/>
    </row>
    <row r="50" spans="1:10" x14ac:dyDescent="0.25">
      <c r="A50" s="2">
        <f>RASTREIO!A50</f>
        <v>0</v>
      </c>
      <c r="B50" s="2" t="str">
        <f t="shared" si="4"/>
        <v/>
      </c>
      <c r="C50" s="2" t="str">
        <f t="shared" si="5"/>
        <v/>
      </c>
      <c r="D50" s="2" t="str">
        <f t="shared" si="6"/>
        <v/>
      </c>
      <c r="E50" s="2"/>
      <c r="F50" s="2"/>
      <c r="G50" s="2" t="str">
        <f t="shared" si="7"/>
        <v/>
      </c>
      <c r="H50" s="2"/>
      <c r="I50" s="39"/>
      <c r="J50" s="38"/>
    </row>
    <row r="51" spans="1:10" x14ac:dyDescent="0.25">
      <c r="A51" s="2">
        <f>RASTREIO!A51</f>
        <v>0</v>
      </c>
      <c r="B51" s="2" t="str">
        <f t="shared" si="4"/>
        <v/>
      </c>
      <c r="C51" s="2" t="str">
        <f t="shared" si="5"/>
        <v/>
      </c>
      <c r="D51" s="2" t="str">
        <f t="shared" si="6"/>
        <v/>
      </c>
      <c r="E51" s="2"/>
      <c r="F51" s="2"/>
      <c r="G51" s="2" t="str">
        <f t="shared" si="7"/>
        <v/>
      </c>
      <c r="H51" s="2"/>
      <c r="I51" s="39"/>
      <c r="J51" s="38"/>
    </row>
    <row r="52" spans="1:10" x14ac:dyDescent="0.25">
      <c r="A52" s="2">
        <f>RASTREIO!A52</f>
        <v>0</v>
      </c>
      <c r="B52" s="2" t="str">
        <f t="shared" si="4"/>
        <v/>
      </c>
      <c r="C52" s="2" t="str">
        <f t="shared" si="5"/>
        <v/>
      </c>
      <c r="D52" s="2" t="str">
        <f t="shared" si="6"/>
        <v/>
      </c>
      <c r="E52" s="2"/>
      <c r="F52" s="2"/>
      <c r="G52" s="2" t="str">
        <f t="shared" si="7"/>
        <v/>
      </c>
      <c r="H52" s="2"/>
      <c r="I52" s="39"/>
      <c r="J52" s="38"/>
    </row>
    <row r="53" spans="1:10" x14ac:dyDescent="0.25">
      <c r="A53" s="2">
        <f>RASTREIO!A53</f>
        <v>0</v>
      </c>
      <c r="B53" s="2" t="str">
        <f t="shared" si="4"/>
        <v/>
      </c>
      <c r="C53" s="2" t="str">
        <f t="shared" si="5"/>
        <v/>
      </c>
      <c r="D53" s="2" t="str">
        <f t="shared" si="6"/>
        <v/>
      </c>
      <c r="E53" s="2"/>
      <c r="F53" s="2"/>
      <c r="G53" s="2" t="str">
        <f t="shared" si="7"/>
        <v/>
      </c>
      <c r="H53" s="2"/>
      <c r="I53" s="39"/>
      <c r="J53" s="38"/>
    </row>
    <row r="54" spans="1:10" x14ac:dyDescent="0.25">
      <c r="A54" s="2">
        <f>RASTREIO!A54</f>
        <v>0</v>
      </c>
      <c r="B54" s="2" t="str">
        <f t="shared" si="4"/>
        <v/>
      </c>
      <c r="C54" s="2" t="str">
        <f t="shared" si="5"/>
        <v/>
      </c>
      <c r="D54" s="2" t="str">
        <f t="shared" si="6"/>
        <v/>
      </c>
      <c r="E54" s="2"/>
      <c r="F54" s="2"/>
      <c r="G54" s="2" t="str">
        <f t="shared" si="7"/>
        <v/>
      </c>
      <c r="H54" s="2"/>
      <c r="I54" s="39"/>
      <c r="J54" s="38"/>
    </row>
    <row r="55" spans="1:10" x14ac:dyDescent="0.25">
      <c r="A55" s="2">
        <f>RASTREIO!A55</f>
        <v>0</v>
      </c>
      <c r="B55" s="2" t="str">
        <f t="shared" si="4"/>
        <v/>
      </c>
      <c r="C55" s="2" t="str">
        <f t="shared" si="5"/>
        <v/>
      </c>
      <c r="D55" s="2" t="str">
        <f t="shared" si="6"/>
        <v/>
      </c>
      <c r="E55" s="2"/>
      <c r="F55" s="2"/>
      <c r="G55" s="2" t="str">
        <f t="shared" si="7"/>
        <v/>
      </c>
      <c r="H55" s="2"/>
      <c r="I55" s="39"/>
      <c r="J55" s="38"/>
    </row>
    <row r="56" spans="1:10" x14ac:dyDescent="0.25">
      <c r="A56" s="2">
        <f>RASTREIO!A56</f>
        <v>0</v>
      </c>
      <c r="B56" s="2" t="str">
        <f t="shared" si="4"/>
        <v/>
      </c>
      <c r="C56" s="2" t="str">
        <f t="shared" si="5"/>
        <v/>
      </c>
      <c r="D56" s="2" t="str">
        <f t="shared" si="6"/>
        <v/>
      </c>
      <c r="E56" s="2"/>
      <c r="F56" s="2"/>
      <c r="G56" s="2" t="str">
        <f t="shared" si="7"/>
        <v/>
      </c>
      <c r="H56" s="2"/>
      <c r="I56" s="39"/>
      <c r="J56" s="38"/>
    </row>
    <row r="57" spans="1:10" x14ac:dyDescent="0.25">
      <c r="A57" s="2">
        <f>RASTREIO!A57</f>
        <v>0</v>
      </c>
      <c r="B57" s="2" t="str">
        <f t="shared" si="4"/>
        <v/>
      </c>
      <c r="C57" s="2" t="str">
        <f t="shared" si="5"/>
        <v/>
      </c>
      <c r="D57" s="2" t="str">
        <f t="shared" si="6"/>
        <v/>
      </c>
      <c r="E57" s="2"/>
      <c r="F57" s="2"/>
      <c r="G57" s="2" t="str">
        <f t="shared" si="7"/>
        <v/>
      </c>
      <c r="H57" s="2"/>
      <c r="I57" s="39"/>
      <c r="J57" s="38"/>
    </row>
    <row r="58" spans="1:10" x14ac:dyDescent="0.25">
      <c r="A58" s="2">
        <f>RASTREIO!A58</f>
        <v>0</v>
      </c>
      <c r="B58" s="2" t="str">
        <f t="shared" si="4"/>
        <v/>
      </c>
      <c r="C58" s="2" t="str">
        <f t="shared" si="5"/>
        <v/>
      </c>
      <c r="D58" s="2" t="str">
        <f t="shared" si="6"/>
        <v/>
      </c>
      <c r="E58" s="2"/>
      <c r="F58" s="2"/>
      <c r="G58" s="2" t="str">
        <f t="shared" si="7"/>
        <v/>
      </c>
      <c r="H58" s="2"/>
      <c r="I58" s="39"/>
      <c r="J58" s="38"/>
    </row>
    <row r="59" spans="1:10" x14ac:dyDescent="0.25">
      <c r="A59" s="2">
        <f>RASTREIO!A59</f>
        <v>0</v>
      </c>
      <c r="B59" s="2" t="str">
        <f t="shared" si="4"/>
        <v/>
      </c>
      <c r="C59" s="2" t="str">
        <f t="shared" si="5"/>
        <v/>
      </c>
      <c r="D59" s="2" t="str">
        <f t="shared" si="6"/>
        <v/>
      </c>
      <c r="E59" s="2"/>
      <c r="F59" s="2"/>
      <c r="G59" s="2" t="str">
        <f t="shared" si="7"/>
        <v/>
      </c>
      <c r="H59" s="2"/>
      <c r="I59" s="39"/>
      <c r="J59" s="38"/>
    </row>
    <row r="60" spans="1:10" x14ac:dyDescent="0.25">
      <c r="A60" s="2">
        <f>RASTREIO!A60</f>
        <v>0</v>
      </c>
      <c r="B60" s="2" t="str">
        <f t="shared" si="4"/>
        <v/>
      </c>
      <c r="C60" s="2" t="str">
        <f t="shared" si="5"/>
        <v/>
      </c>
      <c r="D60" s="2" t="str">
        <f t="shared" si="6"/>
        <v/>
      </c>
      <c r="E60" s="2"/>
      <c r="F60" s="2"/>
      <c r="G60" s="2" t="str">
        <f t="shared" si="7"/>
        <v/>
      </c>
      <c r="H60" s="2"/>
      <c r="I60" s="39"/>
      <c r="J60" s="38"/>
    </row>
    <row r="61" spans="1:10" x14ac:dyDescent="0.25">
      <c r="A61" s="2">
        <f>RASTREIO!A61</f>
        <v>0</v>
      </c>
      <c r="B61" s="2" t="str">
        <f t="shared" si="4"/>
        <v/>
      </c>
      <c r="C61" s="2" t="str">
        <f t="shared" si="5"/>
        <v/>
      </c>
      <c r="D61" s="2" t="str">
        <f t="shared" si="6"/>
        <v/>
      </c>
      <c r="E61" s="2"/>
      <c r="F61" s="2"/>
      <c r="G61" s="2" t="str">
        <f t="shared" si="7"/>
        <v/>
      </c>
      <c r="H61" s="2"/>
      <c r="I61" s="39"/>
      <c r="J61" s="38"/>
    </row>
    <row r="62" spans="1:10" x14ac:dyDescent="0.25">
      <c r="A62" s="2">
        <f>RASTREIO!A62</f>
        <v>0</v>
      </c>
      <c r="B62" s="2" t="str">
        <f t="shared" si="4"/>
        <v/>
      </c>
      <c r="C62" s="2" t="str">
        <f t="shared" si="5"/>
        <v/>
      </c>
      <c r="D62" s="2" t="str">
        <f t="shared" si="6"/>
        <v/>
      </c>
      <c r="E62" s="2"/>
      <c r="F62" s="2"/>
      <c r="G62" s="2" t="str">
        <f t="shared" si="7"/>
        <v/>
      </c>
      <c r="H62" s="2"/>
      <c r="I62" s="39"/>
      <c r="J62" s="38"/>
    </row>
    <row r="63" spans="1:10" x14ac:dyDescent="0.25">
      <c r="A63" s="2">
        <f>RASTREIO!A63</f>
        <v>0</v>
      </c>
      <c r="B63" s="2" t="str">
        <f t="shared" si="4"/>
        <v/>
      </c>
      <c r="C63" s="2" t="str">
        <f t="shared" si="5"/>
        <v/>
      </c>
      <c r="D63" s="2" t="str">
        <f t="shared" si="6"/>
        <v/>
      </c>
      <c r="E63" s="2"/>
      <c r="F63" s="2"/>
      <c r="G63" s="2" t="str">
        <f t="shared" si="7"/>
        <v/>
      </c>
      <c r="H63" s="2"/>
      <c r="I63" s="39"/>
      <c r="J63" s="38"/>
    </row>
    <row r="64" spans="1:10" x14ac:dyDescent="0.25">
      <c r="A64" s="2">
        <f>RASTREIO!A64</f>
        <v>0</v>
      </c>
      <c r="B64" s="2" t="str">
        <f t="shared" si="4"/>
        <v/>
      </c>
      <c r="C64" s="2" t="str">
        <f t="shared" si="5"/>
        <v/>
      </c>
      <c r="D64" s="2" t="str">
        <f t="shared" si="6"/>
        <v/>
      </c>
      <c r="E64" s="2"/>
      <c r="F64" s="2"/>
      <c r="G64" s="2" t="str">
        <f t="shared" si="7"/>
        <v/>
      </c>
      <c r="H64" s="2"/>
      <c r="I64" s="39"/>
      <c r="J64" s="38"/>
    </row>
    <row r="65" spans="1:10" x14ac:dyDescent="0.25">
      <c r="A65" s="2">
        <f>RASTREIO!A65</f>
        <v>0</v>
      </c>
      <c r="B65" s="2" t="str">
        <f t="shared" si="4"/>
        <v/>
      </c>
      <c r="C65" s="2" t="str">
        <f t="shared" si="5"/>
        <v/>
      </c>
      <c r="D65" s="2" t="str">
        <f t="shared" si="6"/>
        <v/>
      </c>
      <c r="E65" s="2"/>
      <c r="F65" s="2"/>
      <c r="G65" s="2" t="str">
        <f t="shared" si="7"/>
        <v/>
      </c>
      <c r="H65" s="2"/>
      <c r="I65" s="39"/>
      <c r="J65" s="38"/>
    </row>
    <row r="66" spans="1:10" x14ac:dyDescent="0.25">
      <c r="A66" s="2">
        <f>RASTREIO!A66</f>
        <v>0</v>
      </c>
      <c r="B66" s="2" t="str">
        <f t="shared" si="4"/>
        <v/>
      </c>
      <c r="C66" s="2" t="str">
        <f t="shared" si="5"/>
        <v/>
      </c>
      <c r="D66" s="2" t="str">
        <f t="shared" si="6"/>
        <v/>
      </c>
      <c r="E66" s="2"/>
      <c r="F66" s="2"/>
      <c r="G66" s="2" t="str">
        <f t="shared" si="7"/>
        <v/>
      </c>
      <c r="H66" s="2"/>
      <c r="I66" s="39"/>
      <c r="J66" s="38"/>
    </row>
    <row r="67" spans="1:10" x14ac:dyDescent="0.25">
      <c r="A67" s="2">
        <f>RASTREIO!A67</f>
        <v>0</v>
      </c>
      <c r="B67" s="2" t="str">
        <f t="shared" si="4"/>
        <v/>
      </c>
      <c r="C67" s="2" t="str">
        <f t="shared" si="5"/>
        <v/>
      </c>
      <c r="D67" s="2" t="str">
        <f t="shared" si="6"/>
        <v/>
      </c>
      <c r="E67" s="2"/>
      <c r="F67" s="2"/>
      <c r="G67" s="2" t="str">
        <f t="shared" si="7"/>
        <v/>
      </c>
      <c r="H67" s="2"/>
      <c r="I67" s="39"/>
      <c r="J67" s="38"/>
    </row>
    <row r="68" spans="1:10" x14ac:dyDescent="0.25">
      <c r="A68" s="2">
        <f>RASTREIO!A68</f>
        <v>0</v>
      </c>
      <c r="B68" s="2" t="str">
        <f t="shared" si="4"/>
        <v/>
      </c>
      <c r="C68" s="2" t="str">
        <f t="shared" si="5"/>
        <v/>
      </c>
      <c r="D68" s="2" t="str">
        <f t="shared" si="6"/>
        <v/>
      </c>
      <c r="E68" s="2"/>
      <c r="F68" s="2"/>
      <c r="G68" s="2" t="str">
        <f t="shared" si="7"/>
        <v/>
      </c>
      <c r="H68" s="2"/>
      <c r="I68" s="39"/>
      <c r="J68" s="38"/>
    </row>
    <row r="69" spans="1:10" x14ac:dyDescent="0.25">
      <c r="A69" s="2">
        <f>RASTREIO!A69</f>
        <v>0</v>
      </c>
      <c r="B69" s="2" t="str">
        <f t="shared" si="4"/>
        <v/>
      </c>
      <c r="C69" s="2" t="str">
        <f t="shared" si="5"/>
        <v/>
      </c>
      <c r="D69" s="2" t="str">
        <f t="shared" si="6"/>
        <v/>
      </c>
      <c r="E69" s="2"/>
      <c r="F69" s="2"/>
      <c r="G69" s="2" t="str">
        <f t="shared" si="7"/>
        <v/>
      </c>
      <c r="H69" s="2"/>
      <c r="I69" s="39"/>
      <c r="J69" s="38"/>
    </row>
    <row r="70" spans="1:10" x14ac:dyDescent="0.25">
      <c r="A70" s="2">
        <f>RASTREIO!A70</f>
        <v>0</v>
      </c>
      <c r="B70" s="2" t="str">
        <f t="shared" ref="B70:B101" si="8">IF(ISERROR(VLOOKUP(A70,geral,4,0)),"",VLOOKUP(A70,geral,4,0))</f>
        <v/>
      </c>
      <c r="C70" s="2" t="str">
        <f t="shared" ref="C70:C101" si="9">IF(ISERROR(VLOOKUP(A70,geral,3,0)),"",VLOOKUP(A70,geral,3,0))</f>
        <v/>
      </c>
      <c r="D70" s="2" t="str">
        <f t="shared" ref="D70:D101" si="10">IF(ISERROR(VLOOKUP(A70,geral,5,0)),"",VLOOKUP(A70,geral,5,0))</f>
        <v/>
      </c>
      <c r="E70" s="2"/>
      <c r="F70" s="2"/>
      <c r="G70" s="2" t="str">
        <f t="shared" ref="G70:G101" si="11">IF(ISERROR(VLOOKUP(A70,geral,13,0)),"",VLOOKUP(A70,rastreio1,13,0))</f>
        <v/>
      </c>
      <c r="H70" s="2"/>
      <c r="I70" s="39"/>
      <c r="J70" s="38"/>
    </row>
    <row r="71" spans="1:10" x14ac:dyDescent="0.25">
      <c r="A71" s="2">
        <f>RASTREIO!A71</f>
        <v>0</v>
      </c>
      <c r="B71" s="2" t="str">
        <f t="shared" si="8"/>
        <v/>
      </c>
      <c r="C71" s="2" t="str">
        <f t="shared" si="9"/>
        <v/>
      </c>
      <c r="D71" s="2" t="str">
        <f t="shared" si="10"/>
        <v/>
      </c>
      <c r="E71" s="2"/>
      <c r="F71" s="2"/>
      <c r="G71" s="2" t="str">
        <f t="shared" si="11"/>
        <v/>
      </c>
      <c r="H71" s="2"/>
      <c r="I71" s="39"/>
      <c r="J71" s="38"/>
    </row>
    <row r="72" spans="1:10" x14ac:dyDescent="0.25">
      <c r="A72" s="2">
        <f>RASTREIO!A72</f>
        <v>0</v>
      </c>
      <c r="B72" s="2" t="str">
        <f t="shared" si="8"/>
        <v/>
      </c>
      <c r="C72" s="2" t="str">
        <f t="shared" si="9"/>
        <v/>
      </c>
      <c r="D72" s="2" t="str">
        <f t="shared" si="10"/>
        <v/>
      </c>
      <c r="E72" s="2"/>
      <c r="F72" s="2"/>
      <c r="G72" s="2" t="str">
        <f t="shared" si="11"/>
        <v/>
      </c>
      <c r="H72" s="2"/>
      <c r="I72" s="39"/>
      <c r="J72" s="38"/>
    </row>
    <row r="73" spans="1:10" x14ac:dyDescent="0.25">
      <c r="A73" s="2">
        <f>RASTREIO!A73</f>
        <v>0</v>
      </c>
      <c r="B73" s="2" t="str">
        <f t="shared" si="8"/>
        <v/>
      </c>
      <c r="C73" s="2" t="str">
        <f t="shared" si="9"/>
        <v/>
      </c>
      <c r="D73" s="2" t="str">
        <f t="shared" si="10"/>
        <v/>
      </c>
      <c r="E73" s="2"/>
      <c r="F73" s="2"/>
      <c r="G73" s="2" t="str">
        <f t="shared" si="11"/>
        <v/>
      </c>
      <c r="H73" s="2"/>
      <c r="I73" s="39"/>
      <c r="J73" s="38"/>
    </row>
    <row r="74" spans="1:10" x14ac:dyDescent="0.25">
      <c r="A74" s="2">
        <f>RASTREIO!A74</f>
        <v>0</v>
      </c>
      <c r="B74" s="2" t="str">
        <f t="shared" si="8"/>
        <v/>
      </c>
      <c r="C74" s="2" t="str">
        <f t="shared" si="9"/>
        <v/>
      </c>
      <c r="D74" s="2" t="str">
        <f t="shared" si="10"/>
        <v/>
      </c>
      <c r="E74" s="2"/>
      <c r="F74" s="2"/>
      <c r="G74" s="2" t="str">
        <f t="shared" si="11"/>
        <v/>
      </c>
      <c r="H74" s="2"/>
      <c r="I74" s="39"/>
      <c r="J74" s="38"/>
    </row>
    <row r="75" spans="1:10" x14ac:dyDescent="0.25">
      <c r="A75" s="2">
        <f>RASTREIO!A75</f>
        <v>0</v>
      </c>
      <c r="B75" s="2" t="str">
        <f t="shared" si="8"/>
        <v/>
      </c>
      <c r="C75" s="2" t="str">
        <f t="shared" si="9"/>
        <v/>
      </c>
      <c r="D75" s="2" t="str">
        <f t="shared" si="10"/>
        <v/>
      </c>
      <c r="E75" s="2"/>
      <c r="F75" s="2"/>
      <c r="G75" s="2" t="str">
        <f t="shared" si="11"/>
        <v/>
      </c>
      <c r="H75" s="2"/>
      <c r="I75" s="39"/>
      <c r="J75" s="38"/>
    </row>
    <row r="76" spans="1:10" x14ac:dyDescent="0.25">
      <c r="A76" s="2">
        <f>RASTREIO!A76</f>
        <v>0</v>
      </c>
      <c r="B76" s="2" t="str">
        <f t="shared" si="8"/>
        <v/>
      </c>
      <c r="C76" s="2" t="str">
        <f t="shared" si="9"/>
        <v/>
      </c>
      <c r="D76" s="2" t="str">
        <f t="shared" si="10"/>
        <v/>
      </c>
      <c r="E76" s="2"/>
      <c r="F76" s="2"/>
      <c r="G76" s="2" t="str">
        <f t="shared" si="11"/>
        <v/>
      </c>
      <c r="H76" s="2"/>
      <c r="I76" s="39"/>
      <c r="J76" s="38"/>
    </row>
    <row r="77" spans="1:10" x14ac:dyDescent="0.25">
      <c r="A77" s="2">
        <f>RASTREIO!A77</f>
        <v>0</v>
      </c>
      <c r="B77" s="2" t="str">
        <f t="shared" si="8"/>
        <v/>
      </c>
      <c r="C77" s="2" t="str">
        <f t="shared" si="9"/>
        <v/>
      </c>
      <c r="D77" s="2" t="str">
        <f t="shared" si="10"/>
        <v/>
      </c>
      <c r="E77" s="2"/>
      <c r="F77" s="2"/>
      <c r="G77" s="2" t="str">
        <f t="shared" si="11"/>
        <v/>
      </c>
      <c r="H77" s="2"/>
      <c r="I77" s="39"/>
      <c r="J77" s="38"/>
    </row>
    <row r="78" spans="1:10" x14ac:dyDescent="0.25">
      <c r="A78" s="2">
        <f>RASTREIO!A78</f>
        <v>0</v>
      </c>
      <c r="B78" s="2" t="str">
        <f t="shared" si="8"/>
        <v/>
      </c>
      <c r="C78" s="2" t="str">
        <f t="shared" si="9"/>
        <v/>
      </c>
      <c r="D78" s="2" t="str">
        <f t="shared" si="10"/>
        <v/>
      </c>
      <c r="E78" s="2"/>
      <c r="F78" s="2"/>
      <c r="G78" s="2" t="str">
        <f t="shared" si="11"/>
        <v/>
      </c>
      <c r="H78" s="2"/>
      <c r="I78" s="39"/>
      <c r="J78" s="38"/>
    </row>
    <row r="79" spans="1:10" x14ac:dyDescent="0.25">
      <c r="A79" s="2">
        <f>RASTREIO!A79</f>
        <v>0</v>
      </c>
      <c r="B79" s="2" t="str">
        <f t="shared" si="8"/>
        <v/>
      </c>
      <c r="C79" s="2" t="str">
        <f t="shared" si="9"/>
        <v/>
      </c>
      <c r="D79" s="2" t="str">
        <f t="shared" si="10"/>
        <v/>
      </c>
      <c r="E79" s="2"/>
      <c r="F79" s="2"/>
      <c r="G79" s="2" t="str">
        <f t="shared" si="11"/>
        <v/>
      </c>
      <c r="H79" s="2"/>
      <c r="I79" s="39"/>
      <c r="J79" s="38"/>
    </row>
    <row r="80" spans="1:10" x14ac:dyDescent="0.25">
      <c r="A80" s="2">
        <f>RASTREIO!A80</f>
        <v>0</v>
      </c>
      <c r="B80" s="2" t="str">
        <f t="shared" si="8"/>
        <v/>
      </c>
      <c r="C80" s="2" t="str">
        <f t="shared" si="9"/>
        <v/>
      </c>
      <c r="D80" s="2" t="str">
        <f t="shared" si="10"/>
        <v/>
      </c>
      <c r="E80" s="2"/>
      <c r="F80" s="2"/>
      <c r="G80" s="2" t="str">
        <f t="shared" si="11"/>
        <v/>
      </c>
      <c r="H80" s="2"/>
      <c r="I80" s="39"/>
      <c r="J80" s="38"/>
    </row>
    <row r="81" spans="1:10" x14ac:dyDescent="0.25">
      <c r="A81" s="2">
        <f>RASTREIO!A81</f>
        <v>0</v>
      </c>
      <c r="B81" s="2" t="str">
        <f t="shared" si="8"/>
        <v/>
      </c>
      <c r="C81" s="2" t="str">
        <f t="shared" si="9"/>
        <v/>
      </c>
      <c r="D81" s="2" t="str">
        <f t="shared" si="10"/>
        <v/>
      </c>
      <c r="E81" s="2"/>
      <c r="F81" s="2"/>
      <c r="G81" s="2" t="str">
        <f t="shared" si="11"/>
        <v/>
      </c>
      <c r="H81" s="2"/>
      <c r="I81" s="39"/>
      <c r="J81" s="38"/>
    </row>
    <row r="82" spans="1:10" x14ac:dyDescent="0.25">
      <c r="A82" s="2">
        <f>RASTREIO!A82</f>
        <v>0</v>
      </c>
      <c r="B82" s="2" t="str">
        <f t="shared" si="8"/>
        <v/>
      </c>
      <c r="C82" s="2" t="str">
        <f t="shared" si="9"/>
        <v/>
      </c>
      <c r="D82" s="2" t="str">
        <f t="shared" si="10"/>
        <v/>
      </c>
      <c r="E82" s="2"/>
      <c r="F82" s="2"/>
      <c r="G82" s="2" t="str">
        <f t="shared" si="11"/>
        <v/>
      </c>
      <c r="H82" s="2"/>
      <c r="I82" s="39"/>
      <c r="J82" s="38"/>
    </row>
    <row r="83" spans="1:10" x14ac:dyDescent="0.25">
      <c r="A83" s="2">
        <f>RASTREIO!A83</f>
        <v>0</v>
      </c>
      <c r="B83" s="2" t="str">
        <f t="shared" si="8"/>
        <v/>
      </c>
      <c r="C83" s="2" t="str">
        <f t="shared" si="9"/>
        <v/>
      </c>
      <c r="D83" s="2" t="str">
        <f t="shared" si="10"/>
        <v/>
      </c>
      <c r="E83" s="2"/>
      <c r="F83" s="2"/>
      <c r="G83" s="2" t="str">
        <f t="shared" si="11"/>
        <v/>
      </c>
      <c r="H83" s="2"/>
      <c r="I83" s="39"/>
      <c r="J83" s="38"/>
    </row>
    <row r="84" spans="1:10" x14ac:dyDescent="0.25">
      <c r="A84" s="2">
        <f>RASTREIO!A84</f>
        <v>0</v>
      </c>
      <c r="B84" s="2" t="str">
        <f t="shared" si="8"/>
        <v/>
      </c>
      <c r="C84" s="2" t="str">
        <f t="shared" si="9"/>
        <v/>
      </c>
      <c r="D84" s="2" t="str">
        <f t="shared" si="10"/>
        <v/>
      </c>
      <c r="E84" s="2"/>
      <c r="F84" s="2"/>
      <c r="G84" s="2" t="str">
        <f t="shared" si="11"/>
        <v/>
      </c>
      <c r="H84" s="2"/>
      <c r="I84" s="39"/>
      <c r="J84" s="38"/>
    </row>
    <row r="85" spans="1:10" x14ac:dyDescent="0.25">
      <c r="A85" s="2">
        <f>RASTREIO!A85</f>
        <v>0</v>
      </c>
      <c r="B85" s="2" t="str">
        <f t="shared" si="8"/>
        <v/>
      </c>
      <c r="C85" s="2" t="str">
        <f t="shared" si="9"/>
        <v/>
      </c>
      <c r="D85" s="2" t="str">
        <f t="shared" si="10"/>
        <v/>
      </c>
      <c r="E85" s="2"/>
      <c r="F85" s="2"/>
      <c r="G85" s="2" t="str">
        <f t="shared" si="11"/>
        <v/>
      </c>
      <c r="H85" s="2"/>
      <c r="I85" s="39"/>
      <c r="J85" s="38"/>
    </row>
    <row r="86" spans="1:10" x14ac:dyDescent="0.25">
      <c r="A86" s="2"/>
      <c r="B86" s="2" t="str">
        <f t="shared" si="8"/>
        <v/>
      </c>
      <c r="C86" s="2" t="str">
        <f t="shared" si="9"/>
        <v/>
      </c>
      <c r="D86" s="2" t="str">
        <f t="shared" si="10"/>
        <v/>
      </c>
      <c r="E86" s="2"/>
      <c r="F86" s="2"/>
      <c r="G86" s="2" t="str">
        <f t="shared" si="11"/>
        <v/>
      </c>
      <c r="H86" s="2"/>
      <c r="I86" s="39"/>
      <c r="J86" s="38"/>
    </row>
    <row r="87" spans="1:10" x14ac:dyDescent="0.25">
      <c r="A87" s="2"/>
      <c r="B87" s="2" t="str">
        <f t="shared" si="8"/>
        <v/>
      </c>
      <c r="C87" s="2" t="str">
        <f t="shared" si="9"/>
        <v/>
      </c>
      <c r="D87" s="2" t="str">
        <f t="shared" si="10"/>
        <v/>
      </c>
      <c r="E87" s="2"/>
      <c r="F87" s="2"/>
      <c r="G87" s="2" t="str">
        <f t="shared" si="11"/>
        <v/>
      </c>
      <c r="H87" s="2"/>
      <c r="I87" s="39"/>
      <c r="J87" s="38"/>
    </row>
    <row r="88" spans="1:10" x14ac:dyDescent="0.25">
      <c r="A88" s="2"/>
      <c r="B88" s="2" t="str">
        <f t="shared" si="8"/>
        <v/>
      </c>
      <c r="C88" s="2" t="str">
        <f t="shared" si="9"/>
        <v/>
      </c>
      <c r="D88" s="2" t="str">
        <f t="shared" si="10"/>
        <v/>
      </c>
      <c r="E88" s="2"/>
      <c r="F88" s="2"/>
      <c r="G88" s="2" t="str">
        <f t="shared" si="11"/>
        <v/>
      </c>
      <c r="H88" s="2"/>
      <c r="I88" s="39"/>
      <c r="J88" s="38"/>
    </row>
    <row r="89" spans="1:10" x14ac:dyDescent="0.25">
      <c r="A89" s="2"/>
      <c r="B89" s="2" t="str">
        <f t="shared" si="8"/>
        <v/>
      </c>
      <c r="C89" s="2" t="str">
        <f t="shared" si="9"/>
        <v/>
      </c>
      <c r="D89" s="2" t="str">
        <f t="shared" si="10"/>
        <v/>
      </c>
      <c r="E89" s="2"/>
      <c r="F89" s="2"/>
      <c r="G89" s="2" t="str">
        <f t="shared" si="11"/>
        <v/>
      </c>
      <c r="H89" s="2"/>
      <c r="I89" s="39"/>
      <c r="J89" s="38"/>
    </row>
    <row r="90" spans="1:10" x14ac:dyDescent="0.25">
      <c r="A90" s="2"/>
      <c r="B90" s="2" t="str">
        <f t="shared" si="8"/>
        <v/>
      </c>
      <c r="C90" s="2" t="str">
        <f t="shared" si="9"/>
        <v/>
      </c>
      <c r="D90" s="2" t="str">
        <f t="shared" si="10"/>
        <v/>
      </c>
      <c r="E90" s="2"/>
      <c r="F90" s="2"/>
      <c r="G90" s="2" t="str">
        <f t="shared" si="11"/>
        <v/>
      </c>
      <c r="H90" s="2"/>
      <c r="I90" s="39"/>
      <c r="J90" s="38"/>
    </row>
    <row r="91" spans="1:10" x14ac:dyDescent="0.25">
      <c r="A91" s="2"/>
      <c r="B91" s="2" t="str">
        <f t="shared" si="8"/>
        <v/>
      </c>
      <c r="C91" s="2" t="str">
        <f t="shared" si="9"/>
        <v/>
      </c>
      <c r="D91" s="2" t="str">
        <f t="shared" si="10"/>
        <v/>
      </c>
      <c r="E91" s="2"/>
      <c r="F91" s="2"/>
      <c r="G91" s="2" t="str">
        <f t="shared" si="11"/>
        <v/>
      </c>
      <c r="H91" s="2"/>
      <c r="I91" s="39"/>
      <c r="J91" s="38"/>
    </row>
    <row r="92" spans="1:10" x14ac:dyDescent="0.25">
      <c r="A92" s="2"/>
      <c r="B92" s="2" t="str">
        <f t="shared" si="8"/>
        <v/>
      </c>
      <c r="C92" s="2" t="str">
        <f t="shared" si="9"/>
        <v/>
      </c>
      <c r="D92" s="2" t="str">
        <f t="shared" si="10"/>
        <v/>
      </c>
      <c r="E92" s="2"/>
      <c r="F92" s="2"/>
      <c r="G92" s="2" t="str">
        <f t="shared" si="11"/>
        <v/>
      </c>
      <c r="H92" s="2"/>
      <c r="I92" s="39"/>
      <c r="J92" s="38"/>
    </row>
    <row r="93" spans="1:10" x14ac:dyDescent="0.25">
      <c r="A93" s="2"/>
      <c r="B93" s="2" t="str">
        <f t="shared" si="8"/>
        <v/>
      </c>
      <c r="C93" s="2" t="str">
        <f t="shared" si="9"/>
        <v/>
      </c>
      <c r="D93" s="2" t="str">
        <f t="shared" si="10"/>
        <v/>
      </c>
      <c r="E93" s="2"/>
      <c r="F93" s="2"/>
      <c r="G93" s="2" t="str">
        <f t="shared" si="11"/>
        <v/>
      </c>
      <c r="H93" s="2"/>
      <c r="I93" s="39"/>
      <c r="J93" s="38"/>
    </row>
    <row r="94" spans="1:10" x14ac:dyDescent="0.25">
      <c r="A94" s="2"/>
      <c r="B94" s="2" t="str">
        <f t="shared" si="8"/>
        <v/>
      </c>
      <c r="C94" s="2" t="str">
        <f t="shared" si="9"/>
        <v/>
      </c>
      <c r="D94" s="2" t="str">
        <f t="shared" si="10"/>
        <v/>
      </c>
      <c r="E94" s="2"/>
      <c r="F94" s="2"/>
      <c r="G94" s="2" t="str">
        <f t="shared" si="11"/>
        <v/>
      </c>
      <c r="H94" s="2"/>
      <c r="I94" s="39"/>
      <c r="J94" s="38"/>
    </row>
    <row r="95" spans="1:10" x14ac:dyDescent="0.25">
      <c r="A95" s="2"/>
      <c r="B95" s="2" t="str">
        <f t="shared" si="8"/>
        <v/>
      </c>
      <c r="C95" s="2" t="str">
        <f t="shared" si="9"/>
        <v/>
      </c>
      <c r="D95" s="2" t="str">
        <f t="shared" si="10"/>
        <v/>
      </c>
      <c r="E95" s="2"/>
      <c r="F95" s="2"/>
      <c r="G95" s="2" t="str">
        <f t="shared" si="11"/>
        <v/>
      </c>
      <c r="H95" s="2"/>
      <c r="I95" s="39"/>
      <c r="J95" s="38"/>
    </row>
    <row r="96" spans="1:10" x14ac:dyDescent="0.25">
      <c r="A96" s="2"/>
      <c r="B96" s="2" t="str">
        <f t="shared" si="8"/>
        <v/>
      </c>
      <c r="C96" s="2" t="str">
        <f t="shared" si="9"/>
        <v/>
      </c>
      <c r="D96" s="2" t="str">
        <f t="shared" si="10"/>
        <v/>
      </c>
      <c r="E96" s="2"/>
      <c r="F96" s="2"/>
      <c r="G96" s="2" t="str">
        <f t="shared" si="11"/>
        <v/>
      </c>
      <c r="H96" s="2"/>
      <c r="I96" s="39"/>
      <c r="J96" s="38"/>
    </row>
    <row r="97" spans="1:10" x14ac:dyDescent="0.25">
      <c r="A97" s="2"/>
      <c r="B97" s="2" t="str">
        <f t="shared" si="8"/>
        <v/>
      </c>
      <c r="C97" s="2" t="str">
        <f t="shared" si="9"/>
        <v/>
      </c>
      <c r="D97" s="2" t="str">
        <f t="shared" si="10"/>
        <v/>
      </c>
      <c r="E97" s="2"/>
      <c r="F97" s="2"/>
      <c r="G97" s="2" t="str">
        <f t="shared" si="11"/>
        <v/>
      </c>
      <c r="H97" s="2"/>
      <c r="I97" s="39"/>
      <c r="J97" s="38"/>
    </row>
    <row r="98" spans="1:10" x14ac:dyDescent="0.25">
      <c r="A98" s="2"/>
      <c r="B98" s="2" t="str">
        <f t="shared" si="8"/>
        <v/>
      </c>
      <c r="C98" s="2" t="str">
        <f t="shared" si="9"/>
        <v/>
      </c>
      <c r="D98" s="2" t="str">
        <f t="shared" si="10"/>
        <v/>
      </c>
      <c r="E98" s="2"/>
      <c r="F98" s="2"/>
      <c r="G98" s="2" t="str">
        <f t="shared" si="11"/>
        <v/>
      </c>
      <c r="H98" s="2"/>
      <c r="I98" s="39"/>
      <c r="J98" s="38"/>
    </row>
    <row r="99" spans="1:10" x14ac:dyDescent="0.25">
      <c r="A99" s="2"/>
      <c r="B99" s="2" t="str">
        <f t="shared" si="8"/>
        <v/>
      </c>
      <c r="C99" s="2" t="str">
        <f t="shared" si="9"/>
        <v/>
      </c>
      <c r="D99" s="2" t="str">
        <f t="shared" si="10"/>
        <v/>
      </c>
      <c r="E99" s="2"/>
      <c r="F99" s="2"/>
      <c r="G99" s="2" t="str">
        <f t="shared" si="11"/>
        <v/>
      </c>
      <c r="H99" s="2"/>
      <c r="I99" s="39"/>
      <c r="J99" s="38"/>
    </row>
    <row r="100" spans="1:10" x14ac:dyDescent="0.25">
      <c r="A100" s="2"/>
      <c r="B100" s="2" t="str">
        <f t="shared" si="8"/>
        <v/>
      </c>
      <c r="C100" s="2" t="str">
        <f t="shared" si="9"/>
        <v/>
      </c>
      <c r="D100" s="2" t="str">
        <f t="shared" si="10"/>
        <v/>
      </c>
      <c r="E100" s="2"/>
      <c r="F100" s="2"/>
      <c r="G100" s="2" t="str">
        <f t="shared" si="11"/>
        <v/>
      </c>
      <c r="H100" s="2"/>
      <c r="I100" s="39"/>
      <c r="J100" s="38"/>
    </row>
    <row r="101" spans="1:10" x14ac:dyDescent="0.25">
      <c r="A101" s="2"/>
      <c r="B101" s="2" t="str">
        <f t="shared" si="8"/>
        <v/>
      </c>
      <c r="C101" s="2" t="str">
        <f t="shared" si="9"/>
        <v/>
      </c>
      <c r="D101" s="2" t="str">
        <f t="shared" si="10"/>
        <v/>
      </c>
      <c r="E101" s="2"/>
      <c r="F101" s="2"/>
      <c r="G101" s="2" t="str">
        <f t="shared" si="11"/>
        <v/>
      </c>
      <c r="H101" s="2"/>
      <c r="I101" s="39"/>
      <c r="J101" s="38"/>
    </row>
    <row r="102" spans="1:10" x14ac:dyDescent="0.25">
      <c r="A102" s="2"/>
      <c r="B102" s="2" t="str">
        <f t="shared" ref="B102:B133" si="12">IF(ISERROR(VLOOKUP(A102,geral,4,0)),"",VLOOKUP(A102,geral,4,0))</f>
        <v/>
      </c>
      <c r="C102" s="2" t="str">
        <f t="shared" ref="C102:C136" si="13">IF(ISERROR(VLOOKUP(A102,geral,3,0)),"",VLOOKUP(A102,geral,3,0))</f>
        <v/>
      </c>
      <c r="D102" s="2" t="str">
        <f t="shared" ref="D102:D133" si="14">IF(ISERROR(VLOOKUP(A102,geral,5,0)),"",VLOOKUP(A102,geral,5,0))</f>
        <v/>
      </c>
      <c r="E102" s="2"/>
      <c r="F102" s="2"/>
      <c r="G102" s="2" t="str">
        <f t="shared" ref="G102:G107" si="15">IF(ISERROR(VLOOKUP(A102,geral,13,0)),"",VLOOKUP(A102,rastreio1,13,0))</f>
        <v/>
      </c>
      <c r="H102" s="2"/>
      <c r="I102" s="39"/>
      <c r="J102" s="38"/>
    </row>
    <row r="103" spans="1:10" x14ac:dyDescent="0.25">
      <c r="A103" s="2"/>
      <c r="B103" s="2" t="str">
        <f t="shared" si="12"/>
        <v/>
      </c>
      <c r="C103" s="2" t="str">
        <f t="shared" si="13"/>
        <v/>
      </c>
      <c r="D103" s="2" t="str">
        <f t="shared" si="14"/>
        <v/>
      </c>
      <c r="E103" s="2"/>
      <c r="F103" s="2"/>
      <c r="G103" s="2" t="str">
        <f t="shared" si="15"/>
        <v/>
      </c>
      <c r="H103" s="2"/>
      <c r="I103" s="39"/>
      <c r="J103" s="38"/>
    </row>
    <row r="104" spans="1:10" x14ac:dyDescent="0.25">
      <c r="A104" s="2"/>
      <c r="B104" s="2" t="str">
        <f t="shared" si="12"/>
        <v/>
      </c>
      <c r="C104" s="2" t="str">
        <f t="shared" si="13"/>
        <v/>
      </c>
      <c r="D104" s="2" t="str">
        <f t="shared" si="14"/>
        <v/>
      </c>
      <c r="E104" s="2"/>
      <c r="F104" s="2"/>
      <c r="G104" s="2" t="str">
        <f t="shared" si="15"/>
        <v/>
      </c>
      <c r="H104" s="2"/>
      <c r="I104" s="39"/>
      <c r="J104" s="38"/>
    </row>
    <row r="105" spans="1:10" x14ac:dyDescent="0.25">
      <c r="A105" s="2"/>
      <c r="B105" s="2" t="str">
        <f t="shared" si="12"/>
        <v/>
      </c>
      <c r="C105" s="2" t="str">
        <f t="shared" si="13"/>
        <v/>
      </c>
      <c r="D105" s="2" t="str">
        <f t="shared" si="14"/>
        <v/>
      </c>
      <c r="E105" s="2"/>
      <c r="F105" s="2"/>
      <c r="G105" s="2" t="str">
        <f t="shared" si="15"/>
        <v/>
      </c>
      <c r="H105" s="2"/>
      <c r="I105" s="39"/>
      <c r="J105" s="38"/>
    </row>
    <row r="106" spans="1:10" x14ac:dyDescent="0.25">
      <c r="A106" s="2"/>
      <c r="B106" s="2" t="str">
        <f t="shared" si="12"/>
        <v/>
      </c>
      <c r="C106" s="2" t="str">
        <f t="shared" si="13"/>
        <v/>
      </c>
      <c r="D106" s="2" t="str">
        <f t="shared" si="14"/>
        <v/>
      </c>
      <c r="E106" s="2"/>
      <c r="F106" s="2"/>
      <c r="G106" s="2" t="str">
        <f t="shared" si="15"/>
        <v/>
      </c>
      <c r="H106" s="2"/>
      <c r="I106" s="39"/>
      <c r="J106" s="38"/>
    </row>
    <row r="107" spans="1:10" x14ac:dyDescent="0.25">
      <c r="A107" s="2"/>
      <c r="B107" s="2" t="str">
        <f t="shared" si="12"/>
        <v/>
      </c>
      <c r="C107" s="2" t="str">
        <f t="shared" si="13"/>
        <v/>
      </c>
      <c r="D107" s="2" t="str">
        <f t="shared" si="14"/>
        <v/>
      </c>
      <c r="E107" s="2"/>
      <c r="F107" s="2"/>
      <c r="G107" s="2" t="str">
        <f t="shared" si="15"/>
        <v/>
      </c>
      <c r="H107" s="2"/>
      <c r="I107" s="39"/>
      <c r="J107" s="38"/>
    </row>
    <row r="108" spans="1:10" x14ac:dyDescent="0.25">
      <c r="B108" s="2" t="str">
        <f t="shared" si="12"/>
        <v/>
      </c>
      <c r="C108" s="2" t="str">
        <f t="shared" si="13"/>
        <v/>
      </c>
      <c r="D108" s="2" t="str">
        <f t="shared" si="14"/>
        <v/>
      </c>
    </row>
    <row r="109" spans="1:10" x14ac:dyDescent="0.25">
      <c r="B109" s="2" t="str">
        <f t="shared" si="12"/>
        <v/>
      </c>
      <c r="C109" s="2" t="str">
        <f t="shared" si="13"/>
        <v/>
      </c>
      <c r="D109" s="2" t="str">
        <f t="shared" si="14"/>
        <v/>
      </c>
    </row>
    <row r="110" spans="1:10" x14ac:dyDescent="0.25">
      <c r="B110" s="2" t="str">
        <f t="shared" si="12"/>
        <v/>
      </c>
      <c r="C110" s="2" t="str">
        <f t="shared" si="13"/>
        <v/>
      </c>
      <c r="D110" s="2" t="str">
        <f t="shared" si="14"/>
        <v/>
      </c>
    </row>
    <row r="111" spans="1:10" x14ac:dyDescent="0.25">
      <c r="B111" s="2" t="str">
        <f t="shared" si="12"/>
        <v/>
      </c>
      <c r="C111" s="2" t="str">
        <f t="shared" si="13"/>
        <v/>
      </c>
      <c r="D111" s="2" t="str">
        <f t="shared" si="14"/>
        <v/>
      </c>
    </row>
    <row r="112" spans="1:10" x14ac:dyDescent="0.25">
      <c r="B112" s="2" t="str">
        <f t="shared" si="12"/>
        <v/>
      </c>
      <c r="C112" s="2" t="str">
        <f t="shared" si="13"/>
        <v/>
      </c>
      <c r="D112" s="2" t="str">
        <f t="shared" si="14"/>
        <v/>
      </c>
    </row>
    <row r="113" spans="2:4" x14ac:dyDescent="0.25">
      <c r="B113" s="2" t="str">
        <f t="shared" si="12"/>
        <v/>
      </c>
      <c r="C113" s="2" t="str">
        <f t="shared" si="13"/>
        <v/>
      </c>
      <c r="D113" s="2" t="str">
        <f t="shared" si="14"/>
        <v/>
      </c>
    </row>
    <row r="114" spans="2:4" x14ac:dyDescent="0.25">
      <c r="B114" s="2" t="str">
        <f t="shared" si="12"/>
        <v/>
      </c>
      <c r="C114" s="2" t="str">
        <f t="shared" si="13"/>
        <v/>
      </c>
      <c r="D114" s="2" t="str">
        <f t="shared" si="14"/>
        <v/>
      </c>
    </row>
    <row r="115" spans="2:4" x14ac:dyDescent="0.25">
      <c r="B115" s="2" t="str">
        <f t="shared" si="12"/>
        <v/>
      </c>
      <c r="C115" s="2" t="str">
        <f t="shared" si="13"/>
        <v/>
      </c>
      <c r="D115" s="2" t="str">
        <f t="shared" si="14"/>
        <v/>
      </c>
    </row>
    <row r="116" spans="2:4" x14ac:dyDescent="0.25">
      <c r="B116" s="2" t="str">
        <f t="shared" si="12"/>
        <v/>
      </c>
      <c r="C116" s="2" t="str">
        <f t="shared" si="13"/>
        <v/>
      </c>
      <c r="D116" s="2" t="str">
        <f t="shared" si="14"/>
        <v/>
      </c>
    </row>
    <row r="117" spans="2:4" x14ac:dyDescent="0.25">
      <c r="B117" s="2" t="str">
        <f t="shared" si="12"/>
        <v/>
      </c>
      <c r="C117" s="2" t="str">
        <f t="shared" si="13"/>
        <v/>
      </c>
      <c r="D117" s="2" t="str">
        <f t="shared" si="14"/>
        <v/>
      </c>
    </row>
    <row r="118" spans="2:4" x14ac:dyDescent="0.25">
      <c r="B118" s="2" t="str">
        <f t="shared" si="12"/>
        <v/>
      </c>
      <c r="C118" s="2" t="str">
        <f t="shared" si="13"/>
        <v/>
      </c>
      <c r="D118" s="2" t="str">
        <f t="shared" si="14"/>
        <v/>
      </c>
    </row>
    <row r="119" spans="2:4" x14ac:dyDescent="0.25">
      <c r="B119" s="2" t="str">
        <f t="shared" si="12"/>
        <v/>
      </c>
      <c r="C119" s="2" t="str">
        <f t="shared" si="13"/>
        <v/>
      </c>
      <c r="D119" s="2" t="str">
        <f t="shared" si="14"/>
        <v/>
      </c>
    </row>
    <row r="120" spans="2:4" x14ac:dyDescent="0.25">
      <c r="B120" s="2" t="str">
        <f t="shared" si="12"/>
        <v/>
      </c>
      <c r="C120" s="2" t="str">
        <f t="shared" si="13"/>
        <v/>
      </c>
      <c r="D120" s="2" t="str">
        <f t="shared" si="14"/>
        <v/>
      </c>
    </row>
    <row r="121" spans="2:4" x14ac:dyDescent="0.25">
      <c r="B121" s="2" t="str">
        <f t="shared" si="12"/>
        <v/>
      </c>
      <c r="C121" s="2" t="str">
        <f t="shared" si="13"/>
        <v/>
      </c>
      <c r="D121" s="2" t="str">
        <f t="shared" si="14"/>
        <v/>
      </c>
    </row>
    <row r="122" spans="2:4" x14ac:dyDescent="0.25">
      <c r="B122" s="2" t="str">
        <f t="shared" si="12"/>
        <v/>
      </c>
      <c r="C122" s="2" t="str">
        <f t="shared" si="13"/>
        <v/>
      </c>
      <c r="D122" s="2" t="str">
        <f t="shared" si="14"/>
        <v/>
      </c>
    </row>
    <row r="123" spans="2:4" x14ac:dyDescent="0.25">
      <c r="B123" s="2" t="str">
        <f t="shared" si="12"/>
        <v/>
      </c>
      <c r="C123" s="2" t="str">
        <f t="shared" si="13"/>
        <v/>
      </c>
      <c r="D123" s="2" t="str">
        <f t="shared" si="14"/>
        <v/>
      </c>
    </row>
    <row r="124" spans="2:4" x14ac:dyDescent="0.25">
      <c r="B124" s="2" t="str">
        <f t="shared" si="12"/>
        <v/>
      </c>
      <c r="C124" s="2" t="str">
        <f t="shared" si="13"/>
        <v/>
      </c>
      <c r="D124" s="2" t="str">
        <f t="shared" si="14"/>
        <v/>
      </c>
    </row>
    <row r="125" spans="2:4" x14ac:dyDescent="0.25">
      <c r="B125" s="2" t="str">
        <f t="shared" si="12"/>
        <v/>
      </c>
      <c r="C125" s="2" t="str">
        <f t="shared" si="13"/>
        <v/>
      </c>
      <c r="D125" s="2" t="str">
        <f t="shared" si="14"/>
        <v/>
      </c>
    </row>
    <row r="126" spans="2:4" x14ac:dyDescent="0.25">
      <c r="B126" s="2" t="str">
        <f t="shared" si="12"/>
        <v/>
      </c>
      <c r="C126" s="2" t="str">
        <f t="shared" si="13"/>
        <v/>
      </c>
      <c r="D126" s="2" t="str">
        <f t="shared" si="14"/>
        <v/>
      </c>
    </row>
    <row r="127" spans="2:4" x14ac:dyDescent="0.25">
      <c r="B127" s="2" t="str">
        <f t="shared" si="12"/>
        <v/>
      </c>
      <c r="C127" s="2" t="str">
        <f t="shared" si="13"/>
        <v/>
      </c>
      <c r="D127" s="2" t="str">
        <f t="shared" si="14"/>
        <v/>
      </c>
    </row>
    <row r="128" spans="2:4" x14ac:dyDescent="0.25">
      <c r="B128" s="2" t="str">
        <f t="shared" si="12"/>
        <v/>
      </c>
      <c r="C128" s="2" t="str">
        <f t="shared" si="13"/>
        <v/>
      </c>
      <c r="D128" s="2" t="str">
        <f t="shared" si="14"/>
        <v/>
      </c>
    </row>
    <row r="129" spans="2:4" x14ac:dyDescent="0.25">
      <c r="B129" s="2" t="str">
        <f t="shared" si="12"/>
        <v/>
      </c>
      <c r="C129" s="2" t="str">
        <f t="shared" si="13"/>
        <v/>
      </c>
      <c r="D129" s="2" t="str">
        <f t="shared" si="14"/>
        <v/>
      </c>
    </row>
    <row r="130" spans="2:4" x14ac:dyDescent="0.25">
      <c r="B130" s="2" t="str">
        <f t="shared" si="12"/>
        <v/>
      </c>
      <c r="C130" s="2" t="str">
        <f t="shared" si="13"/>
        <v/>
      </c>
      <c r="D130" s="2" t="str">
        <f t="shared" si="14"/>
        <v/>
      </c>
    </row>
    <row r="131" spans="2:4" x14ac:dyDescent="0.25">
      <c r="B131" s="2" t="str">
        <f t="shared" si="12"/>
        <v/>
      </c>
      <c r="C131" s="2" t="str">
        <f t="shared" si="13"/>
        <v/>
      </c>
      <c r="D131" s="2" t="str">
        <f t="shared" si="14"/>
        <v/>
      </c>
    </row>
    <row r="132" spans="2:4" x14ac:dyDescent="0.25">
      <c r="B132" s="2" t="str">
        <f t="shared" si="12"/>
        <v/>
      </c>
      <c r="C132" s="2" t="str">
        <f t="shared" si="13"/>
        <v/>
      </c>
      <c r="D132" s="2" t="str">
        <f t="shared" si="14"/>
        <v/>
      </c>
    </row>
    <row r="133" spans="2:4" x14ac:dyDescent="0.25">
      <c r="B133" s="2" t="str">
        <f t="shared" si="12"/>
        <v/>
      </c>
      <c r="C133" s="2" t="str">
        <f t="shared" si="13"/>
        <v/>
      </c>
      <c r="D133" s="2" t="str">
        <f t="shared" si="14"/>
        <v/>
      </c>
    </row>
    <row r="134" spans="2:4" x14ac:dyDescent="0.25">
      <c r="B134" s="2" t="str">
        <f>IF(ISERROR(VLOOKUP(A134,geral,4,0)),"",VLOOKUP(A134,geral,4,0))</f>
        <v/>
      </c>
      <c r="C134" s="2" t="str">
        <f t="shared" si="13"/>
        <v/>
      </c>
      <c r="D134" s="2" t="str">
        <f t="shared" ref="D134:D139" si="16">IF(ISERROR(VLOOKUP(A134,geral,5,0)),"",VLOOKUP(A134,geral,5,0))</f>
        <v/>
      </c>
    </row>
    <row r="135" spans="2:4" x14ac:dyDescent="0.25">
      <c r="B135" s="2" t="str">
        <f>IF(ISERROR(VLOOKUP(A135,geral,4,0)),"",VLOOKUP(A135,geral,4,0))</f>
        <v/>
      </c>
      <c r="C135" s="2" t="str">
        <f t="shared" si="13"/>
        <v/>
      </c>
      <c r="D135" s="2" t="str">
        <f t="shared" si="16"/>
        <v/>
      </c>
    </row>
    <row r="136" spans="2:4" x14ac:dyDescent="0.25">
      <c r="B136" s="2" t="str">
        <f>IF(ISERROR(VLOOKUP(A136,geral,4,0)),"",VLOOKUP(A136,geral,4,0))</f>
        <v/>
      </c>
      <c r="C136" s="2" t="str">
        <f t="shared" si="13"/>
        <v/>
      </c>
      <c r="D136" s="2" t="str">
        <f t="shared" si="16"/>
        <v/>
      </c>
    </row>
    <row r="137" spans="2:4" x14ac:dyDescent="0.25">
      <c r="D137" s="2" t="str">
        <f t="shared" si="16"/>
        <v/>
      </c>
    </row>
    <row r="138" spans="2:4" x14ac:dyDescent="0.25">
      <c r="D138" s="2" t="str">
        <f t="shared" si="16"/>
        <v/>
      </c>
    </row>
    <row r="139" spans="2:4" x14ac:dyDescent="0.25">
      <c r="D139" s="2" t="str">
        <f t="shared" si="16"/>
        <v/>
      </c>
    </row>
  </sheetData>
  <mergeCells count="1">
    <mergeCell ref="A3:J4"/>
  </mergeCells>
  <conditionalFormatting sqref="J6">
    <cfRule type="containsText" dxfId="37" priority="4" operator="containsText" text="SIM">
      <formula>NOT(ISERROR(SEARCH("SIM",J6)))</formula>
    </cfRule>
  </conditionalFormatting>
  <conditionalFormatting sqref="J8">
    <cfRule type="containsText" dxfId="36" priority="3" operator="containsText" text="SIM">
      <formula>NOT(ISERROR(SEARCH("SIM",J8)))</formula>
    </cfRule>
  </conditionalFormatting>
  <conditionalFormatting sqref="A6:E6 G6:J6 A140:J779 I10:J10 H5 F7:F10 H7:J9 H11:J107 E108:J139 G7:G107 E24:F107 F12:F23 E7:E23 A7:D139">
    <cfRule type="containsText" dxfId="35" priority="2" operator="containsText" text="SIM">
      <formula>NOT(ISERROR(SEARCH("SIM",A5)))</formula>
    </cfRule>
  </conditionalFormatting>
  <conditionalFormatting sqref="A6:E6 G6:J6 A140:J836 I10:J10 H5 F7:F10 H7:J9 H11:J107 E108:J139 G7:G107 E24:F107 F12:F23 E7:E23 A7:D139">
    <cfRule type="containsText" dxfId="34" priority="1" operator="containsText" text="NÃO">
      <formula>NOT(ISERROR(SEARCH("NÃO",A5)))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C433"/>
  <sheetViews>
    <sheetView zoomScale="110" zoomScaleNormal="110" workbookViewId="0">
      <pane ySplit="7" topLeftCell="A8" activePane="bottomLeft" state="frozen"/>
      <selection pane="bottomLeft" activeCell="F16" sqref="F16"/>
    </sheetView>
  </sheetViews>
  <sheetFormatPr defaultRowHeight="15" x14ac:dyDescent="0.25"/>
  <cols>
    <col min="1" max="1" width="10.5703125" customWidth="1"/>
    <col min="2" max="2" width="17.140625" bestFit="1" customWidth="1"/>
    <col min="3" max="3" width="38.85546875" customWidth="1"/>
    <col min="4" max="4" width="15.85546875" bestFit="1" customWidth="1"/>
    <col min="5" max="5" width="16.5703125" bestFit="1" customWidth="1"/>
    <col min="6" max="6" width="34" customWidth="1"/>
    <col min="7" max="7" width="19.7109375" bestFit="1" customWidth="1"/>
    <col min="8" max="8" width="26.42578125" bestFit="1" customWidth="1"/>
    <col min="9" max="9" width="26.7109375" bestFit="1" customWidth="1"/>
    <col min="10" max="10" width="24.28515625" bestFit="1" customWidth="1"/>
    <col min="11" max="11" width="26.42578125" bestFit="1" customWidth="1"/>
    <col min="12" max="12" width="24.7109375" bestFit="1" customWidth="1"/>
  </cols>
  <sheetData>
    <row r="1" spans="1:29" s="88" customFormat="1" ht="14.45" customHeight="1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7"/>
      <c r="AC1" s="110"/>
    </row>
    <row r="2" spans="1:29" s="88" customFormat="1" ht="14.45" customHeigh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7"/>
    </row>
    <row r="3" spans="1:29" ht="8.4499999999999993" customHeight="1" x14ac:dyDescent="0.25">
      <c r="A3" s="234" t="s">
        <v>9</v>
      </c>
      <c r="B3" s="234"/>
      <c r="C3" s="234"/>
      <c r="D3" s="234"/>
      <c r="E3" s="234"/>
      <c r="F3" s="234"/>
      <c r="G3" s="234"/>
      <c r="H3" s="234"/>
      <c r="I3" s="234"/>
      <c r="J3" s="96"/>
      <c r="K3" s="96"/>
      <c r="L3" s="116"/>
    </row>
    <row r="4" spans="1:29" ht="14.45" customHeight="1" x14ac:dyDescent="0.25">
      <c r="A4" s="234"/>
      <c r="B4" s="234"/>
      <c r="C4" s="234"/>
      <c r="D4" s="234"/>
      <c r="E4" s="234"/>
      <c r="F4" s="234"/>
      <c r="G4" s="234"/>
      <c r="H4" s="234"/>
      <c r="I4" s="234"/>
      <c r="J4" s="96"/>
      <c r="K4" s="96"/>
      <c r="L4" s="116"/>
    </row>
    <row r="5" spans="1:29" ht="14.45" customHeight="1" x14ac:dyDescent="0.25">
      <c r="A5" s="234"/>
      <c r="B5" s="234"/>
      <c r="C5" s="234"/>
      <c r="D5" s="234"/>
      <c r="E5" s="234"/>
      <c r="F5" s="234"/>
      <c r="G5" s="234"/>
      <c r="H5" s="234"/>
      <c r="I5" s="234"/>
      <c r="J5" s="96"/>
      <c r="K5" s="96"/>
      <c r="L5" s="116"/>
      <c r="Y5" s="11"/>
      <c r="Z5" s="12"/>
    </row>
    <row r="6" spans="1:29" s="95" customFormat="1" ht="18.75" x14ac:dyDescent="0.3">
      <c r="A6" s="89" t="s">
        <v>45</v>
      </c>
      <c r="B6" s="90" t="s">
        <v>46</v>
      </c>
      <c r="C6" s="91" t="s">
        <v>47</v>
      </c>
      <c r="D6" s="91" t="s">
        <v>48</v>
      </c>
      <c r="E6" s="91" t="s">
        <v>49</v>
      </c>
      <c r="F6" s="91" t="s">
        <v>50</v>
      </c>
      <c r="G6" s="91" t="s">
        <v>51</v>
      </c>
      <c r="H6" s="92" t="s">
        <v>52</v>
      </c>
      <c r="I6" s="93" t="s">
        <v>53</v>
      </c>
      <c r="J6" s="94" t="s">
        <v>54</v>
      </c>
      <c r="K6" s="91" t="s">
        <v>55</v>
      </c>
      <c r="L6" s="94" t="s">
        <v>56</v>
      </c>
    </row>
    <row r="7" spans="1:29" s="95" customFormat="1" ht="18.75" x14ac:dyDescent="0.3">
      <c r="A7" s="89" t="s">
        <v>31</v>
      </c>
      <c r="B7" s="90" t="s">
        <v>10</v>
      </c>
      <c r="C7" s="91" t="s">
        <v>2</v>
      </c>
      <c r="D7" s="91" t="s">
        <v>1</v>
      </c>
      <c r="E7" s="91" t="s">
        <v>0</v>
      </c>
      <c r="F7" s="91" t="s">
        <v>3</v>
      </c>
      <c r="G7" s="91" t="s">
        <v>7</v>
      </c>
      <c r="H7" s="92" t="s">
        <v>8</v>
      </c>
      <c r="I7" s="93" t="s">
        <v>4</v>
      </c>
      <c r="J7" s="94" t="s">
        <v>5</v>
      </c>
      <c r="K7" s="91" t="s">
        <v>6</v>
      </c>
      <c r="L7" s="94" t="s">
        <v>15</v>
      </c>
    </row>
    <row r="8" spans="1:29" x14ac:dyDescent="0.25">
      <c r="A8" s="4">
        <v>1</v>
      </c>
      <c r="B8" s="50">
        <v>43418</v>
      </c>
      <c r="C8" s="41" t="s">
        <v>108</v>
      </c>
      <c r="D8" s="40">
        <v>301</v>
      </c>
      <c r="E8" s="41" t="s">
        <v>103</v>
      </c>
      <c r="F8" s="44" t="s">
        <v>109</v>
      </c>
      <c r="G8" s="44">
        <v>85</v>
      </c>
      <c r="H8" s="44" t="s">
        <v>17</v>
      </c>
      <c r="I8" s="44" t="s">
        <v>110</v>
      </c>
      <c r="J8" s="45" t="s">
        <v>103</v>
      </c>
      <c r="K8" s="46">
        <v>57</v>
      </c>
      <c r="L8" s="47">
        <v>150</v>
      </c>
    </row>
    <row r="9" spans="1:29" x14ac:dyDescent="0.25">
      <c r="A9" s="4">
        <v>2</v>
      </c>
      <c r="B9" s="50"/>
      <c r="C9" s="51"/>
      <c r="D9" s="42"/>
      <c r="E9" s="43"/>
      <c r="F9" s="39"/>
      <c r="G9" s="44"/>
      <c r="H9" s="39"/>
      <c r="I9" s="39"/>
      <c r="J9" s="48"/>
      <c r="K9" s="46"/>
      <c r="L9" s="47"/>
    </row>
    <row r="10" spans="1:29" x14ac:dyDescent="0.25">
      <c r="A10" s="4">
        <v>3</v>
      </c>
      <c r="B10" s="52"/>
      <c r="C10" s="51"/>
      <c r="D10" s="42"/>
      <c r="E10" s="43"/>
      <c r="F10" s="39"/>
      <c r="G10" s="44"/>
      <c r="H10" s="39"/>
      <c r="I10" s="39"/>
      <c r="J10" s="48"/>
      <c r="K10" s="46"/>
      <c r="L10" s="47"/>
    </row>
    <row r="11" spans="1:29" x14ac:dyDescent="0.25">
      <c r="A11" s="4">
        <v>4</v>
      </c>
      <c r="B11" s="53"/>
      <c r="C11" s="51"/>
      <c r="D11" s="42"/>
      <c r="E11" s="43"/>
      <c r="F11" s="39"/>
      <c r="G11" s="44"/>
      <c r="H11" s="39"/>
      <c r="I11" s="39"/>
      <c r="J11" s="48"/>
      <c r="K11" s="46"/>
      <c r="L11" s="47"/>
    </row>
    <row r="12" spans="1:29" x14ac:dyDescent="0.25">
      <c r="A12" s="4">
        <v>5</v>
      </c>
      <c r="B12" s="53"/>
      <c r="C12" s="51"/>
      <c r="D12" s="42"/>
      <c r="E12" s="43"/>
      <c r="F12" s="39"/>
      <c r="G12" s="44"/>
      <c r="H12" s="39"/>
      <c r="I12" s="39"/>
      <c r="J12" s="48"/>
      <c r="K12" s="46"/>
      <c r="L12" s="47"/>
    </row>
    <row r="13" spans="1:29" x14ac:dyDescent="0.25">
      <c r="A13" s="4">
        <v>6</v>
      </c>
      <c r="B13" s="53"/>
      <c r="C13" s="51"/>
      <c r="D13" s="42"/>
      <c r="E13" s="43"/>
      <c r="F13" s="39"/>
      <c r="G13" s="44"/>
      <c r="H13" s="39"/>
      <c r="I13" s="39"/>
      <c r="J13" s="48"/>
      <c r="K13" s="46"/>
      <c r="L13" s="47"/>
    </row>
    <row r="14" spans="1:29" x14ac:dyDescent="0.25">
      <c r="A14" s="4">
        <v>7</v>
      </c>
      <c r="B14" s="53"/>
      <c r="C14" s="51"/>
      <c r="D14" s="42"/>
      <c r="E14" s="43"/>
      <c r="F14" s="39"/>
      <c r="G14" s="44"/>
      <c r="H14" s="39"/>
      <c r="I14" s="39"/>
      <c r="J14" s="48"/>
      <c r="K14" s="46"/>
      <c r="L14" s="47"/>
    </row>
    <row r="15" spans="1:29" x14ac:dyDescent="0.25">
      <c r="A15" s="4">
        <v>8</v>
      </c>
      <c r="B15" s="53"/>
      <c r="C15" s="51"/>
      <c r="D15" s="42"/>
      <c r="E15" s="43"/>
      <c r="F15" s="39"/>
      <c r="G15" s="44"/>
      <c r="H15" s="39"/>
      <c r="I15" s="39"/>
      <c r="J15" s="48"/>
      <c r="K15" s="46"/>
      <c r="L15" s="47"/>
    </row>
    <row r="16" spans="1:29" x14ac:dyDescent="0.25">
      <c r="A16" s="4">
        <v>9</v>
      </c>
      <c r="B16" s="53"/>
      <c r="C16" s="51"/>
      <c r="D16" s="42"/>
      <c r="E16" s="43"/>
      <c r="F16" s="39"/>
      <c r="G16" s="44"/>
      <c r="H16" s="39"/>
      <c r="I16" s="39"/>
      <c r="J16" s="48"/>
      <c r="K16" s="46"/>
      <c r="L16" s="47"/>
    </row>
    <row r="17" spans="1:12" x14ac:dyDescent="0.25">
      <c r="A17" s="4">
        <v>10</v>
      </c>
      <c r="B17" s="53"/>
      <c r="C17" s="51"/>
      <c r="D17" s="42"/>
      <c r="E17" s="43"/>
      <c r="F17" s="39"/>
      <c r="G17" s="44"/>
      <c r="H17" s="39"/>
      <c r="I17" s="39"/>
      <c r="J17" s="48"/>
      <c r="K17" s="46"/>
      <c r="L17" s="47"/>
    </row>
    <row r="18" spans="1:12" x14ac:dyDescent="0.25">
      <c r="A18" s="4">
        <v>11</v>
      </c>
      <c r="B18" s="53"/>
      <c r="C18" s="51"/>
      <c r="D18" s="42"/>
      <c r="E18" s="43"/>
      <c r="F18" s="39"/>
      <c r="G18" s="39"/>
      <c r="H18" s="39"/>
      <c r="I18" s="39"/>
      <c r="J18" s="48"/>
      <c r="K18" s="46"/>
      <c r="L18" s="47"/>
    </row>
    <row r="19" spans="1:12" x14ac:dyDescent="0.25">
      <c r="A19" s="4">
        <v>12</v>
      </c>
      <c r="B19" s="53"/>
      <c r="C19" s="51"/>
      <c r="D19" s="54"/>
      <c r="E19" s="43"/>
      <c r="F19" s="39"/>
      <c r="G19" s="39"/>
      <c r="H19" s="39"/>
      <c r="I19" s="39"/>
      <c r="J19" s="48"/>
      <c r="K19" s="46"/>
      <c r="L19" s="47"/>
    </row>
    <row r="20" spans="1:12" x14ac:dyDescent="0.25">
      <c r="A20" s="4">
        <v>13</v>
      </c>
      <c r="B20" s="53"/>
      <c r="C20" s="51"/>
      <c r="D20" s="54"/>
      <c r="E20" s="43"/>
      <c r="F20" s="39"/>
      <c r="G20" s="39"/>
      <c r="H20" s="39"/>
      <c r="I20" s="39"/>
      <c r="J20" s="48"/>
      <c r="K20" s="46"/>
      <c r="L20" s="47"/>
    </row>
    <row r="21" spans="1:12" x14ac:dyDescent="0.25">
      <c r="A21" s="4">
        <v>14</v>
      </c>
      <c r="B21" s="53"/>
      <c r="C21" s="51"/>
      <c r="D21" s="54"/>
      <c r="E21" s="43"/>
      <c r="F21" s="39"/>
      <c r="G21" s="49"/>
      <c r="H21" s="39"/>
      <c r="I21" s="39"/>
      <c r="J21" s="48"/>
      <c r="K21" s="46"/>
      <c r="L21" s="47"/>
    </row>
    <row r="22" spans="1:12" x14ac:dyDescent="0.25">
      <c r="A22" s="4">
        <v>15</v>
      </c>
      <c r="B22" s="53"/>
      <c r="C22" s="51"/>
      <c r="D22" s="54"/>
      <c r="E22" s="43"/>
      <c r="F22" s="39"/>
      <c r="G22" s="49"/>
      <c r="H22" s="39"/>
      <c r="I22" s="39"/>
      <c r="J22" s="48"/>
      <c r="K22" s="46"/>
      <c r="L22" s="47"/>
    </row>
    <row r="23" spans="1:12" x14ac:dyDescent="0.25">
      <c r="A23" s="4">
        <v>16</v>
      </c>
      <c r="B23" s="53"/>
      <c r="C23" s="51"/>
      <c r="D23" s="54"/>
      <c r="E23" s="43"/>
      <c r="F23" s="39"/>
      <c r="G23" s="49"/>
      <c r="H23" s="39"/>
      <c r="I23" s="39"/>
      <c r="J23" s="48"/>
      <c r="K23" s="46"/>
      <c r="L23" s="47"/>
    </row>
    <row r="24" spans="1:12" x14ac:dyDescent="0.25">
      <c r="A24" s="4">
        <v>17</v>
      </c>
      <c r="B24" s="53"/>
      <c r="C24" s="51"/>
      <c r="D24" s="54"/>
      <c r="E24" s="43"/>
      <c r="F24" s="39"/>
      <c r="G24" s="49"/>
      <c r="H24" s="39"/>
      <c r="I24" s="39"/>
      <c r="J24" s="48"/>
      <c r="K24" s="46"/>
      <c r="L24" s="47"/>
    </row>
    <row r="25" spans="1:12" x14ac:dyDescent="0.25">
      <c r="A25" s="4">
        <v>18</v>
      </c>
      <c r="B25" s="53"/>
      <c r="C25" s="51"/>
      <c r="D25" s="54"/>
      <c r="E25" s="43"/>
      <c r="F25" s="39"/>
      <c r="G25" s="39"/>
      <c r="H25" s="39"/>
      <c r="I25" s="39"/>
      <c r="J25" s="48"/>
      <c r="K25" s="46"/>
      <c r="L25" s="47"/>
    </row>
    <row r="26" spans="1:12" x14ac:dyDescent="0.25">
      <c r="A26" s="4">
        <v>19</v>
      </c>
      <c r="B26" s="53"/>
      <c r="C26" s="51"/>
      <c r="D26" s="54"/>
      <c r="E26" s="43"/>
      <c r="F26" s="39"/>
      <c r="G26" s="39"/>
      <c r="H26" s="39"/>
      <c r="I26" s="39"/>
      <c r="J26" s="48"/>
      <c r="K26" s="46"/>
      <c r="L26" s="47"/>
    </row>
    <row r="27" spans="1:12" x14ac:dyDescent="0.25">
      <c r="A27" s="4">
        <v>20</v>
      </c>
      <c r="B27" s="53"/>
      <c r="C27" s="51"/>
      <c r="D27" s="54"/>
      <c r="E27" s="43"/>
      <c r="F27" s="39"/>
      <c r="G27" s="39"/>
      <c r="H27" s="39"/>
      <c r="I27" s="39"/>
      <c r="J27" s="48"/>
      <c r="K27" s="46"/>
      <c r="L27" s="47"/>
    </row>
    <row r="28" spans="1:12" x14ac:dyDescent="0.25">
      <c r="A28" s="4">
        <v>21</v>
      </c>
      <c r="B28" s="53"/>
      <c r="C28" s="51"/>
      <c r="D28" s="54"/>
      <c r="E28" s="43"/>
      <c r="F28" s="39"/>
      <c r="G28" s="39"/>
      <c r="H28" s="39"/>
      <c r="I28" s="39"/>
      <c r="J28" s="48"/>
      <c r="K28" s="46"/>
      <c r="L28" s="47"/>
    </row>
    <row r="29" spans="1:12" x14ac:dyDescent="0.25">
      <c r="A29" s="4">
        <v>22</v>
      </c>
      <c r="B29" s="53"/>
      <c r="C29" s="51"/>
      <c r="D29" s="54"/>
      <c r="E29" s="43"/>
      <c r="F29" s="39"/>
      <c r="G29" s="39"/>
      <c r="H29" s="39"/>
      <c r="I29" s="39"/>
      <c r="J29" s="48"/>
      <c r="K29" s="46"/>
      <c r="L29" s="47"/>
    </row>
    <row r="30" spans="1:12" x14ac:dyDescent="0.25">
      <c r="A30" s="4">
        <v>23</v>
      </c>
      <c r="B30" s="53"/>
      <c r="C30" s="51"/>
      <c r="D30" s="54"/>
      <c r="E30" s="43"/>
      <c r="F30" s="39"/>
      <c r="G30" s="39"/>
      <c r="H30" s="39"/>
      <c r="I30" s="39"/>
      <c r="J30" s="48"/>
      <c r="K30" s="46"/>
      <c r="L30" s="47"/>
    </row>
    <row r="31" spans="1:12" x14ac:dyDescent="0.25">
      <c r="A31" s="4">
        <v>24</v>
      </c>
      <c r="B31" s="53"/>
      <c r="C31" s="51"/>
      <c r="D31" s="54"/>
      <c r="E31" s="43"/>
      <c r="F31" s="39"/>
      <c r="G31" s="39"/>
      <c r="H31" s="39"/>
      <c r="I31" s="39"/>
      <c r="J31" s="48"/>
      <c r="K31" s="46"/>
      <c r="L31" s="47"/>
    </row>
    <row r="32" spans="1:12" x14ac:dyDescent="0.25">
      <c r="A32" s="4">
        <v>25</v>
      </c>
      <c r="B32" s="53"/>
      <c r="C32" s="51"/>
      <c r="D32" s="54"/>
      <c r="E32" s="43"/>
      <c r="F32" s="39"/>
      <c r="G32" s="39"/>
      <c r="H32" s="39"/>
      <c r="I32" s="39"/>
      <c r="J32" s="48"/>
      <c r="K32" s="46"/>
      <c r="L32" s="47"/>
    </row>
    <row r="33" spans="1:12" x14ac:dyDescent="0.25">
      <c r="A33" s="4">
        <v>26</v>
      </c>
      <c r="B33" s="53"/>
      <c r="C33" s="51"/>
      <c r="D33" s="54"/>
      <c r="E33" s="43"/>
      <c r="F33" s="39"/>
      <c r="G33" s="39"/>
      <c r="H33" s="39"/>
      <c r="I33" s="39"/>
      <c r="J33" s="48"/>
      <c r="K33" s="46"/>
      <c r="L33" s="47"/>
    </row>
    <row r="34" spans="1:12" x14ac:dyDescent="0.25">
      <c r="A34" s="4">
        <v>27</v>
      </c>
      <c r="B34" s="53"/>
      <c r="C34" s="51"/>
      <c r="D34" s="54"/>
      <c r="E34" s="43"/>
      <c r="F34" s="39"/>
      <c r="G34" s="39"/>
      <c r="H34" s="39"/>
      <c r="I34" s="39"/>
      <c r="J34" s="48"/>
      <c r="K34" s="46"/>
      <c r="L34" s="47"/>
    </row>
    <row r="35" spans="1:12" x14ac:dyDescent="0.25">
      <c r="A35" s="4">
        <v>28</v>
      </c>
      <c r="B35" s="53"/>
      <c r="C35" s="51"/>
      <c r="D35" s="54"/>
      <c r="E35" s="43"/>
      <c r="F35" s="39"/>
      <c r="G35" s="39"/>
      <c r="H35" s="39"/>
      <c r="I35" s="39"/>
      <c r="J35" s="48"/>
      <c r="K35" s="46"/>
      <c r="L35" s="47"/>
    </row>
    <row r="36" spans="1:12" x14ac:dyDescent="0.25">
      <c r="A36" s="4">
        <v>29</v>
      </c>
      <c r="B36" s="53"/>
      <c r="C36" s="51"/>
      <c r="D36" s="54"/>
      <c r="E36" s="43"/>
      <c r="F36" s="39"/>
      <c r="G36" s="39"/>
      <c r="H36" s="39"/>
      <c r="I36" s="39"/>
      <c r="J36" s="48"/>
      <c r="K36" s="46"/>
      <c r="L36" s="47"/>
    </row>
    <row r="37" spans="1:12" x14ac:dyDescent="0.25">
      <c r="A37" s="4">
        <v>30</v>
      </c>
      <c r="B37" s="53"/>
      <c r="C37" s="51"/>
      <c r="D37" s="54"/>
      <c r="E37" s="43"/>
      <c r="F37" s="39"/>
      <c r="G37" s="39"/>
      <c r="H37" s="39"/>
      <c r="I37" s="39"/>
      <c r="J37" s="48"/>
      <c r="K37" s="46"/>
      <c r="L37" s="47"/>
    </row>
    <row r="38" spans="1:12" x14ac:dyDescent="0.25">
      <c r="A38" s="4">
        <v>31</v>
      </c>
      <c r="B38" s="53"/>
      <c r="C38" s="51"/>
      <c r="D38" s="54"/>
      <c r="E38" s="43"/>
      <c r="F38" s="39"/>
      <c r="G38" s="39"/>
      <c r="H38" s="39"/>
      <c r="I38" s="39"/>
      <c r="J38" s="48"/>
      <c r="K38" s="46"/>
      <c r="L38" s="47"/>
    </row>
    <row r="39" spans="1:12" x14ac:dyDescent="0.25">
      <c r="A39" s="4">
        <v>32</v>
      </c>
      <c r="B39" s="53"/>
      <c r="C39" s="51"/>
      <c r="D39" s="54"/>
      <c r="E39" s="43"/>
      <c r="F39" s="39"/>
      <c r="G39" s="39"/>
      <c r="H39" s="39"/>
      <c r="I39" s="39"/>
      <c r="J39" s="48"/>
      <c r="K39" s="46"/>
      <c r="L39" s="47"/>
    </row>
    <row r="40" spans="1:12" x14ac:dyDescent="0.25">
      <c r="A40" s="4">
        <v>33</v>
      </c>
      <c r="B40" s="53"/>
      <c r="C40" s="51"/>
      <c r="D40" s="54"/>
      <c r="E40" s="43"/>
      <c r="F40" s="39"/>
      <c r="G40" s="39"/>
      <c r="H40" s="39"/>
      <c r="I40" s="39"/>
      <c r="J40" s="48"/>
      <c r="K40" s="46"/>
      <c r="L40" s="47"/>
    </row>
    <row r="41" spans="1:12" x14ac:dyDescent="0.25">
      <c r="A41" s="4">
        <v>34</v>
      </c>
      <c r="B41" s="53"/>
      <c r="C41" s="51"/>
      <c r="D41" s="54"/>
      <c r="E41" s="43"/>
      <c r="F41" s="39"/>
      <c r="G41" s="39"/>
      <c r="H41" s="39"/>
      <c r="I41" s="39"/>
      <c r="J41" s="48"/>
      <c r="K41" s="46"/>
      <c r="L41" s="47"/>
    </row>
    <row r="42" spans="1:12" x14ac:dyDescent="0.25">
      <c r="A42" s="4">
        <v>35</v>
      </c>
      <c r="B42" s="53"/>
      <c r="C42" s="51"/>
      <c r="D42" s="54"/>
      <c r="E42" s="43"/>
      <c r="F42" s="39"/>
      <c r="G42" s="39"/>
      <c r="H42" s="39"/>
      <c r="I42" s="39"/>
      <c r="J42" s="48"/>
      <c r="K42" s="46"/>
      <c r="L42" s="47"/>
    </row>
    <row r="43" spans="1:12" x14ac:dyDescent="0.25">
      <c r="A43" s="4">
        <v>36</v>
      </c>
      <c r="B43" s="53"/>
      <c r="C43" s="51"/>
      <c r="D43" s="54"/>
      <c r="E43" s="43"/>
      <c r="F43" s="39"/>
      <c r="G43" s="39"/>
      <c r="H43" s="39"/>
      <c r="I43" s="39"/>
      <c r="J43" s="48"/>
      <c r="K43" s="46"/>
      <c r="L43" s="47"/>
    </row>
    <row r="44" spans="1:12" x14ac:dyDescent="0.25">
      <c r="A44" s="4">
        <v>37</v>
      </c>
      <c r="B44" s="53"/>
      <c r="C44" s="51"/>
      <c r="D44" s="54"/>
      <c r="E44" s="43"/>
      <c r="F44" s="39"/>
      <c r="G44" s="39"/>
      <c r="H44" s="39"/>
      <c r="I44" s="39"/>
      <c r="J44" s="48"/>
      <c r="K44" s="46"/>
      <c r="L44" s="47"/>
    </row>
    <row r="45" spans="1:12" x14ac:dyDescent="0.25">
      <c r="A45" s="4">
        <v>38</v>
      </c>
      <c r="B45" s="53"/>
      <c r="C45" s="51"/>
      <c r="D45" s="54"/>
      <c r="E45" s="43"/>
      <c r="F45" s="39"/>
      <c r="G45" s="39"/>
      <c r="H45" s="39"/>
      <c r="I45" s="39"/>
      <c r="J45" s="48"/>
      <c r="K45" s="46"/>
      <c r="L45" s="47"/>
    </row>
    <row r="46" spans="1:12" x14ac:dyDescent="0.25">
      <c r="A46" s="4">
        <v>39</v>
      </c>
      <c r="B46" s="53"/>
      <c r="C46" s="51"/>
      <c r="D46" s="54"/>
      <c r="E46" s="43"/>
      <c r="F46" s="39"/>
      <c r="G46" s="39"/>
      <c r="H46" s="39"/>
      <c r="I46" s="39"/>
      <c r="J46" s="48"/>
      <c r="K46" s="46"/>
      <c r="L46" s="47"/>
    </row>
    <row r="47" spans="1:12" x14ac:dyDescent="0.25">
      <c r="A47" s="4">
        <v>40</v>
      </c>
      <c r="B47" s="53"/>
      <c r="C47" s="51"/>
      <c r="D47" s="54"/>
      <c r="E47" s="43"/>
      <c r="F47" s="39"/>
      <c r="G47" s="39"/>
      <c r="H47" s="39"/>
      <c r="I47" s="39"/>
      <c r="J47" s="48"/>
      <c r="K47" s="46"/>
      <c r="L47" s="47"/>
    </row>
    <row r="48" spans="1:12" x14ac:dyDescent="0.25">
      <c r="A48" s="4">
        <v>41</v>
      </c>
      <c r="B48" s="53"/>
      <c r="C48" s="51"/>
      <c r="D48" s="54"/>
      <c r="E48" s="43"/>
      <c r="F48" s="39"/>
      <c r="G48" s="39"/>
      <c r="H48" s="39"/>
      <c r="I48" s="39"/>
      <c r="J48" s="48"/>
      <c r="K48" s="46"/>
      <c r="L48" s="47"/>
    </row>
    <row r="49" spans="1:12" x14ac:dyDescent="0.25">
      <c r="A49" s="4">
        <v>42</v>
      </c>
      <c r="B49" s="53"/>
      <c r="C49" s="51"/>
      <c r="D49" s="54"/>
      <c r="E49" s="43"/>
      <c r="F49" s="39"/>
      <c r="G49" s="39"/>
      <c r="H49" s="39"/>
      <c r="I49" s="39"/>
      <c r="J49" s="48"/>
      <c r="K49" s="46"/>
      <c r="L49" s="47"/>
    </row>
    <row r="50" spans="1:12" x14ac:dyDescent="0.25">
      <c r="A50" s="4">
        <v>43</v>
      </c>
      <c r="B50" s="53"/>
      <c r="C50" s="51"/>
      <c r="D50" s="54"/>
      <c r="E50" s="43"/>
      <c r="F50" s="39"/>
      <c r="G50" s="39"/>
      <c r="H50" s="39"/>
      <c r="I50" s="39"/>
      <c r="J50" s="48"/>
      <c r="K50" s="46"/>
      <c r="L50" s="47"/>
    </row>
    <row r="51" spans="1:12" x14ac:dyDescent="0.25">
      <c r="A51" s="4">
        <v>44</v>
      </c>
      <c r="B51" s="53"/>
      <c r="C51" s="51"/>
      <c r="D51" s="54"/>
      <c r="E51" s="43"/>
      <c r="F51" s="39"/>
      <c r="G51" s="39"/>
      <c r="H51" s="39"/>
      <c r="I51" s="39"/>
      <c r="J51" s="48"/>
      <c r="K51" s="46"/>
      <c r="L51" s="47"/>
    </row>
    <row r="52" spans="1:12" x14ac:dyDescent="0.25">
      <c r="A52" s="4">
        <v>45</v>
      </c>
      <c r="B52" s="53"/>
      <c r="C52" s="51"/>
      <c r="D52" s="54"/>
      <c r="E52" s="43"/>
      <c r="F52" s="39"/>
      <c r="G52" s="39"/>
      <c r="H52" s="39"/>
      <c r="I52" s="39"/>
      <c r="J52" s="48"/>
      <c r="K52" s="46"/>
      <c r="L52" s="47"/>
    </row>
    <row r="53" spans="1:12" x14ac:dyDescent="0.25">
      <c r="A53" s="4">
        <v>46</v>
      </c>
      <c r="B53" s="53"/>
      <c r="C53" s="51"/>
      <c r="D53" s="54"/>
      <c r="E53" s="43"/>
      <c r="F53" s="39"/>
      <c r="G53" s="39"/>
      <c r="H53" s="39"/>
      <c r="I53" s="39"/>
      <c r="J53" s="48"/>
      <c r="K53" s="46"/>
      <c r="L53" s="47"/>
    </row>
    <row r="54" spans="1:12" x14ac:dyDescent="0.25">
      <c r="A54" s="4">
        <v>47</v>
      </c>
      <c r="B54" s="53"/>
      <c r="C54" s="51"/>
      <c r="D54" s="54"/>
      <c r="E54" s="43"/>
      <c r="F54" s="39"/>
      <c r="G54" s="39"/>
      <c r="H54" s="39"/>
      <c r="I54" s="39"/>
      <c r="J54" s="48"/>
      <c r="K54" s="46"/>
      <c r="L54" s="47"/>
    </row>
    <row r="55" spans="1:12" x14ac:dyDescent="0.25">
      <c r="A55" s="4">
        <v>48</v>
      </c>
      <c r="B55" s="53"/>
      <c r="C55" s="51"/>
      <c r="D55" s="54"/>
      <c r="E55" s="43"/>
      <c r="F55" s="39"/>
      <c r="G55" s="39"/>
      <c r="H55" s="39"/>
      <c r="I55" s="39"/>
      <c r="J55" s="48"/>
      <c r="K55" s="46"/>
      <c r="L55" s="47"/>
    </row>
    <row r="56" spans="1:12" x14ac:dyDescent="0.25">
      <c r="A56" s="4">
        <v>49</v>
      </c>
      <c r="B56" s="53"/>
      <c r="C56" s="51"/>
      <c r="D56" s="54"/>
      <c r="E56" s="43"/>
      <c r="F56" s="39"/>
      <c r="G56" s="39"/>
      <c r="H56" s="39"/>
      <c r="I56" s="39"/>
      <c r="J56" s="48"/>
      <c r="K56" s="46"/>
      <c r="L56" s="47"/>
    </row>
    <row r="57" spans="1:12" x14ac:dyDescent="0.25">
      <c r="A57" s="4">
        <v>50</v>
      </c>
      <c r="B57" s="53"/>
      <c r="C57" s="51"/>
      <c r="D57" s="54"/>
      <c r="E57" s="43"/>
      <c r="F57" s="39"/>
      <c r="G57" s="39"/>
      <c r="H57" s="39"/>
      <c r="I57" s="39"/>
      <c r="J57" s="48"/>
      <c r="K57" s="46"/>
      <c r="L57" s="47"/>
    </row>
    <row r="58" spans="1:12" x14ac:dyDescent="0.25">
      <c r="A58" s="4">
        <v>51</v>
      </c>
      <c r="B58" s="53"/>
      <c r="C58" s="51"/>
      <c r="D58" s="54"/>
      <c r="E58" s="43"/>
      <c r="F58" s="39"/>
      <c r="G58" s="39"/>
      <c r="H58" s="39"/>
      <c r="I58" s="39"/>
      <c r="J58" s="48"/>
      <c r="K58" s="46"/>
      <c r="L58" s="47"/>
    </row>
    <row r="59" spans="1:12" x14ac:dyDescent="0.25">
      <c r="A59" s="4">
        <v>52</v>
      </c>
      <c r="B59" s="53"/>
      <c r="C59" s="51"/>
      <c r="D59" s="54"/>
      <c r="E59" s="43"/>
      <c r="F59" s="39"/>
      <c r="G59" s="39"/>
      <c r="H59" s="39"/>
      <c r="I59" s="39"/>
      <c r="J59" s="48"/>
      <c r="K59" s="46"/>
      <c r="L59" s="47"/>
    </row>
    <row r="60" spans="1:12" x14ac:dyDescent="0.25">
      <c r="A60" s="4">
        <v>53</v>
      </c>
      <c r="B60" s="53"/>
      <c r="C60" s="51"/>
      <c r="D60" s="54"/>
      <c r="E60" s="43"/>
      <c r="F60" s="39"/>
      <c r="G60" s="39"/>
      <c r="H60" s="39"/>
      <c r="I60" s="39"/>
      <c r="J60" s="48"/>
      <c r="K60" s="46"/>
      <c r="L60" s="47"/>
    </row>
    <row r="61" spans="1:12" x14ac:dyDescent="0.25">
      <c r="A61" s="4">
        <v>54</v>
      </c>
      <c r="B61" s="53"/>
      <c r="C61" s="51"/>
      <c r="D61" s="54"/>
      <c r="E61" s="43"/>
      <c r="F61" s="39"/>
      <c r="G61" s="39"/>
      <c r="H61" s="39"/>
      <c r="I61" s="39"/>
      <c r="J61" s="48"/>
      <c r="K61" s="46"/>
      <c r="L61" s="47"/>
    </row>
    <row r="62" spans="1:12" x14ac:dyDescent="0.25">
      <c r="A62" s="4">
        <v>55</v>
      </c>
      <c r="B62" s="53"/>
      <c r="C62" s="51"/>
      <c r="D62" s="54"/>
      <c r="E62" s="43"/>
      <c r="F62" s="39"/>
      <c r="G62" s="39"/>
      <c r="H62" s="39"/>
      <c r="I62" s="39"/>
      <c r="J62" s="48"/>
      <c r="K62" s="46"/>
      <c r="L62" s="47"/>
    </row>
    <row r="63" spans="1:12" x14ac:dyDescent="0.25">
      <c r="A63" s="4">
        <v>56</v>
      </c>
      <c r="B63" s="53"/>
      <c r="C63" s="51"/>
      <c r="D63" s="54"/>
      <c r="E63" s="43"/>
      <c r="F63" s="39"/>
      <c r="G63" s="39"/>
      <c r="H63" s="39"/>
      <c r="I63" s="39"/>
      <c r="J63" s="48"/>
      <c r="K63" s="46"/>
      <c r="L63" s="47"/>
    </row>
    <row r="64" spans="1:12" x14ac:dyDescent="0.25">
      <c r="A64" s="4">
        <v>57</v>
      </c>
      <c r="B64" s="53"/>
      <c r="C64" s="51"/>
      <c r="D64" s="54"/>
      <c r="E64" s="43"/>
      <c r="F64" s="39"/>
      <c r="G64" s="39"/>
      <c r="H64" s="39"/>
      <c r="I64" s="39"/>
      <c r="J64" s="48"/>
      <c r="K64" s="46"/>
      <c r="L64" s="47"/>
    </row>
    <row r="65" spans="1:12" x14ac:dyDescent="0.25">
      <c r="A65" s="4">
        <v>58</v>
      </c>
      <c r="B65" s="53"/>
      <c r="C65" s="51"/>
      <c r="D65" s="54"/>
      <c r="E65" s="43"/>
      <c r="F65" s="39"/>
      <c r="G65" s="39"/>
      <c r="H65" s="39"/>
      <c r="I65" s="39"/>
      <c r="J65" s="48"/>
      <c r="K65" s="46"/>
      <c r="L65" s="47"/>
    </row>
    <row r="66" spans="1:12" x14ac:dyDescent="0.25">
      <c r="A66" s="4">
        <v>59</v>
      </c>
      <c r="B66" s="53"/>
      <c r="C66" s="51"/>
      <c r="D66" s="54"/>
      <c r="E66" s="43"/>
      <c r="F66" s="39"/>
      <c r="G66" s="39"/>
      <c r="H66" s="39"/>
      <c r="I66" s="39"/>
      <c r="J66" s="48"/>
      <c r="K66" s="46"/>
      <c r="L66" s="47"/>
    </row>
    <row r="67" spans="1:12" x14ac:dyDescent="0.25">
      <c r="A67" s="4">
        <v>60</v>
      </c>
      <c r="B67" s="53"/>
      <c r="C67" s="51"/>
      <c r="D67" s="54"/>
      <c r="E67" s="43"/>
      <c r="F67" s="39"/>
      <c r="G67" s="39"/>
      <c r="H67" s="39"/>
      <c r="I67" s="39"/>
      <c r="J67" s="48"/>
      <c r="K67" s="46"/>
      <c r="L67" s="47"/>
    </row>
    <row r="68" spans="1:12" x14ac:dyDescent="0.25">
      <c r="A68" s="4">
        <v>61</v>
      </c>
      <c r="B68" s="53"/>
      <c r="C68" s="51"/>
      <c r="D68" s="54"/>
      <c r="E68" s="43"/>
      <c r="F68" s="39"/>
      <c r="G68" s="39"/>
      <c r="H68" s="39"/>
      <c r="I68" s="39"/>
      <c r="J68" s="48"/>
      <c r="K68" s="46"/>
      <c r="L68" s="47"/>
    </row>
    <row r="69" spans="1:12" x14ac:dyDescent="0.25">
      <c r="A69" s="4">
        <v>62</v>
      </c>
      <c r="B69" s="53"/>
      <c r="C69" s="51"/>
      <c r="D69" s="54"/>
      <c r="E69" s="43"/>
      <c r="F69" s="39"/>
      <c r="G69" s="39"/>
      <c r="H69" s="39"/>
      <c r="I69" s="39"/>
      <c r="J69" s="48"/>
      <c r="K69" s="46"/>
      <c r="L69" s="47"/>
    </row>
    <row r="70" spans="1:12" x14ac:dyDescent="0.25">
      <c r="A70" s="4">
        <v>63</v>
      </c>
      <c r="B70" s="53"/>
      <c r="C70" s="51"/>
      <c r="D70" s="54"/>
      <c r="E70" s="43"/>
      <c r="F70" s="39"/>
      <c r="G70" s="39"/>
      <c r="H70" s="39"/>
      <c r="I70" s="39"/>
      <c r="J70" s="48"/>
      <c r="K70" s="46"/>
      <c r="L70" s="47"/>
    </row>
    <row r="71" spans="1:12" x14ac:dyDescent="0.25">
      <c r="A71" s="4">
        <v>64</v>
      </c>
      <c r="B71" s="53"/>
      <c r="C71" s="51"/>
      <c r="D71" s="54"/>
      <c r="E71" s="43"/>
      <c r="F71" s="39"/>
      <c r="G71" s="39"/>
      <c r="H71" s="39"/>
      <c r="I71" s="39"/>
      <c r="J71" s="48"/>
      <c r="K71" s="46"/>
      <c r="L71" s="47"/>
    </row>
    <row r="72" spans="1:12" x14ac:dyDescent="0.25">
      <c r="A72" s="4">
        <v>65</v>
      </c>
      <c r="B72" s="53"/>
      <c r="C72" s="51"/>
      <c r="D72" s="54"/>
      <c r="E72" s="43"/>
      <c r="F72" s="39"/>
      <c r="G72" s="39"/>
      <c r="H72" s="39"/>
      <c r="I72" s="39"/>
      <c r="J72" s="48"/>
      <c r="K72" s="46"/>
      <c r="L72" s="47"/>
    </row>
    <row r="73" spans="1:12" x14ac:dyDescent="0.25">
      <c r="A73" s="4">
        <v>66</v>
      </c>
      <c r="B73" s="53"/>
      <c r="C73" s="51"/>
      <c r="D73" s="54"/>
      <c r="E73" s="43"/>
      <c r="F73" s="39"/>
      <c r="G73" s="39"/>
      <c r="H73" s="39"/>
      <c r="I73" s="39"/>
      <c r="J73" s="48"/>
      <c r="K73" s="46"/>
      <c r="L73" s="47"/>
    </row>
    <row r="74" spans="1:12" x14ac:dyDescent="0.25">
      <c r="A74" s="4">
        <v>67</v>
      </c>
      <c r="B74" s="53"/>
      <c r="C74" s="51"/>
      <c r="D74" s="54"/>
      <c r="E74" s="43"/>
      <c r="F74" s="39"/>
      <c r="G74" s="39"/>
      <c r="H74" s="39"/>
      <c r="I74" s="39"/>
      <c r="J74" s="48"/>
      <c r="K74" s="46"/>
      <c r="L74" s="47"/>
    </row>
    <row r="75" spans="1:12" x14ac:dyDescent="0.25">
      <c r="A75" s="4">
        <v>68</v>
      </c>
      <c r="B75" s="53"/>
      <c r="C75" s="51"/>
      <c r="D75" s="54"/>
      <c r="E75" s="43"/>
      <c r="F75" s="39"/>
      <c r="G75" s="39"/>
      <c r="H75" s="39"/>
      <c r="I75" s="39"/>
      <c r="J75" s="48"/>
      <c r="K75" s="46"/>
      <c r="L75" s="47"/>
    </row>
    <row r="76" spans="1:12" x14ac:dyDescent="0.25">
      <c r="A76" s="4">
        <v>69</v>
      </c>
      <c r="B76" s="53"/>
      <c r="C76" s="51"/>
      <c r="D76" s="54"/>
      <c r="E76" s="43"/>
      <c r="F76" s="39"/>
      <c r="G76" s="39"/>
      <c r="H76" s="39"/>
      <c r="I76" s="39"/>
      <c r="J76" s="48"/>
      <c r="K76" s="46"/>
      <c r="L76" s="47"/>
    </row>
    <row r="77" spans="1:12" x14ac:dyDescent="0.25">
      <c r="A77" s="4">
        <v>70</v>
      </c>
      <c r="B77" s="53"/>
      <c r="C77" s="51"/>
      <c r="D77" s="54"/>
      <c r="E77" s="43"/>
      <c r="F77" s="39"/>
      <c r="G77" s="39"/>
      <c r="H77" s="39"/>
      <c r="I77" s="39"/>
      <c r="J77" s="48"/>
      <c r="K77" s="46"/>
      <c r="L77" s="47"/>
    </row>
    <row r="78" spans="1:12" x14ac:dyDescent="0.25">
      <c r="A78" s="4">
        <v>71</v>
      </c>
      <c r="B78" s="53"/>
      <c r="C78" s="51"/>
      <c r="D78" s="54"/>
      <c r="E78" s="43"/>
      <c r="F78" s="39"/>
      <c r="G78" s="39"/>
      <c r="H78" s="39"/>
      <c r="I78" s="39"/>
      <c r="J78" s="48"/>
      <c r="K78" s="46"/>
      <c r="L78" s="47"/>
    </row>
    <row r="79" spans="1:12" x14ac:dyDescent="0.25">
      <c r="A79" s="4">
        <v>72</v>
      </c>
      <c r="B79" s="53"/>
      <c r="C79" s="51"/>
      <c r="D79" s="54"/>
      <c r="E79" s="43"/>
      <c r="F79" s="39"/>
      <c r="G79" s="39"/>
      <c r="H79" s="39"/>
      <c r="I79" s="39"/>
      <c r="J79" s="48"/>
      <c r="K79" s="46"/>
      <c r="L79" s="47"/>
    </row>
    <row r="80" spans="1:12" x14ac:dyDescent="0.25">
      <c r="A80" s="4">
        <v>73</v>
      </c>
      <c r="B80" s="53"/>
      <c r="C80" s="51"/>
      <c r="D80" s="54"/>
      <c r="E80" s="43"/>
      <c r="F80" s="39"/>
      <c r="G80" s="39"/>
      <c r="H80" s="39"/>
      <c r="I80" s="39"/>
      <c r="J80" s="48"/>
      <c r="K80" s="46"/>
      <c r="L80" s="47"/>
    </row>
    <row r="81" spans="1:12" x14ac:dyDescent="0.25">
      <c r="A81" s="4">
        <v>74</v>
      </c>
      <c r="B81" s="53"/>
      <c r="C81" s="51"/>
      <c r="D81" s="54"/>
      <c r="E81" s="43"/>
      <c r="F81" s="39"/>
      <c r="G81" s="39"/>
      <c r="H81" s="39"/>
      <c r="I81" s="39"/>
      <c r="J81" s="48"/>
      <c r="K81" s="46"/>
      <c r="L81" s="47"/>
    </row>
    <row r="82" spans="1:12" x14ac:dyDescent="0.25">
      <c r="A82" s="4">
        <v>75</v>
      </c>
      <c r="B82" s="53"/>
      <c r="C82" s="51"/>
      <c r="D82" s="54"/>
      <c r="E82" s="43"/>
      <c r="F82" s="39"/>
      <c r="G82" s="39"/>
      <c r="H82" s="39"/>
      <c r="I82" s="39"/>
      <c r="J82" s="48"/>
      <c r="K82" s="46"/>
      <c r="L82" s="47"/>
    </row>
    <row r="83" spans="1:12" x14ac:dyDescent="0.25">
      <c r="A83" s="4">
        <v>76</v>
      </c>
      <c r="B83" s="53"/>
      <c r="C83" s="51"/>
      <c r="D83" s="54"/>
      <c r="E83" s="43"/>
      <c r="F83" s="39"/>
      <c r="G83" s="39"/>
      <c r="H83" s="39"/>
      <c r="I83" s="39"/>
      <c r="J83" s="48"/>
      <c r="K83" s="46"/>
      <c r="L83" s="47"/>
    </row>
    <row r="84" spans="1:12" x14ac:dyDescent="0.25">
      <c r="A84" s="4">
        <v>77</v>
      </c>
      <c r="B84" s="53"/>
      <c r="C84" s="51"/>
      <c r="D84" s="54"/>
      <c r="E84" s="43"/>
      <c r="F84" s="39"/>
      <c r="G84" s="39"/>
      <c r="H84" s="39"/>
      <c r="I84" s="39"/>
      <c r="J84" s="48"/>
      <c r="K84" s="46"/>
      <c r="L84" s="47"/>
    </row>
    <row r="85" spans="1:12" x14ac:dyDescent="0.25">
      <c r="A85" s="4">
        <v>78</v>
      </c>
      <c r="B85" s="53"/>
      <c r="C85" s="51"/>
      <c r="D85" s="54"/>
      <c r="E85" s="43"/>
      <c r="F85" s="39"/>
      <c r="G85" s="39"/>
      <c r="H85" s="39"/>
      <c r="I85" s="39"/>
      <c r="J85" s="48"/>
      <c r="K85" s="46"/>
      <c r="L85" s="47"/>
    </row>
    <row r="86" spans="1:12" x14ac:dyDescent="0.25">
      <c r="A86" s="4">
        <v>79</v>
      </c>
      <c r="B86" s="53"/>
      <c r="C86" s="51"/>
      <c r="D86" s="54"/>
      <c r="E86" s="43"/>
      <c r="F86" s="39"/>
      <c r="G86" s="39"/>
      <c r="H86" s="39"/>
      <c r="I86" s="39"/>
      <c r="J86" s="48"/>
      <c r="K86" s="46"/>
      <c r="L86" s="47"/>
    </row>
    <row r="87" spans="1:12" x14ac:dyDescent="0.25">
      <c r="A87" s="4">
        <v>80</v>
      </c>
      <c r="B87" s="53"/>
      <c r="C87" s="51"/>
      <c r="D87" s="54"/>
      <c r="E87" s="43"/>
      <c r="F87" s="39"/>
      <c r="G87" s="39"/>
      <c r="H87" s="39"/>
      <c r="I87" s="39"/>
      <c r="J87" s="48"/>
      <c r="K87" s="46"/>
      <c r="L87" s="47"/>
    </row>
    <row r="88" spans="1:12" x14ac:dyDescent="0.25">
      <c r="A88" s="4">
        <v>81</v>
      </c>
      <c r="B88" s="53"/>
      <c r="C88" s="51"/>
      <c r="D88" s="54"/>
      <c r="E88" s="43"/>
      <c r="F88" s="39"/>
      <c r="G88" s="39"/>
      <c r="H88" s="39"/>
      <c r="I88" s="39"/>
      <c r="J88" s="48"/>
      <c r="K88" s="46"/>
      <c r="L88" s="47"/>
    </row>
    <row r="89" spans="1:12" x14ac:dyDescent="0.25">
      <c r="A89" s="4">
        <v>82</v>
      </c>
      <c r="B89" s="53"/>
      <c r="C89" s="51"/>
      <c r="D89" s="54"/>
      <c r="E89" s="43"/>
      <c r="F89" s="39"/>
      <c r="G89" s="39"/>
      <c r="H89" s="39"/>
      <c r="I89" s="39"/>
      <c r="J89" s="48"/>
      <c r="K89" s="46"/>
      <c r="L89" s="47"/>
    </row>
    <row r="90" spans="1:12" x14ac:dyDescent="0.25">
      <c r="A90" s="4">
        <v>83</v>
      </c>
      <c r="B90" s="53"/>
      <c r="C90" s="51"/>
      <c r="D90" s="54"/>
      <c r="E90" s="43"/>
      <c r="F90" s="39"/>
      <c r="G90" s="39"/>
      <c r="H90" s="39"/>
      <c r="I90" s="39"/>
      <c r="J90" s="48"/>
      <c r="K90" s="46"/>
      <c r="L90" s="47"/>
    </row>
    <row r="91" spans="1:12" x14ac:dyDescent="0.25">
      <c r="A91" s="4">
        <v>84</v>
      </c>
      <c r="B91" s="53"/>
      <c r="C91" s="51"/>
      <c r="D91" s="54"/>
      <c r="E91" s="43"/>
      <c r="F91" s="39"/>
      <c r="G91" s="39"/>
      <c r="H91" s="39"/>
      <c r="I91" s="39"/>
      <c r="J91" s="48"/>
      <c r="K91" s="46"/>
      <c r="L91" s="47"/>
    </row>
    <row r="92" spans="1:12" x14ac:dyDescent="0.25">
      <c r="A92" s="4">
        <v>85</v>
      </c>
      <c r="B92" s="53"/>
      <c r="C92" s="51"/>
      <c r="D92" s="54"/>
      <c r="E92" s="43"/>
      <c r="F92" s="39"/>
      <c r="G92" s="39"/>
      <c r="H92" s="39"/>
      <c r="I92" s="39"/>
      <c r="J92" s="48"/>
      <c r="K92" s="46"/>
      <c r="L92" s="47"/>
    </row>
    <row r="93" spans="1:12" x14ac:dyDescent="0.25">
      <c r="A93" s="4">
        <v>86</v>
      </c>
      <c r="B93" s="53"/>
      <c r="C93" s="51"/>
      <c r="D93" s="54"/>
      <c r="E93" s="43"/>
      <c r="F93" s="39"/>
      <c r="G93" s="39"/>
      <c r="H93" s="39"/>
      <c r="I93" s="39"/>
      <c r="J93" s="48"/>
      <c r="K93" s="46"/>
      <c r="L93" s="47"/>
    </row>
    <row r="94" spans="1:12" x14ac:dyDescent="0.25">
      <c r="A94" s="4">
        <v>87</v>
      </c>
      <c r="B94" s="53"/>
      <c r="C94" s="51"/>
      <c r="D94" s="54"/>
      <c r="E94" s="43"/>
      <c r="F94" s="39"/>
      <c r="G94" s="39"/>
      <c r="H94" s="39"/>
      <c r="I94" s="39"/>
      <c r="J94" s="48"/>
      <c r="K94" s="46"/>
      <c r="L94" s="47"/>
    </row>
    <row r="95" spans="1:12" x14ac:dyDescent="0.25">
      <c r="A95" s="4">
        <v>88</v>
      </c>
      <c r="B95" s="53"/>
      <c r="C95" s="51"/>
      <c r="D95" s="54"/>
      <c r="E95" s="43"/>
      <c r="F95" s="39"/>
      <c r="G95" s="39"/>
      <c r="H95" s="39"/>
      <c r="I95" s="39"/>
      <c r="J95" s="48"/>
      <c r="K95" s="46"/>
      <c r="L95" s="47"/>
    </row>
    <row r="96" spans="1:12" x14ac:dyDescent="0.25">
      <c r="A96" s="4">
        <v>89</v>
      </c>
      <c r="B96" s="53"/>
      <c r="C96" s="51"/>
      <c r="D96" s="54"/>
      <c r="E96" s="43"/>
      <c r="F96" s="39"/>
      <c r="G96" s="39"/>
      <c r="H96" s="39"/>
      <c r="I96" s="39"/>
      <c r="J96" s="48"/>
      <c r="K96" s="46"/>
      <c r="L96" s="47"/>
    </row>
    <row r="97" spans="1:12" x14ac:dyDescent="0.25">
      <c r="A97" s="4">
        <v>90</v>
      </c>
      <c r="B97" s="53"/>
      <c r="C97" s="51"/>
      <c r="D97" s="54"/>
      <c r="E97" s="43"/>
      <c r="F97" s="39"/>
      <c r="G97" s="39"/>
      <c r="H97" s="39"/>
      <c r="I97" s="39"/>
      <c r="J97" s="48"/>
      <c r="K97" s="46"/>
      <c r="L97" s="47"/>
    </row>
    <row r="98" spans="1:12" x14ac:dyDescent="0.25">
      <c r="A98" s="4">
        <v>91</v>
      </c>
      <c r="B98" s="53"/>
      <c r="C98" s="51"/>
      <c r="D98" s="54"/>
      <c r="E98" s="43"/>
      <c r="F98" s="39"/>
      <c r="G98" s="39"/>
      <c r="H98" s="39"/>
      <c r="I98" s="39"/>
      <c r="J98" s="48"/>
      <c r="K98" s="46"/>
      <c r="L98" s="47"/>
    </row>
    <row r="99" spans="1:12" x14ac:dyDescent="0.25">
      <c r="A99" s="4">
        <v>92</v>
      </c>
      <c r="B99" s="53"/>
      <c r="C99" s="51"/>
      <c r="D99" s="54"/>
      <c r="E99" s="43"/>
      <c r="F99" s="39"/>
      <c r="G99" s="39"/>
      <c r="H99" s="39"/>
      <c r="I99" s="39"/>
      <c r="J99" s="48"/>
      <c r="K99" s="46"/>
      <c r="L99" s="47"/>
    </row>
    <row r="100" spans="1:12" x14ac:dyDescent="0.25">
      <c r="A100" s="4">
        <v>93</v>
      </c>
      <c r="B100" s="53"/>
      <c r="C100" s="51"/>
      <c r="D100" s="54"/>
      <c r="E100" s="43"/>
      <c r="F100" s="39"/>
      <c r="G100" s="39"/>
      <c r="H100" s="39"/>
      <c r="I100" s="39"/>
      <c r="J100" s="48"/>
      <c r="K100" s="46"/>
      <c r="L100" s="47"/>
    </row>
    <row r="101" spans="1:12" x14ac:dyDescent="0.25">
      <c r="A101" s="4">
        <v>94</v>
      </c>
      <c r="B101" s="53"/>
      <c r="C101" s="51"/>
      <c r="D101" s="54"/>
      <c r="E101" s="43"/>
      <c r="F101" s="39"/>
      <c r="G101" s="39"/>
      <c r="H101" s="39"/>
      <c r="I101" s="39"/>
      <c r="J101" s="48"/>
      <c r="K101" s="46"/>
      <c r="L101" s="47"/>
    </row>
    <row r="102" spans="1:12" x14ac:dyDescent="0.25">
      <c r="A102" s="4">
        <v>95</v>
      </c>
      <c r="B102" s="53"/>
      <c r="C102" s="51"/>
      <c r="D102" s="54"/>
      <c r="E102" s="43"/>
      <c r="F102" s="39"/>
      <c r="G102" s="39"/>
      <c r="H102" s="39"/>
      <c r="I102" s="39"/>
      <c r="J102" s="48"/>
      <c r="K102" s="46"/>
      <c r="L102" s="47"/>
    </row>
    <row r="103" spans="1:12" x14ac:dyDescent="0.25">
      <c r="A103" s="4">
        <v>96</v>
      </c>
      <c r="B103" s="53"/>
      <c r="C103" s="51"/>
      <c r="D103" s="54"/>
      <c r="E103" s="43"/>
      <c r="F103" s="39"/>
      <c r="G103" s="39"/>
      <c r="H103" s="39"/>
      <c r="I103" s="39"/>
      <c r="J103" s="48"/>
      <c r="K103" s="46"/>
      <c r="L103" s="47"/>
    </row>
    <row r="104" spans="1:12" x14ac:dyDescent="0.25">
      <c r="A104" s="4">
        <v>97</v>
      </c>
      <c r="B104" s="53"/>
      <c r="C104" s="51"/>
      <c r="D104" s="54"/>
      <c r="E104" s="43"/>
      <c r="F104" s="39"/>
      <c r="G104" s="39"/>
      <c r="H104" s="39"/>
      <c r="I104" s="39"/>
      <c r="J104" s="48"/>
      <c r="K104" s="46"/>
      <c r="L104" s="47"/>
    </row>
    <row r="105" spans="1:12" x14ac:dyDescent="0.25">
      <c r="A105" s="4">
        <v>98</v>
      </c>
      <c r="B105" s="53"/>
      <c r="C105" s="51"/>
      <c r="D105" s="54"/>
      <c r="E105" s="43"/>
      <c r="F105" s="39"/>
      <c r="G105" s="39"/>
      <c r="H105" s="39"/>
      <c r="I105" s="39"/>
      <c r="J105" s="48"/>
      <c r="K105" s="46"/>
      <c r="L105" s="47"/>
    </row>
    <row r="106" spans="1:12" x14ac:dyDescent="0.25">
      <c r="A106" s="4">
        <v>99</v>
      </c>
      <c r="B106" s="53"/>
      <c r="C106" s="51"/>
      <c r="D106" s="54"/>
      <c r="E106" s="43"/>
      <c r="F106" s="39"/>
      <c r="G106" s="39"/>
      <c r="H106" s="39"/>
      <c r="I106" s="39"/>
      <c r="J106" s="48"/>
      <c r="K106" s="46"/>
      <c r="L106" s="47"/>
    </row>
    <row r="107" spans="1:12" x14ac:dyDescent="0.25">
      <c r="A107" s="4">
        <v>100</v>
      </c>
      <c r="B107" s="53"/>
      <c r="C107" s="51"/>
      <c r="D107" s="54"/>
      <c r="E107" s="43"/>
      <c r="F107" s="39"/>
      <c r="G107" s="39"/>
      <c r="H107" s="39"/>
      <c r="I107" s="39"/>
      <c r="J107" s="48"/>
      <c r="K107" s="46"/>
      <c r="L107" s="47"/>
    </row>
    <row r="108" spans="1:12" x14ac:dyDescent="0.25">
      <c r="A108" s="4">
        <v>101</v>
      </c>
      <c r="B108" s="53"/>
      <c r="C108" s="51"/>
      <c r="D108" s="54"/>
      <c r="E108" s="43"/>
      <c r="F108" s="39"/>
      <c r="G108" s="39"/>
      <c r="H108" s="39"/>
      <c r="I108" s="39"/>
      <c r="J108" s="48"/>
      <c r="K108" s="46"/>
      <c r="L108" s="47"/>
    </row>
    <row r="109" spans="1:12" x14ac:dyDescent="0.25">
      <c r="A109" s="4">
        <v>102</v>
      </c>
      <c r="B109" s="53"/>
      <c r="C109" s="51"/>
      <c r="D109" s="54"/>
      <c r="E109" s="43"/>
      <c r="F109" s="39"/>
      <c r="G109" s="39"/>
      <c r="H109" s="39"/>
      <c r="I109" s="39"/>
      <c r="J109" s="48"/>
      <c r="K109" s="46"/>
      <c r="L109" s="47"/>
    </row>
    <row r="110" spans="1:12" x14ac:dyDescent="0.25">
      <c r="A110" s="4">
        <v>103</v>
      </c>
      <c r="B110" s="53"/>
      <c r="C110" s="51"/>
      <c r="D110" s="54"/>
      <c r="E110" s="43"/>
      <c r="F110" s="39"/>
      <c r="G110" s="39"/>
      <c r="H110" s="39"/>
      <c r="I110" s="39"/>
      <c r="J110" s="48"/>
      <c r="K110" s="46"/>
      <c r="L110" s="47"/>
    </row>
    <row r="111" spans="1:12" x14ac:dyDescent="0.25">
      <c r="A111" s="4">
        <v>104</v>
      </c>
      <c r="B111" s="53"/>
      <c r="C111" s="51"/>
      <c r="D111" s="54"/>
      <c r="E111" s="43"/>
      <c r="F111" s="39"/>
      <c r="G111" s="39"/>
      <c r="H111" s="39"/>
      <c r="I111" s="39"/>
      <c r="J111" s="48"/>
      <c r="K111" s="46"/>
      <c r="L111" s="47"/>
    </row>
    <row r="112" spans="1:12" x14ac:dyDescent="0.25">
      <c r="A112" s="4">
        <v>105</v>
      </c>
      <c r="B112" s="53"/>
      <c r="C112" s="51"/>
      <c r="D112" s="54"/>
      <c r="E112" s="43"/>
      <c r="F112" s="39"/>
      <c r="G112" s="39"/>
      <c r="H112" s="39"/>
      <c r="I112" s="39"/>
      <c r="J112" s="48"/>
      <c r="K112" s="46"/>
      <c r="L112" s="47"/>
    </row>
    <row r="113" spans="1:12" x14ac:dyDescent="0.25">
      <c r="A113" s="4">
        <v>106</v>
      </c>
      <c r="B113" s="53"/>
      <c r="C113" s="51"/>
      <c r="D113" s="54"/>
      <c r="E113" s="43"/>
      <c r="F113" s="39"/>
      <c r="G113" s="39"/>
      <c r="H113" s="39"/>
      <c r="I113" s="39"/>
      <c r="J113" s="48"/>
      <c r="K113" s="46"/>
      <c r="L113" s="47"/>
    </row>
    <row r="114" spans="1:12" x14ac:dyDescent="0.25">
      <c r="A114" s="4">
        <v>107</v>
      </c>
      <c r="B114" s="53"/>
      <c r="C114" s="51"/>
      <c r="D114" s="54"/>
      <c r="E114" s="43"/>
      <c r="F114" s="39"/>
      <c r="G114" s="39"/>
      <c r="H114" s="39"/>
      <c r="I114" s="39"/>
      <c r="J114" s="48"/>
      <c r="K114" s="46"/>
      <c r="L114" s="47"/>
    </row>
    <row r="115" spans="1:12" x14ac:dyDescent="0.25">
      <c r="A115" s="4">
        <v>108</v>
      </c>
      <c r="B115" s="53"/>
      <c r="C115" s="51"/>
      <c r="D115" s="54"/>
      <c r="E115" s="43"/>
      <c r="F115" s="39"/>
      <c r="G115" s="39"/>
      <c r="H115" s="39"/>
      <c r="I115" s="39"/>
      <c r="J115" s="48"/>
      <c r="K115" s="46"/>
      <c r="L115" s="47"/>
    </row>
    <row r="116" spans="1:12" x14ac:dyDescent="0.25">
      <c r="A116" s="4">
        <v>109</v>
      </c>
      <c r="B116" s="53"/>
      <c r="C116" s="51"/>
      <c r="D116" s="54"/>
      <c r="E116" s="43"/>
      <c r="F116" s="39"/>
      <c r="G116" s="39"/>
      <c r="H116" s="39"/>
      <c r="I116" s="39"/>
      <c r="J116" s="48"/>
      <c r="K116" s="46"/>
      <c r="L116" s="47"/>
    </row>
    <row r="117" spans="1:12" x14ac:dyDescent="0.25">
      <c r="A117" s="4">
        <v>110</v>
      </c>
      <c r="B117" s="53"/>
      <c r="C117" s="51"/>
      <c r="D117" s="54"/>
      <c r="E117" s="43"/>
      <c r="F117" s="39"/>
      <c r="G117" s="39"/>
      <c r="H117" s="39"/>
      <c r="I117" s="39"/>
      <c r="J117" s="48"/>
      <c r="K117" s="46"/>
      <c r="L117" s="47"/>
    </row>
    <row r="118" spans="1:12" x14ac:dyDescent="0.25">
      <c r="A118" s="4">
        <v>111</v>
      </c>
      <c r="B118" s="53"/>
      <c r="C118" s="51"/>
      <c r="D118" s="54"/>
      <c r="E118" s="43"/>
      <c r="F118" s="39"/>
      <c r="G118" s="39"/>
      <c r="H118" s="39"/>
      <c r="I118" s="39"/>
      <c r="J118" s="48"/>
      <c r="K118" s="46"/>
      <c r="L118" s="47"/>
    </row>
    <row r="119" spans="1:12" x14ac:dyDescent="0.25">
      <c r="A119" s="4">
        <v>112</v>
      </c>
      <c r="B119" s="53"/>
      <c r="C119" s="51"/>
      <c r="D119" s="54"/>
      <c r="E119" s="43"/>
      <c r="F119" s="39"/>
      <c r="G119" s="39"/>
      <c r="H119" s="39"/>
      <c r="I119" s="39"/>
      <c r="J119" s="48"/>
      <c r="K119" s="46"/>
      <c r="L119" s="47"/>
    </row>
    <row r="120" spans="1:12" x14ac:dyDescent="0.25">
      <c r="A120" s="4">
        <v>113</v>
      </c>
      <c r="B120" s="53"/>
      <c r="C120" s="51"/>
      <c r="D120" s="54"/>
      <c r="E120" s="43"/>
      <c r="F120" s="39"/>
      <c r="G120" s="39"/>
      <c r="H120" s="39"/>
      <c r="I120" s="39"/>
      <c r="J120" s="48"/>
      <c r="K120" s="46"/>
      <c r="L120" s="47"/>
    </row>
    <row r="121" spans="1:12" x14ac:dyDescent="0.25">
      <c r="A121" s="4">
        <v>114</v>
      </c>
      <c r="B121" s="53"/>
      <c r="C121" s="51"/>
      <c r="D121" s="54"/>
      <c r="E121" s="43"/>
      <c r="F121" s="39"/>
      <c r="G121" s="39"/>
      <c r="H121" s="39"/>
      <c r="I121" s="39"/>
      <c r="J121" s="48"/>
      <c r="K121" s="46"/>
      <c r="L121" s="47"/>
    </row>
    <row r="122" spans="1:12" x14ac:dyDescent="0.25">
      <c r="A122" s="4">
        <v>115</v>
      </c>
      <c r="B122" s="53"/>
      <c r="C122" s="51"/>
      <c r="D122" s="54"/>
      <c r="E122" s="43"/>
      <c r="F122" s="39"/>
      <c r="G122" s="39"/>
      <c r="H122" s="39"/>
      <c r="I122" s="39"/>
      <c r="J122" s="48"/>
      <c r="K122" s="46"/>
      <c r="L122" s="47"/>
    </row>
    <row r="123" spans="1:12" x14ac:dyDescent="0.25">
      <c r="A123" s="4">
        <v>116</v>
      </c>
      <c r="B123" s="53"/>
      <c r="C123" s="51"/>
      <c r="D123" s="54"/>
      <c r="E123" s="43"/>
      <c r="F123" s="39"/>
      <c r="G123" s="39"/>
      <c r="H123" s="39"/>
      <c r="I123" s="39"/>
      <c r="J123" s="48"/>
      <c r="K123" s="46"/>
      <c r="L123" s="47"/>
    </row>
    <row r="124" spans="1:12" x14ac:dyDescent="0.25">
      <c r="A124" s="4">
        <v>117</v>
      </c>
      <c r="B124" s="53"/>
      <c r="C124" s="51"/>
      <c r="D124" s="54"/>
      <c r="E124" s="43"/>
      <c r="F124" s="39"/>
      <c r="G124" s="39"/>
      <c r="H124" s="39"/>
      <c r="I124" s="39"/>
      <c r="J124" s="48"/>
      <c r="K124" s="46"/>
      <c r="L124" s="47"/>
    </row>
    <row r="125" spans="1:12" x14ac:dyDescent="0.25">
      <c r="A125" s="4">
        <v>118</v>
      </c>
      <c r="B125" s="53"/>
      <c r="C125" s="51"/>
      <c r="D125" s="54"/>
      <c r="E125" s="43"/>
      <c r="F125" s="39"/>
      <c r="G125" s="39"/>
      <c r="H125" s="39"/>
      <c r="I125" s="39"/>
      <c r="J125" s="48"/>
      <c r="K125" s="46"/>
      <c r="L125" s="47"/>
    </row>
    <row r="126" spans="1:12" x14ac:dyDescent="0.25">
      <c r="A126" s="4">
        <v>119</v>
      </c>
      <c r="B126" s="53"/>
      <c r="C126" s="51"/>
      <c r="D126" s="54"/>
      <c r="E126" s="43"/>
      <c r="F126" s="39"/>
      <c r="G126" s="39"/>
      <c r="H126" s="39"/>
      <c r="I126" s="39"/>
      <c r="J126" s="48"/>
      <c r="K126" s="46"/>
      <c r="L126" s="47"/>
    </row>
    <row r="127" spans="1:12" x14ac:dyDescent="0.25">
      <c r="A127" s="4">
        <v>120</v>
      </c>
      <c r="B127" s="53"/>
      <c r="C127" s="51"/>
      <c r="D127" s="54"/>
      <c r="E127" s="43"/>
      <c r="F127" s="39"/>
      <c r="G127" s="39"/>
      <c r="H127" s="39"/>
      <c r="I127" s="39"/>
      <c r="J127" s="48"/>
      <c r="K127" s="46"/>
      <c r="L127" s="47"/>
    </row>
    <row r="128" spans="1:12" x14ac:dyDescent="0.25">
      <c r="A128" s="4">
        <v>121</v>
      </c>
      <c r="B128" s="53"/>
      <c r="C128" s="51"/>
      <c r="D128" s="54"/>
      <c r="E128" s="43"/>
      <c r="F128" s="39"/>
      <c r="G128" s="39"/>
      <c r="H128" s="39"/>
      <c r="I128" s="39"/>
      <c r="J128" s="48"/>
      <c r="K128" s="46"/>
      <c r="L128" s="47"/>
    </row>
    <row r="129" spans="1:12" x14ac:dyDescent="0.25">
      <c r="A129" s="4">
        <v>122</v>
      </c>
      <c r="B129" s="53"/>
      <c r="C129" s="51"/>
      <c r="D129" s="54"/>
      <c r="E129" s="43"/>
      <c r="F129" s="39"/>
      <c r="G129" s="39"/>
      <c r="H129" s="39"/>
      <c r="I129" s="39"/>
      <c r="J129" s="48"/>
      <c r="K129" s="46"/>
      <c r="L129" s="47"/>
    </row>
    <row r="130" spans="1:12" x14ac:dyDescent="0.25">
      <c r="A130" s="4">
        <v>123</v>
      </c>
      <c r="B130" s="53"/>
      <c r="C130" s="51"/>
      <c r="D130" s="54"/>
      <c r="E130" s="43"/>
      <c r="F130" s="39"/>
      <c r="G130" s="39"/>
      <c r="H130" s="39"/>
      <c r="I130" s="39"/>
      <c r="J130" s="48"/>
      <c r="K130" s="46"/>
      <c r="L130" s="47"/>
    </row>
    <row r="131" spans="1:12" x14ac:dyDescent="0.25">
      <c r="A131" s="4">
        <v>124</v>
      </c>
      <c r="B131" s="53"/>
      <c r="C131" s="51"/>
      <c r="D131" s="54"/>
      <c r="E131" s="43"/>
      <c r="F131" s="39"/>
      <c r="G131" s="39"/>
      <c r="H131" s="39"/>
      <c r="I131" s="39"/>
      <c r="J131" s="48"/>
      <c r="K131" s="46"/>
      <c r="L131" s="47"/>
    </row>
    <row r="132" spans="1:12" x14ac:dyDescent="0.25">
      <c r="A132" s="4">
        <v>125</v>
      </c>
      <c r="B132" s="53"/>
      <c r="C132" s="51"/>
      <c r="D132" s="54"/>
      <c r="E132" s="43"/>
      <c r="F132" s="39"/>
      <c r="G132" s="39"/>
      <c r="H132" s="39"/>
      <c r="I132" s="39"/>
      <c r="J132" s="48"/>
      <c r="K132" s="46"/>
      <c r="L132" s="47"/>
    </row>
    <row r="133" spans="1:12" x14ac:dyDescent="0.25">
      <c r="A133" s="4">
        <v>126</v>
      </c>
      <c r="B133" s="53"/>
      <c r="C133" s="51"/>
      <c r="D133" s="54"/>
      <c r="E133" s="43"/>
      <c r="F133" s="39"/>
      <c r="G133" s="39"/>
      <c r="H133" s="39"/>
      <c r="I133" s="39"/>
      <c r="J133" s="48"/>
      <c r="K133" s="46"/>
      <c r="L133" s="47"/>
    </row>
    <row r="134" spans="1:12" x14ac:dyDescent="0.25">
      <c r="A134" s="4">
        <v>127</v>
      </c>
      <c r="B134" s="53"/>
      <c r="C134" s="51"/>
      <c r="D134" s="54"/>
      <c r="E134" s="43"/>
      <c r="F134" s="39"/>
      <c r="G134" s="39"/>
      <c r="H134" s="39"/>
      <c r="I134" s="39"/>
      <c r="J134" s="48"/>
      <c r="K134" s="46"/>
      <c r="L134" s="47"/>
    </row>
    <row r="135" spans="1:12" x14ac:dyDescent="0.25">
      <c r="A135" s="4">
        <v>128</v>
      </c>
      <c r="B135" s="53"/>
      <c r="C135" s="51"/>
      <c r="D135" s="54"/>
      <c r="E135" s="43"/>
      <c r="F135" s="39"/>
      <c r="G135" s="39"/>
      <c r="H135" s="39"/>
      <c r="I135" s="39"/>
      <c r="J135" s="48"/>
      <c r="K135" s="46"/>
      <c r="L135" s="47"/>
    </row>
    <row r="136" spans="1:12" x14ac:dyDescent="0.25">
      <c r="A136" s="4">
        <v>129</v>
      </c>
      <c r="B136" s="53"/>
      <c r="C136" s="51"/>
      <c r="D136" s="54"/>
      <c r="E136" s="43"/>
      <c r="F136" s="39"/>
      <c r="G136" s="39"/>
      <c r="H136" s="39"/>
      <c r="I136" s="39"/>
      <c r="J136" s="48"/>
      <c r="K136" s="46"/>
      <c r="L136" s="47"/>
    </row>
    <row r="137" spans="1:12" x14ac:dyDescent="0.25">
      <c r="A137" s="4">
        <v>130</v>
      </c>
      <c r="B137" s="53"/>
      <c r="C137" s="51"/>
      <c r="D137" s="54"/>
      <c r="E137" s="43"/>
      <c r="F137" s="39"/>
      <c r="G137" s="39"/>
      <c r="H137" s="39"/>
      <c r="I137" s="39"/>
      <c r="J137" s="48"/>
      <c r="K137" s="46"/>
      <c r="L137" s="47"/>
    </row>
    <row r="138" spans="1:12" x14ac:dyDescent="0.25">
      <c r="A138" s="4">
        <v>131</v>
      </c>
      <c r="B138" s="53"/>
      <c r="C138" s="51"/>
      <c r="D138" s="54"/>
      <c r="E138" s="43"/>
      <c r="F138" s="39"/>
      <c r="G138" s="39"/>
      <c r="H138" s="39"/>
      <c r="I138" s="39"/>
      <c r="J138" s="48"/>
      <c r="K138" s="46"/>
      <c r="L138" s="47"/>
    </row>
    <row r="139" spans="1:12" x14ac:dyDescent="0.25">
      <c r="A139" s="4">
        <v>132</v>
      </c>
      <c r="B139" s="53"/>
      <c r="C139" s="51"/>
      <c r="D139" s="54"/>
      <c r="E139" s="43"/>
      <c r="F139" s="39"/>
      <c r="G139" s="39"/>
      <c r="H139" s="39"/>
      <c r="I139" s="39"/>
      <c r="J139" s="48"/>
      <c r="K139" s="46"/>
      <c r="L139" s="47"/>
    </row>
    <row r="140" spans="1:12" x14ac:dyDescent="0.25">
      <c r="A140" s="4">
        <v>133</v>
      </c>
      <c r="B140" s="53"/>
      <c r="C140" s="51"/>
      <c r="D140" s="54"/>
      <c r="E140" s="43"/>
      <c r="F140" s="39"/>
      <c r="G140" s="39"/>
      <c r="H140" s="39"/>
      <c r="I140" s="39"/>
      <c r="J140" s="48"/>
      <c r="K140" s="46"/>
      <c r="L140" s="47"/>
    </row>
    <row r="141" spans="1:12" x14ac:dyDescent="0.25">
      <c r="A141" s="4">
        <v>134</v>
      </c>
      <c r="B141" s="53"/>
      <c r="C141" s="51"/>
      <c r="D141" s="54"/>
      <c r="E141" s="43"/>
      <c r="F141" s="39"/>
      <c r="G141" s="39"/>
      <c r="H141" s="39"/>
      <c r="I141" s="39"/>
      <c r="J141" s="48"/>
      <c r="K141" s="46"/>
      <c r="L141" s="47"/>
    </row>
    <row r="142" spans="1:12" x14ac:dyDescent="0.25">
      <c r="A142" s="4">
        <v>135</v>
      </c>
      <c r="B142" s="53"/>
      <c r="C142" s="51"/>
      <c r="D142" s="54"/>
      <c r="E142" s="43"/>
      <c r="F142" s="39"/>
      <c r="G142" s="39"/>
      <c r="H142" s="39"/>
      <c r="I142" s="39"/>
      <c r="J142" s="48"/>
      <c r="K142" s="46"/>
      <c r="L142" s="47"/>
    </row>
    <row r="143" spans="1:12" x14ac:dyDescent="0.25">
      <c r="A143" s="4">
        <v>136</v>
      </c>
      <c r="B143" s="53"/>
      <c r="C143" s="51"/>
      <c r="D143" s="54"/>
      <c r="E143" s="43"/>
      <c r="F143" s="39"/>
      <c r="G143" s="39"/>
      <c r="H143" s="39"/>
      <c r="I143" s="39"/>
      <c r="J143" s="48"/>
      <c r="K143" s="46"/>
      <c r="L143" s="47"/>
    </row>
    <row r="144" spans="1:12" x14ac:dyDescent="0.25">
      <c r="A144" s="4">
        <v>137</v>
      </c>
      <c r="B144" s="53"/>
      <c r="C144" s="51"/>
      <c r="D144" s="54"/>
      <c r="E144" s="43"/>
      <c r="F144" s="39"/>
      <c r="G144" s="39"/>
      <c r="H144" s="39"/>
      <c r="I144" s="39"/>
      <c r="J144" s="48"/>
      <c r="K144" s="46"/>
      <c r="L144" s="47"/>
    </row>
    <row r="145" spans="1:12" x14ac:dyDescent="0.25">
      <c r="A145" s="4">
        <v>138</v>
      </c>
      <c r="B145" s="53"/>
      <c r="C145" s="51"/>
      <c r="D145" s="54"/>
      <c r="E145" s="43"/>
      <c r="F145" s="39"/>
      <c r="G145" s="39"/>
      <c r="H145" s="39"/>
      <c r="I145" s="39"/>
      <c r="J145" s="48"/>
      <c r="K145" s="46"/>
      <c r="L145" s="47"/>
    </row>
    <row r="146" spans="1:12" x14ac:dyDescent="0.25">
      <c r="A146" s="4">
        <v>139</v>
      </c>
      <c r="B146" s="53"/>
      <c r="C146" s="51"/>
      <c r="D146" s="54"/>
      <c r="E146" s="43"/>
      <c r="F146" s="39"/>
      <c r="G146" s="39"/>
      <c r="H146" s="39"/>
      <c r="I146" s="39"/>
      <c r="J146" s="48"/>
      <c r="K146" s="46"/>
      <c r="L146" s="47"/>
    </row>
    <row r="147" spans="1:12" x14ac:dyDescent="0.25">
      <c r="A147" s="4">
        <v>140</v>
      </c>
      <c r="B147" s="53"/>
      <c r="C147" s="51"/>
      <c r="D147" s="54"/>
      <c r="E147" s="43"/>
      <c r="F147" s="39"/>
      <c r="G147" s="39"/>
      <c r="H147" s="39"/>
      <c r="I147" s="39"/>
      <c r="J147" s="48"/>
      <c r="K147" s="46"/>
      <c r="L147" s="47"/>
    </row>
    <row r="148" spans="1:12" x14ac:dyDescent="0.25">
      <c r="A148" s="4">
        <v>141</v>
      </c>
      <c r="B148" s="53"/>
      <c r="C148" s="51"/>
      <c r="D148" s="54"/>
      <c r="E148" s="43"/>
      <c r="F148" s="39"/>
      <c r="G148" s="39"/>
      <c r="H148" s="39"/>
      <c r="I148" s="39"/>
      <c r="J148" s="48"/>
      <c r="K148" s="46"/>
      <c r="L148" s="47"/>
    </row>
    <row r="149" spans="1:12" x14ac:dyDescent="0.25">
      <c r="A149" s="4">
        <v>142</v>
      </c>
      <c r="B149" s="53"/>
      <c r="C149" s="51"/>
      <c r="D149" s="54"/>
      <c r="E149" s="43"/>
      <c r="F149" s="39"/>
      <c r="G149" s="39"/>
      <c r="H149" s="39"/>
      <c r="I149" s="39"/>
      <c r="J149" s="48"/>
      <c r="K149" s="46"/>
      <c r="L149" s="47"/>
    </row>
    <row r="150" spans="1:12" x14ac:dyDescent="0.25">
      <c r="A150" s="4">
        <v>143</v>
      </c>
      <c r="B150" s="53"/>
      <c r="C150" s="51"/>
      <c r="D150" s="54"/>
      <c r="E150" s="43"/>
      <c r="F150" s="39"/>
      <c r="G150" s="39"/>
      <c r="H150" s="39"/>
      <c r="I150" s="39"/>
      <c r="J150" s="48"/>
      <c r="K150" s="46"/>
      <c r="L150" s="47"/>
    </row>
    <row r="151" spans="1:12" x14ac:dyDescent="0.25">
      <c r="A151" s="4">
        <v>144</v>
      </c>
      <c r="B151" s="53"/>
      <c r="C151" s="51"/>
      <c r="D151" s="54"/>
      <c r="E151" s="43"/>
      <c r="F151" s="39"/>
      <c r="G151" s="39"/>
      <c r="H151" s="39"/>
      <c r="I151" s="39"/>
      <c r="J151" s="48"/>
      <c r="K151" s="46"/>
      <c r="L151" s="47"/>
    </row>
    <row r="152" spans="1:12" x14ac:dyDescent="0.25">
      <c r="A152" s="4">
        <v>145</v>
      </c>
      <c r="B152" s="53"/>
      <c r="C152" s="51"/>
      <c r="D152" s="54"/>
      <c r="E152" s="43"/>
      <c r="F152" s="39"/>
      <c r="G152" s="39"/>
      <c r="H152" s="39"/>
      <c r="I152" s="39"/>
      <c r="J152" s="48"/>
      <c r="K152" s="46"/>
      <c r="L152" s="47"/>
    </row>
    <row r="153" spans="1:12" x14ac:dyDescent="0.25">
      <c r="A153" s="4">
        <v>146</v>
      </c>
      <c r="B153" s="53"/>
      <c r="C153" s="51"/>
      <c r="D153" s="54"/>
      <c r="E153" s="43"/>
      <c r="F153" s="39"/>
      <c r="G153" s="39"/>
      <c r="H153" s="39"/>
      <c r="I153" s="39"/>
      <c r="J153" s="48"/>
      <c r="K153" s="46"/>
      <c r="L153" s="47"/>
    </row>
    <row r="154" spans="1:12" x14ac:dyDescent="0.25">
      <c r="A154" s="4">
        <v>147</v>
      </c>
      <c r="B154" s="53"/>
      <c r="C154" s="51"/>
      <c r="D154" s="54"/>
      <c r="E154" s="43"/>
      <c r="F154" s="39"/>
      <c r="G154" s="39"/>
      <c r="H154" s="39"/>
      <c r="I154" s="39"/>
      <c r="J154" s="48"/>
      <c r="K154" s="46"/>
      <c r="L154" s="47"/>
    </row>
    <row r="155" spans="1:12" x14ac:dyDescent="0.25">
      <c r="A155" s="4">
        <v>148</v>
      </c>
      <c r="B155" s="53"/>
      <c r="C155" s="51"/>
      <c r="D155" s="54"/>
      <c r="E155" s="43"/>
      <c r="F155" s="39"/>
      <c r="G155" s="39"/>
      <c r="H155" s="39"/>
      <c r="I155" s="39"/>
      <c r="J155" s="48"/>
      <c r="K155" s="46"/>
      <c r="L155" s="47"/>
    </row>
    <row r="156" spans="1:12" x14ac:dyDescent="0.25">
      <c r="A156" s="4">
        <v>149</v>
      </c>
      <c r="B156" s="53"/>
      <c r="C156" s="51"/>
      <c r="D156" s="54"/>
      <c r="E156" s="43"/>
      <c r="F156" s="39"/>
      <c r="G156" s="39"/>
      <c r="H156" s="39"/>
      <c r="I156" s="39"/>
      <c r="J156" s="48"/>
      <c r="K156" s="46"/>
      <c r="L156" s="47"/>
    </row>
    <row r="157" spans="1:12" x14ac:dyDescent="0.25">
      <c r="A157" s="4">
        <v>150</v>
      </c>
      <c r="B157" s="53"/>
      <c r="C157" s="51"/>
      <c r="D157" s="54"/>
      <c r="E157" s="43"/>
      <c r="F157" s="39"/>
      <c r="G157" s="39"/>
      <c r="H157" s="39"/>
      <c r="I157" s="39"/>
      <c r="J157" s="48"/>
      <c r="K157" s="46"/>
      <c r="L157" s="47"/>
    </row>
    <row r="158" spans="1:12" x14ac:dyDescent="0.25">
      <c r="A158" s="4">
        <v>151</v>
      </c>
      <c r="B158" s="53"/>
      <c r="C158" s="51"/>
      <c r="D158" s="54"/>
      <c r="E158" s="43"/>
      <c r="F158" s="39"/>
      <c r="G158" s="39"/>
      <c r="H158" s="39"/>
      <c r="I158" s="39"/>
      <c r="J158" s="48"/>
      <c r="K158" s="46"/>
      <c r="L158" s="47"/>
    </row>
    <row r="159" spans="1:12" x14ac:dyDescent="0.25">
      <c r="A159" s="4">
        <v>152</v>
      </c>
      <c r="B159" s="53"/>
      <c r="C159" s="51"/>
      <c r="D159" s="54"/>
      <c r="E159" s="43"/>
      <c r="F159" s="39"/>
      <c r="G159" s="39"/>
      <c r="H159" s="39"/>
      <c r="I159" s="39"/>
      <c r="J159" s="48"/>
      <c r="K159" s="46"/>
      <c r="L159" s="47"/>
    </row>
    <row r="160" spans="1:12" x14ac:dyDescent="0.25">
      <c r="A160" s="4">
        <v>153</v>
      </c>
      <c r="B160" s="53"/>
      <c r="C160" s="51"/>
      <c r="D160" s="54"/>
      <c r="E160" s="43"/>
      <c r="F160" s="39"/>
      <c r="G160" s="39"/>
      <c r="H160" s="39"/>
      <c r="I160" s="39"/>
      <c r="J160" s="48"/>
      <c r="K160" s="46"/>
      <c r="L160" s="47"/>
    </row>
    <row r="161" spans="1:12" x14ac:dyDescent="0.25">
      <c r="A161" s="4">
        <v>154</v>
      </c>
      <c r="B161" s="53"/>
      <c r="C161" s="51"/>
      <c r="D161" s="54"/>
      <c r="E161" s="43"/>
      <c r="F161" s="39"/>
      <c r="G161" s="39"/>
      <c r="H161" s="39"/>
      <c r="I161" s="39"/>
      <c r="J161" s="48"/>
      <c r="K161" s="46"/>
      <c r="L161" s="47"/>
    </row>
    <row r="162" spans="1:12" x14ac:dyDescent="0.25">
      <c r="A162" s="4">
        <v>155</v>
      </c>
      <c r="B162" s="53"/>
      <c r="C162" s="51"/>
      <c r="D162" s="54"/>
      <c r="E162" s="43"/>
      <c r="F162" s="39"/>
      <c r="G162" s="39"/>
      <c r="H162" s="39"/>
      <c r="I162" s="39"/>
      <c r="J162" s="48"/>
      <c r="K162" s="46"/>
      <c r="L162" s="47"/>
    </row>
    <row r="163" spans="1:12" x14ac:dyDescent="0.25">
      <c r="A163" s="4">
        <v>156</v>
      </c>
      <c r="B163" s="53"/>
      <c r="C163" s="51"/>
      <c r="D163" s="54"/>
      <c r="E163" s="43"/>
      <c r="F163" s="39"/>
      <c r="G163" s="39"/>
      <c r="H163" s="39"/>
      <c r="I163" s="39"/>
      <c r="J163" s="48"/>
      <c r="K163" s="46"/>
      <c r="L163" s="47"/>
    </row>
    <row r="164" spans="1:12" x14ac:dyDescent="0.25">
      <c r="A164" s="4">
        <v>157</v>
      </c>
      <c r="B164" s="53"/>
      <c r="C164" s="51"/>
      <c r="D164" s="54"/>
      <c r="E164" s="43"/>
      <c r="F164" s="39"/>
      <c r="G164" s="39"/>
      <c r="H164" s="39"/>
      <c r="I164" s="39"/>
      <c r="J164" s="48"/>
      <c r="K164" s="46"/>
      <c r="L164" s="47"/>
    </row>
    <row r="165" spans="1:12" x14ac:dyDescent="0.25">
      <c r="A165" s="4">
        <v>158</v>
      </c>
      <c r="B165" s="53"/>
      <c r="C165" s="51"/>
      <c r="D165" s="54"/>
      <c r="E165" s="43"/>
      <c r="F165" s="39"/>
      <c r="G165" s="39"/>
      <c r="H165" s="39"/>
      <c r="I165" s="39"/>
      <c r="J165" s="48"/>
      <c r="K165" s="46"/>
      <c r="L165" s="47"/>
    </row>
    <row r="166" spans="1:12" x14ac:dyDescent="0.25">
      <c r="A166" s="4">
        <v>159</v>
      </c>
      <c r="B166" s="53"/>
      <c r="C166" s="51"/>
      <c r="D166" s="54"/>
      <c r="E166" s="43"/>
      <c r="F166" s="39"/>
      <c r="G166" s="39"/>
      <c r="H166" s="39"/>
      <c r="I166" s="39"/>
      <c r="J166" s="48"/>
      <c r="K166" s="46"/>
      <c r="L166" s="47"/>
    </row>
    <row r="167" spans="1:12" x14ac:dyDescent="0.25">
      <c r="A167" s="4">
        <v>160</v>
      </c>
      <c r="B167" s="53"/>
      <c r="C167" s="51"/>
      <c r="D167" s="54"/>
      <c r="E167" s="43"/>
      <c r="F167" s="39"/>
      <c r="G167" s="39"/>
      <c r="H167" s="39"/>
      <c r="I167" s="39"/>
      <c r="J167" s="48"/>
      <c r="K167" s="46"/>
      <c r="L167" s="47"/>
    </row>
    <row r="168" spans="1:12" x14ac:dyDescent="0.25">
      <c r="A168" s="4">
        <v>161</v>
      </c>
      <c r="B168" s="53"/>
      <c r="C168" s="51"/>
      <c r="D168" s="54"/>
      <c r="E168" s="43"/>
      <c r="F168" s="39"/>
      <c r="G168" s="39"/>
      <c r="H168" s="39"/>
      <c r="I168" s="39"/>
      <c r="J168" s="48"/>
      <c r="K168" s="46"/>
      <c r="L168" s="47"/>
    </row>
    <row r="169" spans="1:12" x14ac:dyDescent="0.25">
      <c r="A169" s="4">
        <v>162</v>
      </c>
      <c r="B169" s="53"/>
      <c r="C169" s="51"/>
      <c r="D169" s="54"/>
      <c r="E169" s="43"/>
      <c r="F169" s="39"/>
      <c r="G169" s="39"/>
      <c r="H169" s="39"/>
      <c r="I169" s="39"/>
      <c r="J169" s="48"/>
      <c r="K169" s="46"/>
      <c r="L169" s="47"/>
    </row>
    <row r="170" spans="1:12" x14ac:dyDescent="0.25">
      <c r="A170" s="4">
        <v>163</v>
      </c>
      <c r="B170" s="53"/>
      <c r="C170" s="51"/>
      <c r="D170" s="54"/>
      <c r="E170" s="43"/>
      <c r="F170" s="39"/>
      <c r="G170" s="39"/>
      <c r="H170" s="39"/>
      <c r="I170" s="39"/>
      <c r="J170" s="48"/>
      <c r="K170" s="46"/>
      <c r="L170" s="47"/>
    </row>
    <row r="171" spans="1:12" x14ac:dyDescent="0.25">
      <c r="A171" s="4">
        <v>164</v>
      </c>
      <c r="B171" s="53"/>
      <c r="C171" s="51"/>
      <c r="D171" s="54"/>
      <c r="E171" s="43"/>
      <c r="F171" s="39"/>
      <c r="G171" s="39"/>
      <c r="H171" s="39"/>
      <c r="I171" s="39"/>
      <c r="J171" s="48"/>
      <c r="K171" s="46"/>
      <c r="L171" s="47"/>
    </row>
    <row r="172" spans="1:12" x14ac:dyDescent="0.25">
      <c r="A172" s="4">
        <v>165</v>
      </c>
      <c r="B172" s="53"/>
      <c r="C172" s="51"/>
      <c r="D172" s="54"/>
      <c r="E172" s="43"/>
      <c r="F172" s="39"/>
      <c r="G172" s="39"/>
      <c r="H172" s="39"/>
      <c r="I172" s="39"/>
      <c r="J172" s="48"/>
      <c r="K172" s="46"/>
      <c r="L172" s="47"/>
    </row>
    <row r="173" spans="1:12" x14ac:dyDescent="0.25">
      <c r="A173" s="4">
        <v>166</v>
      </c>
      <c r="B173" s="53"/>
      <c r="C173" s="51"/>
      <c r="D173" s="54"/>
      <c r="E173" s="43"/>
      <c r="F173" s="39"/>
      <c r="G173" s="39"/>
      <c r="H173" s="39"/>
      <c r="I173" s="39"/>
      <c r="J173" s="48"/>
      <c r="K173" s="46"/>
      <c r="L173" s="47"/>
    </row>
    <row r="174" spans="1:12" x14ac:dyDescent="0.25">
      <c r="A174" s="4">
        <v>167</v>
      </c>
      <c r="B174" s="53"/>
      <c r="C174" s="51"/>
      <c r="D174" s="54"/>
      <c r="E174" s="43"/>
      <c r="F174" s="39"/>
      <c r="G174" s="39"/>
      <c r="H174" s="39"/>
      <c r="I174" s="39"/>
      <c r="J174" s="48"/>
      <c r="K174" s="46"/>
      <c r="L174" s="47"/>
    </row>
    <row r="175" spans="1:12" x14ac:dyDescent="0.25">
      <c r="A175" s="4">
        <v>168</v>
      </c>
      <c r="B175" s="53"/>
      <c r="C175" s="51"/>
      <c r="D175" s="54"/>
      <c r="E175" s="43"/>
      <c r="F175" s="39"/>
      <c r="G175" s="39"/>
      <c r="H175" s="39"/>
      <c r="I175" s="39"/>
      <c r="J175" s="48"/>
      <c r="K175" s="46"/>
      <c r="L175" s="47"/>
    </row>
    <row r="176" spans="1:12" x14ac:dyDescent="0.25">
      <c r="A176" s="4">
        <v>169</v>
      </c>
      <c r="B176" s="53"/>
      <c r="C176" s="51"/>
      <c r="D176" s="54"/>
      <c r="E176" s="43"/>
      <c r="F176" s="39"/>
      <c r="G176" s="39"/>
      <c r="H176" s="39"/>
      <c r="I176" s="39"/>
      <c r="J176" s="48"/>
      <c r="K176" s="46"/>
      <c r="L176" s="47"/>
    </row>
    <row r="177" spans="1:12" x14ac:dyDescent="0.25">
      <c r="A177" s="4">
        <v>170</v>
      </c>
      <c r="B177" s="53"/>
      <c r="C177" s="51"/>
      <c r="D177" s="54"/>
      <c r="E177" s="43"/>
      <c r="F177" s="39"/>
      <c r="G177" s="39"/>
      <c r="H177" s="39"/>
      <c r="I177" s="39"/>
      <c r="J177" s="48"/>
      <c r="K177" s="46"/>
      <c r="L177" s="47"/>
    </row>
    <row r="178" spans="1:12" x14ac:dyDescent="0.25">
      <c r="A178" s="4">
        <v>171</v>
      </c>
      <c r="B178" s="53"/>
      <c r="C178" s="51"/>
      <c r="D178" s="54"/>
      <c r="E178" s="43"/>
      <c r="F178" s="39"/>
      <c r="G178" s="39"/>
      <c r="H178" s="39"/>
      <c r="I178" s="39"/>
      <c r="J178" s="48"/>
      <c r="K178" s="46"/>
      <c r="L178" s="47"/>
    </row>
    <row r="179" spans="1:12" x14ac:dyDescent="0.25">
      <c r="A179" s="4">
        <v>172</v>
      </c>
      <c r="B179" s="53"/>
      <c r="C179" s="51"/>
      <c r="D179" s="54"/>
      <c r="E179" s="43"/>
      <c r="F179" s="39"/>
      <c r="G179" s="39"/>
      <c r="H179" s="39"/>
      <c r="I179" s="39"/>
      <c r="J179" s="48"/>
      <c r="K179" s="46"/>
      <c r="L179" s="47"/>
    </row>
    <row r="180" spans="1:12" x14ac:dyDescent="0.25">
      <c r="A180" s="4">
        <v>173</v>
      </c>
      <c r="B180" s="53"/>
      <c r="C180" s="51"/>
      <c r="D180" s="54"/>
      <c r="E180" s="43"/>
      <c r="F180" s="39"/>
      <c r="G180" s="39"/>
      <c r="H180" s="39"/>
      <c r="I180" s="39"/>
      <c r="J180" s="48"/>
      <c r="K180" s="46"/>
      <c r="L180" s="47"/>
    </row>
    <row r="181" spans="1:12" x14ac:dyDescent="0.25">
      <c r="A181" s="4">
        <v>174</v>
      </c>
      <c r="B181" s="53"/>
      <c r="C181" s="51"/>
      <c r="D181" s="54"/>
      <c r="E181" s="43"/>
      <c r="F181" s="39"/>
      <c r="G181" s="39"/>
      <c r="H181" s="39"/>
      <c r="I181" s="39"/>
      <c r="J181" s="48"/>
      <c r="K181" s="46"/>
      <c r="L181" s="47"/>
    </row>
    <row r="182" spans="1:12" x14ac:dyDescent="0.25">
      <c r="A182" s="4">
        <v>175</v>
      </c>
      <c r="B182" s="53"/>
      <c r="C182" s="51"/>
      <c r="D182" s="54"/>
      <c r="E182" s="43"/>
      <c r="F182" s="39"/>
      <c r="G182" s="39"/>
      <c r="H182" s="39"/>
      <c r="I182" s="39"/>
      <c r="J182" s="48"/>
      <c r="K182" s="46"/>
      <c r="L182" s="47"/>
    </row>
    <row r="183" spans="1:12" x14ac:dyDescent="0.25">
      <c r="A183" s="4">
        <v>176</v>
      </c>
      <c r="B183" s="53"/>
      <c r="C183" s="51"/>
      <c r="D183" s="54"/>
      <c r="E183" s="43"/>
      <c r="F183" s="39"/>
      <c r="G183" s="39"/>
      <c r="H183" s="39"/>
      <c r="I183" s="39"/>
      <c r="J183" s="48"/>
      <c r="K183" s="46"/>
      <c r="L183" s="47"/>
    </row>
    <row r="184" spans="1:12" x14ac:dyDescent="0.25">
      <c r="A184" s="4">
        <v>177</v>
      </c>
      <c r="B184" s="53"/>
      <c r="C184" s="51"/>
      <c r="D184" s="54"/>
      <c r="E184" s="43"/>
      <c r="F184" s="39"/>
      <c r="G184" s="39"/>
      <c r="H184" s="39"/>
      <c r="I184" s="39"/>
      <c r="J184" s="48"/>
      <c r="K184" s="46"/>
      <c r="L184" s="47"/>
    </row>
    <row r="185" spans="1:12" x14ac:dyDescent="0.25">
      <c r="A185" s="4">
        <v>178</v>
      </c>
      <c r="B185" s="53"/>
      <c r="C185" s="51"/>
      <c r="D185" s="54"/>
      <c r="E185" s="43"/>
      <c r="F185" s="39"/>
      <c r="G185" s="39"/>
      <c r="H185" s="39"/>
      <c r="I185" s="39"/>
      <c r="J185" s="48"/>
      <c r="K185" s="46"/>
      <c r="L185" s="47"/>
    </row>
    <row r="186" spans="1:12" x14ac:dyDescent="0.25">
      <c r="A186" s="4">
        <v>179</v>
      </c>
      <c r="B186" s="53"/>
      <c r="C186" s="51"/>
      <c r="D186" s="54"/>
      <c r="E186" s="43"/>
      <c r="F186" s="39"/>
      <c r="G186" s="39"/>
      <c r="H186" s="39"/>
      <c r="I186" s="39"/>
      <c r="J186" s="48"/>
      <c r="K186" s="46"/>
      <c r="L186" s="47"/>
    </row>
    <row r="187" spans="1:12" x14ac:dyDescent="0.25">
      <c r="A187" s="4">
        <v>180</v>
      </c>
      <c r="B187" s="53"/>
      <c r="C187" s="51"/>
      <c r="D187" s="54"/>
      <c r="E187" s="43"/>
      <c r="F187" s="39"/>
      <c r="G187" s="39"/>
      <c r="H187" s="39"/>
      <c r="I187" s="39"/>
      <c r="J187" s="48"/>
      <c r="K187" s="46"/>
      <c r="L187" s="47"/>
    </row>
    <row r="188" spans="1:12" x14ac:dyDescent="0.25">
      <c r="A188" s="4">
        <v>181</v>
      </c>
      <c r="B188" s="53"/>
      <c r="C188" s="51"/>
      <c r="D188" s="54"/>
      <c r="E188" s="43"/>
      <c r="F188" s="39"/>
      <c r="G188" s="39"/>
      <c r="H188" s="39"/>
      <c r="I188" s="39"/>
      <c r="J188" s="48"/>
      <c r="K188" s="46"/>
      <c r="L188" s="47"/>
    </row>
    <row r="189" spans="1:12" x14ac:dyDescent="0.25">
      <c r="A189" s="4">
        <v>182</v>
      </c>
      <c r="B189" s="53"/>
      <c r="C189" s="51"/>
      <c r="D189" s="54"/>
      <c r="E189" s="43"/>
      <c r="F189" s="39"/>
      <c r="G189" s="39"/>
      <c r="H189" s="39"/>
      <c r="I189" s="39"/>
      <c r="J189" s="48"/>
      <c r="K189" s="46"/>
      <c r="L189" s="47"/>
    </row>
    <row r="190" spans="1:12" x14ac:dyDescent="0.25">
      <c r="A190" s="4">
        <v>183</v>
      </c>
      <c r="B190" s="53"/>
      <c r="C190" s="51"/>
      <c r="D190" s="54"/>
      <c r="E190" s="43"/>
      <c r="F190" s="39"/>
      <c r="G190" s="39"/>
      <c r="H190" s="39"/>
      <c r="I190" s="39"/>
      <c r="J190" s="48"/>
      <c r="K190" s="46"/>
      <c r="L190" s="47"/>
    </row>
    <row r="191" spans="1:12" x14ac:dyDescent="0.25">
      <c r="A191" s="4">
        <v>184</v>
      </c>
      <c r="B191" s="53"/>
      <c r="C191" s="51"/>
      <c r="D191" s="54"/>
      <c r="E191" s="43"/>
      <c r="F191" s="39"/>
      <c r="G191" s="39"/>
      <c r="H191" s="39"/>
      <c r="I191" s="39"/>
      <c r="J191" s="48"/>
      <c r="K191" s="46"/>
      <c r="L191" s="47"/>
    </row>
    <row r="192" spans="1:12" x14ac:dyDescent="0.25">
      <c r="A192" s="4">
        <v>185</v>
      </c>
      <c r="B192" s="53"/>
      <c r="C192" s="51"/>
      <c r="D192" s="54"/>
      <c r="E192" s="43"/>
      <c r="F192" s="39"/>
      <c r="G192" s="39"/>
      <c r="H192" s="39"/>
      <c r="I192" s="39"/>
      <c r="J192" s="48"/>
      <c r="K192" s="46"/>
      <c r="L192" s="47"/>
    </row>
    <row r="193" spans="1:12" x14ac:dyDescent="0.25">
      <c r="A193" s="4">
        <v>186</v>
      </c>
      <c r="B193" s="53"/>
      <c r="C193" s="51"/>
      <c r="D193" s="54"/>
      <c r="E193" s="43"/>
      <c r="F193" s="39"/>
      <c r="G193" s="39"/>
      <c r="H193" s="39"/>
      <c r="I193" s="39"/>
      <c r="J193" s="48"/>
      <c r="K193" s="46"/>
      <c r="L193" s="47"/>
    </row>
    <row r="194" spans="1:12" x14ac:dyDescent="0.25">
      <c r="A194" s="4">
        <v>187</v>
      </c>
      <c r="B194" s="53"/>
      <c r="C194" s="51"/>
      <c r="D194" s="54"/>
      <c r="E194" s="43"/>
      <c r="F194" s="39"/>
      <c r="G194" s="39"/>
      <c r="H194" s="39"/>
      <c r="I194" s="39"/>
      <c r="J194" s="48"/>
      <c r="K194" s="46"/>
      <c r="L194" s="47"/>
    </row>
    <row r="195" spans="1:12" x14ac:dyDescent="0.25">
      <c r="A195" s="4">
        <v>188</v>
      </c>
      <c r="B195" s="53"/>
      <c r="C195" s="51"/>
      <c r="D195" s="54"/>
      <c r="E195" s="43"/>
      <c r="F195" s="39"/>
      <c r="G195" s="39"/>
      <c r="H195" s="39"/>
      <c r="I195" s="39"/>
      <c r="J195" s="48"/>
      <c r="K195" s="46"/>
      <c r="L195" s="47"/>
    </row>
    <row r="196" spans="1:12" x14ac:dyDescent="0.25">
      <c r="A196" s="4">
        <v>189</v>
      </c>
      <c r="B196" s="53"/>
      <c r="C196" s="51"/>
      <c r="D196" s="54"/>
      <c r="E196" s="43"/>
      <c r="F196" s="39"/>
      <c r="G196" s="39"/>
      <c r="H196" s="39"/>
      <c r="I196" s="39"/>
      <c r="J196" s="48"/>
      <c r="K196" s="46"/>
      <c r="L196" s="47"/>
    </row>
    <row r="197" spans="1:12" x14ac:dyDescent="0.25">
      <c r="A197" s="4">
        <v>190</v>
      </c>
      <c r="B197" s="53"/>
      <c r="C197" s="51"/>
      <c r="D197" s="54"/>
      <c r="E197" s="43"/>
      <c r="F197" s="39"/>
      <c r="G197" s="39"/>
      <c r="H197" s="39"/>
      <c r="I197" s="39"/>
      <c r="J197" s="48"/>
      <c r="K197" s="46"/>
      <c r="L197" s="47"/>
    </row>
    <row r="198" spans="1:12" x14ac:dyDescent="0.25">
      <c r="A198" s="4">
        <v>191</v>
      </c>
      <c r="B198" s="53"/>
      <c r="C198" s="51"/>
      <c r="D198" s="54"/>
      <c r="E198" s="43"/>
      <c r="F198" s="39"/>
      <c r="G198" s="39"/>
      <c r="H198" s="39"/>
      <c r="I198" s="39"/>
      <c r="J198" s="48"/>
      <c r="K198" s="46"/>
      <c r="L198" s="47"/>
    </row>
    <row r="199" spans="1:12" x14ac:dyDescent="0.25">
      <c r="A199" s="4">
        <v>192</v>
      </c>
      <c r="B199" s="53"/>
      <c r="C199" s="51"/>
      <c r="D199" s="54"/>
      <c r="E199" s="43"/>
      <c r="F199" s="39"/>
      <c r="G199" s="39"/>
      <c r="H199" s="39"/>
      <c r="I199" s="39"/>
      <c r="J199" s="48"/>
      <c r="K199" s="46"/>
      <c r="L199" s="47"/>
    </row>
    <row r="200" spans="1:12" x14ac:dyDescent="0.25">
      <c r="A200" s="4">
        <v>193</v>
      </c>
      <c r="B200" s="53"/>
      <c r="C200" s="51"/>
      <c r="D200" s="54"/>
      <c r="E200" s="43"/>
      <c r="F200" s="39"/>
      <c r="G200" s="39"/>
      <c r="H200" s="39"/>
      <c r="I200" s="39"/>
      <c r="J200" s="48"/>
      <c r="K200" s="46"/>
      <c r="L200" s="47"/>
    </row>
    <row r="201" spans="1:12" x14ac:dyDescent="0.25">
      <c r="A201" s="4">
        <v>194</v>
      </c>
      <c r="B201" s="53"/>
      <c r="C201" s="51"/>
      <c r="D201" s="54"/>
      <c r="E201" s="43"/>
      <c r="F201" s="39"/>
      <c r="G201" s="39"/>
      <c r="H201" s="39"/>
      <c r="I201" s="39"/>
      <c r="J201" s="48"/>
      <c r="K201" s="46"/>
      <c r="L201" s="47"/>
    </row>
    <row r="202" spans="1:12" x14ac:dyDescent="0.25">
      <c r="A202" s="4">
        <v>195</v>
      </c>
      <c r="B202" s="53"/>
      <c r="C202" s="51"/>
      <c r="D202" s="54"/>
      <c r="E202" s="43"/>
      <c r="F202" s="39"/>
      <c r="G202" s="39"/>
      <c r="H202" s="39"/>
      <c r="I202" s="39"/>
      <c r="J202" s="48"/>
      <c r="K202" s="46"/>
      <c r="L202" s="47"/>
    </row>
    <row r="203" spans="1:12" x14ac:dyDescent="0.25">
      <c r="A203" s="4">
        <v>196</v>
      </c>
      <c r="B203" s="53"/>
      <c r="C203" s="51"/>
      <c r="D203" s="54"/>
      <c r="E203" s="43"/>
      <c r="F203" s="39"/>
      <c r="G203" s="39"/>
      <c r="H203" s="39"/>
      <c r="I203" s="39"/>
      <c r="J203" s="48"/>
      <c r="K203" s="46"/>
      <c r="L203" s="47"/>
    </row>
    <row r="204" spans="1:12" x14ac:dyDescent="0.25">
      <c r="A204" s="4">
        <v>197</v>
      </c>
      <c r="B204" s="53"/>
      <c r="C204" s="51"/>
      <c r="D204" s="54"/>
      <c r="E204" s="43"/>
      <c r="F204" s="39"/>
      <c r="G204" s="39"/>
      <c r="H204" s="39"/>
      <c r="I204" s="39"/>
      <c r="J204" s="48"/>
      <c r="K204" s="46"/>
      <c r="L204" s="47"/>
    </row>
    <row r="205" spans="1:12" x14ac:dyDescent="0.25">
      <c r="A205" s="4">
        <v>198</v>
      </c>
      <c r="B205" s="53"/>
      <c r="C205" s="51"/>
      <c r="D205" s="54"/>
      <c r="E205" s="43"/>
      <c r="F205" s="39"/>
      <c r="G205" s="39"/>
      <c r="H205" s="39"/>
      <c r="I205" s="39"/>
      <c r="J205" s="48"/>
      <c r="K205" s="46"/>
      <c r="L205" s="47"/>
    </row>
    <row r="206" spans="1:12" x14ac:dyDescent="0.25">
      <c r="A206" s="4">
        <v>199</v>
      </c>
      <c r="B206" s="53"/>
      <c r="C206" s="51"/>
      <c r="D206" s="54"/>
      <c r="E206" s="43"/>
      <c r="F206" s="39"/>
      <c r="G206" s="39"/>
      <c r="H206" s="39"/>
      <c r="I206" s="39"/>
      <c r="J206" s="48"/>
      <c r="K206" s="46"/>
      <c r="L206" s="47"/>
    </row>
    <row r="207" spans="1:12" x14ac:dyDescent="0.25">
      <c r="A207" s="4">
        <v>200</v>
      </c>
      <c r="B207" s="53"/>
      <c r="C207" s="51"/>
      <c r="D207" s="54"/>
      <c r="E207" s="43"/>
      <c r="F207" s="39"/>
      <c r="G207" s="39"/>
      <c r="H207" s="39"/>
      <c r="I207" s="39"/>
      <c r="J207" s="48"/>
      <c r="K207" s="46"/>
      <c r="L207" s="47"/>
    </row>
    <row r="208" spans="1:12" x14ac:dyDescent="0.25">
      <c r="A208" s="4">
        <v>201</v>
      </c>
      <c r="B208" s="53"/>
      <c r="C208" s="51"/>
      <c r="D208" s="54"/>
      <c r="E208" s="43"/>
      <c r="F208" s="39"/>
      <c r="G208" s="39"/>
      <c r="H208" s="39"/>
      <c r="I208" s="39"/>
      <c r="J208" s="48"/>
      <c r="K208" s="46"/>
      <c r="L208" s="47"/>
    </row>
    <row r="209" spans="1:12" x14ac:dyDescent="0.25">
      <c r="A209" s="4">
        <v>202</v>
      </c>
      <c r="B209" s="53"/>
      <c r="C209" s="51"/>
      <c r="D209" s="54"/>
      <c r="E209" s="43"/>
      <c r="F209" s="39"/>
      <c r="G209" s="39"/>
      <c r="H209" s="39"/>
      <c r="I209" s="39"/>
      <c r="J209" s="48"/>
      <c r="K209" s="46"/>
      <c r="L209" s="47"/>
    </row>
    <row r="210" spans="1:12" x14ac:dyDescent="0.25">
      <c r="A210" s="4">
        <v>203</v>
      </c>
      <c r="B210" s="53"/>
      <c r="C210" s="51"/>
      <c r="D210" s="54"/>
      <c r="E210" s="43"/>
      <c r="F210" s="39"/>
      <c r="G210" s="39"/>
      <c r="H210" s="39"/>
      <c r="I210" s="39"/>
      <c r="J210" s="48"/>
      <c r="K210" s="46"/>
      <c r="L210" s="47"/>
    </row>
    <row r="211" spans="1:12" x14ac:dyDescent="0.25">
      <c r="A211" s="4">
        <v>204</v>
      </c>
      <c r="B211" s="53"/>
      <c r="C211" s="51"/>
      <c r="D211" s="54"/>
      <c r="E211" s="43"/>
      <c r="F211" s="39"/>
      <c r="G211" s="39"/>
      <c r="H211" s="39"/>
      <c r="I211" s="39"/>
      <c r="J211" s="48"/>
      <c r="K211" s="46"/>
      <c r="L211" s="47"/>
    </row>
    <row r="212" spans="1:12" x14ac:dyDescent="0.25">
      <c r="A212" s="4">
        <v>205</v>
      </c>
      <c r="B212" s="53"/>
      <c r="C212" s="51"/>
      <c r="D212" s="54"/>
      <c r="E212" s="43"/>
      <c r="F212" s="39"/>
      <c r="G212" s="39"/>
      <c r="H212" s="39"/>
      <c r="I212" s="39"/>
      <c r="J212" s="48"/>
      <c r="K212" s="46"/>
      <c r="L212" s="47"/>
    </row>
    <row r="213" spans="1:12" x14ac:dyDescent="0.25">
      <c r="A213" s="4">
        <v>206</v>
      </c>
      <c r="B213" s="53"/>
      <c r="C213" s="51"/>
      <c r="D213" s="54"/>
      <c r="E213" s="43"/>
      <c r="F213" s="39"/>
      <c r="G213" s="39"/>
      <c r="H213" s="39"/>
      <c r="I213" s="39"/>
      <c r="J213" s="48"/>
      <c r="K213" s="46"/>
      <c r="L213" s="47"/>
    </row>
    <row r="214" spans="1:12" x14ac:dyDescent="0.25">
      <c r="A214" s="4">
        <v>207</v>
      </c>
      <c r="B214" s="53"/>
      <c r="C214" s="51"/>
      <c r="D214" s="54"/>
      <c r="E214" s="43"/>
      <c r="F214" s="39"/>
      <c r="G214" s="39"/>
      <c r="H214" s="39"/>
      <c r="I214" s="39"/>
      <c r="J214" s="48"/>
      <c r="K214" s="46"/>
      <c r="L214" s="47"/>
    </row>
    <row r="215" spans="1:12" x14ac:dyDescent="0.25">
      <c r="A215" s="4">
        <v>208</v>
      </c>
      <c r="B215" s="53"/>
      <c r="C215" s="51"/>
      <c r="D215" s="54"/>
      <c r="E215" s="43"/>
      <c r="F215" s="39"/>
      <c r="G215" s="39"/>
      <c r="H215" s="39"/>
      <c r="I215" s="39"/>
      <c r="J215" s="48"/>
      <c r="K215" s="46"/>
      <c r="L215" s="47"/>
    </row>
    <row r="216" spans="1:12" x14ac:dyDescent="0.25">
      <c r="A216" s="4">
        <v>209</v>
      </c>
      <c r="B216" s="53"/>
      <c r="C216" s="51"/>
      <c r="D216" s="54"/>
      <c r="E216" s="43"/>
      <c r="F216" s="39"/>
      <c r="G216" s="39"/>
      <c r="H216" s="39"/>
      <c r="I216" s="39"/>
      <c r="J216" s="48"/>
      <c r="K216" s="46"/>
      <c r="L216" s="47"/>
    </row>
    <row r="217" spans="1:12" x14ac:dyDescent="0.25">
      <c r="A217" s="4">
        <v>210</v>
      </c>
      <c r="B217" s="53"/>
      <c r="C217" s="51"/>
      <c r="D217" s="54"/>
      <c r="E217" s="43"/>
      <c r="F217" s="39"/>
      <c r="G217" s="39"/>
      <c r="H217" s="39"/>
      <c r="I217" s="39"/>
      <c r="J217" s="48"/>
      <c r="K217" s="46"/>
      <c r="L217" s="47"/>
    </row>
    <row r="218" spans="1:12" x14ac:dyDescent="0.25">
      <c r="A218" s="4">
        <v>211</v>
      </c>
      <c r="B218" s="53"/>
      <c r="C218" s="51"/>
      <c r="D218" s="54"/>
      <c r="E218" s="43"/>
      <c r="F218" s="39"/>
      <c r="G218" s="39"/>
      <c r="H218" s="39"/>
      <c r="I218" s="39"/>
      <c r="J218" s="48"/>
      <c r="K218" s="46"/>
      <c r="L218" s="47"/>
    </row>
    <row r="219" spans="1:12" x14ac:dyDescent="0.25">
      <c r="A219" s="4">
        <v>212</v>
      </c>
      <c r="B219" s="53"/>
      <c r="C219" s="51"/>
      <c r="D219" s="54"/>
      <c r="E219" s="43"/>
      <c r="F219" s="39"/>
      <c r="G219" s="39"/>
      <c r="H219" s="39"/>
      <c r="I219" s="39"/>
      <c r="J219" s="48"/>
      <c r="K219" s="46"/>
      <c r="L219" s="47"/>
    </row>
    <row r="220" spans="1:12" x14ac:dyDescent="0.25">
      <c r="A220" s="4">
        <v>213</v>
      </c>
      <c r="B220" s="53"/>
      <c r="C220" s="51"/>
      <c r="D220" s="54"/>
      <c r="E220" s="43"/>
      <c r="F220" s="39"/>
      <c r="G220" s="39"/>
      <c r="H220" s="39"/>
      <c r="I220" s="39"/>
      <c r="J220" s="48"/>
      <c r="K220" s="46"/>
      <c r="L220" s="47"/>
    </row>
    <row r="221" spans="1:12" x14ac:dyDescent="0.25">
      <c r="A221" s="4">
        <v>214</v>
      </c>
      <c r="B221" s="53"/>
      <c r="C221" s="51"/>
      <c r="D221" s="54"/>
      <c r="E221" s="43"/>
      <c r="F221" s="39"/>
      <c r="G221" s="39"/>
      <c r="H221" s="39"/>
      <c r="I221" s="39"/>
      <c r="J221" s="48"/>
      <c r="K221" s="46"/>
      <c r="L221" s="47"/>
    </row>
    <row r="222" spans="1:12" x14ac:dyDescent="0.25">
      <c r="A222" s="4">
        <v>215</v>
      </c>
      <c r="B222" s="53"/>
      <c r="C222" s="51"/>
      <c r="D222" s="54"/>
      <c r="E222" s="43"/>
      <c r="F222" s="39"/>
      <c r="G222" s="39"/>
      <c r="H222" s="39"/>
      <c r="I222" s="39"/>
      <c r="J222" s="48"/>
      <c r="K222" s="46"/>
      <c r="L222" s="47"/>
    </row>
    <row r="223" spans="1:12" x14ac:dyDescent="0.25">
      <c r="A223" s="4">
        <v>216</v>
      </c>
      <c r="B223" s="53"/>
      <c r="C223" s="51"/>
      <c r="D223" s="54"/>
      <c r="E223" s="43"/>
      <c r="F223" s="39"/>
      <c r="G223" s="39"/>
      <c r="H223" s="39"/>
      <c r="I223" s="39"/>
      <c r="J223" s="48"/>
      <c r="K223" s="46"/>
      <c r="L223" s="47"/>
    </row>
    <row r="224" spans="1:12" x14ac:dyDescent="0.25">
      <c r="A224" s="4">
        <v>217</v>
      </c>
      <c r="B224" s="53"/>
      <c r="C224" s="51"/>
      <c r="D224" s="54"/>
      <c r="E224" s="43"/>
      <c r="F224" s="39"/>
      <c r="G224" s="39"/>
      <c r="H224" s="39"/>
      <c r="I224" s="39"/>
      <c r="J224" s="48"/>
      <c r="K224" s="46"/>
      <c r="L224" s="47"/>
    </row>
    <row r="225" spans="1:12" x14ac:dyDescent="0.25">
      <c r="A225" s="4">
        <v>218</v>
      </c>
      <c r="B225" s="53"/>
      <c r="C225" s="51"/>
      <c r="D225" s="54"/>
      <c r="E225" s="43"/>
      <c r="F225" s="39"/>
      <c r="G225" s="39"/>
      <c r="H225" s="39"/>
      <c r="I225" s="39"/>
      <c r="J225" s="48"/>
      <c r="K225" s="46"/>
      <c r="L225" s="47"/>
    </row>
    <row r="226" spans="1:12" x14ac:dyDescent="0.25">
      <c r="A226" s="4">
        <v>219</v>
      </c>
      <c r="B226" s="53"/>
      <c r="C226" s="51"/>
      <c r="D226" s="54"/>
      <c r="E226" s="43"/>
      <c r="F226" s="39"/>
      <c r="G226" s="39"/>
      <c r="H226" s="39"/>
      <c r="I226" s="39"/>
      <c r="J226" s="48"/>
      <c r="K226" s="46"/>
      <c r="L226" s="47"/>
    </row>
    <row r="227" spans="1:12" x14ac:dyDescent="0.25">
      <c r="A227" s="4">
        <v>220</v>
      </c>
      <c r="B227" s="53"/>
      <c r="C227" s="51"/>
      <c r="D227" s="54"/>
      <c r="E227" s="43"/>
      <c r="F227" s="39"/>
      <c r="G227" s="39"/>
      <c r="H227" s="39"/>
      <c r="I227" s="39"/>
      <c r="J227" s="48"/>
      <c r="K227" s="46"/>
      <c r="L227" s="47"/>
    </row>
    <row r="228" spans="1:12" x14ac:dyDescent="0.25">
      <c r="A228" s="4">
        <v>221</v>
      </c>
      <c r="B228" s="53"/>
      <c r="C228" s="51"/>
      <c r="D228" s="54"/>
      <c r="E228" s="43"/>
      <c r="F228" s="39"/>
      <c r="G228" s="39"/>
      <c r="H228" s="39"/>
      <c r="I228" s="39"/>
      <c r="J228" s="48"/>
      <c r="K228" s="46"/>
      <c r="L228" s="47"/>
    </row>
    <row r="229" spans="1:12" x14ac:dyDescent="0.25">
      <c r="A229" s="4">
        <v>222</v>
      </c>
      <c r="B229" s="53"/>
      <c r="C229" s="51"/>
      <c r="D229" s="54"/>
      <c r="E229" s="43"/>
      <c r="F229" s="39"/>
      <c r="G229" s="39"/>
      <c r="H229" s="39"/>
      <c r="I229" s="39"/>
      <c r="J229" s="48"/>
      <c r="K229" s="46"/>
      <c r="L229" s="47"/>
    </row>
    <row r="230" spans="1:12" x14ac:dyDescent="0.25">
      <c r="A230" s="4">
        <v>223</v>
      </c>
      <c r="B230" s="53"/>
      <c r="C230" s="51"/>
      <c r="D230" s="54"/>
      <c r="E230" s="43"/>
      <c r="F230" s="39"/>
      <c r="G230" s="39"/>
      <c r="H230" s="39"/>
      <c r="I230" s="39"/>
      <c r="J230" s="48"/>
      <c r="K230" s="46"/>
      <c r="L230" s="47"/>
    </row>
    <row r="231" spans="1:12" x14ac:dyDescent="0.25">
      <c r="A231" s="4">
        <v>224</v>
      </c>
      <c r="B231" s="53"/>
      <c r="C231" s="51"/>
      <c r="D231" s="54"/>
      <c r="E231" s="43"/>
      <c r="F231" s="39"/>
      <c r="G231" s="39"/>
      <c r="H231" s="39"/>
      <c r="I231" s="39"/>
      <c r="J231" s="48"/>
      <c r="K231" s="46"/>
      <c r="L231" s="47"/>
    </row>
    <row r="232" spans="1:12" x14ac:dyDescent="0.25">
      <c r="A232" s="4">
        <v>225</v>
      </c>
      <c r="B232" s="53"/>
      <c r="C232" s="51"/>
      <c r="D232" s="54"/>
      <c r="E232" s="43"/>
      <c r="F232" s="39"/>
      <c r="G232" s="39"/>
      <c r="H232" s="39"/>
      <c r="I232" s="39"/>
      <c r="J232" s="48"/>
      <c r="K232" s="46"/>
      <c r="L232" s="47"/>
    </row>
    <row r="233" spans="1:12" x14ac:dyDescent="0.25">
      <c r="A233" s="4">
        <v>226</v>
      </c>
      <c r="B233" s="53"/>
      <c r="C233" s="51"/>
      <c r="D233" s="54"/>
      <c r="E233" s="43"/>
      <c r="F233" s="39"/>
      <c r="G233" s="39"/>
      <c r="H233" s="39"/>
      <c r="I233" s="39"/>
      <c r="J233" s="48"/>
      <c r="K233" s="46"/>
      <c r="L233" s="47"/>
    </row>
    <row r="234" spans="1:12" x14ac:dyDescent="0.25">
      <c r="A234" s="4">
        <v>227</v>
      </c>
      <c r="B234" s="53"/>
      <c r="C234" s="51"/>
      <c r="D234" s="54"/>
      <c r="E234" s="43"/>
      <c r="F234" s="39"/>
      <c r="G234" s="39"/>
      <c r="H234" s="39"/>
      <c r="I234" s="39"/>
      <c r="J234" s="48"/>
      <c r="K234" s="46"/>
      <c r="L234" s="47"/>
    </row>
    <row r="235" spans="1:12" x14ac:dyDescent="0.25">
      <c r="A235" s="4">
        <v>228</v>
      </c>
      <c r="B235" s="53"/>
      <c r="C235" s="51"/>
      <c r="D235" s="54"/>
      <c r="E235" s="43"/>
      <c r="F235" s="39"/>
      <c r="G235" s="39"/>
      <c r="H235" s="39"/>
      <c r="I235" s="39"/>
      <c r="J235" s="48"/>
      <c r="K235" s="46"/>
      <c r="L235" s="47"/>
    </row>
    <row r="236" spans="1:12" x14ac:dyDescent="0.25">
      <c r="A236" s="4">
        <v>229</v>
      </c>
      <c r="B236" s="53"/>
      <c r="C236" s="51"/>
      <c r="D236" s="54"/>
      <c r="E236" s="43"/>
      <c r="F236" s="39"/>
      <c r="G236" s="39"/>
      <c r="H236" s="39"/>
      <c r="I236" s="39"/>
      <c r="J236" s="48"/>
      <c r="K236" s="46"/>
      <c r="L236" s="47"/>
    </row>
    <row r="237" spans="1:12" x14ac:dyDescent="0.25">
      <c r="A237" s="4">
        <v>230</v>
      </c>
      <c r="B237" s="53"/>
      <c r="C237" s="51"/>
      <c r="D237" s="54"/>
      <c r="E237" s="43"/>
      <c r="F237" s="39"/>
      <c r="G237" s="39"/>
      <c r="H237" s="39"/>
      <c r="I237" s="39"/>
      <c r="J237" s="48"/>
      <c r="K237" s="46"/>
      <c r="L237" s="47"/>
    </row>
    <row r="238" spans="1:12" x14ac:dyDescent="0.25">
      <c r="A238" s="4">
        <v>231</v>
      </c>
      <c r="B238" s="53"/>
      <c r="C238" s="51"/>
      <c r="D238" s="54"/>
      <c r="E238" s="43"/>
      <c r="F238" s="39"/>
      <c r="G238" s="39"/>
      <c r="H238" s="39"/>
      <c r="I238" s="39"/>
      <c r="J238" s="48"/>
      <c r="K238" s="46"/>
      <c r="L238" s="47"/>
    </row>
    <row r="239" spans="1:12" x14ac:dyDescent="0.25">
      <c r="A239" s="4">
        <v>232</v>
      </c>
      <c r="B239" s="53"/>
      <c r="C239" s="51"/>
      <c r="D239" s="54"/>
      <c r="E239" s="43"/>
      <c r="F239" s="39"/>
      <c r="G239" s="39"/>
      <c r="H239" s="39"/>
      <c r="I239" s="39"/>
      <c r="J239" s="48"/>
      <c r="K239" s="46"/>
      <c r="L239" s="47"/>
    </row>
    <row r="240" spans="1:12" x14ac:dyDescent="0.25">
      <c r="A240" s="4">
        <v>233</v>
      </c>
      <c r="B240" s="53"/>
      <c r="C240" s="51"/>
      <c r="D240" s="54"/>
      <c r="E240" s="43"/>
      <c r="F240" s="39"/>
      <c r="G240" s="39"/>
      <c r="H240" s="39"/>
      <c r="I240" s="39"/>
      <c r="J240" s="48"/>
      <c r="K240" s="46"/>
      <c r="L240" s="47"/>
    </row>
    <row r="241" spans="1:12" x14ac:dyDescent="0.25">
      <c r="A241" s="4">
        <v>234</v>
      </c>
      <c r="B241" s="53"/>
      <c r="C241" s="51"/>
      <c r="D241" s="54"/>
      <c r="E241" s="43"/>
      <c r="F241" s="39"/>
      <c r="G241" s="39"/>
      <c r="H241" s="39"/>
      <c r="I241" s="39"/>
      <c r="J241" s="48"/>
      <c r="K241" s="46"/>
      <c r="L241" s="47"/>
    </row>
    <row r="242" spans="1:12" x14ac:dyDescent="0.25">
      <c r="A242" s="4">
        <v>235</v>
      </c>
      <c r="B242" s="53"/>
      <c r="C242" s="51"/>
      <c r="D242" s="54"/>
      <c r="E242" s="43"/>
      <c r="F242" s="39"/>
      <c r="G242" s="39"/>
      <c r="H242" s="39"/>
      <c r="I242" s="39"/>
      <c r="J242" s="48"/>
      <c r="K242" s="46"/>
      <c r="L242" s="47"/>
    </row>
    <row r="243" spans="1:12" x14ac:dyDescent="0.25">
      <c r="A243" s="4">
        <v>236</v>
      </c>
      <c r="B243" s="53"/>
      <c r="C243" s="51"/>
      <c r="D243" s="54"/>
      <c r="E243" s="43"/>
      <c r="F243" s="39"/>
      <c r="G243" s="39"/>
      <c r="H243" s="39"/>
      <c r="I243" s="39"/>
      <c r="J243" s="48"/>
      <c r="K243" s="46"/>
      <c r="L243" s="47"/>
    </row>
    <row r="244" spans="1:12" x14ac:dyDescent="0.25">
      <c r="A244" s="4">
        <v>237</v>
      </c>
      <c r="B244" s="53"/>
      <c r="C244" s="51"/>
      <c r="D244" s="54"/>
      <c r="E244" s="43"/>
      <c r="F244" s="39"/>
      <c r="G244" s="39"/>
      <c r="H244" s="39"/>
      <c r="I244" s="39"/>
      <c r="J244" s="48"/>
      <c r="K244" s="46"/>
      <c r="L244" s="47"/>
    </row>
    <row r="245" spans="1:12" x14ac:dyDescent="0.25">
      <c r="A245" s="4">
        <v>238</v>
      </c>
      <c r="B245" s="53"/>
      <c r="C245" s="51"/>
      <c r="D245" s="54"/>
      <c r="E245" s="43"/>
      <c r="F245" s="39"/>
      <c r="G245" s="39"/>
      <c r="H245" s="39"/>
      <c r="I245" s="39"/>
      <c r="J245" s="48"/>
      <c r="K245" s="46"/>
      <c r="L245" s="47"/>
    </row>
    <row r="246" spans="1:12" x14ac:dyDescent="0.25">
      <c r="A246" s="4">
        <v>239</v>
      </c>
      <c r="B246" s="53"/>
      <c r="C246" s="51"/>
      <c r="D246" s="54"/>
      <c r="E246" s="43"/>
      <c r="F246" s="39"/>
      <c r="G246" s="39"/>
      <c r="H246" s="39"/>
      <c r="I246" s="39"/>
      <c r="J246" s="48"/>
      <c r="K246" s="46"/>
      <c r="L246" s="47"/>
    </row>
    <row r="247" spans="1:12" x14ac:dyDescent="0.25">
      <c r="A247" s="4">
        <v>240</v>
      </c>
      <c r="B247" s="53"/>
      <c r="C247" s="51"/>
      <c r="D247" s="54"/>
      <c r="E247" s="43"/>
      <c r="F247" s="39"/>
      <c r="G247" s="39"/>
      <c r="H247" s="39"/>
      <c r="I247" s="39"/>
      <c r="J247" s="48"/>
      <c r="K247" s="46"/>
      <c r="L247" s="47"/>
    </row>
    <row r="248" spans="1:12" x14ac:dyDescent="0.25">
      <c r="A248" s="4">
        <v>241</v>
      </c>
      <c r="B248" s="53"/>
      <c r="C248" s="51"/>
      <c r="D248" s="54"/>
      <c r="E248" s="43"/>
      <c r="F248" s="39"/>
      <c r="G248" s="39"/>
      <c r="H248" s="39"/>
      <c r="I248" s="39"/>
      <c r="J248" s="48"/>
      <c r="K248" s="46"/>
      <c r="L248" s="47"/>
    </row>
    <row r="249" spans="1:12" x14ac:dyDescent="0.25">
      <c r="A249" s="4">
        <v>242</v>
      </c>
      <c r="B249" s="53"/>
      <c r="C249" s="51"/>
      <c r="D249" s="54"/>
      <c r="E249" s="43"/>
      <c r="F249" s="39"/>
      <c r="G249" s="39"/>
      <c r="H249" s="39"/>
      <c r="I249" s="39"/>
      <c r="J249" s="48"/>
      <c r="K249" s="46"/>
      <c r="L249" s="47"/>
    </row>
    <row r="250" spans="1:12" x14ac:dyDescent="0.25">
      <c r="A250" s="4">
        <v>243</v>
      </c>
      <c r="B250" s="53"/>
      <c r="C250" s="51"/>
      <c r="D250" s="54"/>
      <c r="E250" s="43"/>
      <c r="F250" s="39"/>
      <c r="G250" s="39"/>
      <c r="H250" s="39"/>
      <c r="I250" s="39"/>
      <c r="J250" s="48"/>
      <c r="K250" s="46"/>
      <c r="L250" s="47"/>
    </row>
    <row r="251" spans="1:12" x14ac:dyDescent="0.25">
      <c r="A251" s="4">
        <v>244</v>
      </c>
      <c r="B251" s="53"/>
      <c r="C251" s="51"/>
      <c r="D251" s="54"/>
      <c r="E251" s="43"/>
      <c r="F251" s="39"/>
      <c r="G251" s="39"/>
      <c r="H251" s="39"/>
      <c r="I251" s="39"/>
      <c r="J251" s="48"/>
      <c r="K251" s="46"/>
      <c r="L251" s="47"/>
    </row>
    <row r="252" spans="1:12" x14ac:dyDescent="0.25">
      <c r="A252" s="4">
        <v>245</v>
      </c>
      <c r="B252" s="53"/>
      <c r="C252" s="51"/>
      <c r="D252" s="54"/>
      <c r="E252" s="43"/>
      <c r="F252" s="39"/>
      <c r="G252" s="39"/>
      <c r="H252" s="39"/>
      <c r="I252" s="39"/>
      <c r="J252" s="48"/>
      <c r="K252" s="46"/>
      <c r="L252" s="47"/>
    </row>
    <row r="253" spans="1:12" x14ac:dyDescent="0.25">
      <c r="A253" s="4">
        <v>246</v>
      </c>
      <c r="B253" s="53"/>
      <c r="C253" s="51"/>
      <c r="D253" s="54"/>
      <c r="E253" s="43"/>
      <c r="F253" s="39"/>
      <c r="G253" s="39"/>
      <c r="H253" s="39"/>
      <c r="I253" s="39"/>
      <c r="J253" s="48"/>
      <c r="K253" s="46"/>
      <c r="L253" s="47"/>
    </row>
    <row r="254" spans="1:12" x14ac:dyDescent="0.25">
      <c r="A254" s="4">
        <v>247</v>
      </c>
      <c r="B254" s="53"/>
      <c r="C254" s="51"/>
      <c r="D254" s="54"/>
      <c r="E254" s="43"/>
      <c r="F254" s="39"/>
      <c r="G254" s="39"/>
      <c r="H254" s="39"/>
      <c r="I254" s="39"/>
      <c r="J254" s="48"/>
      <c r="K254" s="46"/>
      <c r="L254" s="47"/>
    </row>
    <row r="255" spans="1:12" x14ac:dyDescent="0.25">
      <c r="A255" s="4">
        <v>248</v>
      </c>
      <c r="B255" s="53"/>
      <c r="C255" s="51"/>
      <c r="D255" s="54"/>
      <c r="E255" s="43"/>
      <c r="F255" s="39"/>
      <c r="G255" s="39"/>
      <c r="H255" s="39"/>
      <c r="I255" s="39"/>
      <c r="J255" s="48"/>
      <c r="K255" s="46"/>
      <c r="L255" s="47"/>
    </row>
    <row r="256" spans="1:12" x14ac:dyDescent="0.25">
      <c r="A256" s="4">
        <v>249</v>
      </c>
      <c r="B256" s="53"/>
      <c r="C256" s="51"/>
      <c r="D256" s="54"/>
      <c r="E256" s="43"/>
      <c r="F256" s="39"/>
      <c r="G256" s="39"/>
      <c r="H256" s="39"/>
      <c r="I256" s="39"/>
      <c r="J256" s="48"/>
      <c r="K256" s="46"/>
      <c r="L256" s="47"/>
    </row>
    <row r="257" spans="1:12" x14ac:dyDescent="0.25">
      <c r="A257" s="4">
        <v>250</v>
      </c>
      <c r="B257" s="53"/>
      <c r="C257" s="51"/>
      <c r="D257" s="54"/>
      <c r="E257" s="43"/>
      <c r="F257" s="39"/>
      <c r="G257" s="39"/>
      <c r="H257" s="39"/>
      <c r="I257" s="39"/>
      <c r="J257" s="48"/>
      <c r="K257" s="46"/>
      <c r="L257" s="47"/>
    </row>
    <row r="258" spans="1:12" x14ac:dyDescent="0.25">
      <c r="A258" s="4">
        <v>251</v>
      </c>
      <c r="B258" s="53"/>
      <c r="C258" s="51"/>
      <c r="D258" s="54"/>
      <c r="E258" s="43"/>
      <c r="F258" s="39"/>
      <c r="G258" s="39"/>
      <c r="H258" s="39"/>
      <c r="I258" s="39"/>
      <c r="J258" s="48"/>
      <c r="K258" s="46"/>
      <c r="L258" s="47"/>
    </row>
    <row r="259" spans="1:12" x14ac:dyDescent="0.25">
      <c r="A259" s="4">
        <v>252</v>
      </c>
      <c r="B259" s="53"/>
      <c r="C259" s="51"/>
      <c r="D259" s="54"/>
      <c r="E259" s="43"/>
      <c r="F259" s="39"/>
      <c r="G259" s="39"/>
      <c r="H259" s="39"/>
      <c r="I259" s="39"/>
      <c r="J259" s="48"/>
      <c r="K259" s="46"/>
      <c r="L259" s="47"/>
    </row>
    <row r="260" spans="1:12" x14ac:dyDescent="0.25">
      <c r="A260" s="4">
        <v>253</v>
      </c>
      <c r="B260" s="53"/>
      <c r="C260" s="51"/>
      <c r="D260" s="54"/>
      <c r="E260" s="43"/>
      <c r="F260" s="39"/>
      <c r="G260" s="39"/>
      <c r="H260" s="39"/>
      <c r="I260" s="39"/>
      <c r="J260" s="48"/>
      <c r="K260" s="46"/>
      <c r="L260" s="47"/>
    </row>
    <row r="261" spans="1:12" x14ac:dyDescent="0.25">
      <c r="A261" s="4">
        <v>254</v>
      </c>
      <c r="B261" s="53"/>
      <c r="C261" s="51"/>
      <c r="D261" s="54"/>
      <c r="E261" s="43"/>
      <c r="F261" s="39"/>
      <c r="G261" s="39"/>
      <c r="H261" s="39"/>
      <c r="I261" s="39"/>
      <c r="J261" s="48"/>
      <c r="K261" s="46"/>
      <c r="L261" s="47"/>
    </row>
    <row r="262" spans="1:12" x14ac:dyDescent="0.25">
      <c r="A262" s="4">
        <v>255</v>
      </c>
      <c r="B262" s="53"/>
      <c r="C262" s="51"/>
      <c r="D262" s="54"/>
      <c r="E262" s="43"/>
      <c r="F262" s="39"/>
      <c r="G262" s="39"/>
      <c r="H262" s="39"/>
      <c r="I262" s="39"/>
      <c r="J262" s="48"/>
      <c r="K262" s="46"/>
      <c r="L262" s="47"/>
    </row>
    <row r="263" spans="1:12" x14ac:dyDescent="0.25">
      <c r="A263" s="4">
        <v>256</v>
      </c>
      <c r="B263" s="53"/>
      <c r="C263" s="51"/>
      <c r="D263" s="54"/>
      <c r="E263" s="43"/>
      <c r="F263" s="39"/>
      <c r="G263" s="39"/>
      <c r="H263" s="39"/>
      <c r="I263" s="39"/>
      <c r="J263" s="48"/>
      <c r="K263" s="46"/>
      <c r="L263" s="47"/>
    </row>
    <row r="264" spans="1:12" x14ac:dyDescent="0.25">
      <c r="A264" s="4">
        <v>257</v>
      </c>
      <c r="B264" s="53"/>
      <c r="C264" s="51"/>
      <c r="D264" s="54"/>
      <c r="E264" s="43"/>
      <c r="F264" s="39"/>
      <c r="G264" s="39"/>
      <c r="H264" s="39"/>
      <c r="I264" s="39"/>
      <c r="J264" s="48"/>
      <c r="K264" s="46"/>
      <c r="L264" s="47"/>
    </row>
    <row r="265" spans="1:12" x14ac:dyDescent="0.25">
      <c r="A265" s="4">
        <v>258</v>
      </c>
      <c r="B265" s="53"/>
      <c r="C265" s="51"/>
      <c r="D265" s="54"/>
      <c r="E265" s="43"/>
      <c r="F265" s="39"/>
      <c r="G265" s="39"/>
      <c r="H265" s="39"/>
      <c r="I265" s="39"/>
      <c r="J265" s="48"/>
      <c r="K265" s="46"/>
      <c r="L265" s="47"/>
    </row>
    <row r="266" spans="1:12" x14ac:dyDescent="0.25">
      <c r="A266" s="4">
        <v>259</v>
      </c>
      <c r="B266" s="53"/>
      <c r="C266" s="51"/>
      <c r="D266" s="54"/>
      <c r="E266" s="43"/>
      <c r="F266" s="39"/>
      <c r="G266" s="39"/>
      <c r="H266" s="39"/>
      <c r="I266" s="39"/>
      <c r="J266" s="48"/>
      <c r="K266" s="46"/>
      <c r="L266" s="47"/>
    </row>
    <row r="267" spans="1:12" x14ac:dyDescent="0.25">
      <c r="A267" s="4">
        <v>260</v>
      </c>
      <c r="B267" s="53"/>
      <c r="C267" s="51"/>
      <c r="D267" s="54"/>
      <c r="E267" s="43"/>
      <c r="F267" s="39"/>
      <c r="G267" s="39"/>
      <c r="H267" s="39"/>
      <c r="I267" s="39"/>
      <c r="J267" s="48"/>
      <c r="K267" s="46"/>
      <c r="L267" s="47"/>
    </row>
    <row r="268" spans="1:12" x14ac:dyDescent="0.25">
      <c r="A268" s="4">
        <v>261</v>
      </c>
      <c r="B268" s="53"/>
      <c r="C268" s="51"/>
      <c r="D268" s="54"/>
      <c r="E268" s="43"/>
      <c r="F268" s="39"/>
      <c r="G268" s="39"/>
      <c r="H268" s="39"/>
      <c r="I268" s="39"/>
      <c r="J268" s="48"/>
      <c r="K268" s="46"/>
      <c r="L268" s="47"/>
    </row>
    <row r="269" spans="1:12" x14ac:dyDescent="0.25">
      <c r="A269" s="4">
        <v>262</v>
      </c>
      <c r="B269" s="53"/>
      <c r="C269" s="51"/>
      <c r="D269" s="54"/>
      <c r="E269" s="43"/>
      <c r="F269" s="39"/>
      <c r="G269" s="39"/>
      <c r="H269" s="39"/>
      <c r="I269" s="39"/>
      <c r="J269" s="48"/>
      <c r="K269" s="46"/>
      <c r="L269" s="47"/>
    </row>
    <row r="270" spans="1:12" x14ac:dyDescent="0.25">
      <c r="A270" s="4">
        <v>263</v>
      </c>
      <c r="B270" s="53"/>
      <c r="C270" s="51"/>
      <c r="D270" s="54"/>
      <c r="E270" s="43"/>
      <c r="F270" s="39"/>
      <c r="G270" s="39"/>
      <c r="H270" s="39"/>
      <c r="I270" s="39"/>
      <c r="J270" s="48"/>
      <c r="K270" s="46"/>
      <c r="L270" s="47"/>
    </row>
    <row r="271" spans="1:12" x14ac:dyDescent="0.25">
      <c r="A271" s="4">
        <v>264</v>
      </c>
      <c r="B271" s="53"/>
      <c r="C271" s="51"/>
      <c r="D271" s="54"/>
      <c r="E271" s="43"/>
      <c r="F271" s="39"/>
      <c r="G271" s="39"/>
      <c r="H271" s="39"/>
      <c r="I271" s="39"/>
      <c r="J271" s="48"/>
      <c r="K271" s="46"/>
      <c r="L271" s="47"/>
    </row>
    <row r="272" spans="1:12" x14ac:dyDescent="0.25">
      <c r="A272" s="4">
        <v>265</v>
      </c>
      <c r="B272" s="53"/>
      <c r="C272" s="51"/>
      <c r="D272" s="54"/>
      <c r="E272" s="43"/>
      <c r="F272" s="39"/>
      <c r="G272" s="39"/>
      <c r="H272" s="39"/>
      <c r="I272" s="39"/>
      <c r="J272" s="48"/>
      <c r="K272" s="46"/>
      <c r="L272" s="47"/>
    </row>
    <row r="273" spans="1:12" x14ac:dyDescent="0.25">
      <c r="A273" s="4">
        <v>266</v>
      </c>
      <c r="B273" s="53"/>
      <c r="C273" s="51"/>
      <c r="D273" s="54"/>
      <c r="E273" s="43"/>
      <c r="F273" s="39"/>
      <c r="G273" s="39"/>
      <c r="H273" s="39"/>
      <c r="I273" s="39"/>
      <c r="J273" s="48"/>
      <c r="K273" s="46"/>
      <c r="L273" s="47"/>
    </row>
    <row r="274" spans="1:12" x14ac:dyDescent="0.25">
      <c r="A274" s="4">
        <v>267</v>
      </c>
      <c r="B274" s="53"/>
      <c r="C274" s="51"/>
      <c r="D274" s="54"/>
      <c r="E274" s="43"/>
      <c r="F274" s="39"/>
      <c r="G274" s="39"/>
      <c r="H274" s="39"/>
      <c r="I274" s="39"/>
      <c r="J274" s="48"/>
      <c r="K274" s="46"/>
      <c r="L274" s="47"/>
    </row>
    <row r="275" spans="1:12" x14ac:dyDescent="0.25">
      <c r="A275" s="4">
        <v>268</v>
      </c>
      <c r="B275" s="53"/>
      <c r="C275" s="51"/>
      <c r="D275" s="54"/>
      <c r="E275" s="43"/>
      <c r="F275" s="39"/>
      <c r="G275" s="39"/>
      <c r="H275" s="39"/>
      <c r="I275" s="39"/>
      <c r="J275" s="48"/>
      <c r="K275" s="46"/>
      <c r="L275" s="47"/>
    </row>
    <row r="276" spans="1:12" x14ac:dyDescent="0.25">
      <c r="A276" s="4">
        <v>269</v>
      </c>
      <c r="B276" s="53"/>
      <c r="C276" s="51"/>
      <c r="D276" s="54"/>
      <c r="E276" s="43"/>
      <c r="F276" s="39"/>
      <c r="G276" s="39"/>
      <c r="H276" s="39"/>
      <c r="I276" s="39"/>
      <c r="J276" s="48"/>
      <c r="K276" s="46"/>
      <c r="L276" s="47"/>
    </row>
    <row r="277" spans="1:12" x14ac:dyDescent="0.25">
      <c r="A277" s="4">
        <v>270</v>
      </c>
      <c r="B277" s="53"/>
      <c r="C277" s="51"/>
      <c r="D277" s="54"/>
      <c r="E277" s="43"/>
      <c r="F277" s="39"/>
      <c r="G277" s="39"/>
      <c r="H277" s="39"/>
      <c r="I277" s="39"/>
      <c r="J277" s="48"/>
      <c r="K277" s="46"/>
      <c r="L277" s="47"/>
    </row>
    <row r="278" spans="1:12" x14ac:dyDescent="0.25">
      <c r="A278" s="4">
        <v>271</v>
      </c>
      <c r="B278" s="53"/>
      <c r="C278" s="51"/>
      <c r="D278" s="54"/>
      <c r="E278" s="43"/>
      <c r="F278" s="39"/>
      <c r="G278" s="39"/>
      <c r="H278" s="39"/>
      <c r="I278" s="39"/>
      <c r="J278" s="48"/>
      <c r="K278" s="46"/>
      <c r="L278" s="47"/>
    </row>
    <row r="279" spans="1:12" x14ac:dyDescent="0.25">
      <c r="A279" s="4">
        <v>272</v>
      </c>
      <c r="B279" s="53"/>
      <c r="C279" s="51"/>
      <c r="D279" s="54"/>
      <c r="E279" s="43"/>
      <c r="F279" s="39"/>
      <c r="G279" s="39"/>
      <c r="H279" s="39"/>
      <c r="I279" s="39"/>
      <c r="J279" s="48"/>
      <c r="K279" s="46"/>
      <c r="L279" s="47"/>
    </row>
    <row r="280" spans="1:12" x14ac:dyDescent="0.25">
      <c r="A280" s="4">
        <v>273</v>
      </c>
      <c r="B280" s="53"/>
      <c r="C280" s="51"/>
      <c r="D280" s="54"/>
      <c r="E280" s="43"/>
      <c r="F280" s="39"/>
      <c r="G280" s="39"/>
      <c r="H280" s="39"/>
      <c r="I280" s="39"/>
      <c r="J280" s="48"/>
      <c r="K280" s="46"/>
      <c r="L280" s="47"/>
    </row>
    <row r="281" spans="1:12" x14ac:dyDescent="0.25">
      <c r="A281" s="4">
        <v>274</v>
      </c>
      <c r="B281" s="53"/>
      <c r="C281" s="51"/>
      <c r="D281" s="54"/>
      <c r="E281" s="43"/>
      <c r="F281" s="39"/>
      <c r="G281" s="39"/>
      <c r="H281" s="39"/>
      <c r="I281" s="39"/>
      <c r="J281" s="48"/>
      <c r="K281" s="46"/>
      <c r="L281" s="47"/>
    </row>
    <row r="282" spans="1:12" x14ac:dyDescent="0.25">
      <c r="A282" s="4">
        <v>275</v>
      </c>
      <c r="B282" s="53"/>
      <c r="C282" s="51"/>
      <c r="D282" s="54"/>
      <c r="E282" s="43"/>
      <c r="F282" s="39"/>
      <c r="G282" s="39"/>
      <c r="H282" s="39"/>
      <c r="I282" s="39"/>
      <c r="J282" s="48"/>
      <c r="K282" s="46"/>
      <c r="L282" s="47"/>
    </row>
    <row r="283" spans="1:12" x14ac:dyDescent="0.25">
      <c r="A283" s="4">
        <v>276</v>
      </c>
      <c r="B283" s="53"/>
      <c r="C283" s="51"/>
      <c r="D283" s="54"/>
      <c r="E283" s="43"/>
      <c r="F283" s="39"/>
      <c r="G283" s="39"/>
      <c r="H283" s="39"/>
      <c r="I283" s="39"/>
      <c r="J283" s="48"/>
      <c r="K283" s="46"/>
      <c r="L283" s="47"/>
    </row>
    <row r="284" spans="1:12" x14ac:dyDescent="0.25">
      <c r="A284" s="4">
        <v>277</v>
      </c>
      <c r="B284" s="53"/>
      <c r="C284" s="51"/>
      <c r="D284" s="54"/>
      <c r="E284" s="43"/>
      <c r="F284" s="39"/>
      <c r="G284" s="39"/>
      <c r="H284" s="39"/>
      <c r="I284" s="39"/>
      <c r="J284" s="48"/>
      <c r="K284" s="46"/>
      <c r="L284" s="47"/>
    </row>
    <row r="285" spans="1:12" x14ac:dyDescent="0.25">
      <c r="A285" s="4">
        <v>278</v>
      </c>
      <c r="B285" s="53"/>
      <c r="C285" s="51"/>
      <c r="D285" s="54"/>
      <c r="E285" s="43"/>
      <c r="F285" s="39"/>
      <c r="G285" s="39"/>
      <c r="H285" s="39"/>
      <c r="I285" s="39"/>
      <c r="J285" s="48"/>
      <c r="K285" s="46"/>
      <c r="L285" s="47"/>
    </row>
    <row r="286" spans="1:12" x14ac:dyDescent="0.25">
      <c r="A286" s="4">
        <v>279</v>
      </c>
      <c r="B286" s="53"/>
      <c r="C286" s="51"/>
      <c r="D286" s="54"/>
      <c r="E286" s="43"/>
      <c r="F286" s="39"/>
      <c r="G286" s="39"/>
      <c r="H286" s="39"/>
      <c r="I286" s="39"/>
      <c r="J286" s="48"/>
      <c r="K286" s="46"/>
      <c r="L286" s="47"/>
    </row>
    <row r="287" spans="1:12" x14ac:dyDescent="0.25">
      <c r="A287" s="4">
        <v>280</v>
      </c>
      <c r="B287" s="53"/>
      <c r="C287" s="51"/>
      <c r="D287" s="54"/>
      <c r="E287" s="43"/>
      <c r="F287" s="39"/>
      <c r="G287" s="39"/>
      <c r="H287" s="39"/>
      <c r="I287" s="39"/>
      <c r="J287" s="48"/>
      <c r="K287" s="46"/>
      <c r="L287" s="47"/>
    </row>
    <row r="288" spans="1:12" x14ac:dyDescent="0.25">
      <c r="A288" s="4">
        <v>281</v>
      </c>
      <c r="B288" s="53"/>
      <c r="C288" s="51"/>
      <c r="D288" s="54"/>
      <c r="E288" s="43"/>
      <c r="F288" s="39"/>
      <c r="G288" s="39"/>
      <c r="H288" s="39"/>
      <c r="I288" s="39"/>
      <c r="J288" s="48"/>
      <c r="K288" s="46"/>
      <c r="L288" s="47"/>
    </row>
    <row r="289" spans="1:12" x14ac:dyDescent="0.25">
      <c r="A289" s="4">
        <v>282</v>
      </c>
      <c r="B289" s="53"/>
      <c r="C289" s="51"/>
      <c r="D289" s="54"/>
      <c r="E289" s="43"/>
      <c r="F289" s="39"/>
      <c r="G289" s="39"/>
      <c r="H289" s="39"/>
      <c r="I289" s="39"/>
      <c r="J289" s="48"/>
      <c r="K289" s="46"/>
      <c r="L289" s="47"/>
    </row>
    <row r="290" spans="1:12" x14ac:dyDescent="0.25">
      <c r="A290" s="4">
        <v>283</v>
      </c>
      <c r="B290" s="53"/>
      <c r="C290" s="51"/>
      <c r="D290" s="54"/>
      <c r="E290" s="43"/>
      <c r="F290" s="39"/>
      <c r="G290" s="39"/>
      <c r="H290" s="39"/>
      <c r="I290" s="39"/>
      <c r="J290" s="48"/>
      <c r="K290" s="46"/>
      <c r="L290" s="47"/>
    </row>
    <row r="291" spans="1:12" x14ac:dyDescent="0.25">
      <c r="A291" s="4">
        <v>284</v>
      </c>
      <c r="B291" s="53"/>
      <c r="C291" s="51"/>
      <c r="D291" s="54"/>
      <c r="E291" s="43"/>
      <c r="F291" s="39"/>
      <c r="G291" s="39"/>
      <c r="H291" s="39"/>
      <c r="I291" s="39"/>
      <c r="J291" s="48"/>
      <c r="K291" s="46"/>
      <c r="L291" s="47"/>
    </row>
    <row r="292" spans="1:12" x14ac:dyDescent="0.25">
      <c r="A292" s="4">
        <v>285</v>
      </c>
      <c r="B292" s="53"/>
      <c r="C292" s="51"/>
      <c r="D292" s="54"/>
      <c r="E292" s="43"/>
      <c r="F292" s="39"/>
      <c r="G292" s="39"/>
      <c r="H292" s="39"/>
      <c r="I292" s="39"/>
      <c r="J292" s="48"/>
      <c r="K292" s="46"/>
      <c r="L292" s="47"/>
    </row>
    <row r="293" spans="1:12" x14ac:dyDescent="0.25">
      <c r="A293" s="4">
        <v>286</v>
      </c>
      <c r="B293" s="53"/>
      <c r="C293" s="51"/>
      <c r="D293" s="54"/>
      <c r="E293" s="43"/>
      <c r="F293" s="39"/>
      <c r="G293" s="39"/>
      <c r="H293" s="39"/>
      <c r="I293" s="39"/>
      <c r="J293" s="48"/>
      <c r="K293" s="46"/>
      <c r="L293" s="47"/>
    </row>
    <row r="294" spans="1:12" x14ac:dyDescent="0.25">
      <c r="A294" s="4">
        <v>287</v>
      </c>
      <c r="B294" s="53"/>
      <c r="C294" s="51"/>
      <c r="D294" s="54"/>
      <c r="E294" s="43"/>
      <c r="F294" s="39"/>
      <c r="G294" s="39"/>
      <c r="H294" s="39"/>
      <c r="I294" s="39"/>
      <c r="J294" s="48"/>
      <c r="K294" s="46"/>
      <c r="L294" s="47"/>
    </row>
    <row r="295" spans="1:12" x14ac:dyDescent="0.25">
      <c r="A295" s="4">
        <v>288</v>
      </c>
      <c r="B295" s="53"/>
      <c r="C295" s="51"/>
      <c r="D295" s="54"/>
      <c r="E295" s="43"/>
      <c r="F295" s="39"/>
      <c r="G295" s="39"/>
      <c r="H295" s="39"/>
      <c r="I295" s="39"/>
      <c r="J295" s="48"/>
      <c r="K295" s="46"/>
      <c r="L295" s="47"/>
    </row>
    <row r="296" spans="1:12" x14ac:dyDescent="0.25">
      <c r="A296" s="4">
        <v>289</v>
      </c>
      <c r="B296" s="53"/>
      <c r="C296" s="51"/>
      <c r="D296" s="54"/>
      <c r="E296" s="43"/>
      <c r="F296" s="39"/>
      <c r="G296" s="39"/>
      <c r="H296" s="39"/>
      <c r="I296" s="39"/>
      <c r="J296" s="48"/>
      <c r="K296" s="46"/>
      <c r="L296" s="47"/>
    </row>
    <row r="297" spans="1:12" x14ac:dyDescent="0.25">
      <c r="A297" s="4">
        <v>290</v>
      </c>
      <c r="B297" s="53"/>
      <c r="C297" s="51"/>
      <c r="D297" s="54"/>
      <c r="E297" s="43"/>
      <c r="F297" s="39"/>
      <c r="G297" s="39"/>
      <c r="H297" s="39"/>
      <c r="I297" s="39"/>
      <c r="J297" s="48"/>
      <c r="K297" s="46"/>
      <c r="L297" s="47"/>
    </row>
    <row r="298" spans="1:12" x14ac:dyDescent="0.25">
      <c r="A298" s="4">
        <v>291</v>
      </c>
      <c r="B298" s="53"/>
      <c r="C298" s="51"/>
      <c r="D298" s="54"/>
      <c r="E298" s="43"/>
      <c r="F298" s="39"/>
      <c r="G298" s="39"/>
      <c r="H298" s="39"/>
      <c r="I298" s="39"/>
      <c r="J298" s="48"/>
      <c r="K298" s="46"/>
      <c r="L298" s="47"/>
    </row>
    <row r="299" spans="1:12" x14ac:dyDescent="0.25">
      <c r="A299" s="4">
        <v>292</v>
      </c>
      <c r="B299" s="53"/>
      <c r="C299" s="51"/>
      <c r="D299" s="54"/>
      <c r="E299" s="43"/>
      <c r="F299" s="39"/>
      <c r="G299" s="39"/>
      <c r="H299" s="39"/>
      <c r="I299" s="39"/>
      <c r="J299" s="48"/>
      <c r="K299" s="46"/>
      <c r="L299" s="47"/>
    </row>
    <row r="300" spans="1:12" x14ac:dyDescent="0.25">
      <c r="A300" s="4">
        <v>293</v>
      </c>
      <c r="B300" s="53"/>
      <c r="C300" s="51"/>
      <c r="D300" s="54"/>
      <c r="E300" s="43"/>
      <c r="F300" s="39"/>
      <c r="G300" s="39"/>
      <c r="H300" s="39"/>
      <c r="I300" s="39"/>
      <c r="J300" s="48"/>
      <c r="K300" s="46"/>
      <c r="L300" s="47"/>
    </row>
    <row r="301" spans="1:12" x14ac:dyDescent="0.25">
      <c r="A301" s="4">
        <v>294</v>
      </c>
      <c r="B301" s="53"/>
      <c r="C301" s="51"/>
      <c r="D301" s="54"/>
      <c r="E301" s="43"/>
      <c r="F301" s="39"/>
      <c r="G301" s="39"/>
      <c r="H301" s="39"/>
      <c r="I301" s="39"/>
      <c r="J301" s="48"/>
      <c r="K301" s="46"/>
      <c r="L301" s="47"/>
    </row>
    <row r="302" spans="1:12" x14ac:dyDescent="0.25">
      <c r="A302" s="4">
        <v>295</v>
      </c>
      <c r="B302" s="53"/>
      <c r="C302" s="51"/>
      <c r="D302" s="54"/>
      <c r="E302" s="43"/>
      <c r="F302" s="39"/>
      <c r="G302" s="39"/>
      <c r="H302" s="39"/>
      <c r="I302" s="39"/>
      <c r="J302" s="48"/>
      <c r="K302" s="46"/>
      <c r="L302" s="47"/>
    </row>
    <row r="303" spans="1:12" x14ac:dyDescent="0.25">
      <c r="A303" s="4">
        <v>296</v>
      </c>
      <c r="B303" s="53"/>
      <c r="C303" s="51"/>
      <c r="D303" s="54"/>
      <c r="E303" s="43"/>
      <c r="F303" s="39"/>
      <c r="G303" s="39"/>
      <c r="H303" s="39"/>
      <c r="I303" s="39"/>
      <c r="J303" s="48"/>
      <c r="K303" s="46"/>
      <c r="L303" s="47"/>
    </row>
    <row r="304" spans="1:12" x14ac:dyDescent="0.25">
      <c r="A304" s="4">
        <v>297</v>
      </c>
      <c r="B304" s="53"/>
      <c r="C304" s="51"/>
      <c r="D304" s="54"/>
      <c r="E304" s="43"/>
      <c r="F304" s="39"/>
      <c r="G304" s="39"/>
      <c r="H304" s="39"/>
      <c r="I304" s="39"/>
      <c r="J304" s="48"/>
      <c r="K304" s="46"/>
      <c r="L304" s="47"/>
    </row>
    <row r="305" spans="1:12" x14ac:dyDescent="0.25">
      <c r="A305" s="4">
        <v>298</v>
      </c>
      <c r="B305" s="53"/>
      <c r="C305" s="51"/>
      <c r="D305" s="54"/>
      <c r="E305" s="43"/>
      <c r="F305" s="39"/>
      <c r="G305" s="39"/>
      <c r="H305" s="39"/>
      <c r="I305" s="39"/>
      <c r="J305" s="48"/>
      <c r="K305" s="46"/>
      <c r="L305" s="47"/>
    </row>
    <row r="306" spans="1:12" x14ac:dyDescent="0.25">
      <c r="A306" s="4">
        <v>299</v>
      </c>
      <c r="B306" s="53"/>
      <c r="C306" s="51"/>
      <c r="D306" s="54"/>
      <c r="E306" s="43"/>
      <c r="F306" s="39"/>
      <c r="G306" s="39"/>
      <c r="H306" s="39"/>
      <c r="I306" s="39"/>
      <c r="J306" s="48"/>
      <c r="K306" s="46"/>
      <c r="L306" s="47"/>
    </row>
    <row r="307" spans="1:12" x14ac:dyDescent="0.25">
      <c r="A307" s="4">
        <v>300</v>
      </c>
      <c r="B307" s="53"/>
      <c r="C307" s="51"/>
      <c r="D307" s="54"/>
      <c r="E307" s="43"/>
      <c r="F307" s="39"/>
      <c r="G307" s="39"/>
      <c r="H307" s="39"/>
      <c r="I307" s="39"/>
      <c r="J307" s="48"/>
      <c r="K307" s="46"/>
      <c r="L307" s="47"/>
    </row>
    <row r="308" spans="1:12" x14ac:dyDescent="0.25">
      <c r="A308" s="4">
        <v>301</v>
      </c>
      <c r="B308" s="53"/>
      <c r="C308" s="51"/>
      <c r="D308" s="54"/>
      <c r="E308" s="43"/>
      <c r="F308" s="39"/>
      <c r="G308" s="39"/>
      <c r="H308" s="39"/>
      <c r="I308" s="39"/>
      <c r="J308" s="48"/>
      <c r="K308" s="46"/>
      <c r="L308" s="47"/>
    </row>
    <row r="309" spans="1:12" x14ac:dyDescent="0.25">
      <c r="A309" s="4">
        <v>302</v>
      </c>
      <c r="B309" s="53"/>
      <c r="C309" s="51"/>
      <c r="D309" s="54"/>
      <c r="E309" s="43"/>
      <c r="F309" s="39"/>
      <c r="G309" s="39"/>
      <c r="H309" s="39"/>
      <c r="I309" s="39"/>
      <c r="J309" s="48"/>
      <c r="K309" s="46"/>
      <c r="L309" s="47"/>
    </row>
    <row r="310" spans="1:12" x14ac:dyDescent="0.25">
      <c r="A310" s="4">
        <v>303</v>
      </c>
      <c r="B310" s="53"/>
      <c r="C310" s="51"/>
      <c r="D310" s="54"/>
      <c r="E310" s="43"/>
      <c r="F310" s="39"/>
      <c r="G310" s="39"/>
      <c r="H310" s="39"/>
      <c r="I310" s="39"/>
      <c r="J310" s="48"/>
      <c r="K310" s="46"/>
      <c r="L310" s="47"/>
    </row>
    <row r="311" spans="1:12" x14ac:dyDescent="0.25">
      <c r="A311" s="4">
        <v>304</v>
      </c>
      <c r="B311" s="53"/>
      <c r="C311" s="51"/>
      <c r="D311" s="54"/>
      <c r="E311" s="43"/>
      <c r="F311" s="39"/>
      <c r="G311" s="39"/>
      <c r="H311" s="39"/>
      <c r="I311" s="39"/>
      <c r="J311" s="48"/>
      <c r="K311" s="46"/>
      <c r="L311" s="47"/>
    </row>
    <row r="312" spans="1:12" x14ac:dyDescent="0.25">
      <c r="A312" s="4">
        <v>305</v>
      </c>
      <c r="B312" s="53"/>
      <c r="C312" s="51"/>
      <c r="D312" s="54"/>
      <c r="E312" s="43"/>
      <c r="F312" s="39"/>
      <c r="G312" s="39"/>
      <c r="H312" s="39"/>
      <c r="I312" s="39"/>
      <c r="J312" s="48"/>
      <c r="K312" s="46"/>
      <c r="L312" s="47"/>
    </row>
    <row r="313" spans="1:12" x14ac:dyDescent="0.25">
      <c r="A313" s="4">
        <v>306</v>
      </c>
      <c r="B313" s="53"/>
      <c r="C313" s="51"/>
      <c r="D313" s="54"/>
      <c r="E313" s="43"/>
      <c r="F313" s="39"/>
      <c r="G313" s="39"/>
      <c r="H313" s="39"/>
      <c r="I313" s="39"/>
      <c r="J313" s="48"/>
      <c r="K313" s="46"/>
      <c r="L313" s="47"/>
    </row>
    <row r="314" spans="1:12" x14ac:dyDescent="0.25">
      <c r="A314" s="4">
        <v>307</v>
      </c>
      <c r="B314" s="53"/>
      <c r="C314" s="51"/>
      <c r="D314" s="54"/>
      <c r="E314" s="43"/>
      <c r="F314" s="39"/>
      <c r="G314" s="39"/>
      <c r="H314" s="39"/>
      <c r="I314" s="39"/>
      <c r="J314" s="48"/>
      <c r="K314" s="46"/>
      <c r="L314" s="47"/>
    </row>
    <row r="315" spans="1:12" x14ac:dyDescent="0.25">
      <c r="A315" s="4">
        <v>308</v>
      </c>
      <c r="B315" s="53"/>
      <c r="C315" s="51"/>
      <c r="D315" s="54"/>
      <c r="E315" s="43"/>
      <c r="F315" s="39"/>
      <c r="G315" s="39"/>
      <c r="H315" s="39"/>
      <c r="I315" s="39"/>
      <c r="J315" s="48"/>
      <c r="K315" s="46"/>
      <c r="L315" s="47"/>
    </row>
    <row r="316" spans="1:12" x14ac:dyDescent="0.25">
      <c r="A316" s="4">
        <v>309</v>
      </c>
      <c r="B316" s="53"/>
      <c r="C316" s="51"/>
      <c r="D316" s="54"/>
      <c r="E316" s="43"/>
      <c r="F316" s="39"/>
      <c r="G316" s="39"/>
      <c r="H316" s="39"/>
      <c r="I316" s="39"/>
      <c r="J316" s="48"/>
      <c r="K316" s="46"/>
      <c r="L316" s="47"/>
    </row>
    <row r="317" spans="1:12" x14ac:dyDescent="0.25">
      <c r="A317" s="4">
        <v>310</v>
      </c>
      <c r="B317" s="53"/>
      <c r="C317" s="51"/>
      <c r="D317" s="54"/>
      <c r="E317" s="43"/>
      <c r="F317" s="39"/>
      <c r="G317" s="39"/>
      <c r="H317" s="39"/>
      <c r="I317" s="39"/>
      <c r="J317" s="48"/>
      <c r="K317" s="46"/>
      <c r="L317" s="47"/>
    </row>
    <row r="318" spans="1:12" x14ac:dyDescent="0.25">
      <c r="A318" s="4">
        <v>311</v>
      </c>
      <c r="B318" s="53"/>
      <c r="C318" s="51"/>
      <c r="D318" s="54"/>
      <c r="E318" s="43"/>
      <c r="F318" s="39"/>
      <c r="G318" s="39"/>
      <c r="H318" s="39"/>
      <c r="I318" s="39"/>
      <c r="J318" s="48"/>
      <c r="K318" s="46"/>
      <c r="L318" s="47"/>
    </row>
    <row r="319" spans="1:12" x14ac:dyDescent="0.25">
      <c r="A319" s="4">
        <v>312</v>
      </c>
      <c r="B319" s="53"/>
      <c r="C319" s="51"/>
      <c r="D319" s="54"/>
      <c r="E319" s="43"/>
      <c r="F319" s="39"/>
      <c r="G319" s="39"/>
      <c r="H319" s="39"/>
      <c r="I319" s="39"/>
      <c r="J319" s="48"/>
      <c r="K319" s="46"/>
      <c r="L319" s="47"/>
    </row>
    <row r="320" spans="1:12" x14ac:dyDescent="0.25">
      <c r="A320" s="4">
        <v>313</v>
      </c>
      <c r="B320" s="53"/>
      <c r="C320" s="51"/>
      <c r="D320" s="54"/>
      <c r="E320" s="43"/>
      <c r="F320" s="39"/>
      <c r="G320" s="39"/>
      <c r="H320" s="39"/>
      <c r="I320" s="39"/>
      <c r="J320" s="48"/>
      <c r="K320" s="46"/>
      <c r="L320" s="47"/>
    </row>
    <row r="321" spans="1:12" x14ac:dyDescent="0.25">
      <c r="A321" s="4">
        <v>314</v>
      </c>
      <c r="B321" s="53"/>
      <c r="C321" s="51"/>
      <c r="D321" s="54"/>
      <c r="E321" s="43"/>
      <c r="F321" s="39"/>
      <c r="G321" s="39"/>
      <c r="H321" s="39"/>
      <c r="I321" s="39"/>
      <c r="J321" s="48"/>
      <c r="K321" s="46"/>
      <c r="L321" s="47"/>
    </row>
    <row r="322" spans="1:12" x14ac:dyDescent="0.25">
      <c r="A322" s="4">
        <v>315</v>
      </c>
      <c r="B322" s="53"/>
      <c r="C322" s="51"/>
      <c r="D322" s="54"/>
      <c r="E322" s="43"/>
      <c r="F322" s="39"/>
      <c r="G322" s="39"/>
      <c r="H322" s="39"/>
      <c r="I322" s="39"/>
      <c r="J322" s="48"/>
      <c r="K322" s="46"/>
      <c r="L322" s="47"/>
    </row>
    <row r="323" spans="1:12" x14ac:dyDescent="0.25">
      <c r="A323" s="4">
        <v>316</v>
      </c>
      <c r="B323" s="53"/>
      <c r="C323" s="51"/>
      <c r="D323" s="54"/>
      <c r="E323" s="43"/>
      <c r="F323" s="39"/>
      <c r="G323" s="39"/>
      <c r="H323" s="39"/>
      <c r="I323" s="39"/>
      <c r="J323" s="48"/>
      <c r="K323" s="46"/>
      <c r="L323" s="47"/>
    </row>
    <row r="324" spans="1:12" x14ac:dyDescent="0.25">
      <c r="A324" s="4">
        <v>317</v>
      </c>
      <c r="B324" s="53"/>
      <c r="C324" s="51"/>
      <c r="D324" s="54"/>
      <c r="E324" s="43"/>
      <c r="F324" s="39"/>
      <c r="G324" s="39"/>
      <c r="H324" s="39"/>
      <c r="I324" s="39"/>
      <c r="J324" s="48"/>
      <c r="K324" s="46"/>
      <c r="L324" s="47"/>
    </row>
    <row r="325" spans="1:12" x14ac:dyDescent="0.25">
      <c r="A325" s="4">
        <v>318</v>
      </c>
      <c r="B325" s="53"/>
      <c r="C325" s="51"/>
      <c r="D325" s="54"/>
      <c r="E325" s="43"/>
      <c r="F325" s="39"/>
      <c r="G325" s="39"/>
      <c r="H325" s="39"/>
      <c r="I325" s="39"/>
      <c r="J325" s="48"/>
      <c r="K325" s="46"/>
      <c r="L325" s="47"/>
    </row>
    <row r="326" spans="1:12" x14ac:dyDescent="0.25">
      <c r="A326" s="4">
        <v>319</v>
      </c>
      <c r="B326" s="53"/>
      <c r="C326" s="51"/>
      <c r="D326" s="54"/>
      <c r="E326" s="43"/>
      <c r="F326" s="39"/>
      <c r="G326" s="39"/>
      <c r="H326" s="39"/>
      <c r="I326" s="39"/>
      <c r="J326" s="48"/>
      <c r="K326" s="46"/>
      <c r="L326" s="47"/>
    </row>
    <row r="327" spans="1:12" x14ac:dyDescent="0.25">
      <c r="A327" s="4">
        <v>320</v>
      </c>
      <c r="B327" s="53"/>
      <c r="C327" s="51"/>
      <c r="D327" s="54"/>
      <c r="E327" s="43"/>
      <c r="F327" s="39"/>
      <c r="G327" s="39"/>
      <c r="H327" s="39"/>
      <c r="I327" s="39"/>
      <c r="J327" s="48"/>
      <c r="K327" s="46"/>
      <c r="L327" s="47"/>
    </row>
    <row r="328" spans="1:12" x14ac:dyDescent="0.25">
      <c r="A328" s="4">
        <v>321</v>
      </c>
      <c r="B328" s="53"/>
      <c r="C328" s="51"/>
      <c r="D328" s="54"/>
      <c r="E328" s="43"/>
      <c r="F328" s="39"/>
      <c r="G328" s="39"/>
      <c r="H328" s="39"/>
      <c r="I328" s="39"/>
      <c r="J328" s="48"/>
      <c r="K328" s="46"/>
      <c r="L328" s="47"/>
    </row>
    <row r="329" spans="1:12" x14ac:dyDescent="0.25">
      <c r="A329" s="4">
        <v>322</v>
      </c>
      <c r="B329" s="53"/>
      <c r="C329" s="51"/>
      <c r="D329" s="54"/>
      <c r="E329" s="43"/>
      <c r="F329" s="39"/>
      <c r="G329" s="39"/>
      <c r="H329" s="39"/>
      <c r="I329" s="39"/>
      <c r="J329" s="48"/>
      <c r="K329" s="46"/>
      <c r="L329" s="47"/>
    </row>
    <row r="330" spans="1:12" x14ac:dyDescent="0.25">
      <c r="A330" s="4">
        <v>323</v>
      </c>
      <c r="B330" s="53"/>
      <c r="C330" s="51"/>
      <c r="D330" s="54"/>
      <c r="E330" s="43"/>
      <c r="F330" s="39"/>
      <c r="G330" s="39"/>
      <c r="H330" s="39"/>
      <c r="I330" s="39"/>
      <c r="J330" s="48"/>
      <c r="K330" s="46"/>
      <c r="L330" s="47"/>
    </row>
    <row r="331" spans="1:12" x14ac:dyDescent="0.25">
      <c r="A331" s="4">
        <v>324</v>
      </c>
      <c r="B331" s="53"/>
      <c r="C331" s="51"/>
      <c r="D331" s="54"/>
      <c r="E331" s="43"/>
      <c r="F331" s="39"/>
      <c r="G331" s="39"/>
      <c r="H331" s="39"/>
      <c r="I331" s="39"/>
      <c r="J331" s="48"/>
      <c r="K331" s="46"/>
      <c r="L331" s="47"/>
    </row>
    <row r="332" spans="1:12" x14ac:dyDescent="0.25">
      <c r="A332" s="4">
        <v>325</v>
      </c>
      <c r="B332" s="53"/>
      <c r="C332" s="51"/>
      <c r="D332" s="54"/>
      <c r="E332" s="43"/>
      <c r="F332" s="39"/>
      <c r="G332" s="39"/>
      <c r="H332" s="39"/>
      <c r="I332" s="39"/>
      <c r="J332" s="48"/>
      <c r="K332" s="46"/>
      <c r="L332" s="47"/>
    </row>
    <row r="333" spans="1:12" x14ac:dyDescent="0.25">
      <c r="A333" s="4">
        <v>326</v>
      </c>
      <c r="B333" s="53"/>
      <c r="C333" s="51"/>
      <c r="D333" s="54"/>
      <c r="E333" s="43"/>
      <c r="F333" s="39"/>
      <c r="G333" s="39"/>
      <c r="H333" s="39"/>
      <c r="I333" s="39"/>
      <c r="J333" s="48"/>
      <c r="K333" s="46"/>
      <c r="L333" s="47"/>
    </row>
    <row r="334" spans="1:12" x14ac:dyDescent="0.25">
      <c r="A334" s="4">
        <v>327</v>
      </c>
      <c r="B334" s="53"/>
      <c r="C334" s="51"/>
      <c r="D334" s="54"/>
      <c r="E334" s="43"/>
      <c r="F334" s="39"/>
      <c r="G334" s="39"/>
      <c r="H334" s="39"/>
      <c r="I334" s="39"/>
      <c r="J334" s="48"/>
      <c r="K334" s="46"/>
      <c r="L334" s="47"/>
    </row>
    <row r="335" spans="1:12" x14ac:dyDescent="0.25">
      <c r="A335" s="4">
        <v>328</v>
      </c>
      <c r="B335" s="53"/>
      <c r="C335" s="51"/>
      <c r="D335" s="54"/>
      <c r="E335" s="43"/>
      <c r="F335" s="39"/>
      <c r="G335" s="39"/>
      <c r="H335" s="39"/>
      <c r="I335" s="39"/>
      <c r="J335" s="48"/>
      <c r="K335" s="46"/>
      <c r="L335" s="47"/>
    </row>
    <row r="336" spans="1:12" x14ac:dyDescent="0.25">
      <c r="A336" s="4">
        <v>329</v>
      </c>
      <c r="B336" s="53"/>
      <c r="C336" s="51"/>
      <c r="D336" s="54"/>
      <c r="E336" s="43"/>
      <c r="F336" s="39"/>
      <c r="G336" s="39"/>
      <c r="H336" s="39"/>
      <c r="I336" s="39"/>
      <c r="J336" s="48"/>
      <c r="K336" s="46"/>
      <c r="L336" s="47"/>
    </row>
    <row r="337" spans="1:12" x14ac:dyDescent="0.25">
      <c r="A337" s="4">
        <v>330</v>
      </c>
      <c r="B337" s="53"/>
      <c r="C337" s="51"/>
      <c r="D337" s="54"/>
      <c r="E337" s="43"/>
      <c r="F337" s="39"/>
      <c r="G337" s="39"/>
      <c r="H337" s="39"/>
      <c r="I337" s="39"/>
      <c r="J337" s="48"/>
      <c r="K337" s="46"/>
      <c r="L337" s="47"/>
    </row>
    <row r="338" spans="1:12" x14ac:dyDescent="0.25">
      <c r="A338" s="4">
        <v>331</v>
      </c>
      <c r="B338" s="53"/>
      <c r="C338" s="51"/>
      <c r="D338" s="54"/>
      <c r="E338" s="43"/>
      <c r="F338" s="39"/>
      <c r="G338" s="39"/>
      <c r="H338" s="39"/>
      <c r="I338" s="39"/>
      <c r="J338" s="48"/>
      <c r="K338" s="46"/>
      <c r="L338" s="47"/>
    </row>
    <row r="339" spans="1:12" x14ac:dyDescent="0.25">
      <c r="A339" s="4">
        <v>332</v>
      </c>
      <c r="B339" s="53"/>
      <c r="C339" s="51"/>
      <c r="D339" s="54"/>
      <c r="E339" s="43"/>
      <c r="F339" s="39"/>
      <c r="G339" s="39"/>
      <c r="H339" s="39"/>
      <c r="I339" s="39"/>
      <c r="J339" s="48"/>
      <c r="K339" s="46"/>
      <c r="L339" s="47"/>
    </row>
    <row r="340" spans="1:12" x14ac:dyDescent="0.25">
      <c r="A340" s="4">
        <v>333</v>
      </c>
      <c r="B340" s="53"/>
      <c r="C340" s="51"/>
      <c r="D340" s="54"/>
      <c r="E340" s="43"/>
      <c r="F340" s="39"/>
      <c r="G340" s="39"/>
      <c r="H340" s="39"/>
      <c r="I340" s="39"/>
      <c r="J340" s="48"/>
      <c r="K340" s="46"/>
      <c r="L340" s="47"/>
    </row>
    <row r="341" spans="1:12" x14ac:dyDescent="0.25">
      <c r="A341" s="4">
        <v>334</v>
      </c>
      <c r="B341" s="53"/>
      <c r="C341" s="51"/>
      <c r="D341" s="54"/>
      <c r="E341" s="43"/>
      <c r="F341" s="39"/>
      <c r="G341" s="39"/>
      <c r="H341" s="39"/>
      <c r="I341" s="39"/>
      <c r="J341" s="48"/>
      <c r="K341" s="46"/>
      <c r="L341" s="47"/>
    </row>
    <row r="342" spans="1:12" x14ac:dyDescent="0.25">
      <c r="A342" s="4">
        <v>335</v>
      </c>
      <c r="B342" s="53"/>
      <c r="C342" s="51"/>
      <c r="D342" s="54"/>
      <c r="E342" s="43"/>
      <c r="F342" s="39"/>
      <c r="G342" s="39"/>
      <c r="H342" s="39"/>
      <c r="I342" s="39"/>
      <c r="J342" s="48"/>
      <c r="K342" s="46"/>
      <c r="L342" s="47"/>
    </row>
    <row r="343" spans="1:12" x14ac:dyDescent="0.25">
      <c r="A343" s="4">
        <v>336</v>
      </c>
      <c r="B343" s="53"/>
      <c r="C343" s="51"/>
      <c r="D343" s="54"/>
      <c r="E343" s="43"/>
      <c r="F343" s="39"/>
      <c r="G343" s="39"/>
      <c r="H343" s="39"/>
      <c r="I343" s="39"/>
      <c r="J343" s="48"/>
      <c r="K343" s="46"/>
      <c r="L343" s="47"/>
    </row>
    <row r="344" spans="1:12" x14ac:dyDescent="0.25">
      <c r="A344" s="4">
        <v>337</v>
      </c>
      <c r="B344" s="53"/>
      <c r="C344" s="51"/>
      <c r="D344" s="54"/>
      <c r="E344" s="43"/>
      <c r="F344" s="39"/>
      <c r="G344" s="39"/>
      <c r="H344" s="39"/>
      <c r="I344" s="39"/>
      <c r="J344" s="48"/>
      <c r="K344" s="46"/>
      <c r="L344" s="47"/>
    </row>
    <row r="345" spans="1:12" x14ac:dyDescent="0.25">
      <c r="A345" s="4">
        <v>338</v>
      </c>
      <c r="B345" s="53"/>
      <c r="C345" s="51"/>
      <c r="D345" s="54"/>
      <c r="E345" s="43"/>
      <c r="F345" s="39"/>
      <c r="G345" s="39"/>
      <c r="H345" s="39"/>
      <c r="I345" s="39"/>
      <c r="J345" s="48"/>
      <c r="K345" s="46"/>
      <c r="L345" s="47"/>
    </row>
    <row r="346" spans="1:12" x14ac:dyDescent="0.25">
      <c r="A346" s="4">
        <v>339</v>
      </c>
      <c r="B346" s="53"/>
      <c r="C346" s="51"/>
      <c r="D346" s="54"/>
      <c r="E346" s="43"/>
      <c r="F346" s="39"/>
      <c r="G346" s="39"/>
      <c r="H346" s="39"/>
      <c r="I346" s="39"/>
      <c r="J346" s="48"/>
      <c r="K346" s="46"/>
      <c r="L346" s="47"/>
    </row>
    <row r="347" spans="1:12" x14ac:dyDescent="0.25">
      <c r="A347" s="4">
        <v>340</v>
      </c>
      <c r="B347" s="53"/>
      <c r="C347" s="51"/>
      <c r="D347" s="54"/>
      <c r="E347" s="43"/>
      <c r="F347" s="39"/>
      <c r="G347" s="39"/>
      <c r="H347" s="39"/>
      <c r="I347" s="39"/>
      <c r="J347" s="48"/>
      <c r="K347" s="46"/>
      <c r="L347" s="47"/>
    </row>
    <row r="348" spans="1:12" x14ac:dyDescent="0.25">
      <c r="A348" s="4">
        <v>341</v>
      </c>
      <c r="B348" s="53"/>
      <c r="C348" s="51"/>
      <c r="D348" s="54"/>
      <c r="E348" s="43"/>
      <c r="F348" s="39"/>
      <c r="G348" s="39"/>
      <c r="H348" s="39"/>
      <c r="I348" s="39"/>
      <c r="J348" s="48"/>
      <c r="K348" s="46"/>
      <c r="L348" s="47"/>
    </row>
    <row r="349" spans="1:12" x14ac:dyDescent="0.25">
      <c r="A349" s="4">
        <v>342</v>
      </c>
      <c r="B349" s="53"/>
      <c r="C349" s="51"/>
      <c r="D349" s="54"/>
      <c r="E349" s="43"/>
      <c r="F349" s="39"/>
      <c r="G349" s="39"/>
      <c r="H349" s="39"/>
      <c r="I349" s="39"/>
      <c r="J349" s="48"/>
      <c r="K349" s="46"/>
      <c r="L349" s="47"/>
    </row>
    <row r="350" spans="1:12" x14ac:dyDescent="0.25">
      <c r="A350" s="4">
        <v>343</v>
      </c>
      <c r="B350" s="53"/>
      <c r="C350" s="51"/>
      <c r="D350" s="54"/>
      <c r="E350" s="43"/>
      <c r="F350" s="39"/>
      <c r="G350" s="39"/>
      <c r="H350" s="39"/>
      <c r="I350" s="39"/>
      <c r="J350" s="48"/>
      <c r="K350" s="46"/>
      <c r="L350" s="47"/>
    </row>
    <row r="351" spans="1:12" x14ac:dyDescent="0.25">
      <c r="A351" s="4">
        <v>344</v>
      </c>
      <c r="B351" s="53"/>
      <c r="C351" s="51"/>
      <c r="D351" s="54"/>
      <c r="E351" s="43"/>
      <c r="F351" s="39"/>
      <c r="G351" s="39"/>
      <c r="H351" s="39"/>
      <c r="I351" s="39"/>
      <c r="J351" s="48"/>
      <c r="K351" s="46"/>
      <c r="L351" s="47"/>
    </row>
    <row r="352" spans="1:12" x14ac:dyDescent="0.25">
      <c r="A352" s="4">
        <v>345</v>
      </c>
      <c r="B352" s="53"/>
      <c r="C352" s="51"/>
      <c r="D352" s="54"/>
      <c r="E352" s="43"/>
      <c r="F352" s="39"/>
      <c r="G352" s="39"/>
      <c r="H352" s="39"/>
      <c r="I352" s="39"/>
      <c r="J352" s="48"/>
      <c r="K352" s="46"/>
      <c r="L352" s="47"/>
    </row>
    <row r="353" spans="1:12" x14ac:dyDescent="0.25">
      <c r="A353" s="4">
        <v>346</v>
      </c>
      <c r="B353" s="53"/>
      <c r="C353" s="51"/>
      <c r="D353" s="54"/>
      <c r="E353" s="43"/>
      <c r="F353" s="39"/>
      <c r="G353" s="39"/>
      <c r="H353" s="39"/>
      <c r="I353" s="39"/>
      <c r="J353" s="48"/>
      <c r="K353" s="46"/>
      <c r="L353" s="47"/>
    </row>
    <row r="354" spans="1:12" x14ac:dyDescent="0.25">
      <c r="A354" s="4">
        <v>347</v>
      </c>
      <c r="B354" s="53"/>
      <c r="C354" s="51"/>
      <c r="D354" s="54"/>
      <c r="E354" s="43"/>
      <c r="F354" s="39"/>
      <c r="G354" s="39"/>
      <c r="H354" s="39"/>
      <c r="I354" s="39"/>
      <c r="J354" s="48"/>
      <c r="K354" s="46"/>
      <c r="L354" s="47"/>
    </row>
    <row r="355" spans="1:12" x14ac:dyDescent="0.25">
      <c r="A355" s="4">
        <v>348</v>
      </c>
      <c r="B355" s="53"/>
      <c r="C355" s="51"/>
      <c r="D355" s="54"/>
      <c r="E355" s="43"/>
      <c r="F355" s="39"/>
      <c r="G355" s="39"/>
      <c r="H355" s="39"/>
      <c r="I355" s="39"/>
      <c r="J355" s="48"/>
      <c r="K355" s="46"/>
      <c r="L355" s="47"/>
    </row>
    <row r="356" spans="1:12" x14ac:dyDescent="0.25">
      <c r="A356" s="4">
        <v>349</v>
      </c>
      <c r="B356" s="53"/>
      <c r="C356" s="51"/>
      <c r="D356" s="54"/>
      <c r="E356" s="43"/>
      <c r="F356" s="39"/>
      <c r="G356" s="39"/>
      <c r="H356" s="39"/>
      <c r="I356" s="39"/>
      <c r="J356" s="48"/>
      <c r="K356" s="46"/>
      <c r="L356" s="47"/>
    </row>
    <row r="357" spans="1:12" x14ac:dyDescent="0.25">
      <c r="A357" s="4">
        <v>350</v>
      </c>
      <c r="B357" s="53"/>
      <c r="C357" s="51"/>
      <c r="D357" s="54"/>
      <c r="E357" s="43"/>
      <c r="F357" s="39"/>
      <c r="G357" s="39"/>
      <c r="H357" s="39"/>
      <c r="I357" s="39"/>
      <c r="J357" s="48"/>
      <c r="K357" s="46"/>
      <c r="L357" s="47"/>
    </row>
    <row r="358" spans="1:12" x14ac:dyDescent="0.25">
      <c r="A358" s="4">
        <v>351</v>
      </c>
      <c r="B358" s="53"/>
      <c r="C358" s="51"/>
      <c r="D358" s="54"/>
      <c r="E358" s="43"/>
      <c r="F358" s="39"/>
      <c r="G358" s="39"/>
      <c r="H358" s="39"/>
      <c r="I358" s="39"/>
      <c r="J358" s="48"/>
      <c r="K358" s="46"/>
      <c r="L358" s="47"/>
    </row>
    <row r="359" spans="1:12" x14ac:dyDescent="0.25">
      <c r="A359" s="4">
        <v>352</v>
      </c>
      <c r="B359" s="53"/>
      <c r="C359" s="51"/>
      <c r="D359" s="54"/>
      <c r="E359" s="43"/>
      <c r="F359" s="39"/>
      <c r="G359" s="39"/>
      <c r="H359" s="39"/>
      <c r="I359" s="39"/>
      <c r="J359" s="48"/>
      <c r="K359" s="46"/>
      <c r="L359" s="47"/>
    </row>
    <row r="360" spans="1:12" x14ac:dyDescent="0.25">
      <c r="A360" s="4">
        <v>353</v>
      </c>
      <c r="B360" s="53"/>
      <c r="C360" s="51"/>
      <c r="D360" s="54"/>
      <c r="E360" s="43"/>
      <c r="F360" s="39"/>
      <c r="G360" s="39"/>
      <c r="H360" s="39"/>
      <c r="I360" s="39"/>
      <c r="J360" s="48"/>
      <c r="K360" s="46"/>
      <c r="L360" s="47"/>
    </row>
    <row r="361" spans="1:12" x14ac:dyDescent="0.25">
      <c r="A361" s="4">
        <v>354</v>
      </c>
      <c r="B361" s="53"/>
      <c r="C361" s="51"/>
      <c r="D361" s="54"/>
      <c r="E361" s="43"/>
      <c r="F361" s="39"/>
      <c r="G361" s="39"/>
      <c r="H361" s="39"/>
      <c r="I361" s="39"/>
      <c r="J361" s="48"/>
      <c r="K361" s="46"/>
      <c r="L361" s="47"/>
    </row>
    <row r="362" spans="1:12" x14ac:dyDescent="0.25">
      <c r="A362" s="4">
        <v>355</v>
      </c>
      <c r="B362" s="53"/>
      <c r="C362" s="51"/>
      <c r="D362" s="54"/>
      <c r="E362" s="43"/>
      <c r="F362" s="39"/>
      <c r="G362" s="39"/>
      <c r="H362" s="39"/>
      <c r="I362" s="39"/>
      <c r="J362" s="48"/>
      <c r="K362" s="46"/>
      <c r="L362" s="47"/>
    </row>
    <row r="363" spans="1:12" x14ac:dyDescent="0.25">
      <c r="A363" s="4">
        <v>356</v>
      </c>
      <c r="B363" s="53"/>
      <c r="C363" s="51"/>
      <c r="D363" s="54"/>
      <c r="E363" s="43"/>
      <c r="F363" s="39"/>
      <c r="G363" s="39"/>
      <c r="H363" s="39"/>
      <c r="I363" s="39"/>
      <c r="J363" s="48"/>
      <c r="K363" s="46"/>
      <c r="L363" s="47"/>
    </row>
    <row r="364" spans="1:12" x14ac:dyDescent="0.25">
      <c r="A364" s="4">
        <v>357</v>
      </c>
      <c r="B364" s="53"/>
      <c r="C364" s="51"/>
      <c r="D364" s="54"/>
      <c r="E364" s="43"/>
      <c r="F364" s="39"/>
      <c r="G364" s="39"/>
      <c r="H364" s="39"/>
      <c r="I364" s="39"/>
      <c r="J364" s="48"/>
      <c r="K364" s="46"/>
      <c r="L364" s="47"/>
    </row>
    <row r="365" spans="1:12" x14ac:dyDescent="0.25">
      <c r="A365" s="4">
        <v>358</v>
      </c>
      <c r="B365" s="53"/>
      <c r="C365" s="51"/>
      <c r="D365" s="54"/>
      <c r="E365" s="43"/>
      <c r="F365" s="39"/>
      <c r="G365" s="39"/>
      <c r="H365" s="39"/>
      <c r="I365" s="39"/>
      <c r="J365" s="48"/>
      <c r="K365" s="46"/>
      <c r="L365" s="47"/>
    </row>
    <row r="366" spans="1:12" x14ac:dyDescent="0.25">
      <c r="A366" s="4">
        <v>359</v>
      </c>
      <c r="B366" s="53"/>
      <c r="C366" s="51"/>
      <c r="D366" s="54"/>
      <c r="E366" s="43"/>
      <c r="F366" s="39"/>
      <c r="G366" s="39"/>
      <c r="H366" s="39"/>
      <c r="I366" s="39"/>
      <c r="J366" s="48"/>
      <c r="K366" s="46"/>
      <c r="L366" s="47"/>
    </row>
    <row r="367" spans="1:12" x14ac:dyDescent="0.25">
      <c r="A367" s="4">
        <v>360</v>
      </c>
      <c r="B367" s="53"/>
      <c r="C367" s="51"/>
      <c r="D367" s="54"/>
      <c r="E367" s="43"/>
      <c r="F367" s="39"/>
      <c r="G367" s="39"/>
      <c r="H367" s="39"/>
      <c r="I367" s="39"/>
      <c r="J367" s="48"/>
      <c r="K367" s="46"/>
      <c r="L367" s="47"/>
    </row>
    <row r="368" spans="1:12" x14ac:dyDescent="0.25">
      <c r="A368" s="4">
        <v>361</v>
      </c>
      <c r="B368" s="53"/>
      <c r="C368" s="51"/>
      <c r="D368" s="54"/>
      <c r="E368" s="43"/>
      <c r="F368" s="39"/>
      <c r="G368" s="39"/>
      <c r="H368" s="39"/>
      <c r="I368" s="39"/>
      <c r="J368" s="48"/>
      <c r="K368" s="46"/>
      <c r="L368" s="47"/>
    </row>
    <row r="369" spans="1:12" x14ac:dyDescent="0.25">
      <c r="A369" s="4">
        <v>362</v>
      </c>
      <c r="B369" s="53"/>
      <c r="C369" s="51"/>
      <c r="D369" s="54"/>
      <c r="E369" s="43"/>
      <c r="F369" s="39"/>
      <c r="G369" s="39"/>
      <c r="H369" s="39"/>
      <c r="I369" s="39"/>
      <c r="J369" s="48"/>
      <c r="K369" s="46"/>
      <c r="L369" s="47"/>
    </row>
    <row r="370" spans="1:12" x14ac:dyDescent="0.25">
      <c r="A370" s="4">
        <v>363</v>
      </c>
      <c r="B370" s="53"/>
      <c r="C370" s="51"/>
      <c r="D370" s="54"/>
      <c r="E370" s="43"/>
      <c r="F370" s="39"/>
      <c r="G370" s="39"/>
      <c r="H370" s="39"/>
      <c r="I370" s="39"/>
      <c r="J370" s="48"/>
      <c r="K370" s="46"/>
      <c r="L370" s="47"/>
    </row>
    <row r="371" spans="1:12" x14ac:dyDescent="0.25">
      <c r="A371" s="4">
        <v>364</v>
      </c>
      <c r="B371" s="53"/>
      <c r="C371" s="51"/>
      <c r="D371" s="54"/>
      <c r="E371" s="43"/>
      <c r="F371" s="39"/>
      <c r="G371" s="39"/>
      <c r="H371" s="39"/>
      <c r="I371" s="39"/>
      <c r="J371" s="48"/>
      <c r="K371" s="46"/>
      <c r="L371" s="47"/>
    </row>
    <row r="372" spans="1:12" x14ac:dyDescent="0.25">
      <c r="A372" s="4">
        <v>365</v>
      </c>
      <c r="B372" s="53"/>
      <c r="C372" s="51"/>
      <c r="D372" s="54"/>
      <c r="E372" s="43"/>
      <c r="F372" s="39"/>
      <c r="G372" s="39"/>
      <c r="H372" s="39"/>
      <c r="I372" s="39"/>
      <c r="J372" s="48"/>
      <c r="K372" s="46"/>
      <c r="L372" s="47"/>
    </row>
    <row r="373" spans="1:12" x14ac:dyDescent="0.25">
      <c r="A373" s="4">
        <v>366</v>
      </c>
      <c r="B373" s="53"/>
      <c r="C373" s="51"/>
      <c r="D373" s="54"/>
      <c r="E373" s="43"/>
      <c r="F373" s="39"/>
      <c r="G373" s="39"/>
      <c r="H373" s="39"/>
      <c r="I373" s="39"/>
      <c r="J373" s="48"/>
      <c r="K373" s="46"/>
      <c r="L373" s="47"/>
    </row>
    <row r="374" spans="1:12" x14ac:dyDescent="0.25">
      <c r="A374" s="4">
        <v>367</v>
      </c>
      <c r="B374" s="53"/>
      <c r="C374" s="51"/>
      <c r="D374" s="54"/>
      <c r="E374" s="43"/>
      <c r="F374" s="39"/>
      <c r="G374" s="39"/>
      <c r="H374" s="39"/>
      <c r="I374" s="39"/>
      <c r="J374" s="48"/>
      <c r="K374" s="46"/>
      <c r="L374" s="47"/>
    </row>
    <row r="375" spans="1:12" x14ac:dyDescent="0.25">
      <c r="A375" s="4">
        <v>368</v>
      </c>
      <c r="B375" s="53"/>
      <c r="C375" s="51"/>
      <c r="D375" s="54"/>
      <c r="E375" s="43"/>
      <c r="F375" s="39"/>
      <c r="G375" s="39"/>
      <c r="H375" s="39"/>
      <c r="I375" s="39"/>
      <c r="J375" s="48"/>
      <c r="K375" s="46"/>
      <c r="L375" s="47"/>
    </row>
    <row r="376" spans="1:12" x14ac:dyDescent="0.25">
      <c r="A376" s="4">
        <v>369</v>
      </c>
      <c r="B376" s="53"/>
      <c r="C376" s="51"/>
      <c r="D376" s="54"/>
      <c r="E376" s="43"/>
      <c r="F376" s="39"/>
      <c r="G376" s="39"/>
      <c r="H376" s="39"/>
      <c r="I376" s="39"/>
      <c r="J376" s="48"/>
      <c r="K376" s="46"/>
      <c r="L376" s="47"/>
    </row>
    <row r="377" spans="1:12" x14ac:dyDescent="0.25">
      <c r="A377" s="4">
        <v>370</v>
      </c>
      <c r="B377" s="53"/>
      <c r="C377" s="51"/>
      <c r="D377" s="54"/>
      <c r="E377" s="43"/>
      <c r="F377" s="39"/>
      <c r="G377" s="39"/>
      <c r="H377" s="39"/>
      <c r="I377" s="39"/>
      <c r="J377" s="48"/>
      <c r="K377" s="46"/>
      <c r="L377" s="47"/>
    </row>
    <row r="378" spans="1:12" x14ac:dyDescent="0.25">
      <c r="A378" s="4">
        <v>371</v>
      </c>
      <c r="B378" s="53"/>
      <c r="C378" s="51"/>
      <c r="D378" s="54"/>
      <c r="E378" s="43"/>
      <c r="F378" s="39"/>
      <c r="G378" s="39"/>
      <c r="H378" s="39"/>
      <c r="I378" s="39"/>
      <c r="J378" s="48"/>
      <c r="K378" s="46"/>
      <c r="L378" s="47"/>
    </row>
    <row r="379" spans="1:12" x14ac:dyDescent="0.25">
      <c r="A379" s="4">
        <v>372</v>
      </c>
      <c r="B379" s="53"/>
      <c r="C379" s="51"/>
      <c r="D379" s="54"/>
      <c r="E379" s="43"/>
      <c r="F379" s="39"/>
      <c r="G379" s="39"/>
      <c r="H379" s="39"/>
      <c r="I379" s="39"/>
      <c r="J379" s="48"/>
      <c r="K379" s="46"/>
      <c r="L379" s="47"/>
    </row>
    <row r="380" spans="1:12" x14ac:dyDescent="0.25">
      <c r="A380" s="4">
        <v>373</v>
      </c>
      <c r="B380" s="53"/>
      <c r="C380" s="51"/>
      <c r="D380" s="54"/>
      <c r="E380" s="43"/>
      <c r="F380" s="39"/>
      <c r="G380" s="39"/>
      <c r="H380" s="39"/>
      <c r="I380" s="39"/>
      <c r="J380" s="48"/>
      <c r="K380" s="46"/>
      <c r="L380" s="47"/>
    </row>
    <row r="381" spans="1:12" x14ac:dyDescent="0.25">
      <c r="A381" s="4">
        <v>374</v>
      </c>
      <c r="B381" s="53"/>
      <c r="C381" s="51"/>
      <c r="D381" s="54"/>
      <c r="E381" s="43"/>
      <c r="F381" s="39"/>
      <c r="G381" s="39"/>
      <c r="H381" s="39"/>
      <c r="I381" s="39"/>
      <c r="J381" s="48"/>
      <c r="K381" s="46"/>
      <c r="L381" s="47"/>
    </row>
    <row r="382" spans="1:12" x14ac:dyDescent="0.25">
      <c r="A382" s="4">
        <v>375</v>
      </c>
      <c r="B382" s="53"/>
      <c r="C382" s="51"/>
      <c r="D382" s="54"/>
      <c r="E382" s="43"/>
      <c r="F382" s="39"/>
      <c r="G382" s="39"/>
      <c r="H382" s="39"/>
      <c r="I382" s="39"/>
      <c r="J382" s="48"/>
      <c r="K382" s="46"/>
      <c r="L382" s="47"/>
    </row>
    <row r="383" spans="1:12" x14ac:dyDescent="0.25">
      <c r="A383" s="4">
        <v>376</v>
      </c>
      <c r="B383" s="53"/>
      <c r="C383" s="51"/>
      <c r="D383" s="54"/>
      <c r="E383" s="43"/>
      <c r="F383" s="39"/>
      <c r="G383" s="39"/>
      <c r="H383" s="39"/>
      <c r="I383" s="39"/>
      <c r="J383" s="48"/>
      <c r="K383" s="46"/>
      <c r="L383" s="47"/>
    </row>
    <row r="384" spans="1:12" x14ac:dyDescent="0.25">
      <c r="A384" s="4">
        <v>377</v>
      </c>
      <c r="B384" s="53"/>
      <c r="C384" s="51"/>
      <c r="D384" s="54"/>
      <c r="E384" s="43"/>
      <c r="F384" s="39"/>
      <c r="G384" s="39"/>
      <c r="H384" s="39"/>
      <c r="I384" s="39"/>
      <c r="J384" s="48"/>
      <c r="K384" s="46"/>
      <c r="L384" s="47"/>
    </row>
    <row r="385" spans="1:12" x14ac:dyDescent="0.25">
      <c r="A385" s="4">
        <v>378</v>
      </c>
      <c r="B385" s="53"/>
      <c r="C385" s="51"/>
      <c r="D385" s="54"/>
      <c r="E385" s="43"/>
      <c r="F385" s="39"/>
      <c r="G385" s="39"/>
      <c r="H385" s="39"/>
      <c r="I385" s="39"/>
      <c r="J385" s="48"/>
      <c r="K385" s="46"/>
      <c r="L385" s="47"/>
    </row>
    <row r="386" spans="1:12" x14ac:dyDescent="0.25">
      <c r="A386" s="4">
        <v>379</v>
      </c>
      <c r="B386" s="53"/>
      <c r="C386" s="51"/>
      <c r="D386" s="54"/>
      <c r="E386" s="43"/>
      <c r="F386" s="39"/>
      <c r="G386" s="39"/>
      <c r="H386" s="39"/>
      <c r="I386" s="39"/>
      <c r="J386" s="48"/>
      <c r="K386" s="46"/>
      <c r="L386" s="47"/>
    </row>
    <row r="387" spans="1:12" x14ac:dyDescent="0.25">
      <c r="A387" s="4">
        <v>380</v>
      </c>
      <c r="B387" s="53"/>
      <c r="C387" s="51"/>
      <c r="D387" s="54"/>
      <c r="E387" s="43"/>
      <c r="F387" s="39"/>
      <c r="G387" s="39"/>
      <c r="H387" s="39"/>
      <c r="I387" s="39"/>
      <c r="J387" s="48"/>
      <c r="K387" s="46"/>
      <c r="L387" s="47"/>
    </row>
    <row r="388" spans="1:12" x14ac:dyDescent="0.25">
      <c r="A388" s="4">
        <v>381</v>
      </c>
      <c r="B388" s="53"/>
      <c r="C388" s="51"/>
      <c r="D388" s="54"/>
      <c r="E388" s="43"/>
      <c r="F388" s="39"/>
      <c r="G388" s="39"/>
      <c r="H388" s="39"/>
      <c r="I388" s="39"/>
      <c r="J388" s="48"/>
      <c r="K388" s="46"/>
      <c r="L388" s="47"/>
    </row>
    <row r="389" spans="1:12" x14ac:dyDescent="0.25">
      <c r="A389" s="4">
        <v>382</v>
      </c>
      <c r="B389" s="53"/>
      <c r="C389" s="51"/>
      <c r="D389" s="54"/>
      <c r="E389" s="43"/>
      <c r="F389" s="39"/>
      <c r="G389" s="39"/>
      <c r="H389" s="39"/>
      <c r="I389" s="39"/>
      <c r="J389" s="48"/>
      <c r="K389" s="46"/>
      <c r="L389" s="47"/>
    </row>
    <row r="390" spans="1:12" x14ac:dyDescent="0.25">
      <c r="A390" s="4">
        <v>383</v>
      </c>
      <c r="B390" s="53"/>
      <c r="C390" s="51"/>
      <c r="D390" s="54"/>
      <c r="E390" s="43"/>
      <c r="F390" s="39"/>
      <c r="G390" s="39"/>
      <c r="H390" s="39"/>
      <c r="I390" s="39"/>
      <c r="J390" s="48"/>
      <c r="K390" s="46"/>
      <c r="L390" s="47"/>
    </row>
    <row r="391" spans="1:12" x14ac:dyDescent="0.25">
      <c r="A391" s="4">
        <v>384</v>
      </c>
      <c r="B391" s="53"/>
      <c r="C391" s="51"/>
      <c r="D391" s="54"/>
      <c r="E391" s="43"/>
      <c r="F391" s="39"/>
      <c r="G391" s="39"/>
      <c r="H391" s="39"/>
      <c r="I391" s="39"/>
      <c r="J391" s="48"/>
      <c r="K391" s="46"/>
      <c r="L391" s="47"/>
    </row>
    <row r="392" spans="1:12" x14ac:dyDescent="0.25">
      <c r="A392" s="4">
        <v>385</v>
      </c>
      <c r="B392" s="53"/>
      <c r="C392" s="51"/>
      <c r="D392" s="54"/>
      <c r="E392" s="43"/>
      <c r="F392" s="39"/>
      <c r="G392" s="39"/>
      <c r="H392" s="39"/>
      <c r="I392" s="39"/>
      <c r="J392" s="48"/>
      <c r="K392" s="46"/>
      <c r="L392" s="47"/>
    </row>
    <row r="393" spans="1:12" x14ac:dyDescent="0.25">
      <c r="A393" s="4">
        <v>386</v>
      </c>
      <c r="B393" s="53"/>
      <c r="C393" s="51"/>
      <c r="D393" s="54"/>
      <c r="E393" s="43"/>
      <c r="F393" s="39"/>
      <c r="G393" s="39"/>
      <c r="H393" s="39"/>
      <c r="I393" s="39"/>
      <c r="J393" s="48"/>
      <c r="K393" s="46"/>
      <c r="L393" s="47"/>
    </row>
    <row r="394" spans="1:12" x14ac:dyDescent="0.25">
      <c r="A394" s="4">
        <v>387</v>
      </c>
      <c r="B394" s="53"/>
      <c r="C394" s="51"/>
      <c r="D394" s="54"/>
      <c r="E394" s="43"/>
      <c r="F394" s="39"/>
      <c r="G394" s="39"/>
      <c r="H394" s="39"/>
      <c r="I394" s="39"/>
      <c r="J394" s="48"/>
      <c r="K394" s="46"/>
      <c r="L394" s="47"/>
    </row>
    <row r="395" spans="1:12" x14ac:dyDescent="0.25">
      <c r="A395" s="4">
        <v>388</v>
      </c>
      <c r="B395" s="53"/>
      <c r="C395" s="51"/>
      <c r="D395" s="54"/>
      <c r="E395" s="43"/>
      <c r="F395" s="39"/>
      <c r="G395" s="39"/>
      <c r="H395" s="39"/>
      <c r="I395" s="39"/>
      <c r="J395" s="48"/>
      <c r="K395" s="46"/>
      <c r="L395" s="47"/>
    </row>
    <row r="396" spans="1:12" x14ac:dyDescent="0.25">
      <c r="A396" s="4">
        <v>389</v>
      </c>
      <c r="B396" s="53"/>
      <c r="C396" s="51"/>
      <c r="D396" s="54"/>
      <c r="E396" s="43"/>
      <c r="F396" s="39"/>
      <c r="G396" s="39"/>
      <c r="H396" s="39"/>
      <c r="I396" s="39"/>
      <c r="J396" s="48"/>
      <c r="K396" s="46"/>
      <c r="L396" s="47"/>
    </row>
    <row r="397" spans="1:12" x14ac:dyDescent="0.25">
      <c r="A397" s="4">
        <v>390</v>
      </c>
      <c r="B397" s="53"/>
      <c r="C397" s="51"/>
      <c r="D397" s="54"/>
      <c r="E397" s="43"/>
      <c r="F397" s="39"/>
      <c r="G397" s="39"/>
      <c r="H397" s="39"/>
      <c r="I397" s="39"/>
      <c r="J397" s="48"/>
      <c r="K397" s="46"/>
      <c r="L397" s="47"/>
    </row>
    <row r="398" spans="1:12" x14ac:dyDescent="0.25">
      <c r="A398" s="4">
        <v>391</v>
      </c>
      <c r="B398" s="53"/>
      <c r="C398" s="51"/>
      <c r="D398" s="54"/>
      <c r="E398" s="43"/>
      <c r="F398" s="39"/>
      <c r="G398" s="39"/>
      <c r="H398" s="39"/>
      <c r="I398" s="39"/>
      <c r="J398" s="48"/>
      <c r="K398" s="46"/>
      <c r="L398" s="47"/>
    </row>
    <row r="399" spans="1:12" x14ac:dyDescent="0.25">
      <c r="A399" s="4">
        <v>392</v>
      </c>
      <c r="B399" s="53"/>
      <c r="C399" s="51"/>
      <c r="D399" s="54"/>
      <c r="E399" s="43"/>
      <c r="F399" s="39"/>
      <c r="G399" s="39"/>
      <c r="H399" s="39"/>
      <c r="I399" s="39"/>
      <c r="J399" s="48"/>
      <c r="K399" s="46"/>
      <c r="L399" s="47"/>
    </row>
    <row r="400" spans="1:12" x14ac:dyDescent="0.25">
      <c r="A400" s="4">
        <v>393</v>
      </c>
      <c r="B400" s="53"/>
      <c r="C400" s="51"/>
      <c r="D400" s="54"/>
      <c r="E400" s="43"/>
      <c r="F400" s="39"/>
      <c r="G400" s="39"/>
      <c r="H400" s="39"/>
      <c r="I400" s="39"/>
      <c r="J400" s="48"/>
      <c r="K400" s="46"/>
      <c r="L400" s="47"/>
    </row>
    <row r="401" spans="1:12" x14ac:dyDescent="0.25">
      <c r="A401" s="4">
        <v>394</v>
      </c>
      <c r="B401" s="53"/>
      <c r="C401" s="51"/>
      <c r="D401" s="54"/>
      <c r="E401" s="43"/>
      <c r="F401" s="39"/>
      <c r="G401" s="39"/>
      <c r="H401" s="39"/>
      <c r="I401" s="39"/>
      <c r="J401" s="48"/>
      <c r="K401" s="46"/>
      <c r="L401" s="47"/>
    </row>
    <row r="402" spans="1:12" x14ac:dyDescent="0.25">
      <c r="A402" s="4">
        <v>395</v>
      </c>
      <c r="B402" s="53"/>
      <c r="C402" s="51"/>
      <c r="D402" s="54"/>
      <c r="E402" s="43"/>
      <c r="F402" s="39"/>
      <c r="G402" s="39"/>
      <c r="H402" s="39"/>
      <c r="I402" s="39"/>
      <c r="J402" s="48"/>
      <c r="K402" s="46"/>
      <c r="L402" s="47"/>
    </row>
    <row r="403" spans="1:12" x14ac:dyDescent="0.25">
      <c r="A403" s="4">
        <v>396</v>
      </c>
      <c r="B403" s="53"/>
      <c r="C403" s="51"/>
      <c r="D403" s="54"/>
      <c r="E403" s="43"/>
      <c r="F403" s="39"/>
      <c r="G403" s="39"/>
      <c r="H403" s="39"/>
      <c r="I403" s="39"/>
      <c r="J403" s="48"/>
      <c r="K403" s="46"/>
      <c r="L403" s="47"/>
    </row>
    <row r="404" spans="1:12" x14ac:dyDescent="0.25">
      <c r="A404" s="4">
        <v>397</v>
      </c>
      <c r="B404" s="53"/>
      <c r="C404" s="51"/>
      <c r="D404" s="54"/>
      <c r="E404" s="43"/>
      <c r="F404" s="39"/>
      <c r="G404" s="39"/>
      <c r="H404" s="39"/>
      <c r="I404" s="39"/>
      <c r="J404" s="48"/>
      <c r="K404" s="46"/>
      <c r="L404" s="47"/>
    </row>
    <row r="405" spans="1:12" x14ac:dyDescent="0.25">
      <c r="A405" s="4">
        <v>398</v>
      </c>
      <c r="B405" s="53"/>
      <c r="C405" s="51"/>
      <c r="D405" s="54"/>
      <c r="E405" s="43"/>
      <c r="F405" s="39"/>
      <c r="G405" s="39"/>
      <c r="H405" s="39"/>
      <c r="I405" s="39"/>
      <c r="J405" s="48"/>
      <c r="K405" s="46"/>
      <c r="L405" s="47"/>
    </row>
    <row r="406" spans="1:12" x14ac:dyDescent="0.25">
      <c r="A406" s="4">
        <v>399</v>
      </c>
      <c r="B406" s="53"/>
      <c r="C406" s="51"/>
      <c r="D406" s="54"/>
      <c r="E406" s="43"/>
      <c r="F406" s="39"/>
      <c r="G406" s="39"/>
      <c r="H406" s="39"/>
      <c r="I406" s="39"/>
      <c r="J406" s="48"/>
      <c r="K406" s="46"/>
      <c r="L406" s="47"/>
    </row>
    <row r="407" spans="1:12" x14ac:dyDescent="0.25">
      <c r="A407" s="4">
        <v>400</v>
      </c>
      <c r="B407" s="53"/>
      <c r="C407" s="51"/>
      <c r="D407" s="54"/>
      <c r="E407" s="43"/>
      <c r="F407" s="39"/>
      <c r="G407" s="39"/>
      <c r="H407" s="39"/>
      <c r="I407" s="39"/>
      <c r="J407" s="48"/>
      <c r="K407" s="46"/>
      <c r="L407" s="47"/>
    </row>
    <row r="408" spans="1:12" x14ac:dyDescent="0.25">
      <c r="A408" s="4">
        <v>401</v>
      </c>
      <c r="B408" s="53"/>
      <c r="C408" s="51"/>
      <c r="D408" s="54"/>
      <c r="E408" s="43"/>
      <c r="F408" s="39"/>
      <c r="G408" s="39"/>
      <c r="H408" s="39"/>
      <c r="I408" s="39"/>
      <c r="J408" s="48"/>
      <c r="K408" s="46"/>
      <c r="L408" s="47"/>
    </row>
    <row r="409" spans="1:12" x14ac:dyDescent="0.25">
      <c r="A409" s="4">
        <v>402</v>
      </c>
      <c r="B409" s="53"/>
      <c r="C409" s="51"/>
      <c r="D409" s="54"/>
      <c r="E409" s="43"/>
      <c r="F409" s="39"/>
      <c r="G409" s="39"/>
      <c r="H409" s="39"/>
      <c r="I409" s="39"/>
      <c r="J409" s="48"/>
      <c r="K409" s="46"/>
      <c r="L409" s="47"/>
    </row>
    <row r="410" spans="1:12" x14ac:dyDescent="0.25">
      <c r="A410" s="4">
        <v>403</v>
      </c>
      <c r="B410" s="53"/>
      <c r="C410" s="51"/>
      <c r="D410" s="54"/>
      <c r="E410" s="43"/>
      <c r="F410" s="39"/>
      <c r="G410" s="39"/>
      <c r="H410" s="39"/>
      <c r="I410" s="39"/>
      <c r="J410" s="48"/>
      <c r="K410" s="46"/>
      <c r="L410" s="47"/>
    </row>
    <row r="411" spans="1:12" x14ac:dyDescent="0.25">
      <c r="A411" s="4">
        <v>404</v>
      </c>
      <c r="B411" s="53"/>
      <c r="C411" s="51"/>
      <c r="D411" s="54"/>
      <c r="E411" s="43"/>
      <c r="F411" s="39"/>
      <c r="G411" s="39"/>
      <c r="H411" s="39"/>
      <c r="I411" s="39"/>
      <c r="J411" s="48"/>
      <c r="K411" s="46"/>
      <c r="L411" s="47"/>
    </row>
    <row r="412" spans="1:12" x14ac:dyDescent="0.25">
      <c r="A412" s="4">
        <v>405</v>
      </c>
      <c r="B412" s="53"/>
      <c r="C412" s="51"/>
      <c r="D412" s="54"/>
      <c r="E412" s="43"/>
      <c r="F412" s="39"/>
      <c r="G412" s="39"/>
      <c r="H412" s="39"/>
      <c r="I412" s="39"/>
      <c r="J412" s="48"/>
      <c r="K412" s="46"/>
      <c r="L412" s="47"/>
    </row>
    <row r="413" spans="1:12" x14ac:dyDescent="0.25">
      <c r="A413" s="4">
        <v>406</v>
      </c>
      <c r="B413" s="53"/>
      <c r="C413" s="51"/>
      <c r="D413" s="54"/>
      <c r="E413" s="43"/>
      <c r="F413" s="39"/>
      <c r="G413" s="39"/>
      <c r="H413" s="39"/>
      <c r="I413" s="39"/>
      <c r="J413" s="48"/>
      <c r="K413" s="46"/>
      <c r="L413" s="47"/>
    </row>
    <row r="414" spans="1:12" x14ac:dyDescent="0.25">
      <c r="A414" s="4">
        <v>407</v>
      </c>
      <c r="B414" s="53"/>
      <c r="C414" s="51"/>
      <c r="D414" s="54"/>
      <c r="E414" s="43"/>
      <c r="F414" s="39"/>
      <c r="G414" s="39"/>
      <c r="H414" s="39"/>
      <c r="I414" s="39"/>
      <c r="J414" s="48"/>
      <c r="K414" s="46"/>
      <c r="L414" s="47"/>
    </row>
    <row r="415" spans="1:12" x14ac:dyDescent="0.25">
      <c r="A415" s="4">
        <v>408</v>
      </c>
      <c r="B415" s="53"/>
      <c r="C415" s="51"/>
      <c r="D415" s="54"/>
      <c r="E415" s="43"/>
      <c r="F415" s="39"/>
      <c r="G415" s="39"/>
      <c r="H415" s="39"/>
      <c r="I415" s="39"/>
      <c r="J415" s="48"/>
      <c r="K415" s="46"/>
      <c r="L415" s="47"/>
    </row>
    <row r="416" spans="1:12" x14ac:dyDescent="0.25">
      <c r="A416" s="4">
        <v>409</v>
      </c>
      <c r="B416" s="53"/>
      <c r="C416" s="51"/>
      <c r="D416" s="54"/>
      <c r="E416" s="43"/>
      <c r="F416" s="39"/>
      <c r="G416" s="39"/>
      <c r="H416" s="39"/>
      <c r="I416" s="39"/>
      <c r="J416" s="48"/>
      <c r="K416" s="46"/>
      <c r="L416" s="47"/>
    </row>
    <row r="417" spans="1:12" x14ac:dyDescent="0.25">
      <c r="A417" s="4">
        <v>410</v>
      </c>
      <c r="B417" s="53"/>
      <c r="C417" s="51"/>
      <c r="D417" s="54"/>
      <c r="E417" s="43"/>
      <c r="F417" s="39"/>
      <c r="G417" s="39"/>
      <c r="H417" s="39"/>
      <c r="I417" s="39"/>
      <c r="J417" s="48"/>
      <c r="K417" s="46"/>
      <c r="L417" s="47"/>
    </row>
    <row r="418" spans="1:12" x14ac:dyDescent="0.25">
      <c r="A418" s="4">
        <v>411</v>
      </c>
      <c r="B418" s="53"/>
      <c r="C418" s="51"/>
      <c r="D418" s="54"/>
      <c r="E418" s="43"/>
      <c r="F418" s="39"/>
      <c r="G418" s="39"/>
      <c r="H418" s="41"/>
      <c r="I418" s="39"/>
      <c r="J418" s="48"/>
      <c r="K418" s="46"/>
      <c r="L418" s="47"/>
    </row>
    <row r="419" spans="1:12" x14ac:dyDescent="0.25">
      <c r="A419" s="4">
        <v>412</v>
      </c>
      <c r="B419" s="53"/>
      <c r="C419" s="51"/>
      <c r="D419" s="54"/>
      <c r="E419" s="43"/>
      <c r="F419" s="39"/>
      <c r="G419" s="39"/>
      <c r="H419" s="39"/>
      <c r="I419" s="39"/>
      <c r="J419" s="48"/>
      <c r="K419" s="46"/>
      <c r="L419" s="47"/>
    </row>
    <row r="420" spans="1:12" x14ac:dyDescent="0.25">
      <c r="A420" s="4">
        <v>413</v>
      </c>
      <c r="B420" s="53"/>
      <c r="C420" s="51"/>
      <c r="D420" s="54"/>
      <c r="E420" s="43"/>
      <c r="F420" s="39"/>
      <c r="G420" s="39"/>
      <c r="H420" s="39"/>
      <c r="I420" s="39"/>
      <c r="J420" s="48"/>
      <c r="K420" s="46"/>
      <c r="L420" s="47"/>
    </row>
    <row r="421" spans="1:12" x14ac:dyDescent="0.25">
      <c r="A421" s="4">
        <v>414</v>
      </c>
      <c r="B421" s="53"/>
      <c r="C421" s="51"/>
      <c r="D421" s="54"/>
      <c r="E421" s="43"/>
      <c r="F421" s="39"/>
      <c r="G421" s="39"/>
      <c r="H421" s="39"/>
      <c r="I421" s="39"/>
      <c r="J421" s="48"/>
      <c r="K421" s="46"/>
      <c r="L421" s="47"/>
    </row>
    <row r="422" spans="1:12" x14ac:dyDescent="0.25">
      <c r="A422" s="4">
        <v>415</v>
      </c>
      <c r="B422" s="53"/>
      <c r="C422" s="51"/>
      <c r="D422" s="54"/>
      <c r="E422" s="43"/>
      <c r="F422" s="39"/>
      <c r="G422" s="39"/>
      <c r="H422" s="39"/>
      <c r="I422" s="39"/>
      <c r="J422" s="48"/>
      <c r="K422" s="46"/>
      <c r="L422" s="47"/>
    </row>
    <row r="423" spans="1:12" x14ac:dyDescent="0.25">
      <c r="A423" s="4">
        <v>416</v>
      </c>
      <c r="B423" s="53"/>
      <c r="C423" s="51"/>
      <c r="D423" s="54"/>
      <c r="E423" s="43"/>
      <c r="F423" s="39"/>
      <c r="G423" s="39"/>
      <c r="H423" s="39"/>
      <c r="I423" s="39"/>
      <c r="J423" s="48"/>
      <c r="K423" s="46"/>
      <c r="L423" s="47"/>
    </row>
    <row r="424" spans="1:12" ht="15.75" x14ac:dyDescent="0.25">
      <c r="C424">
        <f>COUNTA(C8:C423)</f>
        <v>1</v>
      </c>
      <c r="E424" t="s">
        <v>32</v>
      </c>
      <c r="F424" s="32">
        <f>COUNTIF(F8:F423,"transformador")</f>
        <v>1</v>
      </c>
      <c r="G424" t="s">
        <v>75</v>
      </c>
      <c r="H424">
        <f>COUNTIF(H8:H423,"santeq")</f>
        <v>0</v>
      </c>
      <c r="I424">
        <f>COUNTIF(I8:I423,"correios")</f>
        <v>1</v>
      </c>
      <c r="J424" s="19">
        <f>SUM(J8:J423)</f>
        <v>0</v>
      </c>
      <c r="K424" s="19">
        <f>SUM(K8:K423)</f>
        <v>57</v>
      </c>
      <c r="L424" s="19">
        <f>SUM(L8:L423)</f>
        <v>150</v>
      </c>
    </row>
    <row r="425" spans="1:12" ht="15.75" x14ac:dyDescent="0.25">
      <c r="F425" s="10">
        <f>COUNTIF(F8:F423,"motor")</f>
        <v>0</v>
      </c>
      <c r="G425" t="s">
        <v>76</v>
      </c>
      <c r="H425">
        <f>COUNTIF(H8:H424,"jussara")</f>
        <v>0</v>
      </c>
      <c r="I425">
        <f>COUNTIF(I9:I424,"fedex")</f>
        <v>0</v>
      </c>
    </row>
    <row r="426" spans="1:12" x14ac:dyDescent="0.25">
      <c r="F426">
        <f xml:space="preserve"> COUNTIF(F8:F423,"chave de ligação")</f>
        <v>0</v>
      </c>
      <c r="G426" t="s">
        <v>77</v>
      </c>
      <c r="H426">
        <f>COUNTIF(H8:H423,"bondinho")</f>
        <v>0</v>
      </c>
    </row>
    <row r="427" spans="1:12" x14ac:dyDescent="0.25">
      <c r="F427">
        <f>COUNTIF(F8:F423,"cabo pp")</f>
        <v>0</v>
      </c>
      <c r="G427" t="s">
        <v>78</v>
      </c>
      <c r="H427">
        <f>COUNTIF(H8:H423,"R S ZANETTE")</f>
        <v>0</v>
      </c>
    </row>
    <row r="428" spans="1:12" x14ac:dyDescent="0.25">
      <c r="F428">
        <f>COUNTIF(F8:F423,"Motor transformador")+COUNTIF(F8:F423, "transformador motor")</f>
        <v>0</v>
      </c>
      <c r="G428" t="s">
        <v>79</v>
      </c>
      <c r="H428">
        <f>COUNTIF(H8:H427,"chef center")</f>
        <v>0</v>
      </c>
    </row>
    <row r="429" spans="1:12" x14ac:dyDescent="0.25">
      <c r="F429">
        <f>COUNTIF(F8:F423,"chave de ligação transformador")+COUNTIF(F8:F423, "transformador chave de ligação")</f>
        <v>0</v>
      </c>
      <c r="G429" t="s">
        <v>80</v>
      </c>
      <c r="H429">
        <f>COUNTIF(H8:H428,"santo antonio")</f>
        <v>0</v>
      </c>
    </row>
    <row r="430" spans="1:12" x14ac:dyDescent="0.25">
      <c r="F430">
        <f>COUNTIF(F8:F423,"chave de ligação motor")+COUNTIF(F8:F423, "motor chave de ligação")</f>
        <v>0</v>
      </c>
      <c r="G430" t="s">
        <v>81</v>
      </c>
      <c r="H430">
        <f>COUNTIF(H8:H423,"portal")</f>
        <v>0</v>
      </c>
    </row>
    <row r="431" spans="1:12" x14ac:dyDescent="0.25">
      <c r="F431" s="31">
        <f>COUNTIF(F8:F423,"transformador cabo pp")+COUNTIF(F8:F423, "cabo pp transformador")</f>
        <v>0</v>
      </c>
      <c r="G431" t="s">
        <v>82</v>
      </c>
      <c r="H431">
        <f>COUNTIF(H8:H429,"AFJ")</f>
        <v>1</v>
      </c>
    </row>
    <row r="432" spans="1:12" x14ac:dyDescent="0.25">
      <c r="F432">
        <f>COUNTIF(F8:F423,"motor cabo pp")+COUNTIF(F8:F423, "cabo pp motor")</f>
        <v>0</v>
      </c>
      <c r="G432" t="s">
        <v>83</v>
      </c>
      <c r="H432">
        <f>COUNTIF(H8:H423,"VANESSA TEIXEIRA")</f>
        <v>0</v>
      </c>
    </row>
    <row r="433" spans="6:7" x14ac:dyDescent="0.25">
      <c r="F433">
        <f>COUNTIF(F8:F423,"chave de ligação cabo pp")+COUNTIF(F8:F423, "cabo pp chave de ligação")</f>
        <v>0</v>
      </c>
      <c r="G433" t="s">
        <v>84</v>
      </c>
    </row>
  </sheetData>
  <mergeCells count="1">
    <mergeCell ref="A3:I5"/>
  </mergeCells>
  <conditionalFormatting sqref="AC7:AC8">
    <cfRule type="containsText" dxfId="33" priority="11" operator="containsText" text="CHEFE CENTER">
      <formula>NOT(ISERROR(SEARCH("CHEFE CENTER",AC7)))</formula>
    </cfRule>
    <cfRule type="containsText" dxfId="32" priority="12" operator="containsText" text="BONDINHO">
      <formula>NOT(ISERROR(SEARCH("BONDINHO",AC7)))</formula>
    </cfRule>
    <cfRule type="containsText" dxfId="31" priority="13" operator="containsText" text="SANTEQ">
      <formula>NOT(ISERROR(SEARCH("SANTEQ",AC7)))</formula>
    </cfRule>
    <cfRule type="containsText" dxfId="30" priority="14" operator="containsText" text="AFJ">
      <formula>NOT(ISERROR(SEARCH("AFJ",AC7)))</formula>
    </cfRule>
    <cfRule type="containsText" dxfId="29" priority="15" operator="containsText" text="JUSSARA">
      <formula>NOT(ISERROR(SEARCH("JUSSARA",AC7)))</formula>
    </cfRule>
  </conditionalFormatting>
  <conditionalFormatting sqref="E8">
    <cfRule type="containsText" dxfId="28" priority="6" operator="containsText" text="CHEFE CENTER">
      <formula>NOT(ISERROR(SEARCH("CHEFE CENTER",E8)))</formula>
    </cfRule>
    <cfRule type="containsText" dxfId="27" priority="7" operator="containsText" text="BONDINHO">
      <formula>NOT(ISERROR(SEARCH("BONDINHO",E8)))</formula>
    </cfRule>
    <cfRule type="containsText" dxfId="26" priority="8" operator="containsText" text="SANTEQ">
      <formula>NOT(ISERROR(SEARCH("SANTEQ",E8)))</formula>
    </cfRule>
    <cfRule type="containsText" dxfId="25" priority="9" operator="containsText" text="AFJ">
      <formula>NOT(ISERROR(SEARCH("AFJ",E8)))</formula>
    </cfRule>
    <cfRule type="containsText" dxfId="24" priority="10" operator="containsText" text="JUSSARA">
      <formula>NOT(ISERROR(SEARCH("JUSSARA",E8)))</formula>
    </cfRule>
  </conditionalFormatting>
  <conditionalFormatting sqref="E9">
    <cfRule type="containsText" dxfId="23" priority="3" operator="containsText" text="SANTEQ">
      <formula>NOT(ISERROR(SEARCH("SANTEQ",E9)))</formula>
    </cfRule>
    <cfRule type="containsText" dxfId="22" priority="4" operator="containsText" text="JUSSARA">
      <formula>NOT(ISERROR(SEARCH("JUSSARA",E9)))</formula>
    </cfRule>
    <cfRule type="containsText" dxfId="21" priority="5" operator="containsText" text="JUSSARA">
      <formula>NOT(ISERROR(SEARCH("JUSSARA",E9)))</formula>
    </cfRule>
  </conditionalFormatting>
  <conditionalFormatting sqref="E17">
    <cfRule type="containsText" dxfId="20" priority="2" operator="containsText" text="JUSSARA">
      <formula>NOT(ISERROR(SEARCH("JUSSARA",E17)))</formula>
    </cfRule>
  </conditionalFormatting>
  <conditionalFormatting sqref="I9">
    <cfRule type="containsText" dxfId="19" priority="1" operator="containsText" text="Fedex">
      <formula>NOT(ISERROR(SEARCH("Fedex",I9)))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9"/>
  <dimension ref="A1:R120"/>
  <sheetViews>
    <sheetView topLeftCell="B1" zoomScaleNormal="100" workbookViewId="0">
      <selection activeCell="M31" sqref="M31"/>
    </sheetView>
  </sheetViews>
  <sheetFormatPr defaultRowHeight="15" x14ac:dyDescent="0.25"/>
  <cols>
    <col min="1" max="1" width="4.42578125" customWidth="1"/>
    <col min="2" max="2" width="26.5703125" customWidth="1"/>
    <col min="3" max="3" width="22.7109375" customWidth="1"/>
    <col min="4" max="4" width="12.42578125" customWidth="1"/>
    <col min="6" max="6" width="16.85546875" customWidth="1"/>
    <col min="7" max="7" width="18.7109375" customWidth="1"/>
    <col min="11" max="11" width="5.28515625" customWidth="1"/>
    <col min="18" max="18" width="10.5703125" customWidth="1"/>
  </cols>
  <sheetData>
    <row r="1" spans="1:18" ht="11.45" customHeight="1" x14ac:dyDescent="0.25"/>
    <row r="2" spans="1:18" ht="11.45" customHeight="1" x14ac:dyDescent="0.25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56"/>
      <c r="M2" s="156"/>
      <c r="N2" s="156"/>
      <c r="O2" s="156"/>
      <c r="P2" s="156"/>
      <c r="Q2" s="156"/>
    </row>
    <row r="3" spans="1:18" ht="11.45" customHeight="1" x14ac:dyDescent="0.25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56"/>
      <c r="M3" s="156"/>
      <c r="N3" s="156"/>
      <c r="O3" s="156"/>
      <c r="P3" s="156"/>
      <c r="Q3" s="156"/>
    </row>
    <row r="4" spans="1:18" ht="11.45" customHeight="1" x14ac:dyDescent="0.25">
      <c r="B4" s="239" t="s">
        <v>309</v>
      </c>
      <c r="C4" s="239"/>
      <c r="D4" s="239"/>
      <c r="E4" s="239"/>
      <c r="F4" s="239"/>
      <c r="G4" s="239"/>
      <c r="H4" s="239"/>
      <c r="I4" s="239"/>
      <c r="J4" s="239"/>
      <c r="K4" s="239"/>
      <c r="L4" s="87"/>
      <c r="M4" s="87"/>
      <c r="N4" s="87"/>
      <c r="O4" s="87"/>
      <c r="P4" s="87"/>
      <c r="Q4" s="87"/>
    </row>
    <row r="5" spans="1:18" ht="11.45" customHeight="1" x14ac:dyDescent="0.25"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87"/>
      <c r="M5" s="87"/>
      <c r="N5" s="87"/>
      <c r="O5" s="87"/>
      <c r="P5" s="87"/>
      <c r="Q5" s="87"/>
    </row>
    <row r="6" spans="1:18" ht="11.45" customHeight="1" x14ac:dyDescent="0.25"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87"/>
      <c r="M6" s="87"/>
      <c r="N6" s="87"/>
      <c r="O6" s="87"/>
      <c r="P6" s="87"/>
      <c r="Q6" s="87"/>
    </row>
    <row r="7" spans="1:18" ht="11.45" customHeight="1" x14ac:dyDescent="0.25"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87"/>
      <c r="M7" s="87"/>
      <c r="N7" s="87"/>
      <c r="O7" s="87"/>
      <c r="P7" s="87"/>
      <c r="Q7" s="87"/>
    </row>
    <row r="8" spans="1:18" ht="11.45" customHeight="1" x14ac:dyDescent="0.25"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87"/>
      <c r="M8" s="87"/>
      <c r="N8" s="87"/>
      <c r="O8" s="87"/>
      <c r="P8" s="87"/>
      <c r="Q8" s="87"/>
    </row>
    <row r="9" spans="1:18" ht="15.75" x14ac:dyDescent="0.25">
      <c r="A9" s="121"/>
      <c r="B9" s="122"/>
      <c r="C9" s="122"/>
      <c r="D9" s="122"/>
      <c r="E9" s="122"/>
      <c r="F9" s="122"/>
      <c r="G9" s="122"/>
      <c r="M9" s="41"/>
    </row>
    <row r="10" spans="1:18" ht="18.75" x14ac:dyDescent="0.3">
      <c r="A10" s="123"/>
      <c r="B10" s="124" t="s">
        <v>337</v>
      </c>
      <c r="C10" s="124"/>
      <c r="D10" s="125"/>
      <c r="E10" s="126"/>
      <c r="F10" s="126"/>
      <c r="G10" s="126"/>
      <c r="H10" s="28"/>
      <c r="I10" s="28"/>
      <c r="J10" s="28"/>
      <c r="K10" s="28"/>
      <c r="L10" s="28"/>
      <c r="M10" s="65"/>
      <c r="N10" s="129"/>
      <c r="O10" s="129"/>
      <c r="P10" s="129"/>
      <c r="Q10" s="129"/>
      <c r="R10" s="129"/>
    </row>
    <row r="11" spans="1:18" ht="14.45" customHeight="1" x14ac:dyDescent="0.25">
      <c r="A11" s="127"/>
      <c r="B11" s="265"/>
      <c r="C11" s="265"/>
      <c r="D11" s="265"/>
      <c r="E11" s="265"/>
      <c r="F11" s="265"/>
      <c r="G11" s="265"/>
      <c r="H11" s="265"/>
      <c r="I11" s="265"/>
      <c r="J11" s="265"/>
      <c r="K11" s="122"/>
      <c r="L11" s="128"/>
      <c r="M11" s="41"/>
      <c r="N11" s="130" t="s">
        <v>311</v>
      </c>
      <c r="O11" s="131" t="s">
        <v>312</v>
      </c>
      <c r="P11" s="131" t="s">
        <v>313</v>
      </c>
      <c r="Q11" s="130" t="s">
        <v>314</v>
      </c>
      <c r="R11" s="130"/>
    </row>
    <row r="12" spans="1:18" ht="14.45" customHeight="1" x14ac:dyDescent="0.25">
      <c r="A12" s="127"/>
      <c r="B12" s="265"/>
      <c r="C12" s="265"/>
      <c r="D12" s="265"/>
      <c r="E12" s="265"/>
      <c r="F12" s="265"/>
      <c r="G12" s="265"/>
      <c r="H12" s="265"/>
      <c r="I12" s="265"/>
      <c r="J12" s="265"/>
      <c r="K12" s="122"/>
      <c r="L12" s="128"/>
      <c r="M12" s="41"/>
      <c r="N12" s="130" t="s">
        <v>315</v>
      </c>
      <c r="O12" s="131" t="e">
        <f>SUMIFS([1]entrada!E:E,[1]entrada!#REF!,$C$8,[1]entrada!#REF!,ROW()-7)</f>
        <v>#REF!</v>
      </c>
      <c r="P12" s="132">
        <f ca="1">COUNTIF(GERAL!O:O,"1")</f>
        <v>9</v>
      </c>
      <c r="Q12" s="133" t="e">
        <f ca="1">O12-P12</f>
        <v>#REF!</v>
      </c>
      <c r="R12" s="130"/>
    </row>
    <row r="13" spans="1:18" ht="18.75" x14ac:dyDescent="0.3">
      <c r="A13" s="123"/>
      <c r="B13" s="265"/>
      <c r="C13" s="265"/>
      <c r="D13" s="265"/>
      <c r="E13" s="265"/>
      <c r="F13" s="265"/>
      <c r="G13" s="265"/>
      <c r="H13" s="265"/>
      <c r="I13" s="265"/>
      <c r="J13" s="265"/>
      <c r="K13" s="122"/>
      <c r="L13" s="28"/>
      <c r="M13" s="65"/>
      <c r="N13" s="129" t="s">
        <v>316</v>
      </c>
      <c r="O13" s="131" t="e">
        <f>SUMIFS([1]entrada!E:E,[1]entrada!#REF!,$C$8,[1]entrada!#REF!,ROW()-7)</f>
        <v>#REF!</v>
      </c>
      <c r="P13" s="132">
        <f ca="1">COUNTIF(GERAL!O:O,"2")</f>
        <v>12</v>
      </c>
      <c r="Q13" s="134" t="e">
        <f ca="1">Q12+O13-P13</f>
        <v>#REF!</v>
      </c>
      <c r="R13" s="129"/>
    </row>
    <row r="14" spans="1:18" ht="14.45" customHeight="1" x14ac:dyDescent="0.25">
      <c r="A14" s="127"/>
      <c r="B14" s="265"/>
      <c r="C14" s="265"/>
      <c r="D14" s="265"/>
      <c r="E14" s="265"/>
      <c r="F14" s="265"/>
      <c r="G14" s="265"/>
      <c r="H14" s="265"/>
      <c r="I14" s="265"/>
      <c r="J14" s="265"/>
      <c r="K14" s="122"/>
      <c r="L14" s="128"/>
      <c r="M14" s="41"/>
      <c r="N14" s="130" t="s">
        <v>317</v>
      </c>
      <c r="O14" s="131" t="e">
        <f>SUMIFS([1]entrada!E:E,[1]entrada!#REF!,$C$8,[1]entrada!#REF!,ROW()-7)</f>
        <v>#REF!</v>
      </c>
      <c r="P14" s="132">
        <f ca="1">COUNTIF(GERAL!O:O,"3")</f>
        <v>4</v>
      </c>
      <c r="Q14" s="135" t="e">
        <f t="shared" ref="Q14:Q23" ca="1" si="0">Q13+O14-P14</f>
        <v>#REF!</v>
      </c>
      <c r="R14" s="130"/>
    </row>
    <row r="15" spans="1:18" ht="15.75" x14ac:dyDescent="0.25">
      <c r="B15" s="265"/>
      <c r="C15" s="265"/>
      <c r="D15" s="265"/>
      <c r="E15" s="265"/>
      <c r="F15" s="265"/>
      <c r="G15" s="265"/>
      <c r="H15" s="265"/>
      <c r="I15" s="265"/>
      <c r="J15" s="265"/>
      <c r="K15" s="128"/>
      <c r="L15" s="128"/>
      <c r="M15" s="41"/>
      <c r="N15" s="130" t="s">
        <v>318</v>
      </c>
      <c r="O15" s="131" t="e">
        <f>SUMIFS([1]entrada!E:E,[1]entrada!#REF!,$C$8,[1]entrada!#REF!,ROW()-7)</f>
        <v>#REF!</v>
      </c>
      <c r="P15" s="132">
        <f ca="1">COUNTIF(GERAL!O:O,"4")</f>
        <v>9</v>
      </c>
      <c r="Q15" s="135" t="e">
        <f t="shared" ca="1" si="0"/>
        <v>#REF!</v>
      </c>
      <c r="R15" s="130"/>
    </row>
    <row r="16" spans="1:18" ht="18.75" x14ac:dyDescent="0.3">
      <c r="B16" s="265"/>
      <c r="C16" s="265"/>
      <c r="D16" s="265"/>
      <c r="E16" s="265"/>
      <c r="F16" s="265"/>
      <c r="G16" s="265"/>
      <c r="H16" s="265"/>
      <c r="I16" s="265"/>
      <c r="J16" s="265"/>
      <c r="K16" s="28"/>
      <c r="L16" s="28"/>
      <c r="M16" s="65"/>
      <c r="N16" s="129" t="s">
        <v>319</v>
      </c>
      <c r="O16" s="131" t="e">
        <f>SUMIFS([1]entrada!E:E,[1]entrada!#REF!,$C$8,[1]entrada!#REF!,ROW()-7)</f>
        <v>#REF!</v>
      </c>
      <c r="P16" s="132">
        <f ca="1">COUNTIF(GERAL!O:O,"5")</f>
        <v>3</v>
      </c>
      <c r="Q16" s="134" t="e">
        <f t="shared" ca="1" si="0"/>
        <v>#REF!</v>
      </c>
      <c r="R16" s="129"/>
    </row>
    <row r="17" spans="2:18" ht="15.75" x14ac:dyDescent="0.25">
      <c r="B17" s="265"/>
      <c r="C17" s="265"/>
      <c r="D17" s="265"/>
      <c r="E17" s="265"/>
      <c r="F17" s="265"/>
      <c r="G17" s="265"/>
      <c r="H17" s="265"/>
      <c r="I17" s="265"/>
      <c r="J17" s="265"/>
      <c r="K17" s="128"/>
      <c r="L17" s="128"/>
      <c r="M17" s="41"/>
      <c r="N17" s="130" t="s">
        <v>320</v>
      </c>
      <c r="O17" s="131" t="e">
        <f>SUMIFS([1]entrada!E:E,[1]entrada!#REF!,$C$8,[1]entrada!#REF!,ROW()-7)</f>
        <v>#REF!</v>
      </c>
      <c r="P17" s="132">
        <f ca="1">COUNTIF(GERAL!O:O,"6")</f>
        <v>9</v>
      </c>
      <c r="Q17" s="135" t="e">
        <f t="shared" ca="1" si="0"/>
        <v>#REF!</v>
      </c>
      <c r="R17" s="130"/>
    </row>
    <row r="18" spans="2:18" ht="15.75" x14ac:dyDescent="0.25">
      <c r="B18" s="136"/>
      <c r="C18" s="136"/>
      <c r="D18" s="136"/>
      <c r="E18" s="136"/>
      <c r="F18" s="136"/>
      <c r="G18" s="136"/>
      <c r="H18" s="128"/>
      <c r="I18" s="128"/>
      <c r="J18" s="128"/>
      <c r="K18" s="128"/>
      <c r="L18" s="128"/>
      <c r="M18" s="41"/>
      <c r="N18" s="130" t="s">
        <v>321</v>
      </c>
      <c r="O18" s="131" t="e">
        <f>SUMIFS([1]entrada!E:E,[1]entrada!#REF!,$C$8,[1]entrada!#REF!,ROW()-7)</f>
        <v>#REF!</v>
      </c>
      <c r="P18" s="132">
        <f ca="1">COUNTIF(GERAL!O:O,"7")</f>
        <v>8</v>
      </c>
      <c r="Q18" s="135" t="e">
        <f t="shared" ca="1" si="0"/>
        <v>#REF!</v>
      </c>
      <c r="R18" s="130"/>
    </row>
    <row r="19" spans="2:18" ht="18.75" x14ac:dyDescent="0.3">
      <c r="B19" s="125"/>
      <c r="C19" s="125"/>
      <c r="D19" s="125"/>
      <c r="E19" s="125"/>
      <c r="F19" s="125"/>
      <c r="G19" s="125"/>
      <c r="H19" s="137"/>
      <c r="I19" s="137"/>
      <c r="J19" s="137"/>
      <c r="K19" s="137"/>
      <c r="L19" s="137"/>
      <c r="M19" s="65"/>
      <c r="N19" s="129" t="s">
        <v>322</v>
      </c>
      <c r="O19" s="131" t="e">
        <f>SUMIFS([1]entrada!E:E,[1]entrada!#REF!,$C$8,[1]entrada!#REF!,ROW()-7)</f>
        <v>#REF!</v>
      </c>
      <c r="P19" s="132">
        <f ca="1">COUNTIF(GERAL!O:O,"8")</f>
        <v>13</v>
      </c>
      <c r="Q19" s="134" t="e">
        <f t="shared" ca="1" si="0"/>
        <v>#REF!</v>
      </c>
      <c r="R19" s="129"/>
    </row>
    <row r="20" spans="2:18" ht="18.75" x14ac:dyDescent="0.25">
      <c r="B20" s="124" t="s">
        <v>347</v>
      </c>
      <c r="C20" s="124"/>
      <c r="D20" s="136"/>
      <c r="E20" s="136"/>
      <c r="F20" s="136"/>
      <c r="G20" s="136"/>
      <c r="H20" s="128"/>
      <c r="I20" s="128"/>
      <c r="J20" s="128"/>
      <c r="K20" s="128"/>
      <c r="L20" s="128"/>
      <c r="M20" s="41"/>
      <c r="N20" s="130" t="s">
        <v>323</v>
      </c>
      <c r="O20" s="131" t="e">
        <f>SUMIFS([2]GERAL!E:E,[1]entrada!#REF!,$C$8,[1]entrada!#REF!,ROW()-7)</f>
        <v>#REF!</v>
      </c>
      <c r="P20" s="132">
        <f ca="1">COUNTIF(GERAL!O:O,"9")</f>
        <v>28</v>
      </c>
      <c r="Q20" s="135" t="e">
        <f t="shared" ca="1" si="0"/>
        <v>#REF!</v>
      </c>
      <c r="R20" s="130"/>
    </row>
    <row r="21" spans="2:18" ht="15.75" x14ac:dyDescent="0.25">
      <c r="N21" s="121" t="s">
        <v>324</v>
      </c>
      <c r="O21" s="131" t="e">
        <f>SUMIFS([1]entrada!E:E,[1]entrada!#REF!,$C$8,[1]entrada!#REF!,ROW()-7)</f>
        <v>#REF!</v>
      </c>
      <c r="P21" s="132">
        <f ca="1">COUNTIF(GERAL!O:O,"10")</f>
        <v>12</v>
      </c>
      <c r="Q21" s="135" t="e">
        <f t="shared" ca="1" si="0"/>
        <v>#REF!</v>
      </c>
      <c r="R21" s="121"/>
    </row>
    <row r="22" spans="2:18" ht="15.75" x14ac:dyDescent="0.25">
      <c r="N22" s="121" t="s">
        <v>325</v>
      </c>
      <c r="O22" s="131" t="e">
        <f>SUMIFS([1]entrada!E:E,[1]entrada!#REF!,$C$8,[1]entrada!#REF!,ROW()-7)</f>
        <v>#REF!</v>
      </c>
      <c r="P22" s="132">
        <f ca="1">COUNTIF(GERAL!O:O,"11")</f>
        <v>13</v>
      </c>
      <c r="Q22" s="135" t="e">
        <f t="shared" ca="1" si="0"/>
        <v>#REF!</v>
      </c>
      <c r="R22" s="121"/>
    </row>
    <row r="23" spans="2:18" ht="15.75" x14ac:dyDescent="0.25">
      <c r="N23" s="121" t="s">
        <v>326</v>
      </c>
      <c r="O23" s="131" t="e">
        <f>SUMIFS([1]entrada!E:E,[1]entrada!#REF!,$C$8,[1]entrada!#REF!,ROW()-7)</f>
        <v>#REF!</v>
      </c>
      <c r="P23" s="132">
        <f ca="1">COUNTIF(GERAL!O:O,"12")</f>
        <v>10</v>
      </c>
      <c r="Q23" s="135" t="e">
        <f t="shared" ca="1" si="0"/>
        <v>#REF!</v>
      </c>
      <c r="R23" s="121"/>
    </row>
    <row r="24" spans="2:18" ht="15.75" x14ac:dyDescent="0.25">
      <c r="N24" s="121"/>
      <c r="O24" s="121"/>
      <c r="P24" s="131"/>
      <c r="Q24" s="132"/>
      <c r="R24" s="121"/>
    </row>
    <row r="25" spans="2:18" ht="15.75" x14ac:dyDescent="0.25">
      <c r="N25" s="121"/>
      <c r="O25" s="121"/>
      <c r="P25" s="121"/>
      <c r="Q25" s="121"/>
      <c r="R25" s="121"/>
    </row>
    <row r="26" spans="2:18" ht="15.75" x14ac:dyDescent="0.25">
      <c r="N26" s="121"/>
      <c r="O26" s="121"/>
      <c r="P26" s="121"/>
      <c r="Q26" s="121"/>
      <c r="R26" s="121"/>
    </row>
    <row r="27" spans="2:18" ht="15.75" x14ac:dyDescent="0.25">
      <c r="N27" s="121"/>
      <c r="O27" s="121"/>
      <c r="P27" s="121"/>
      <c r="Q27" s="121"/>
      <c r="R27" s="121"/>
    </row>
    <row r="28" spans="2:18" x14ac:dyDescent="0.25">
      <c r="N28" s="131"/>
      <c r="O28" s="131"/>
      <c r="P28" s="131"/>
      <c r="Q28" s="131"/>
    </row>
    <row r="29" spans="2:18" x14ac:dyDescent="0.25">
      <c r="N29" s="131"/>
      <c r="O29" s="131"/>
      <c r="P29" s="131"/>
      <c r="Q29" s="131"/>
    </row>
    <row r="30" spans="2:18" x14ac:dyDescent="0.25">
      <c r="N30" s="131"/>
      <c r="O30" s="131"/>
      <c r="P30" s="131"/>
      <c r="Q30" s="131"/>
    </row>
    <row r="31" spans="2:18" ht="15.75" x14ac:dyDescent="0.25">
      <c r="N31" s="130" t="s">
        <v>311</v>
      </c>
      <c r="O31" s="131" t="s">
        <v>312</v>
      </c>
      <c r="P31" s="131" t="s">
        <v>313</v>
      </c>
      <c r="Q31" s="131"/>
    </row>
    <row r="32" spans="2:18" ht="15.75" x14ac:dyDescent="0.25">
      <c r="N32" s="130" t="s">
        <v>315</v>
      </c>
      <c r="O32" s="131" t="e">
        <f>SUMIFS([1]entrada!E:E,[1]entrada!#REF!,$C$8,[1]entrada!#REF!,ROW()-7)</f>
        <v>#REF!</v>
      </c>
      <c r="P32" s="132">
        <f ca="1">COUNTIF(GERAL!P:P,"1")</f>
        <v>5</v>
      </c>
      <c r="Q32" s="131"/>
    </row>
    <row r="33" spans="14:17" ht="18.75" x14ac:dyDescent="0.3">
      <c r="N33" s="129" t="s">
        <v>316</v>
      </c>
      <c r="O33" s="131" t="e">
        <f>SUMIFS([1]entrada!E:E,[1]entrada!#REF!,$C$8,[1]entrada!#REF!,ROW()-7)</f>
        <v>#REF!</v>
      </c>
      <c r="P33" s="132">
        <f ca="1">COUNTIF(GERAL!P:P,"2")</f>
        <v>0</v>
      </c>
      <c r="Q33" s="131"/>
    </row>
    <row r="34" spans="14:17" ht="15.75" x14ac:dyDescent="0.25">
      <c r="N34" s="130" t="s">
        <v>317</v>
      </c>
      <c r="O34" s="131" t="e">
        <f>SUMIFS([1]entrada!E:E,[1]entrada!#REF!,$C$8,[1]entrada!#REF!,ROW()-7)</f>
        <v>#REF!</v>
      </c>
      <c r="P34" s="132">
        <f ca="1">COUNTIF(GERAL!P:P,"3")</f>
        <v>0</v>
      </c>
      <c r="Q34" s="131"/>
    </row>
    <row r="35" spans="14:17" ht="15.75" x14ac:dyDescent="0.25">
      <c r="N35" s="130" t="s">
        <v>318</v>
      </c>
      <c r="O35" s="131" t="e">
        <f>SUMIFS([1]entrada!E:E,[1]entrada!#REF!,$C$8,[1]entrada!#REF!,ROW()-7)</f>
        <v>#REF!</v>
      </c>
      <c r="P35" s="132">
        <f ca="1">COUNTIF(GERAL!P:P,"4")</f>
        <v>0</v>
      </c>
      <c r="Q35" s="131"/>
    </row>
    <row r="36" spans="14:17" ht="18.75" x14ac:dyDescent="0.3">
      <c r="N36" s="129" t="s">
        <v>319</v>
      </c>
      <c r="O36" s="131" t="e">
        <f>SUMIFS([1]entrada!E:E,[1]entrada!#REF!,$C$8,[1]entrada!#REF!,ROW()-7)</f>
        <v>#REF!</v>
      </c>
      <c r="P36" s="132">
        <f ca="1">COUNTIF(GERAL!P:P,"5")</f>
        <v>0</v>
      </c>
      <c r="Q36" s="131"/>
    </row>
    <row r="37" spans="14:17" ht="15.75" x14ac:dyDescent="0.25">
      <c r="N37" s="130" t="s">
        <v>320</v>
      </c>
      <c r="O37" s="131" t="e">
        <f>SUMIFS([1]entrada!E:E,[1]entrada!#REF!,$C$8,[1]entrada!#REF!,ROW()-7)</f>
        <v>#REF!</v>
      </c>
      <c r="P37" s="132">
        <f ca="1">COUNTIF(GERAL!P:P,"6")</f>
        <v>0</v>
      </c>
      <c r="Q37" s="131"/>
    </row>
    <row r="38" spans="14:17" ht="15.75" x14ac:dyDescent="0.25">
      <c r="N38" s="130" t="s">
        <v>321</v>
      </c>
      <c r="O38" s="131" t="e">
        <f>SUMIFS([1]entrada!E:E,[1]entrada!#REF!,$C$8,[1]entrada!#REF!,ROW()-7)</f>
        <v>#REF!</v>
      </c>
      <c r="P38" s="132">
        <f ca="1">COUNTIF(GERAL!P:P,"7")</f>
        <v>0</v>
      </c>
      <c r="Q38" s="131"/>
    </row>
    <row r="39" spans="14:17" ht="18.75" x14ac:dyDescent="0.3">
      <c r="N39" s="129" t="s">
        <v>322</v>
      </c>
      <c r="O39" s="131" t="e">
        <f>SUMIFS([1]entrada!E:E,[1]entrada!#REF!,$C$8,[1]entrada!#REF!,ROW()-7)</f>
        <v>#REF!</v>
      </c>
      <c r="P39" s="132">
        <f ca="1">COUNTIF(GERAL!P:P,"8")</f>
        <v>0</v>
      </c>
      <c r="Q39" s="131"/>
    </row>
    <row r="40" spans="14:17" ht="15.75" x14ac:dyDescent="0.25">
      <c r="N40" s="130" t="s">
        <v>323</v>
      </c>
      <c r="O40" s="131" t="e">
        <f>SUMIFS([2]GERAL!E:E,[1]entrada!#REF!,$C$8,[1]entrada!#REF!,ROW()-7)</f>
        <v>#REF!</v>
      </c>
      <c r="P40" s="132">
        <f ca="1">COUNTIF(GERAL!P:P,"9")</f>
        <v>0</v>
      </c>
      <c r="Q40" s="131"/>
    </row>
    <row r="41" spans="14:17" ht="15.75" x14ac:dyDescent="0.25">
      <c r="N41" s="121" t="s">
        <v>324</v>
      </c>
      <c r="O41" s="131" t="e">
        <f>SUMIFS([1]entrada!E:E,[1]entrada!#REF!,$C$8,[1]entrada!#REF!,ROW()-7)</f>
        <v>#REF!</v>
      </c>
      <c r="P41" s="132">
        <f ca="1">COUNTIF(GERAL!P:P,"10")</f>
        <v>0</v>
      </c>
      <c r="Q41" s="131"/>
    </row>
    <row r="42" spans="14:17" ht="15.75" x14ac:dyDescent="0.25">
      <c r="N42" s="121" t="s">
        <v>325</v>
      </c>
      <c r="O42" s="131" t="e">
        <f>SUMIFS([1]entrada!E:E,[1]entrada!#REF!,$C$8,[1]entrada!#REF!,ROW()-7)</f>
        <v>#REF!</v>
      </c>
      <c r="P42" s="132">
        <f ca="1">COUNTIF(GERAL!P:P,"11")</f>
        <v>0</v>
      </c>
      <c r="Q42" s="131"/>
    </row>
    <row r="43" spans="14:17" ht="15.75" x14ac:dyDescent="0.25">
      <c r="N43" s="121" t="s">
        <v>326</v>
      </c>
      <c r="O43" s="131" t="e">
        <f>SUMIFS([1]entrada!E:E,[1]entrada!#REF!,$C$8,[1]entrada!#REF!,ROW()-7)</f>
        <v>#REF!</v>
      </c>
      <c r="P43" s="132">
        <f ca="1">COUNTIF(GERAL!P:P,"12")</f>
        <v>0</v>
      </c>
      <c r="Q43" s="131"/>
    </row>
    <row r="44" spans="14:17" x14ac:dyDescent="0.25">
      <c r="N44" s="131"/>
      <c r="O44" s="131"/>
      <c r="P44" s="131"/>
      <c r="Q44" s="131"/>
    </row>
    <row r="50" spans="3:3" x14ac:dyDescent="0.25">
      <c r="C50" s="119"/>
    </row>
    <row r="51" spans="3:3" x14ac:dyDescent="0.25">
      <c r="C51" s="119"/>
    </row>
    <row r="52" spans="3:3" x14ac:dyDescent="0.25">
      <c r="C52" s="119"/>
    </row>
    <row r="53" spans="3:3" x14ac:dyDescent="0.25">
      <c r="C53" s="119"/>
    </row>
    <row r="54" spans="3:3" x14ac:dyDescent="0.25">
      <c r="C54" s="119"/>
    </row>
    <row r="55" spans="3:3" x14ac:dyDescent="0.25">
      <c r="C55" s="119"/>
    </row>
    <row r="56" spans="3:3" x14ac:dyDescent="0.25">
      <c r="C56" s="119"/>
    </row>
    <row r="57" spans="3:3" x14ac:dyDescent="0.25">
      <c r="C57" s="119"/>
    </row>
    <row r="58" spans="3:3" x14ac:dyDescent="0.25">
      <c r="C58" s="119"/>
    </row>
    <row r="59" spans="3:3" x14ac:dyDescent="0.25">
      <c r="C59" s="119"/>
    </row>
    <row r="62" spans="3:3" x14ac:dyDescent="0.25">
      <c r="C62" s="120"/>
    </row>
    <row r="67" spans="3:3" x14ac:dyDescent="0.25">
      <c r="C67" s="119"/>
    </row>
    <row r="68" spans="3:3" x14ac:dyDescent="0.25">
      <c r="C68" s="118"/>
    </row>
    <row r="72" spans="3:3" x14ac:dyDescent="0.25">
      <c r="C72" s="118"/>
    </row>
    <row r="74" spans="3:3" x14ac:dyDescent="0.25">
      <c r="C74" s="118"/>
    </row>
    <row r="75" spans="3:3" x14ac:dyDescent="0.25">
      <c r="C75" s="118"/>
    </row>
    <row r="76" spans="3:3" x14ac:dyDescent="0.25">
      <c r="C76" s="118"/>
    </row>
    <row r="77" spans="3:3" x14ac:dyDescent="0.25">
      <c r="C77" s="118"/>
    </row>
    <row r="80" spans="3:3" x14ac:dyDescent="0.25">
      <c r="C80" s="118"/>
    </row>
    <row r="81" spans="3:3" x14ac:dyDescent="0.25">
      <c r="C81" s="118"/>
    </row>
    <row r="83" spans="3:3" x14ac:dyDescent="0.25">
      <c r="C83" s="118"/>
    </row>
    <row r="89" spans="3:3" x14ac:dyDescent="0.25">
      <c r="C89" s="118"/>
    </row>
    <row r="91" spans="3:3" x14ac:dyDescent="0.25">
      <c r="C91" s="118"/>
    </row>
    <row r="96" spans="3:3" x14ac:dyDescent="0.25">
      <c r="C96" s="118"/>
    </row>
    <row r="97" spans="3:3" x14ac:dyDescent="0.25">
      <c r="C97" s="118"/>
    </row>
    <row r="98" spans="3:3" x14ac:dyDescent="0.25">
      <c r="C98" s="118"/>
    </row>
    <row r="100" spans="3:3" x14ac:dyDescent="0.25">
      <c r="C100" s="118"/>
    </row>
    <row r="101" spans="3:3" x14ac:dyDescent="0.25">
      <c r="C101" s="118"/>
    </row>
    <row r="102" spans="3:3" x14ac:dyDescent="0.25">
      <c r="C102" s="118"/>
    </row>
    <row r="104" spans="3:3" x14ac:dyDescent="0.25">
      <c r="C104" s="118"/>
    </row>
    <row r="109" spans="3:3" x14ac:dyDescent="0.25">
      <c r="C109" s="118"/>
    </row>
    <row r="113" spans="3:3" x14ac:dyDescent="0.25">
      <c r="C113" s="118"/>
    </row>
    <row r="114" spans="3:3" x14ac:dyDescent="0.25">
      <c r="C114" s="118"/>
    </row>
    <row r="116" spans="3:3" x14ac:dyDescent="0.25">
      <c r="C116" s="118"/>
    </row>
    <row r="120" spans="3:3" x14ac:dyDescent="0.25">
      <c r="C120" s="118"/>
    </row>
  </sheetData>
  <mergeCells count="2">
    <mergeCell ref="B11:J17"/>
    <mergeCell ref="B4:K8"/>
  </mergeCells>
  <conditionalFormatting sqref="C1:C9 C38:C1048576">
    <cfRule type="containsText" dxfId="4" priority="1" operator="containsText" text="devolução">
      <formula>NOT(ISERROR(SEARCH("devolução",C1)))</formula>
    </cfRule>
    <cfRule type="containsText" dxfId="3" priority="2" operator="containsText" text="cabo pp">
      <formula>NOT(ISERROR(SEARCH("cabo pp",C1)))</formula>
    </cfRule>
    <cfRule type="containsText" dxfId="2" priority="3" operator="containsText" text="chave de ligação">
      <formula>NOT(ISERROR(SEARCH("chave de ligação",C1)))</formula>
    </cfRule>
    <cfRule type="containsText" dxfId="1" priority="4" operator="containsText" text="motor">
      <formula>NOT(ISERROR(SEARCH("motor",C1)))</formula>
    </cfRule>
    <cfRule type="containsText" dxfId="0" priority="5" operator="containsText" text="transformador">
      <formula>NOT(ISERROR(SEARCH("transformador",C1)))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B2:K38"/>
  <sheetViews>
    <sheetView showGridLines="0" showRowColHeaders="0" zoomScale="80" zoomScaleNormal="80" workbookViewId="0"/>
  </sheetViews>
  <sheetFormatPr defaultRowHeight="15" x14ac:dyDescent="0.25"/>
  <cols>
    <col min="2" max="2" width="36.85546875" bestFit="1" customWidth="1"/>
    <col min="3" max="3" width="16.5703125" bestFit="1" customWidth="1"/>
    <col min="4" max="4" width="11.28515625" bestFit="1" customWidth="1"/>
    <col min="5" max="5" width="21.7109375" bestFit="1" customWidth="1"/>
    <col min="6" max="6" width="19.5703125" bestFit="1" customWidth="1"/>
    <col min="7" max="7" width="10.42578125" customWidth="1"/>
    <col min="8" max="8" width="20.7109375" bestFit="1" customWidth="1"/>
    <col min="9" max="9" width="30.7109375" customWidth="1"/>
    <col min="11" max="11" width="13.42578125" bestFit="1" customWidth="1"/>
  </cols>
  <sheetData>
    <row r="2" spans="2:11" ht="14.45" customHeight="1" x14ac:dyDescent="0.25"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2:11" ht="14.45" customHeight="1" x14ac:dyDescent="0.25">
      <c r="B3" s="107"/>
      <c r="C3" s="107"/>
      <c r="D3" s="107"/>
      <c r="E3" s="107"/>
      <c r="F3" s="107"/>
      <c r="G3" s="107"/>
      <c r="H3" s="107"/>
      <c r="I3" s="107"/>
      <c r="J3" s="107"/>
      <c r="K3" s="107"/>
    </row>
    <row r="4" spans="2:11" ht="14.45" customHeight="1" x14ac:dyDescent="0.25">
      <c r="B4" s="239" t="s">
        <v>30</v>
      </c>
      <c r="C4" s="239"/>
      <c r="D4" s="239"/>
      <c r="E4" s="239"/>
      <c r="F4" s="239"/>
      <c r="G4" s="239"/>
      <c r="H4" s="239"/>
      <c r="I4" s="239"/>
      <c r="J4" s="239"/>
      <c r="K4" s="239"/>
    </row>
    <row r="5" spans="2:11" ht="14.45" customHeight="1" x14ac:dyDescent="0.25"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2:11" ht="14.45" customHeight="1" x14ac:dyDescent="0.25">
      <c r="B6" s="239"/>
      <c r="C6" s="239"/>
      <c r="D6" s="239"/>
      <c r="E6" s="239"/>
      <c r="F6" s="239"/>
      <c r="G6" s="239"/>
      <c r="H6" s="239"/>
      <c r="I6" s="239"/>
      <c r="J6" s="239"/>
      <c r="K6" s="239"/>
    </row>
    <row r="7" spans="2:11" ht="15" customHeight="1" x14ac:dyDescent="0.25">
      <c r="B7" s="239"/>
      <c r="C7" s="239"/>
      <c r="D7" s="239"/>
      <c r="E7" s="239"/>
      <c r="F7" s="239"/>
      <c r="G7" s="239"/>
      <c r="H7" s="239"/>
      <c r="I7" s="239"/>
      <c r="J7" s="239"/>
      <c r="K7" s="239"/>
    </row>
    <row r="8" spans="2:11" ht="14.45" customHeight="1" x14ac:dyDescent="0.25">
      <c r="B8" s="239"/>
      <c r="C8" s="239"/>
      <c r="D8" s="239"/>
      <c r="E8" s="239"/>
      <c r="F8" s="239"/>
      <c r="G8" s="239"/>
      <c r="H8" s="239"/>
      <c r="I8" s="239"/>
      <c r="J8" s="239"/>
      <c r="K8" s="239"/>
    </row>
    <row r="10" spans="2:11" ht="15" customHeight="1" x14ac:dyDescent="0.25">
      <c r="B10" s="236" t="s">
        <v>20</v>
      </c>
      <c r="C10" s="236"/>
      <c r="E10" s="238" t="s">
        <v>40</v>
      </c>
      <c r="F10" s="238"/>
      <c r="H10" s="243" t="s">
        <v>28</v>
      </c>
      <c r="I10" s="244"/>
      <c r="J10" s="245"/>
    </row>
    <row r="11" spans="2:11" ht="15" customHeight="1" x14ac:dyDescent="0.25">
      <c r="B11" s="237"/>
      <c r="C11" s="236"/>
      <c r="E11" s="238"/>
      <c r="F11" s="238"/>
      <c r="H11" s="246"/>
      <c r="I11" s="247"/>
      <c r="J11" s="248"/>
    </row>
    <row r="12" spans="2:11" ht="20.45" customHeight="1" x14ac:dyDescent="0.3">
      <c r="B12" s="17" t="s">
        <v>88</v>
      </c>
      <c r="C12" s="13">
        <f>'SEM GARANTIA'!C424</f>
        <v>1</v>
      </c>
      <c r="E12" s="24" t="s">
        <v>18</v>
      </c>
      <c r="F12" s="26">
        <f>'SEM GARANTIA'!H424</f>
        <v>0</v>
      </c>
      <c r="H12" s="249">
        <f>(C22+F37)*I30</f>
        <v>54.574999999999996</v>
      </c>
      <c r="I12" s="250"/>
      <c r="J12" s="251"/>
    </row>
    <row r="13" spans="2:11" ht="19.899999999999999" customHeight="1" x14ac:dyDescent="0.3">
      <c r="B13" s="5" t="s">
        <v>13</v>
      </c>
      <c r="C13" s="6">
        <f>'SEM GARANTIA'!K424</f>
        <v>57</v>
      </c>
      <c r="E13" s="24" t="s">
        <v>16</v>
      </c>
      <c r="F13" s="26">
        <f>'SEM GARANTIA'!H425</f>
        <v>0</v>
      </c>
      <c r="H13" s="252"/>
      <c r="I13" s="253"/>
      <c r="J13" s="254"/>
    </row>
    <row r="14" spans="2:11" ht="18.75" customHeight="1" x14ac:dyDescent="0.3">
      <c r="B14" s="5" t="s">
        <v>14</v>
      </c>
      <c r="C14" s="6">
        <f>C13</f>
        <v>57</v>
      </c>
      <c r="E14" s="24" t="s">
        <v>19</v>
      </c>
      <c r="F14" s="26">
        <f>'SEM GARANTIA'!H426</f>
        <v>0</v>
      </c>
      <c r="H14" s="255"/>
      <c r="I14" s="256"/>
      <c r="J14" s="257"/>
    </row>
    <row r="15" spans="2:11" ht="18.75" customHeight="1" x14ac:dyDescent="0.3">
      <c r="E15" s="24" t="s">
        <v>35</v>
      </c>
      <c r="F15" s="26">
        <f>'SEM GARANTIA'!H427</f>
        <v>0</v>
      </c>
    </row>
    <row r="16" spans="2:11" ht="15" customHeight="1" x14ac:dyDescent="0.3">
      <c r="E16" s="24" t="s">
        <v>36</v>
      </c>
      <c r="F16" s="26">
        <f>'SEM GARANTIA'!H428</f>
        <v>0</v>
      </c>
    </row>
    <row r="17" spans="2:10" ht="15" customHeight="1" x14ac:dyDescent="0.3">
      <c r="E17" s="24" t="s">
        <v>39</v>
      </c>
      <c r="F17" s="26">
        <f>'SEM GARANTIA'!H429</f>
        <v>0</v>
      </c>
      <c r="H17" s="243" t="s">
        <v>91</v>
      </c>
      <c r="I17" s="244"/>
      <c r="J17" s="245"/>
    </row>
    <row r="18" spans="2:10" ht="18.75" x14ac:dyDescent="0.3">
      <c r="B18" s="236" t="s">
        <v>21</v>
      </c>
      <c r="C18" s="236"/>
      <c r="E18" s="24" t="s">
        <v>37</v>
      </c>
      <c r="F18" s="26">
        <f>'SEM GARANTIA'!H430</f>
        <v>0</v>
      </c>
      <c r="H18" s="246"/>
      <c r="I18" s="247"/>
      <c r="J18" s="248"/>
    </row>
    <row r="19" spans="2:10" ht="18.75" x14ac:dyDescent="0.3">
      <c r="B19" s="236"/>
      <c r="C19" s="236"/>
      <c r="E19" s="24" t="s">
        <v>17</v>
      </c>
      <c r="F19" s="26">
        <f>'SEM GARANTIA'!H431</f>
        <v>1</v>
      </c>
      <c r="H19" s="249">
        <f>((E37+50)-H12)</f>
        <v>95.425000000000011</v>
      </c>
      <c r="I19" s="250"/>
      <c r="J19" s="251"/>
    </row>
    <row r="20" spans="2:10" ht="18.75" x14ac:dyDescent="0.3">
      <c r="B20" s="13" t="s">
        <v>22</v>
      </c>
      <c r="C20" s="14">
        <f>((C12*45)/60)</f>
        <v>0.75</v>
      </c>
      <c r="E20" s="24" t="s">
        <v>38</v>
      </c>
      <c r="F20" s="26">
        <f>'SEM GARANTIA'!H432</f>
        <v>0</v>
      </c>
      <c r="H20" s="252"/>
      <c r="I20" s="253"/>
      <c r="J20" s="254"/>
    </row>
    <row r="21" spans="2:10" ht="18.75" x14ac:dyDescent="0.3">
      <c r="B21" s="13" t="s">
        <v>29</v>
      </c>
      <c r="C21" s="15">
        <v>11</v>
      </c>
      <c r="H21" s="255"/>
      <c r="I21" s="256"/>
      <c r="J21" s="257"/>
    </row>
    <row r="22" spans="2:10" ht="18.75" x14ac:dyDescent="0.3">
      <c r="B22" s="13" t="s">
        <v>98</v>
      </c>
      <c r="C22" s="15">
        <f>(C20*C21)</f>
        <v>8.25</v>
      </c>
    </row>
    <row r="25" spans="2:10" ht="15" customHeight="1" x14ac:dyDescent="0.25">
      <c r="B25" s="236" t="s">
        <v>24</v>
      </c>
      <c r="C25" s="236"/>
      <c r="D25" s="236"/>
      <c r="E25" s="236"/>
      <c r="F25" s="270" t="s">
        <v>89</v>
      </c>
      <c r="H25" s="258" t="s">
        <v>61</v>
      </c>
      <c r="I25" s="258"/>
    </row>
    <row r="26" spans="2:10" ht="15" customHeight="1" x14ac:dyDescent="0.25">
      <c r="B26" s="260"/>
      <c r="C26" s="260"/>
      <c r="D26" s="260"/>
      <c r="E26" s="260"/>
      <c r="F26" s="271"/>
      <c r="H26" s="259"/>
      <c r="I26" s="259"/>
    </row>
    <row r="27" spans="2:10" ht="18.75" x14ac:dyDescent="0.3">
      <c r="B27" s="13" t="s">
        <v>33</v>
      </c>
      <c r="C27" s="15">
        <v>100</v>
      </c>
      <c r="D27" s="23">
        <f>'SEM GARANTIA'!F424</f>
        <v>1</v>
      </c>
      <c r="E27" s="25">
        <f>C27*D27</f>
        <v>100</v>
      </c>
      <c r="F27" s="15">
        <f>(38*D27)</f>
        <v>38</v>
      </c>
      <c r="H27" s="13" t="s">
        <v>59</v>
      </c>
      <c r="I27" s="13"/>
    </row>
    <row r="28" spans="2:10" ht="18.75" x14ac:dyDescent="0.3">
      <c r="B28" s="13" t="s">
        <v>25</v>
      </c>
      <c r="C28" s="15">
        <v>150</v>
      </c>
      <c r="D28" s="23">
        <f>'SEM GARANTIA'!F425</f>
        <v>0</v>
      </c>
      <c r="E28" s="25">
        <f>C28*D28</f>
        <v>0</v>
      </c>
      <c r="F28" s="15">
        <f>(62.7*D28)</f>
        <v>0</v>
      </c>
      <c r="H28" s="13" t="s">
        <v>60</v>
      </c>
      <c r="I28" s="13"/>
    </row>
    <row r="29" spans="2:10" ht="18.75" x14ac:dyDescent="0.3">
      <c r="B29" s="13" t="s">
        <v>26</v>
      </c>
      <c r="C29" s="15">
        <v>30</v>
      </c>
      <c r="D29" s="23">
        <f>'SEM GARANTIA'!F426</f>
        <v>0</v>
      </c>
      <c r="E29" s="25">
        <f>C29*D29</f>
        <v>0</v>
      </c>
      <c r="F29" s="15">
        <f>(9*D29)</f>
        <v>0</v>
      </c>
      <c r="H29" s="13" t="s">
        <v>62</v>
      </c>
      <c r="I29" s="13"/>
    </row>
    <row r="30" spans="2:10" ht="18.75" x14ac:dyDescent="0.3">
      <c r="B30" s="13" t="s">
        <v>27</v>
      </c>
      <c r="C30" s="15">
        <v>20</v>
      </c>
      <c r="D30" s="23">
        <f>'SEM GARANTIA'!F427</f>
        <v>0</v>
      </c>
      <c r="E30" s="25">
        <f>C30*D30</f>
        <v>0</v>
      </c>
      <c r="F30" s="15">
        <f>(4.44*D30)</f>
        <v>0</v>
      </c>
      <c r="H30" s="13" t="s">
        <v>34</v>
      </c>
      <c r="I30" s="13">
        <v>1.18</v>
      </c>
    </row>
    <row r="31" spans="2:10" ht="18.75" x14ac:dyDescent="0.3">
      <c r="B31" s="13" t="s">
        <v>41</v>
      </c>
      <c r="C31" s="16">
        <f>C27+C30</f>
        <v>120</v>
      </c>
      <c r="D31" s="27">
        <f>'SEM GARANTIA'!F431</f>
        <v>0</v>
      </c>
      <c r="E31" s="25">
        <f t="shared" ref="E31:E36" si="0">D31*C31</f>
        <v>0</v>
      </c>
      <c r="F31" s="15">
        <f>(42.14*D31)</f>
        <v>0</v>
      </c>
    </row>
    <row r="32" spans="2:10" ht="18.75" x14ac:dyDescent="0.3">
      <c r="B32" s="13" t="s">
        <v>42</v>
      </c>
      <c r="C32" s="16">
        <f>C27+C28</f>
        <v>250</v>
      </c>
      <c r="D32" s="27">
        <f>'SEM GARANTIA'!F428</f>
        <v>0</v>
      </c>
      <c r="E32" s="25">
        <f t="shared" si="0"/>
        <v>0</v>
      </c>
      <c r="F32" s="15">
        <f>(100.7*D32)</f>
        <v>0</v>
      </c>
    </row>
    <row r="33" spans="2:6" ht="18.75" x14ac:dyDescent="0.3">
      <c r="B33" s="13" t="s">
        <v>43</v>
      </c>
      <c r="C33" s="16">
        <f>C27+C29</f>
        <v>130</v>
      </c>
      <c r="D33" s="27">
        <f>'SEM GARANTIA'!F429</f>
        <v>0</v>
      </c>
      <c r="E33" s="25">
        <f t="shared" si="0"/>
        <v>0</v>
      </c>
      <c r="F33" s="15">
        <f>(47*D33)</f>
        <v>0</v>
      </c>
    </row>
    <row r="34" spans="2:6" ht="18.75" x14ac:dyDescent="0.3">
      <c r="B34" s="13" t="s">
        <v>44</v>
      </c>
      <c r="C34" s="16">
        <f>C28+C29</f>
        <v>180</v>
      </c>
      <c r="D34" s="27">
        <f>'SEM GARANTIA'!F430</f>
        <v>0</v>
      </c>
      <c r="E34" s="25">
        <f t="shared" si="0"/>
        <v>0</v>
      </c>
      <c r="F34" s="15">
        <f>(71.7*D34)</f>
        <v>0</v>
      </c>
    </row>
    <row r="35" spans="2:6" ht="18.75" x14ac:dyDescent="0.3">
      <c r="B35" s="13" t="s">
        <v>85</v>
      </c>
      <c r="C35" s="16">
        <f>C30+C29</f>
        <v>50</v>
      </c>
      <c r="D35" s="26">
        <f>'SEM GARANTIA'!F433</f>
        <v>0</v>
      </c>
      <c r="E35" s="25">
        <f t="shared" si="0"/>
        <v>0</v>
      </c>
      <c r="F35" s="15">
        <f>(13.14*D35)</f>
        <v>0</v>
      </c>
    </row>
    <row r="36" spans="2:6" ht="18.75" x14ac:dyDescent="0.3">
      <c r="B36" s="13" t="s">
        <v>86</v>
      </c>
      <c r="C36" s="16">
        <f>C28+C30</f>
        <v>170</v>
      </c>
      <c r="D36" s="26">
        <f>'SEM GARANTIA'!F432</f>
        <v>0</v>
      </c>
      <c r="E36" s="25">
        <f t="shared" si="0"/>
        <v>0</v>
      </c>
      <c r="F36" s="15">
        <f>(66.84*D36)</f>
        <v>0</v>
      </c>
    </row>
    <row r="37" spans="2:6" ht="18.75" x14ac:dyDescent="0.3">
      <c r="B37" s="266" t="s">
        <v>34</v>
      </c>
      <c r="C37" s="267"/>
      <c r="D37" s="268"/>
      <c r="E37" s="33">
        <f>SUM(E27:E36)</f>
        <v>100</v>
      </c>
      <c r="F37" s="16">
        <f>SUM(F27:F36)</f>
        <v>38</v>
      </c>
    </row>
    <row r="38" spans="2:6" ht="18.75" x14ac:dyDescent="0.3">
      <c r="B38" s="269" t="s">
        <v>90</v>
      </c>
      <c r="C38" s="269"/>
      <c r="D38" s="269"/>
      <c r="E38" s="269"/>
      <c r="F38" s="16">
        <f>(E37-F37)</f>
        <v>62</v>
      </c>
    </row>
  </sheetData>
  <mergeCells count="13">
    <mergeCell ref="B4:K8"/>
    <mergeCell ref="B25:E26"/>
    <mergeCell ref="H25:I26"/>
    <mergeCell ref="B37:D37"/>
    <mergeCell ref="B38:E38"/>
    <mergeCell ref="B10:C11"/>
    <mergeCell ref="E10:F11"/>
    <mergeCell ref="H10:J11"/>
    <mergeCell ref="H12:J14"/>
    <mergeCell ref="B18:C19"/>
    <mergeCell ref="F25:F26"/>
    <mergeCell ref="H17:J18"/>
    <mergeCell ref="H19:J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GERAL</vt:lpstr>
      <vt:lpstr>CUSTOS</vt:lpstr>
      <vt:lpstr>RASTREIO</vt:lpstr>
      <vt:lpstr>MANUTENÇÃO</vt:lpstr>
      <vt:lpstr>SEM GARANTIA</vt:lpstr>
      <vt:lpstr>GRÁFICOS</vt:lpstr>
      <vt:lpstr>CUSTOS S GARANTIA</vt:lpstr>
      <vt:lpstr>coluna1</vt:lpstr>
      <vt:lpstr>coluna5</vt:lpstr>
      <vt:lpstr>geral</vt:lpstr>
      <vt:lpstr>gradicos</vt:lpstr>
      <vt:lpstr>lista</vt:lpstr>
      <vt:lpstr>rastreio</vt:lpstr>
      <vt:lpstr>rastreio1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JUNTOS</dc:creator>
  <cp:lastModifiedBy>João Pedro de Brito Macena</cp:lastModifiedBy>
  <cp:lastPrinted>2019-02-11T11:42:53Z</cp:lastPrinted>
  <dcterms:created xsi:type="dcterms:W3CDTF">2018-11-21T12:18:50Z</dcterms:created>
  <dcterms:modified xsi:type="dcterms:W3CDTF">2019-04-12T14:25:23Z</dcterms:modified>
</cp:coreProperties>
</file>