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user\Desktop\Fronteira 24h\Fronteira 24h 2023\"/>
    </mc:Choice>
  </mc:AlternateContent>
  <xr:revisionPtr revIDLastSave="0" documentId="13_ncr:1_{FCD4398F-01D0-4652-992C-0ED742D55AE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023" sheetId="1" r:id="rId1"/>
    <sheet name="#7 2022" sheetId="3" r:id="rId2"/>
    <sheet name="#2 2022" sheetId="2" r:id="rId3"/>
    <sheet name="Livres" sheetId="4" r:id="rId4"/>
    <sheet name="Crono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8" i="1" l="1"/>
  <c r="X35" i="1"/>
  <c r="Z20" i="1"/>
  <c r="AC17" i="1"/>
  <c r="B21" i="1"/>
  <c r="H21" i="1"/>
  <c r="K21" i="1"/>
  <c r="K19" i="1" s="1"/>
  <c r="K33" i="1" s="1"/>
  <c r="N21" i="1"/>
  <c r="Q21" i="1"/>
  <c r="T21" i="1"/>
  <c r="Z21" i="1"/>
  <c r="Z19" i="1" s="1"/>
  <c r="Z33" i="1" s="1"/>
  <c r="T27" i="1"/>
  <c r="Q27" i="1"/>
  <c r="T20" i="1"/>
  <c r="T17" i="1" s="1"/>
  <c r="Q20" i="1"/>
  <c r="Q17" i="1" s="1"/>
  <c r="B25" i="5"/>
  <c r="B24" i="5"/>
  <c r="B21" i="5"/>
  <c r="B19" i="5" s="1"/>
  <c r="B32" i="5" s="1"/>
  <c r="B20" i="5"/>
  <c r="B31" i="5" s="1"/>
  <c r="B25" i="4"/>
  <c r="E25" i="4" s="1"/>
  <c r="H25" i="4" s="1"/>
  <c r="B24" i="4"/>
  <c r="E24" i="4" s="1"/>
  <c r="H24" i="4" s="1"/>
  <c r="H21" i="4"/>
  <c r="H19" i="4" s="1"/>
  <c r="E21" i="4"/>
  <c r="E19" i="4" s="1"/>
  <c r="B21" i="4"/>
  <c r="B22" i="4" s="1"/>
  <c r="H20" i="4"/>
  <c r="E20" i="4"/>
  <c r="B20" i="4"/>
  <c r="AC53" i="3"/>
  <c r="AD53" i="3" s="1"/>
  <c r="AD52" i="3"/>
  <c r="AC52" i="3"/>
  <c r="AC51" i="3"/>
  <c r="AD51" i="3" s="1"/>
  <c r="AD50" i="3"/>
  <c r="AC50" i="3"/>
  <c r="AC49" i="3"/>
  <c r="AD49" i="3" s="1"/>
  <c r="AD48" i="3"/>
  <c r="AC48" i="3"/>
  <c r="AC47" i="3"/>
  <c r="AD47" i="3" s="1"/>
  <c r="AD46" i="3"/>
  <c r="AC46" i="3"/>
  <c r="AC45" i="3"/>
  <c r="AD45" i="3" s="1"/>
  <c r="AD44" i="3"/>
  <c r="AC44" i="3"/>
  <c r="AC43" i="3"/>
  <c r="AD43" i="3" s="1"/>
  <c r="AD42" i="3"/>
  <c r="AC42" i="3"/>
  <c r="AC41" i="3"/>
  <c r="AD41" i="3" s="1"/>
  <c r="AD40" i="3"/>
  <c r="AC40" i="3"/>
  <c r="AC39" i="3"/>
  <c r="AD39" i="3" s="1"/>
  <c r="AD38" i="3"/>
  <c r="AC38" i="3"/>
  <c r="X38" i="3"/>
  <c r="Y38" i="3" s="1"/>
  <c r="AD37" i="3"/>
  <c r="AC37" i="3"/>
  <c r="X35" i="3"/>
  <c r="H35" i="3"/>
  <c r="T33" i="3"/>
  <c r="AC32" i="3"/>
  <c r="Z32" i="3"/>
  <c r="E32" i="3"/>
  <c r="B32" i="3"/>
  <c r="T29" i="3"/>
  <c r="K29" i="3"/>
  <c r="H29" i="3"/>
  <c r="H28" i="3"/>
  <c r="B28" i="3"/>
  <c r="T27" i="3"/>
  <c r="T28" i="3" s="1"/>
  <c r="K27" i="3"/>
  <c r="K28" i="3" s="1"/>
  <c r="H27" i="3"/>
  <c r="B27" i="3"/>
  <c r="B29" i="3" s="1"/>
  <c r="B26" i="3"/>
  <c r="E26" i="3" s="1"/>
  <c r="H26" i="3" s="1"/>
  <c r="K26" i="3" s="1"/>
  <c r="N26" i="3" s="1"/>
  <c r="Q26" i="3" s="1"/>
  <c r="T26" i="3" s="1"/>
  <c r="W26" i="3" s="1"/>
  <c r="Z26" i="3" s="1"/>
  <c r="AC26" i="3" s="1"/>
  <c r="AF26" i="3" s="1"/>
  <c r="AF25" i="3"/>
  <c r="AC25" i="3"/>
  <c r="Z25" i="3"/>
  <c r="W25" i="3"/>
  <c r="T25" i="3"/>
  <c r="Q25" i="3"/>
  <c r="N25" i="3"/>
  <c r="K25" i="3"/>
  <c r="H25" i="3"/>
  <c r="E25" i="3"/>
  <c r="B25" i="3"/>
  <c r="E24" i="3"/>
  <c r="H24" i="3" s="1"/>
  <c r="K24" i="3" s="1"/>
  <c r="N24" i="3" s="1"/>
  <c r="Q24" i="3" s="1"/>
  <c r="T24" i="3" s="1"/>
  <c r="W24" i="3" s="1"/>
  <c r="Z24" i="3" s="1"/>
  <c r="AC24" i="3" s="1"/>
  <c r="AF24" i="3" s="1"/>
  <c r="B24" i="3"/>
  <c r="T21" i="3"/>
  <c r="Q21" i="3"/>
  <c r="Q19" i="3" s="1"/>
  <c r="Q33" i="3" s="1"/>
  <c r="N21" i="3"/>
  <c r="N19" i="3" s="1"/>
  <c r="N33" i="3" s="1"/>
  <c r="K21" i="3"/>
  <c r="H21" i="3"/>
  <c r="E21" i="3"/>
  <c r="B21" i="3"/>
  <c r="B22" i="3" s="1"/>
  <c r="AF20" i="3"/>
  <c r="AF32" i="3" s="1"/>
  <c r="AC20" i="3"/>
  <c r="Z20" i="3"/>
  <c r="W20" i="3"/>
  <c r="W32" i="3" s="1"/>
  <c r="T20" i="3"/>
  <c r="T32" i="3" s="1"/>
  <c r="Q20" i="3"/>
  <c r="Q32" i="3" s="1"/>
  <c r="N20" i="3"/>
  <c r="N32" i="3" s="1"/>
  <c r="K20" i="3"/>
  <c r="K32" i="3" s="1"/>
  <c r="H20" i="3"/>
  <c r="H32" i="3" s="1"/>
  <c r="E20" i="3"/>
  <c r="B20" i="3"/>
  <c r="B17" i="3" s="1"/>
  <c r="T19" i="3"/>
  <c r="K19" i="3"/>
  <c r="K33" i="3" s="1"/>
  <c r="H19" i="3"/>
  <c r="H33" i="3" s="1"/>
  <c r="E19" i="3"/>
  <c r="E33" i="3" s="1"/>
  <c r="B19" i="3"/>
  <c r="B33" i="3" s="1"/>
  <c r="K17" i="3"/>
  <c r="H17" i="3"/>
  <c r="AG3" i="3"/>
  <c r="AF21" i="3" s="1"/>
  <c r="AF19" i="3" s="1"/>
  <c r="AF33" i="3" s="1"/>
  <c r="AD3" i="3"/>
  <c r="AC21" i="3" s="1"/>
  <c r="AC19" i="3" s="1"/>
  <c r="AC33" i="3" s="1"/>
  <c r="AA3" i="3"/>
  <c r="Z21" i="3" s="1"/>
  <c r="Z19" i="3" s="1"/>
  <c r="Z33" i="3" s="1"/>
  <c r="X3" i="3"/>
  <c r="W21" i="3" s="1"/>
  <c r="W19" i="3" s="1"/>
  <c r="W33" i="3" s="1"/>
  <c r="T30" i="2"/>
  <c r="T29" i="2" s="1"/>
  <c r="Q30" i="2"/>
  <c r="AF33" i="2" s="1"/>
  <c r="Z29" i="2"/>
  <c r="W29" i="2"/>
  <c r="B29" i="2"/>
  <c r="T27" i="2"/>
  <c r="K27" i="2"/>
  <c r="H27" i="2"/>
  <c r="B27" i="2"/>
  <c r="AC25" i="2"/>
  <c r="Z25" i="2"/>
  <c r="W25" i="2"/>
  <c r="T25" i="2"/>
  <c r="Q25" i="2"/>
  <c r="N25" i="2"/>
  <c r="K25" i="2"/>
  <c r="H25" i="2"/>
  <c r="E25" i="2"/>
  <c r="B25" i="2"/>
  <c r="B26" i="2" s="1"/>
  <c r="E26" i="2" s="1"/>
  <c r="H26" i="2" s="1"/>
  <c r="K26" i="2" s="1"/>
  <c r="N26" i="2" s="1"/>
  <c r="Q26" i="2" s="1"/>
  <c r="T26" i="2" s="1"/>
  <c r="W26" i="2" s="1"/>
  <c r="Z26" i="2" s="1"/>
  <c r="AC26" i="2" s="1"/>
  <c r="E24" i="2"/>
  <c r="H24" i="2" s="1"/>
  <c r="K24" i="2" s="1"/>
  <c r="N24" i="2" s="1"/>
  <c r="Q24" i="2" s="1"/>
  <c r="T24" i="2" s="1"/>
  <c r="W24" i="2" s="1"/>
  <c r="Z24" i="2" s="1"/>
  <c r="AC24" i="2" s="1"/>
  <c r="B24" i="2"/>
  <c r="AC21" i="2"/>
  <c r="Z21" i="2"/>
  <c r="W21" i="2"/>
  <c r="T21" i="2"/>
  <c r="Q21" i="2"/>
  <c r="N21" i="2"/>
  <c r="N19" i="2" s="1"/>
  <c r="K21" i="2"/>
  <c r="K19" i="2" s="1"/>
  <c r="H21" i="2"/>
  <c r="E21" i="2"/>
  <c r="B21" i="2"/>
  <c r="B22" i="2" s="1"/>
  <c r="AC20" i="2"/>
  <c r="AC29" i="2" s="1"/>
  <c r="Z20" i="2"/>
  <c r="W20" i="2"/>
  <c r="T20" i="2"/>
  <c r="Q20" i="2"/>
  <c r="Q29" i="2" s="1"/>
  <c r="N20" i="2"/>
  <c r="N29" i="2" s="1"/>
  <c r="K20" i="2"/>
  <c r="K29" i="2" s="1"/>
  <c r="H20" i="2"/>
  <c r="H29" i="2" s="1"/>
  <c r="E20" i="2"/>
  <c r="E29" i="2" s="1"/>
  <c r="B20" i="2"/>
  <c r="AC19" i="2"/>
  <c r="Z19" i="2"/>
  <c r="W19" i="2"/>
  <c r="T19" i="2"/>
  <c r="Q19" i="2"/>
  <c r="H19" i="2"/>
  <c r="E19" i="2"/>
  <c r="B19" i="2"/>
  <c r="N18" i="2"/>
  <c r="H17" i="2"/>
  <c r="AH16" i="2"/>
  <c r="AH17" i="2" s="1"/>
  <c r="AH18" i="2" s="1"/>
  <c r="E16" i="2"/>
  <c r="B15" i="2"/>
  <c r="AH9" i="2"/>
  <c r="AC53" i="1"/>
  <c r="AD53" i="1" s="1"/>
  <c r="AC52" i="1"/>
  <c r="AD52" i="1" s="1"/>
  <c r="AC51" i="1"/>
  <c r="AD51" i="1" s="1"/>
  <c r="AC50" i="1"/>
  <c r="AD50" i="1" s="1"/>
  <c r="AC49" i="1"/>
  <c r="AD49" i="1" s="1"/>
  <c r="AC48" i="1"/>
  <c r="AD48" i="1" s="1"/>
  <c r="AC47" i="1"/>
  <c r="AD47" i="1" s="1"/>
  <c r="AC46" i="1"/>
  <c r="AD46" i="1" s="1"/>
  <c r="AC45" i="1"/>
  <c r="AD45" i="1" s="1"/>
  <c r="AC44" i="1"/>
  <c r="AD44" i="1" s="1"/>
  <c r="AC43" i="1"/>
  <c r="AD43" i="1" s="1"/>
  <c r="AC42" i="1"/>
  <c r="AD42" i="1" s="1"/>
  <c r="AC41" i="1"/>
  <c r="AD41" i="1" s="1"/>
  <c r="AC40" i="1"/>
  <c r="AD40" i="1" s="1"/>
  <c r="AC39" i="1"/>
  <c r="AD39" i="1" s="1"/>
  <c r="AC38" i="1"/>
  <c r="AD38" i="1" s="1"/>
  <c r="Y38" i="1"/>
  <c r="AC37" i="1"/>
  <c r="AD37" i="1" s="1"/>
  <c r="T29" i="1"/>
  <c r="K29" i="1"/>
  <c r="H29" i="1"/>
  <c r="T28" i="1"/>
  <c r="K27" i="1"/>
  <c r="K28" i="1" s="1"/>
  <c r="H27" i="1"/>
  <c r="H28" i="1" s="1"/>
  <c r="B27" i="1"/>
  <c r="B29" i="1" s="1"/>
  <c r="AF25" i="1"/>
  <c r="AC25" i="1"/>
  <c r="Z25" i="1"/>
  <c r="W25" i="1"/>
  <c r="T25" i="1"/>
  <c r="Q25" i="1"/>
  <c r="N25" i="1"/>
  <c r="K25" i="1"/>
  <c r="H25" i="1"/>
  <c r="E25" i="1"/>
  <c r="B25" i="1"/>
  <c r="B26" i="1" s="1"/>
  <c r="B24" i="1"/>
  <c r="E24" i="1" s="1"/>
  <c r="H24" i="1" s="1"/>
  <c r="K24" i="1" s="1"/>
  <c r="N24" i="1" s="1"/>
  <c r="Q24" i="1" s="1"/>
  <c r="T24" i="1" s="1"/>
  <c r="W24" i="1" s="1"/>
  <c r="Z24" i="1" s="1"/>
  <c r="AC24" i="1" s="1"/>
  <c r="AF24" i="1" s="1"/>
  <c r="Q19" i="1"/>
  <c r="Q33" i="1" s="1"/>
  <c r="N19" i="1"/>
  <c r="N33" i="1" s="1"/>
  <c r="H19" i="1"/>
  <c r="H33" i="1" s="1"/>
  <c r="E21" i="1"/>
  <c r="E19" i="1" s="1"/>
  <c r="E33" i="1" s="1"/>
  <c r="B19" i="1"/>
  <c r="B33" i="1" s="1"/>
  <c r="AF20" i="1"/>
  <c r="AF32" i="1" s="1"/>
  <c r="AC20" i="1"/>
  <c r="AC32" i="1" s="1"/>
  <c r="Z32" i="1"/>
  <c r="W20" i="1"/>
  <c r="W32" i="1" s="1"/>
  <c r="N20" i="1"/>
  <c r="N32" i="1" s="1"/>
  <c r="K20" i="1"/>
  <c r="K17" i="1" s="1"/>
  <c r="H20" i="1"/>
  <c r="H32" i="1" s="1"/>
  <c r="E20" i="1"/>
  <c r="E32" i="1" s="1"/>
  <c r="B20" i="1"/>
  <c r="B32" i="1" s="1"/>
  <c r="T19" i="1"/>
  <c r="T33" i="1" s="1"/>
  <c r="AF21" i="1"/>
  <c r="AF19" i="1" s="1"/>
  <c r="AF33" i="1" s="1"/>
  <c r="AD3" i="1"/>
  <c r="AC21" i="1" s="1"/>
  <c r="AC19" i="1" s="1"/>
  <c r="AC33" i="1" s="1"/>
  <c r="W21" i="1"/>
  <c r="W19" i="1" s="1"/>
  <c r="W33" i="1" s="1"/>
  <c r="Z17" i="1" l="1"/>
  <c r="Q32" i="1"/>
  <c r="T32" i="1"/>
  <c r="K32" i="1"/>
  <c r="H17" i="1"/>
  <c r="E26" i="1"/>
  <c r="B17" i="1"/>
  <c r="B22" i="1"/>
  <c r="B23" i="1" s="1"/>
  <c r="D23" i="1" s="1"/>
  <c r="E23" i="1" s="1"/>
  <c r="H23" i="1" s="1"/>
  <c r="J23" i="1" s="1"/>
  <c r="K23" i="1" s="1"/>
  <c r="M23" i="1" s="1"/>
  <c r="N23" i="1" s="1"/>
  <c r="P23" i="1" s="1"/>
  <c r="Q23" i="1" s="1"/>
  <c r="S23" i="1" s="1"/>
  <c r="T23" i="1" s="1"/>
  <c r="V23" i="1" s="1"/>
  <c r="W23" i="1" s="1"/>
  <c r="Y23" i="1" s="1"/>
  <c r="Z23" i="1" s="1"/>
  <c r="AB23" i="1" s="1"/>
  <c r="AC23" i="1" s="1"/>
  <c r="AE23" i="1" s="1"/>
  <c r="AF23" i="1" s="1"/>
  <c r="AH23" i="1" s="1"/>
  <c r="B28" i="1"/>
  <c r="H26" i="1"/>
  <c r="K26" i="1" s="1"/>
  <c r="N26" i="1" s="1"/>
  <c r="Q26" i="1" s="1"/>
  <c r="T26" i="1" s="1"/>
  <c r="W26" i="1" s="1"/>
  <c r="Z26" i="1" s="1"/>
  <c r="AC26" i="1" s="1"/>
  <c r="AF26" i="1" s="1"/>
  <c r="B22" i="5"/>
  <c r="B23" i="5" s="1"/>
  <c r="B23" i="4"/>
  <c r="D23" i="4" s="1"/>
  <c r="E23" i="4" s="1"/>
  <c r="G23" i="4" s="1"/>
  <c r="H23" i="4" s="1"/>
  <c r="J23" i="4" s="1"/>
  <c r="D22" i="4"/>
  <c r="E22" i="4" s="1"/>
  <c r="G22" i="4" s="1"/>
  <c r="H22" i="4" s="1"/>
  <c r="J22" i="4" s="1"/>
  <c r="B19" i="4"/>
  <c r="B23" i="3"/>
  <c r="D23" i="3" s="1"/>
  <c r="E23" i="3" s="1"/>
  <c r="D22" i="3"/>
  <c r="E22" i="3" s="1"/>
  <c r="G22" i="3" s="1"/>
  <c r="H22" i="3" s="1"/>
  <c r="J22" i="3" s="1"/>
  <c r="K22" i="3" s="1"/>
  <c r="M22" i="3" s="1"/>
  <c r="N22" i="3" s="1"/>
  <c r="P22" i="3" s="1"/>
  <c r="Q22" i="3" s="1"/>
  <c r="S22" i="3" s="1"/>
  <c r="T22" i="3" s="1"/>
  <c r="V22" i="3" s="1"/>
  <c r="W22" i="3" s="1"/>
  <c r="Y22" i="3" s="1"/>
  <c r="Z22" i="3" s="1"/>
  <c r="AB22" i="3" s="1"/>
  <c r="AC22" i="3" s="1"/>
  <c r="AE22" i="3" s="1"/>
  <c r="AF22" i="3" s="1"/>
  <c r="AH22" i="3" s="1"/>
  <c r="F35" i="3"/>
  <c r="F37" i="3" s="1"/>
  <c r="I37" i="3"/>
  <c r="T17" i="3"/>
  <c r="B23" i="2"/>
  <c r="D23" i="2" s="1"/>
  <c r="E23" i="2" s="1"/>
  <c r="D22" i="2"/>
  <c r="E22" i="2" s="1"/>
  <c r="G22" i="2" s="1"/>
  <c r="H22" i="2" s="1"/>
  <c r="J22" i="2" s="1"/>
  <c r="K22" i="2" s="1"/>
  <c r="M22" i="2" s="1"/>
  <c r="N22" i="2" s="1"/>
  <c r="P22" i="2" s="1"/>
  <c r="Q22" i="2" s="1"/>
  <c r="S22" i="2" s="1"/>
  <c r="T22" i="2" s="1"/>
  <c r="V22" i="2" s="1"/>
  <c r="W22" i="2" s="1"/>
  <c r="Y22" i="2" s="1"/>
  <c r="Z22" i="2" s="1"/>
  <c r="AB22" i="2" s="1"/>
  <c r="AC22" i="2" s="1"/>
  <c r="AE22" i="2" s="1"/>
  <c r="AF29" i="2"/>
  <c r="AI29" i="2" s="1"/>
  <c r="G23" i="1" l="1"/>
  <c r="D22" i="1"/>
  <c r="E22" i="1" s="1"/>
  <c r="G22" i="1" s="1"/>
  <c r="H22" i="1" s="1"/>
  <c r="J22" i="1" s="1"/>
  <c r="K22" i="1" s="1"/>
  <c r="M22" i="1" s="1"/>
  <c r="N22" i="1" s="1"/>
  <c r="P22" i="1" s="1"/>
  <c r="Q22" i="1" s="1"/>
  <c r="S22" i="1" s="1"/>
  <c r="T22" i="1" s="1"/>
  <c r="V22" i="1" s="1"/>
  <c r="W22" i="1" s="1"/>
  <c r="Y22" i="1" s="1"/>
  <c r="Z22" i="1" s="1"/>
  <c r="AB22" i="1" s="1"/>
  <c r="AC22" i="1" s="1"/>
  <c r="AE22" i="1" s="1"/>
  <c r="AF22" i="1" s="1"/>
  <c r="AH22" i="1" s="1"/>
  <c r="G23" i="3"/>
  <c r="H23" i="3"/>
  <c r="J23" i="3" s="1"/>
  <c r="K23" i="3" s="1"/>
  <c r="M23" i="3" s="1"/>
  <c r="N23" i="3" s="1"/>
  <c r="P23" i="3" s="1"/>
  <c r="Q23" i="3" s="1"/>
  <c r="S23" i="3" s="1"/>
  <c r="T23" i="3" s="1"/>
  <c r="V23" i="3" s="1"/>
  <c r="W23" i="3" s="1"/>
  <c r="Y23" i="3" s="1"/>
  <c r="Z23" i="3" s="1"/>
  <c r="AB23" i="3" s="1"/>
  <c r="AC23" i="3" s="1"/>
  <c r="AE23" i="3" s="1"/>
  <c r="AF23" i="3" s="1"/>
  <c r="AH23" i="3" s="1"/>
  <c r="H23" i="2"/>
  <c r="J23" i="2" s="1"/>
  <c r="K23" i="2" s="1"/>
  <c r="M23" i="2" s="1"/>
  <c r="N23" i="2" s="1"/>
  <c r="P23" i="2" s="1"/>
  <c r="Q23" i="2" s="1"/>
  <c r="S23" i="2" s="1"/>
  <c r="T23" i="2" s="1"/>
  <c r="V23" i="2" s="1"/>
  <c r="W23" i="2" s="1"/>
  <c r="Y23" i="2" s="1"/>
  <c r="Z23" i="2" s="1"/>
  <c r="AB23" i="2" s="1"/>
  <c r="AC23" i="2" s="1"/>
  <c r="AE23" i="2" s="1"/>
  <c r="G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3" authorId="0" shapeId="0" xr:uid="{4363AFA9-8FA8-4A94-B2CA-A51658CB201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PNEUS
</t>
        </r>
      </text>
    </comment>
    <comment ref="X3" authorId="0" shapeId="0" xr:uid="{03C66562-00A9-43F0-ACF8-ACE4D454060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PNEUS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L3" authorId="0" shapeId="0" xr:uid="{4FDDA427-8DED-4C1A-AC14-F9A5E778446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Pneus</t>
        </r>
      </text>
    </comment>
    <comment ref="U7" authorId="0" shapeId="0" xr:uid="{5BBCF029-986D-431C-B100-02B07DEB77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5a e 6a não entram
Box</t>
        </r>
      </text>
    </comment>
    <comment ref="L8" authorId="0" shapeId="0" xr:uid="{4E18931B-E14D-4453-8420-794EDE441D5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Carenagem superior solta, BOX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AC23" authorId="0" shapeId="0" xr:uid="{AAF5C293-AA0C-41F0-A7D5-5828FB7B811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Não dá 24h pelos arredondamentos das décimas de segundo em cada volta
24:01:16,597</t>
        </r>
      </text>
    </comment>
  </commentList>
</comments>
</file>

<file path=xl/sharedStrings.xml><?xml version="1.0" encoding="utf-8"?>
<sst xmlns="http://schemas.openxmlformats.org/spreadsheetml/2006/main" count="408" uniqueCount="80">
  <si>
    <t>PILOTO</t>
  </si>
  <si>
    <t>VICTOR</t>
  </si>
  <si>
    <t>PIT</t>
  </si>
  <si>
    <t>FILIPE</t>
  </si>
  <si>
    <t>NUNO</t>
  </si>
  <si>
    <t>MARIO</t>
  </si>
  <si>
    <t>NR VOLTAS</t>
  </si>
  <si>
    <t xml:space="preserve"> Depósito</t>
  </si>
  <si>
    <t>Depósito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</si>
  <si>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</si>
  <si>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</si>
  <si>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</si>
  <si>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</si>
  <si>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</si>
  <si>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</si>
  <si>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</si>
  <si>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</si>
  <si>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</si>
  <si>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</si>
  <si>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 xml:space="preserve"> </t>
  </si>
  <si>
    <t>V11</t>
  </si>
  <si>
    <t>V12</t>
  </si>
  <si>
    <t>V13</t>
  </si>
  <si>
    <t>V14</t>
  </si>
  <si>
    <t>PNEUS</t>
  </si>
  <si>
    <t>V15</t>
  </si>
  <si>
    <t>RE</t>
  </si>
  <si>
    <t>V16</t>
  </si>
  <si>
    <t>MED. VOLTA</t>
  </si>
  <si>
    <t>MED. VOLTA LANÇADA</t>
  </si>
  <si>
    <t>TEMP. TURNO</t>
  </si>
  <si>
    <t>HORA DO DIA</t>
  </si>
  <si>
    <t>LAPS</t>
  </si>
  <si>
    <t>KM</t>
  </si>
  <si>
    <t>Km Acumulados</t>
  </si>
  <si>
    <t>Km Deposito</t>
  </si>
  <si>
    <t>X</t>
  </si>
  <si>
    <t>Consumo</t>
  </si>
  <si>
    <t>1º deposito</t>
  </si>
  <si>
    <t>2º deposito</t>
  </si>
  <si>
    <t>3º deposito</t>
  </si>
  <si>
    <t>Consumo Acumulado</t>
  </si>
  <si>
    <t>MED. VOLTA 2021</t>
  </si>
  <si>
    <t>MED. VOLTA LANÇADA 21</t>
  </si>
  <si>
    <t>Ritmo ganho VS 2021</t>
  </si>
  <si>
    <t>Referência 00:12:14</t>
  </si>
  <si>
    <t>Partida</t>
  </si>
  <si>
    <t>118 voltas</t>
  </si>
  <si>
    <t>km</t>
  </si>
  <si>
    <t>Pista (Km)</t>
  </si>
  <si>
    <t>Km</t>
  </si>
  <si>
    <t>L</t>
  </si>
  <si>
    <t>consumo</t>
  </si>
  <si>
    <t>voltas</t>
  </si>
  <si>
    <t>POLETTI</t>
  </si>
  <si>
    <t>FAVAREL</t>
  </si>
  <si>
    <t>BASSO</t>
  </si>
  <si>
    <t>CUISINIER</t>
  </si>
  <si>
    <t>confirmar voltas</t>
  </si>
  <si>
    <t>min</t>
  </si>
  <si>
    <t>s</t>
  </si>
  <si>
    <t>ALVO VOLTA MÉDIA</t>
  </si>
  <si>
    <t>Tempo voltas lançadas</t>
  </si>
  <si>
    <t>nº voltas lançadas</t>
  </si>
  <si>
    <t>Tempo total voltas lançadas</t>
  </si>
  <si>
    <t>ALVO VOLTA LANÇADA</t>
  </si>
  <si>
    <t>Total voltas lançadas</t>
  </si>
  <si>
    <t>out/in</t>
  </si>
  <si>
    <t>out</t>
  </si>
  <si>
    <t>KM ACUM.</t>
  </si>
  <si>
    <t>LAP REFUEL</t>
  </si>
  <si>
    <t>x</t>
  </si>
  <si>
    <t>FUEL EM LAP</t>
  </si>
  <si>
    <t>FUEL KM´S</t>
  </si>
  <si>
    <t>Referência 00:11:54</t>
  </si>
  <si>
    <t>MED. VOLTA LANÇADA #2</t>
  </si>
  <si>
    <t>VS #2 VOLTA LANÇADA</t>
  </si>
  <si>
    <t>HELDER</t>
  </si>
  <si>
    <t>X litros</t>
  </si>
  <si>
    <t>124 voltas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</si>
</sst>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FF99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rgb="FFFFFFFF"/>
      <name val="Verdana"/>
      <family val="2"/>
    </font>
    <font>
      <sz val="1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00FF00"/>
        <bgColor rgb="FFA5A5A5"/>
      </patternFill>
    </fill>
    <fill>
      <patternFill patternType="solid">
        <fgColor rgb="FFFF0000"/>
        <bgColor rgb="FFFF0000"/>
      </patternFill>
    </fill>
    <fill>
      <patternFill patternType="solid">
        <fgColor theme="0" tint="-0.499984740745262"/>
        <bgColor rgb="FFA5A5A5"/>
      </patternFill>
    </fill>
    <fill>
      <patternFill patternType="solid">
        <fgColor rgb="FF00B0F0"/>
        <bgColor rgb="FFA5A5A5"/>
      </patternFill>
    </fill>
    <fill>
      <patternFill patternType="solid">
        <fgColor theme="7"/>
        <bgColor rgb="FFA5A5A5"/>
      </patternFill>
    </fill>
    <fill>
      <patternFill patternType="solid">
        <fgColor theme="2" tint="-0.499984740745262"/>
        <bgColor rgb="FFFF0000"/>
      </patternFill>
    </fill>
    <fill>
      <patternFill patternType="solid">
        <fgColor rgb="FF00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33CC"/>
        <bgColor rgb="FFFFFF00"/>
      </patternFill>
    </fill>
    <fill>
      <patternFill patternType="solid">
        <fgColor rgb="FF4614D2"/>
        <bgColor rgb="FFFF0000"/>
      </patternFill>
    </fill>
    <fill>
      <patternFill patternType="solid">
        <fgColor rgb="FF4614D2"/>
        <bgColor rgb="FFFFFF00"/>
      </patternFill>
    </fill>
    <fill>
      <patternFill patternType="solid">
        <fgColor theme="0" tint="-0.249977111117893"/>
        <bgColor rgb="FFFFFF00"/>
      </patternFill>
    </fill>
    <fill>
      <patternFill patternType="solid">
        <fgColor rgb="FFFFFF99"/>
        <bgColor rgb="FFFFFF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0000"/>
      </patternFill>
    </fill>
    <fill>
      <patternFill patternType="solid">
        <fgColor theme="0"/>
        <bgColor rgb="FFFFFF00"/>
      </patternFill>
    </fill>
    <fill>
      <patternFill patternType="solid">
        <fgColor rgb="FFFFFF99"/>
        <bgColor rgb="FFA5A5A5"/>
      </patternFill>
    </fill>
    <fill>
      <patternFill patternType="solid">
        <fgColor rgb="FF000000"/>
        <bgColor rgb="FFFF0000"/>
      </patternFill>
    </fill>
    <fill>
      <patternFill patternType="solid">
        <fgColor rgb="FF00B0F0"/>
        <bgColor rgb="FFFF0000"/>
      </patternFill>
    </fill>
    <fill>
      <patternFill patternType="solid">
        <fgColor rgb="FF1199FF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rgb="FFFFFFFF"/>
        <bgColor rgb="FFA5A5A5"/>
      </patternFill>
    </fill>
    <fill>
      <patternFill patternType="solid">
        <fgColor theme="9" tint="0.59999389629810485"/>
        <bgColor rgb="FFFFFF00"/>
      </patternFill>
    </fill>
    <fill>
      <patternFill patternType="solid">
        <fgColor rgb="FFFF3525"/>
        <bgColor rgb="FFFFFF00"/>
      </patternFill>
    </fill>
    <fill>
      <patternFill patternType="solid">
        <fgColor theme="9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1199FF"/>
        <bgColor rgb="FFFFFF00"/>
      </patternFill>
    </fill>
    <fill>
      <patternFill patternType="solid">
        <fgColor rgb="FF00B050"/>
        <bgColor rgb="FFFFFF00"/>
      </patternFill>
    </fill>
    <fill>
      <patternFill patternType="solid">
        <fgColor rgb="FFFF33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rgb="FFA5A5A5"/>
      </patternFill>
    </fill>
    <fill>
      <patternFill patternType="solid">
        <fgColor rgb="FF4614D2"/>
        <bgColor indexed="64"/>
      </patternFill>
    </fill>
  </fills>
  <borders count="7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5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21" fontId="2" fillId="14" borderId="9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21" fontId="2" fillId="14" borderId="8" xfId="0" applyNumberFormat="1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21" fontId="2" fillId="0" borderId="8" xfId="0" applyNumberFormat="1" applyFont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15" borderId="9" xfId="0" applyFont="1" applyFill="1" applyBorder="1" applyAlignment="1">
      <alignment horizontal="center" vertical="center"/>
    </xf>
    <xf numFmtId="21" fontId="2" fillId="14" borderId="15" xfId="0" applyNumberFormat="1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21" fontId="2" fillId="14" borderId="16" xfId="0" applyNumberFormat="1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21" fontId="2" fillId="14" borderId="18" xfId="0" applyNumberFormat="1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21" fontId="2" fillId="16" borderId="4" xfId="0" applyNumberFormat="1" applyFont="1" applyFill="1" applyBorder="1" applyAlignment="1">
      <alignment horizontal="center" vertical="center"/>
    </xf>
    <xf numFmtId="0" fontId="3" fillId="15" borderId="4" xfId="0" applyFont="1" applyFill="1" applyBorder="1" applyAlignment="1">
      <alignment horizontal="center" vertical="center"/>
    </xf>
    <xf numFmtId="0" fontId="2" fillId="14" borderId="19" xfId="0" applyFont="1" applyFill="1" applyBorder="1" applyAlignment="1">
      <alignment horizontal="center" vertical="center"/>
    </xf>
    <xf numFmtId="21" fontId="2" fillId="17" borderId="4" xfId="0" applyNumberFormat="1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21" fontId="2" fillId="18" borderId="4" xfId="0" applyNumberFormat="1" applyFont="1" applyFill="1" applyBorder="1" applyAlignment="1">
      <alignment horizontal="center" vertical="center"/>
    </xf>
    <xf numFmtId="0" fontId="2" fillId="19" borderId="9" xfId="0" applyFont="1" applyFill="1" applyBorder="1" applyAlignment="1">
      <alignment horizontal="center" vertical="center"/>
    </xf>
    <xf numFmtId="21" fontId="2" fillId="19" borderId="9" xfId="0" applyNumberFormat="1" applyFont="1" applyFill="1" applyBorder="1" applyAlignment="1">
      <alignment horizontal="center" vertical="center"/>
    </xf>
    <xf numFmtId="0" fontId="2" fillId="19" borderId="1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21" fontId="2" fillId="19" borderId="8" xfId="0" applyNumberFormat="1" applyFont="1" applyFill="1" applyBorder="1" applyAlignment="1">
      <alignment horizontal="center" vertical="center"/>
    </xf>
    <xf numFmtId="0" fontId="2" fillId="14" borderId="20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21" fontId="2" fillId="19" borderId="16" xfId="0" applyNumberFormat="1" applyFont="1" applyFill="1" applyBorder="1" applyAlignment="1">
      <alignment horizontal="center" vertical="center"/>
    </xf>
    <xf numFmtId="0" fontId="0" fillId="15" borderId="12" xfId="0" applyFill="1" applyBorder="1" applyAlignment="1">
      <alignment horizontal="center" vertical="center"/>
    </xf>
    <xf numFmtId="0" fontId="2" fillId="19" borderId="16" xfId="0" applyFont="1" applyFill="1" applyBorder="1" applyAlignment="1">
      <alignment horizontal="center" vertical="center"/>
    </xf>
    <xf numFmtId="21" fontId="2" fillId="19" borderId="15" xfId="0" applyNumberFormat="1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1" fontId="2" fillId="19" borderId="18" xfId="0" applyNumberFormat="1" applyFont="1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2" fillId="19" borderId="17" xfId="0" applyFont="1" applyFill="1" applyBorder="1" applyAlignment="1">
      <alignment horizontal="center" vertical="center"/>
    </xf>
    <xf numFmtId="21" fontId="2" fillId="19" borderId="21" xfId="0" applyNumberFormat="1" applyFont="1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21" fontId="2" fillId="19" borderId="22" xfId="0" applyNumberFormat="1" applyFont="1" applyFill="1" applyBorder="1" applyAlignment="1">
      <alignment horizontal="center" vertical="center"/>
    </xf>
    <xf numFmtId="0" fontId="3" fillId="15" borderId="16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21" fontId="2" fillId="19" borderId="17" xfId="0" applyNumberFormat="1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21" fontId="3" fillId="15" borderId="16" xfId="0" applyNumberFormat="1" applyFont="1" applyFill="1" applyBorder="1" applyAlignment="1">
      <alignment horizontal="center" vertical="center"/>
    </xf>
    <xf numFmtId="21" fontId="4" fillId="2" borderId="24" xfId="0" applyNumberFormat="1" applyFont="1" applyFill="1" applyBorder="1" applyAlignment="1">
      <alignment horizontal="center" vertical="center"/>
    </xf>
    <xf numFmtId="21" fontId="0" fillId="19" borderId="27" xfId="0" applyNumberFormat="1" applyFill="1" applyBorder="1" applyAlignment="1">
      <alignment horizontal="center" vertical="center"/>
    </xf>
    <xf numFmtId="21" fontId="0" fillId="22" borderId="28" xfId="0" applyNumberFormat="1" applyFill="1" applyBorder="1" applyAlignment="1">
      <alignment horizontal="center" vertical="center"/>
    </xf>
    <xf numFmtId="21" fontId="0" fillId="19" borderId="22" xfId="0" applyNumberFormat="1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21" fontId="0" fillId="23" borderId="32" xfId="0" applyNumberFormat="1" applyFill="1" applyBorder="1" applyAlignment="1">
      <alignment horizontal="center" vertical="center"/>
    </xf>
    <xf numFmtId="21" fontId="0" fillId="4" borderId="32" xfId="0" applyNumberFormat="1" applyFill="1" applyBorder="1" applyAlignment="1">
      <alignment horizontal="center" vertical="center"/>
    </xf>
    <xf numFmtId="21" fontId="0" fillId="4" borderId="31" xfId="0" applyNumberForma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21" fontId="0" fillId="0" borderId="37" xfId="0" applyNumberFormat="1" applyBorder="1" applyAlignment="1">
      <alignment horizontal="center" vertical="center"/>
    </xf>
    <xf numFmtId="21" fontId="0" fillId="0" borderId="36" xfId="0" applyNumberFormat="1" applyBorder="1" applyAlignment="1">
      <alignment horizontal="center" vertical="center"/>
    </xf>
    <xf numFmtId="21" fontId="0" fillId="4" borderId="37" xfId="0" applyNumberFormat="1" applyFill="1" applyBorder="1" applyAlignment="1">
      <alignment horizontal="center" vertical="center"/>
    </xf>
    <xf numFmtId="21" fontId="0" fillId="4" borderId="36" xfId="0" applyNumberFormat="1" applyFill="1" applyBorder="1" applyAlignment="1">
      <alignment horizontal="center" vertical="center"/>
    </xf>
    <xf numFmtId="0" fontId="0" fillId="4" borderId="37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0" fillId="4" borderId="36" xfId="0" applyFill="1" applyBorder="1" applyAlignment="1">
      <alignment horizontal="center" vertical="center"/>
    </xf>
    <xf numFmtId="0" fontId="3" fillId="24" borderId="35" xfId="0" applyFont="1" applyFill="1" applyBorder="1" applyAlignment="1">
      <alignment horizontal="center" vertical="center"/>
    </xf>
    <xf numFmtId="0" fontId="3" fillId="24" borderId="36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3" fillId="8" borderId="36" xfId="0" applyFont="1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0" fillId="9" borderId="39" xfId="0" applyFill="1" applyBorder="1" applyAlignment="1">
      <alignment vertical="center"/>
    </xf>
    <xf numFmtId="0" fontId="0" fillId="11" borderId="39" xfId="0" applyFill="1" applyBorder="1" applyAlignment="1">
      <alignment vertical="center"/>
    </xf>
    <xf numFmtId="0" fontId="0" fillId="12" borderId="39" xfId="0" applyFill="1" applyBorder="1" applyAlignment="1">
      <alignment vertical="center"/>
    </xf>
    <xf numFmtId="0" fontId="0" fillId="2" borderId="38" xfId="0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21" fontId="4" fillId="26" borderId="45" xfId="0" applyNumberFormat="1" applyFont="1" applyFill="1" applyBorder="1" applyAlignment="1">
      <alignment horizontal="center" vertical="center"/>
    </xf>
    <xf numFmtId="21" fontId="0" fillId="19" borderId="50" xfId="0" applyNumberFormat="1" applyFill="1" applyBorder="1" applyAlignment="1">
      <alignment horizontal="center" vertical="center"/>
    </xf>
    <xf numFmtId="21" fontId="0" fillId="19" borderId="29" xfId="0" applyNumberFormat="1" applyFill="1" applyBorder="1" applyAlignment="1">
      <alignment horizontal="center" vertical="center"/>
    </xf>
    <xf numFmtId="21" fontId="0" fillId="22" borderId="51" xfId="0" applyNumberFormat="1" applyFill="1" applyBorder="1" applyAlignment="1">
      <alignment horizontal="center" vertical="center"/>
    </xf>
    <xf numFmtId="21" fontId="0" fillId="19" borderId="53" xfId="0" applyNumberFormat="1" applyFill="1" applyBorder="1" applyAlignment="1">
      <alignment horizontal="center" vertical="center"/>
    </xf>
    <xf numFmtId="21" fontId="0" fillId="19" borderId="52" xfId="0" applyNumberFormat="1" applyFill="1" applyBorder="1" applyAlignment="1">
      <alignment horizontal="center" vertical="center"/>
    </xf>
    <xf numFmtId="21" fontId="0" fillId="27" borderId="51" xfId="0" applyNumberFormat="1" applyFill="1" applyBorder="1" applyAlignment="1">
      <alignment horizontal="center" vertical="center"/>
    </xf>
    <xf numFmtId="0" fontId="0" fillId="0" borderId="24" xfId="0" applyBorder="1"/>
    <xf numFmtId="21" fontId="0" fillId="0" borderId="27" xfId="0" applyNumberFormat="1" applyBorder="1"/>
    <xf numFmtId="21" fontId="0" fillId="0" borderId="48" xfId="0" applyNumberFormat="1" applyBorder="1"/>
    <xf numFmtId="21" fontId="2" fillId="0" borderId="0" xfId="0" applyNumberFormat="1" applyFont="1" applyAlignment="1">
      <alignment horizontal="center" vertical="center"/>
    </xf>
    <xf numFmtId="21" fontId="0" fillId="0" borderId="0" xfId="0" applyNumberFormat="1"/>
    <xf numFmtId="0" fontId="0" fillId="0" borderId="2" xfId="0" applyBorder="1"/>
    <xf numFmtId="0" fontId="0" fillId="0" borderId="54" xfId="0" applyBorder="1"/>
    <xf numFmtId="0" fontId="0" fillId="0" borderId="3" xfId="0" applyBorder="1"/>
    <xf numFmtId="0" fontId="0" fillId="0" borderId="51" xfId="0" applyBorder="1"/>
    <xf numFmtId="0" fontId="0" fillId="0" borderId="53" xfId="0" applyBorder="1"/>
    <xf numFmtId="0" fontId="0" fillId="0" borderId="52" xfId="0" applyBorder="1"/>
    <xf numFmtId="0" fontId="0" fillId="0" borderId="55" xfId="0" applyBorder="1"/>
    <xf numFmtId="0" fontId="0" fillId="31" borderId="56" xfId="0" applyFill="1" applyBorder="1"/>
    <xf numFmtId="0" fontId="0" fillId="0" borderId="57" xfId="0" applyBorder="1"/>
    <xf numFmtId="0" fontId="0" fillId="0" borderId="56" xfId="0" applyBorder="1"/>
    <xf numFmtId="0" fontId="0" fillId="0" borderId="58" xfId="0" applyBorder="1"/>
    <xf numFmtId="0" fontId="0" fillId="0" borderId="59" xfId="0" applyBorder="1"/>
    <xf numFmtId="0" fontId="0" fillId="0" borderId="33" xfId="0" applyBorder="1"/>
    <xf numFmtId="0" fontId="0" fillId="0" borderId="9" xfId="0" applyBorder="1"/>
    <xf numFmtId="0" fontId="0" fillId="0" borderId="34" xfId="0" applyBorder="1"/>
    <xf numFmtId="21" fontId="0" fillId="0" borderId="4" xfId="0" applyNumberFormat="1" applyBorder="1" applyAlignment="1">
      <alignment horizontal="center"/>
    </xf>
    <xf numFmtId="0" fontId="0" fillId="12" borderId="38" xfId="0" applyFill="1" applyBorder="1" applyAlignment="1">
      <alignment vertical="center"/>
    </xf>
    <xf numFmtId="46" fontId="0" fillId="0" borderId="0" xfId="0" applyNumberFormat="1"/>
    <xf numFmtId="0" fontId="0" fillId="32" borderId="33" xfId="0" applyFill="1" applyBorder="1"/>
    <xf numFmtId="0" fontId="0" fillId="32" borderId="9" xfId="0" applyFill="1" applyBorder="1"/>
    <xf numFmtId="0" fontId="0" fillId="32" borderId="34" xfId="0" applyFill="1" applyBorder="1"/>
    <xf numFmtId="0" fontId="0" fillId="0" borderId="60" xfId="0" applyBorder="1"/>
    <xf numFmtId="0" fontId="2" fillId="2" borderId="61" xfId="0" applyFont="1" applyFill="1" applyBorder="1" applyAlignment="1">
      <alignment horizontal="center" vertical="center"/>
    </xf>
    <xf numFmtId="0" fontId="2" fillId="4" borderId="6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63" xfId="0" applyFill="1" applyBorder="1" applyAlignment="1">
      <alignment horizontal="center" vertical="center"/>
    </xf>
    <xf numFmtId="0" fontId="3" fillId="4" borderId="6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2" fillId="33" borderId="11" xfId="0" applyFont="1" applyFill="1" applyBorder="1" applyAlignment="1">
      <alignment horizontal="center" vertical="center"/>
    </xf>
    <xf numFmtId="21" fontId="2" fillId="33" borderId="9" xfId="0" applyNumberFormat="1" applyFont="1" applyFill="1" applyBorder="1" applyAlignment="1">
      <alignment horizontal="center" vertical="center"/>
    </xf>
    <xf numFmtId="21" fontId="2" fillId="34" borderId="9" xfId="0" applyNumberFormat="1" applyFont="1" applyFill="1" applyBorder="1" applyAlignment="1">
      <alignment horizontal="center" vertical="center"/>
    </xf>
    <xf numFmtId="0" fontId="2" fillId="33" borderId="8" xfId="0" applyFont="1" applyFill="1" applyBorder="1" applyAlignment="1">
      <alignment horizontal="center" vertical="center"/>
    </xf>
    <xf numFmtId="0" fontId="2" fillId="16" borderId="8" xfId="0" applyFont="1" applyFill="1" applyBorder="1" applyAlignment="1">
      <alignment horizontal="center" vertical="center"/>
    </xf>
    <xf numFmtId="21" fontId="2" fillId="16" borderId="9" xfId="0" applyNumberFormat="1" applyFont="1" applyFill="1" applyBorder="1" applyAlignment="1">
      <alignment horizontal="center" vertical="center"/>
    </xf>
    <xf numFmtId="0" fontId="3" fillId="15" borderId="8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2" fillId="33" borderId="14" xfId="0" applyFont="1" applyFill="1" applyBorder="1" applyAlignment="1">
      <alignment horizontal="center" vertical="center"/>
    </xf>
    <xf numFmtId="0" fontId="2" fillId="33" borderId="9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21" fontId="2" fillId="16" borderId="17" xfId="0" applyNumberFormat="1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21" fontId="2" fillId="16" borderId="16" xfId="0" applyNumberFormat="1" applyFont="1" applyFill="1" applyBorder="1" applyAlignment="1">
      <alignment horizontal="center" vertical="center"/>
    </xf>
    <xf numFmtId="0" fontId="0" fillId="2" borderId="66" xfId="0" applyFill="1" applyBorder="1" applyAlignment="1">
      <alignment horizontal="center" vertical="center"/>
    </xf>
    <xf numFmtId="0" fontId="1" fillId="0" borderId="0" xfId="0" applyFont="1"/>
    <xf numFmtId="0" fontId="1" fillId="35" borderId="9" xfId="0" applyFont="1" applyFill="1" applyBorder="1"/>
    <xf numFmtId="21" fontId="0" fillId="0" borderId="0" xfId="0" applyNumberFormat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36" borderId="9" xfId="0" applyFill="1" applyBorder="1" applyAlignment="1">
      <alignment horizontal="center" vertical="center"/>
    </xf>
    <xf numFmtId="21" fontId="9" fillId="36" borderId="9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14" borderId="16" xfId="0" applyFont="1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21" fontId="2" fillId="34" borderId="8" xfId="0" applyNumberFormat="1" applyFont="1" applyFill="1" applyBorder="1" applyAlignment="1">
      <alignment horizontal="center" vertical="center"/>
    </xf>
    <xf numFmtId="21" fontId="2" fillId="38" borderId="8" xfId="0" applyNumberFormat="1" applyFont="1" applyFill="1" applyBorder="1" applyAlignment="1">
      <alignment horizontal="center" vertical="center"/>
    </xf>
    <xf numFmtId="21" fontId="0" fillId="39" borderId="28" xfId="0" applyNumberFormat="1" applyFill="1" applyBorder="1" applyAlignment="1">
      <alignment horizontal="center" vertical="center"/>
    </xf>
    <xf numFmtId="21" fontId="0" fillId="39" borderId="51" xfId="0" applyNumberFormat="1" applyFill="1" applyBorder="1" applyAlignment="1">
      <alignment horizontal="center" vertical="center"/>
    </xf>
    <xf numFmtId="21" fontId="2" fillId="16" borderId="8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" xfId="0" applyBorder="1" applyAlignment="1">
      <alignment horizontal="center"/>
    </xf>
    <xf numFmtId="21" fontId="2" fillId="0" borderId="0" xfId="0" applyNumberFormat="1" applyFont="1" applyAlignment="1">
      <alignment horizontal="center" vertical="center"/>
    </xf>
    <xf numFmtId="21" fontId="2" fillId="29" borderId="51" xfId="0" applyNumberFormat="1" applyFont="1" applyFill="1" applyBorder="1" applyAlignment="1">
      <alignment horizontal="center" vertical="center"/>
    </xf>
    <xf numFmtId="21" fontId="2" fillId="29" borderId="52" xfId="0" applyNumberFormat="1" applyFont="1" applyFill="1" applyBorder="1" applyAlignment="1">
      <alignment horizontal="center" vertical="center"/>
    </xf>
    <xf numFmtId="21" fontId="2" fillId="30" borderId="51" xfId="0" applyNumberFormat="1" applyFont="1" applyFill="1" applyBorder="1" applyAlignment="1">
      <alignment horizontal="center" vertical="center"/>
    </xf>
    <xf numFmtId="21" fontId="2" fillId="30" borderId="5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1" fontId="2" fillId="18" borderId="51" xfId="0" applyNumberFormat="1" applyFont="1" applyFill="1" applyBorder="1" applyAlignment="1">
      <alignment horizontal="center" vertical="center"/>
    </xf>
    <xf numFmtId="21" fontId="2" fillId="18" borderId="52" xfId="0" applyNumberFormat="1" applyFont="1" applyFill="1" applyBorder="1" applyAlignment="1">
      <alignment horizontal="center" vertical="center"/>
    </xf>
    <xf numFmtId="21" fontId="2" fillId="18" borderId="28" xfId="0" applyNumberFormat="1" applyFont="1" applyFill="1" applyBorder="1" applyAlignment="1">
      <alignment horizontal="center" vertical="center"/>
    </xf>
    <xf numFmtId="21" fontId="2" fillId="18" borderId="29" xfId="0" applyNumberFormat="1" applyFont="1" applyFill="1" applyBorder="1" applyAlignment="1">
      <alignment horizontal="center" vertical="center"/>
    </xf>
    <xf numFmtId="0" fontId="0" fillId="11" borderId="38" xfId="0" applyFill="1" applyBorder="1" applyAlignment="1">
      <alignment horizontal="center" vertical="center"/>
    </xf>
    <xf numFmtId="0" fontId="0" fillId="11" borderId="39" xfId="0" applyFill="1" applyBorder="1" applyAlignment="1">
      <alignment horizontal="center" vertical="center"/>
    </xf>
    <xf numFmtId="0" fontId="0" fillId="12" borderId="38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9" borderId="38" xfId="0" applyFill="1" applyBorder="1" applyAlignment="1">
      <alignment horizontal="center" vertical="center"/>
    </xf>
    <xf numFmtId="0" fontId="0" fillId="9" borderId="39" xfId="0" applyFill="1" applyBorder="1" applyAlignment="1">
      <alignment horizontal="center" vertical="center"/>
    </xf>
    <xf numFmtId="0" fontId="0" fillId="13" borderId="38" xfId="0" applyFill="1" applyBorder="1" applyAlignment="1">
      <alignment horizontal="center" vertical="center"/>
    </xf>
    <xf numFmtId="0" fontId="0" fillId="13" borderId="39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0" fillId="9" borderId="36" xfId="0" applyFill="1" applyBorder="1" applyAlignment="1">
      <alignment horizontal="center" vertical="center"/>
    </xf>
    <xf numFmtId="0" fontId="3" fillId="24" borderId="35" xfId="0" applyFont="1" applyFill="1" applyBorder="1" applyAlignment="1">
      <alignment horizontal="center" vertical="center"/>
    </xf>
    <xf numFmtId="0" fontId="3" fillId="24" borderId="36" xfId="0" applyFont="1" applyFill="1" applyBorder="1" applyAlignment="1">
      <alignment horizontal="center" vertical="center"/>
    </xf>
    <xf numFmtId="0" fontId="3" fillId="8" borderId="35" xfId="0" applyFont="1" applyFill="1" applyBorder="1" applyAlignment="1">
      <alignment horizontal="center" vertical="center"/>
    </xf>
    <xf numFmtId="0" fontId="3" fillId="8" borderId="36" xfId="0" applyFont="1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2" borderId="43" xfId="0" applyFill="1" applyBorder="1" applyAlignment="1">
      <alignment horizontal="center" vertical="center"/>
    </xf>
    <xf numFmtId="0" fontId="0" fillId="12" borderId="44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39" xfId="0" applyFill="1" applyBorder="1" applyAlignment="1">
      <alignment horizontal="center" vertical="center"/>
    </xf>
    <xf numFmtId="0" fontId="0" fillId="11" borderId="35" xfId="0" applyFill="1" applyBorder="1" applyAlignment="1">
      <alignment horizontal="center" vertical="center"/>
    </xf>
    <xf numFmtId="0" fontId="0" fillId="11" borderId="36" xfId="0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34" xfId="0" applyFill="1" applyBorder="1" applyAlignment="1">
      <alignment horizontal="center" vertical="center"/>
    </xf>
    <xf numFmtId="0" fontId="0" fillId="25" borderId="35" xfId="0" applyFill="1" applyBorder="1" applyAlignment="1">
      <alignment horizontal="center" vertical="center"/>
    </xf>
    <xf numFmtId="0" fontId="0" fillId="25" borderId="36" xfId="0" applyFill="1" applyBorder="1" applyAlignment="1">
      <alignment horizontal="center" vertical="center"/>
    </xf>
    <xf numFmtId="0" fontId="0" fillId="10" borderId="35" xfId="0" applyFill="1" applyBorder="1" applyAlignment="1">
      <alignment horizontal="center" vertical="center"/>
    </xf>
    <xf numFmtId="0" fontId="0" fillId="10" borderId="36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24" borderId="35" xfId="0" applyFill="1" applyBorder="1" applyAlignment="1">
      <alignment horizontal="center" vertical="center"/>
    </xf>
    <xf numFmtId="0" fontId="0" fillId="24" borderId="36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21" fontId="0" fillId="11" borderId="35" xfId="0" applyNumberFormat="1" applyFill="1" applyBorder="1" applyAlignment="1">
      <alignment horizontal="center" vertical="center"/>
    </xf>
    <xf numFmtId="21" fontId="0" fillId="11" borderId="36" xfId="0" applyNumberFormat="1" applyFill="1" applyBorder="1" applyAlignment="1">
      <alignment horizontal="center" vertical="center"/>
    </xf>
    <xf numFmtId="21" fontId="0" fillId="12" borderId="35" xfId="0" applyNumberFormat="1" applyFill="1" applyBorder="1" applyAlignment="1">
      <alignment horizontal="center" vertical="center"/>
    </xf>
    <xf numFmtId="21" fontId="0" fillId="12" borderId="36" xfId="0" applyNumberFormat="1" applyFill="1" applyBorder="1" applyAlignment="1">
      <alignment horizontal="center" vertical="center"/>
    </xf>
    <xf numFmtId="21" fontId="0" fillId="9" borderId="35" xfId="0" applyNumberFormat="1" applyFill="1" applyBorder="1" applyAlignment="1">
      <alignment horizontal="center" vertical="center"/>
    </xf>
    <xf numFmtId="21" fontId="0" fillId="9" borderId="36" xfId="0" applyNumberFormat="1" applyFill="1" applyBorder="1" applyAlignment="1">
      <alignment horizontal="center" vertical="center"/>
    </xf>
    <xf numFmtId="21" fontId="0" fillId="24" borderId="35" xfId="0" applyNumberFormat="1" applyFill="1" applyBorder="1" applyAlignment="1">
      <alignment horizontal="center" vertical="center"/>
    </xf>
    <xf numFmtId="21" fontId="0" fillId="24" borderId="36" xfId="0" applyNumberFormat="1" applyFill="1" applyBorder="1" applyAlignment="1">
      <alignment horizontal="center" vertical="center"/>
    </xf>
    <xf numFmtId="0" fontId="5" fillId="9" borderId="35" xfId="0" applyFont="1" applyFill="1" applyBorder="1" applyAlignment="1">
      <alignment horizontal="center" vertical="center"/>
    </xf>
    <xf numFmtId="0" fontId="5" fillId="9" borderId="36" xfId="0" applyFont="1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0" fillId="9" borderId="31" xfId="0" applyFill="1" applyBorder="1" applyAlignment="1">
      <alignment horizontal="center" vertical="center"/>
    </xf>
    <xf numFmtId="21" fontId="0" fillId="10" borderId="33" xfId="0" applyNumberFormat="1" applyFill="1" applyBorder="1" applyAlignment="1">
      <alignment horizontal="center" vertical="center"/>
    </xf>
    <xf numFmtId="21" fontId="0" fillId="10" borderId="34" xfId="0" applyNumberFormat="1" applyFill="1" applyBorder="1" applyAlignment="1">
      <alignment horizontal="center" vertical="center"/>
    </xf>
    <xf numFmtId="21" fontId="0" fillId="9" borderId="2" xfId="0" applyNumberFormat="1" applyFill="1" applyBorder="1" applyAlignment="1">
      <alignment horizontal="center" vertical="center"/>
    </xf>
    <xf numFmtId="21" fontId="0" fillId="9" borderId="3" xfId="0" applyNumberFormat="1" applyFill="1" applyBorder="1" applyAlignment="1">
      <alignment horizontal="center" vertical="center"/>
    </xf>
    <xf numFmtId="21" fontId="0" fillId="10" borderId="35" xfId="0" applyNumberFormat="1" applyFill="1" applyBorder="1" applyAlignment="1">
      <alignment horizontal="center" vertical="center"/>
    </xf>
    <xf numFmtId="21" fontId="0" fillId="10" borderId="36" xfId="0" applyNumberFormat="1" applyFill="1" applyBorder="1" applyAlignment="1">
      <alignment horizontal="center" vertical="center"/>
    </xf>
    <xf numFmtId="21" fontId="0" fillId="11" borderId="30" xfId="0" applyNumberFormat="1" applyFill="1" applyBorder="1" applyAlignment="1">
      <alignment horizontal="center" vertical="center"/>
    </xf>
    <xf numFmtId="21" fontId="0" fillId="11" borderId="31" xfId="0" applyNumberFormat="1" applyFill="1" applyBorder="1" applyAlignment="1">
      <alignment horizontal="center" vertical="center"/>
    </xf>
    <xf numFmtId="21" fontId="0" fillId="12" borderId="30" xfId="0" applyNumberFormat="1" applyFill="1" applyBorder="1" applyAlignment="1">
      <alignment horizontal="center" vertical="center"/>
    </xf>
    <xf numFmtId="21" fontId="0" fillId="12" borderId="31" xfId="0" applyNumberFormat="1" applyFill="1" applyBorder="1" applyAlignment="1">
      <alignment horizontal="center" vertical="center"/>
    </xf>
    <xf numFmtId="21" fontId="0" fillId="9" borderId="30" xfId="0" applyNumberFormat="1" applyFill="1" applyBorder="1" applyAlignment="1">
      <alignment horizontal="center" vertical="center"/>
    </xf>
    <xf numFmtId="21" fontId="0" fillId="9" borderId="31" xfId="0" applyNumberFormat="1" applyFill="1" applyBorder="1" applyAlignment="1">
      <alignment horizontal="center" vertical="center"/>
    </xf>
    <xf numFmtId="21" fontId="0" fillId="24" borderId="30" xfId="0" applyNumberFormat="1" applyFill="1" applyBorder="1" applyAlignment="1">
      <alignment horizontal="center" vertical="center"/>
    </xf>
    <xf numFmtId="21" fontId="0" fillId="24" borderId="31" xfId="0" applyNumberFormat="1" applyFill="1" applyBorder="1" applyAlignment="1">
      <alignment horizontal="center" vertical="center"/>
    </xf>
    <xf numFmtId="21" fontId="0" fillId="8" borderId="30" xfId="0" applyNumberFormat="1" applyFill="1" applyBorder="1" applyAlignment="1">
      <alignment horizontal="center" vertical="center"/>
    </xf>
    <xf numFmtId="21" fontId="0" fillId="8" borderId="31" xfId="0" applyNumberFormat="1" applyFill="1" applyBorder="1" applyAlignment="1">
      <alignment horizontal="center" vertical="center"/>
    </xf>
    <xf numFmtId="21" fontId="0" fillId="9" borderId="38" xfId="0" applyNumberFormat="1" applyFill="1" applyBorder="1" applyAlignment="1">
      <alignment horizontal="center" vertical="center"/>
    </xf>
    <xf numFmtId="21" fontId="0" fillId="9" borderId="39" xfId="0" applyNumberFormat="1" applyFill="1" applyBorder="1" applyAlignment="1">
      <alignment horizontal="center" vertical="center"/>
    </xf>
    <xf numFmtId="21" fontId="0" fillId="10" borderId="30" xfId="0" applyNumberFormat="1" applyFill="1" applyBorder="1" applyAlignment="1">
      <alignment horizontal="center" vertical="center"/>
    </xf>
    <xf numFmtId="21" fontId="0" fillId="10" borderId="31" xfId="0" applyNumberFormat="1" applyFill="1" applyBorder="1" applyAlignment="1">
      <alignment horizontal="center" vertical="center"/>
    </xf>
    <xf numFmtId="21" fontId="2" fillId="21" borderId="25" xfId="0" applyNumberFormat="1" applyFont="1" applyFill="1" applyBorder="1" applyAlignment="1">
      <alignment horizontal="center" vertical="center"/>
    </xf>
    <xf numFmtId="21" fontId="2" fillId="21" borderId="26" xfId="0" applyNumberFormat="1" applyFont="1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21" fontId="2" fillId="28" borderId="51" xfId="0" applyNumberFormat="1" applyFont="1" applyFill="1" applyBorder="1" applyAlignment="1">
      <alignment horizontal="center" vertical="center"/>
    </xf>
    <xf numFmtId="21" fontId="2" fillId="28" borderId="52" xfId="0" applyNumberFormat="1" applyFont="1" applyFill="1" applyBorder="1" applyAlignment="1">
      <alignment horizontal="center" vertical="center"/>
    </xf>
    <xf numFmtId="21" fontId="2" fillId="21" borderId="27" xfId="0" applyNumberFormat="1" applyFont="1" applyFill="1" applyBorder="1" applyAlignment="1">
      <alignment horizontal="center" vertical="center"/>
    </xf>
    <xf numFmtId="21" fontId="2" fillId="21" borderId="47" xfId="0" applyNumberFormat="1" applyFont="1" applyFill="1" applyBorder="1" applyAlignment="1">
      <alignment horizontal="center" vertical="center"/>
    </xf>
    <xf numFmtId="21" fontId="2" fillId="21" borderId="48" xfId="0" applyNumberFormat="1" applyFont="1" applyFill="1" applyBorder="1" applyAlignment="1">
      <alignment horizontal="center" vertical="center"/>
    </xf>
    <xf numFmtId="21" fontId="0" fillId="21" borderId="27" xfId="0" applyNumberFormat="1" applyFill="1" applyBorder="1" applyAlignment="1">
      <alignment horizontal="center" vertical="center"/>
    </xf>
    <xf numFmtId="21" fontId="0" fillId="21" borderId="49" xfId="0" applyNumberFormat="1" applyFill="1" applyBorder="1" applyAlignment="1">
      <alignment horizontal="center" vertical="center"/>
    </xf>
    <xf numFmtId="21" fontId="2" fillId="21" borderId="46" xfId="0" applyNumberFormat="1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1" fontId="1" fillId="35" borderId="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1" fontId="0" fillId="35" borderId="9" xfId="0" applyNumberFormat="1" applyFill="1" applyBorder="1" applyAlignment="1">
      <alignment horizontal="center" vertical="center"/>
    </xf>
    <xf numFmtId="0" fontId="0" fillId="35" borderId="9" xfId="0" applyFill="1" applyBorder="1" applyAlignment="1">
      <alignment horizontal="center" vertical="center"/>
    </xf>
    <xf numFmtId="46" fontId="0" fillId="35" borderId="9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21" fontId="0" fillId="0" borderId="35" xfId="0" applyNumberFormat="1" applyBorder="1" applyAlignment="1">
      <alignment horizontal="center" vertical="center"/>
    </xf>
    <xf numFmtId="21" fontId="0" fillId="0" borderId="36" xfId="0" applyNumberFormat="1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21" fontId="0" fillId="0" borderId="33" xfId="0" applyNumberFormat="1" applyBorder="1" applyAlignment="1">
      <alignment horizontal="center" vertical="center"/>
    </xf>
    <xf numFmtId="21" fontId="0" fillId="0" borderId="34" xfId="0" applyNumberFormat="1" applyBorder="1" applyAlignment="1">
      <alignment horizontal="center" vertical="center"/>
    </xf>
    <xf numFmtId="21" fontId="0" fillId="0" borderId="2" xfId="0" applyNumberFormat="1" applyBorder="1" applyAlignment="1">
      <alignment horizontal="center" vertical="center"/>
    </xf>
    <xf numFmtId="21" fontId="0" fillId="0" borderId="3" xfId="0" applyNumberFormat="1" applyBorder="1" applyAlignment="1">
      <alignment horizontal="center" vertical="center"/>
    </xf>
    <xf numFmtId="21" fontId="0" fillId="0" borderId="30" xfId="0" applyNumberFormat="1" applyBorder="1" applyAlignment="1">
      <alignment horizontal="center" vertical="center"/>
    </xf>
    <xf numFmtId="21" fontId="0" fillId="0" borderId="31" xfId="0" applyNumberFormat="1" applyBorder="1" applyAlignment="1">
      <alignment horizontal="center" vertical="center"/>
    </xf>
    <xf numFmtId="21" fontId="0" fillId="0" borderId="38" xfId="0" applyNumberFormat="1" applyBorder="1" applyAlignment="1">
      <alignment horizontal="center" vertical="center"/>
    </xf>
    <xf numFmtId="21" fontId="0" fillId="0" borderId="39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37" borderId="35" xfId="0" applyFill="1" applyBorder="1" applyAlignment="1">
      <alignment horizontal="center" vertical="center"/>
    </xf>
    <xf numFmtId="0" fontId="0" fillId="37" borderId="36" xfId="0" applyFill="1" applyBorder="1" applyAlignment="1">
      <alignment horizontal="center" vertical="center"/>
    </xf>
    <xf numFmtId="21" fontId="0" fillId="37" borderId="35" xfId="0" applyNumberFormat="1" applyFill="1" applyBorder="1" applyAlignment="1">
      <alignment horizontal="center" vertical="center"/>
    </xf>
    <xf numFmtId="21" fontId="0" fillId="37" borderId="36" xfId="0" applyNumberFormat="1" applyFill="1" applyBorder="1" applyAlignment="1">
      <alignment horizontal="center" vertical="center"/>
    </xf>
    <xf numFmtId="0" fontId="5" fillId="37" borderId="35" xfId="0" applyFont="1" applyFill="1" applyBorder="1" applyAlignment="1">
      <alignment horizontal="center" vertical="center"/>
    </xf>
    <xf numFmtId="0" fontId="5" fillId="37" borderId="36" xfId="0" applyFont="1" applyFill="1" applyBorder="1" applyAlignment="1">
      <alignment horizontal="center" vertical="center"/>
    </xf>
    <xf numFmtId="21" fontId="0" fillId="37" borderId="30" xfId="0" applyNumberFormat="1" applyFill="1" applyBorder="1" applyAlignment="1">
      <alignment horizontal="center" vertical="center"/>
    </xf>
    <xf numFmtId="21" fontId="0" fillId="37" borderId="31" xfId="0" applyNumberFormat="1" applyFill="1" applyBorder="1" applyAlignment="1">
      <alignment horizontal="center" vertical="center"/>
    </xf>
    <xf numFmtId="0" fontId="0" fillId="37" borderId="38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0" fontId="0" fillId="0" borderId="25" xfId="0" applyBorder="1"/>
    <xf numFmtId="0" fontId="0" fillId="0" borderId="71" xfId="0" applyBorder="1"/>
    <xf numFmtId="0" fontId="1" fillId="31" borderId="4" xfId="0" applyFont="1" applyFill="1" applyBorder="1"/>
    <xf numFmtId="0" fontId="2" fillId="35" borderId="8" xfId="0" applyFont="1" applyFill="1" applyBorder="1" applyAlignment="1">
      <alignment horizontal="center" vertical="center"/>
    </xf>
    <xf numFmtId="0" fontId="2" fillId="35" borderId="9" xfId="0" applyFont="1" applyFill="1" applyBorder="1" applyAlignment="1">
      <alignment horizontal="center" vertical="center"/>
    </xf>
    <xf numFmtId="21" fontId="2" fillId="35" borderId="8" xfId="0" applyNumberFormat="1" applyFont="1" applyFill="1" applyBorder="1" applyAlignment="1">
      <alignment horizontal="center" vertical="center"/>
    </xf>
    <xf numFmtId="21" fontId="2" fillId="40" borderId="8" xfId="0" applyNumberFormat="1" applyFont="1" applyFill="1" applyBorder="1" applyAlignment="1">
      <alignment horizontal="center" vertical="center"/>
    </xf>
    <xf numFmtId="0" fontId="1" fillId="31" borderId="2" xfId="0" applyFont="1" applyFill="1" applyBorder="1" applyAlignment="1">
      <alignment horizontal="center"/>
    </xf>
    <xf numFmtId="0" fontId="1" fillId="31" borderId="3" xfId="0" applyFont="1" applyFill="1" applyBorder="1" applyAlignment="1">
      <alignment horizontal="center"/>
    </xf>
    <xf numFmtId="0" fontId="1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  <color rgb="FF4614D2"/>
      <color rgb="FFFF35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3"/>
  <sheetViews>
    <sheetView tabSelected="1" topLeftCell="O28" zoomScale="87" workbookViewId="0">
      <selection activeCell="R37" sqref="R37"/>
    </sheetView>
  </sheetViews>
  <sheetFormatPr defaultRowHeight="15" x14ac:dyDescent="0.25"/>
  <cols>
    <col min="1" max="1" width="23.7109375" bestFit="1" customWidth="1"/>
    <col min="35" max="35" width="23.7109375" bestFit="1" customWidth="1"/>
  </cols>
  <sheetData>
    <row r="1" spans="1:35" ht="15.75" thickBot="1" x14ac:dyDescent="0.3">
      <c r="A1" s="1" t="s">
        <v>0</v>
      </c>
      <c r="B1" s="270" t="s">
        <v>1</v>
      </c>
      <c r="C1" s="271"/>
      <c r="D1" s="2" t="s">
        <v>2</v>
      </c>
      <c r="E1" s="276" t="s">
        <v>77</v>
      </c>
      <c r="F1" s="277"/>
      <c r="G1" s="2" t="s">
        <v>2</v>
      </c>
      <c r="H1" s="266" t="s">
        <v>4</v>
      </c>
      <c r="I1" s="267"/>
      <c r="J1" s="2" t="s">
        <v>2</v>
      </c>
      <c r="K1" s="268" t="s">
        <v>26</v>
      </c>
      <c r="L1" s="269"/>
      <c r="M1" s="2" t="s">
        <v>2</v>
      </c>
      <c r="N1" s="270"/>
      <c r="O1" s="271"/>
      <c r="P1" s="2" t="s">
        <v>2</v>
      </c>
      <c r="Q1" s="276"/>
      <c r="R1" s="277"/>
      <c r="S1" s="2" t="s">
        <v>2</v>
      </c>
      <c r="T1" s="266"/>
      <c r="U1" s="267"/>
      <c r="V1" s="2" t="s">
        <v>2</v>
      </c>
      <c r="W1" s="268"/>
      <c r="X1" s="269"/>
      <c r="Y1" s="2" t="s">
        <v>2</v>
      </c>
      <c r="Z1" s="270"/>
      <c r="AA1" s="271"/>
      <c r="AB1" s="2" t="s">
        <v>2</v>
      </c>
      <c r="AC1" s="272"/>
      <c r="AD1" s="273"/>
      <c r="AE1" s="3"/>
      <c r="AF1" s="266"/>
      <c r="AG1" s="267"/>
      <c r="AH1" s="3"/>
      <c r="AI1" s="1" t="s">
        <v>0</v>
      </c>
    </row>
    <row r="2" spans="1:35" ht="15.75" thickBot="1" x14ac:dyDescent="0.3">
      <c r="A2" s="4" t="s">
        <v>6</v>
      </c>
      <c r="B2" s="262">
        <v>11</v>
      </c>
      <c r="C2" s="263"/>
      <c r="D2" s="5" t="s">
        <v>7</v>
      </c>
      <c r="E2" s="274">
        <v>11</v>
      </c>
      <c r="F2" s="275"/>
      <c r="G2" s="5" t="s">
        <v>7</v>
      </c>
      <c r="H2" s="258">
        <v>13</v>
      </c>
      <c r="I2" s="259"/>
      <c r="J2" s="5" t="s">
        <v>7</v>
      </c>
      <c r="K2" s="260">
        <v>11</v>
      </c>
      <c r="L2" s="261"/>
      <c r="M2" s="5" t="s">
        <v>8</v>
      </c>
      <c r="N2" s="262">
        <v>11</v>
      </c>
      <c r="O2" s="263"/>
      <c r="P2" s="5" t="s">
        <v>7</v>
      </c>
      <c r="Q2" s="256">
        <v>11</v>
      </c>
      <c r="R2" s="257"/>
      <c r="S2" s="5" t="s">
        <v>8</v>
      </c>
      <c r="T2" s="258">
        <v>11</v>
      </c>
      <c r="U2" s="259"/>
      <c r="V2" s="5" t="s">
        <v>7</v>
      </c>
      <c r="W2" s="260">
        <v>11</v>
      </c>
      <c r="X2" s="261"/>
      <c r="Y2" s="5" t="s">
        <v>7</v>
      </c>
      <c r="Z2" s="262">
        <v>12</v>
      </c>
      <c r="AA2" s="263"/>
      <c r="AB2" s="5" t="s">
        <v>7</v>
      </c>
      <c r="AC2" s="264">
        <v>12</v>
      </c>
      <c r="AD2" s="265"/>
      <c r="AE2" s="5" t="s">
        <v>7</v>
      </c>
      <c r="AF2" s="258">
        <v>10</v>
      </c>
      <c r="AG2" s="259"/>
      <c r="AH2" s="5" t="s">
        <v>7</v>
      </c>
      <c r="AI2" s="4" t="s">
        <v>6</v>
      </c>
    </row>
    <row r="3" spans="1:35" x14ac:dyDescent="0.25">
      <c r="A3" s="6" t="s">
        <v>9</v>
      </c>
      <c r="B3" s="7">
        <v>1</v>
      </c>
      <c r="C3" s="8">
        <v>7.1180555555555554E-3</v>
      </c>
      <c r="D3" s="9">
        <v>1</v>
      </c>
      <c r="E3" s="7">
        <v>12</v>
      </c>
      <c r="F3" s="168">
        <v>9.7222222222222224E-3</v>
      </c>
      <c r="G3" s="9">
        <v>1</v>
      </c>
      <c r="H3" s="7">
        <v>23</v>
      </c>
      <c r="I3" s="168">
        <v>9.7222222222222224E-3</v>
      </c>
      <c r="J3" s="9">
        <v>12</v>
      </c>
      <c r="K3" s="11">
        <v>36</v>
      </c>
      <c r="L3" s="135">
        <v>1.1458333333333334E-2</v>
      </c>
      <c r="M3" s="12">
        <v>9</v>
      </c>
      <c r="N3" s="7">
        <v>47</v>
      </c>
      <c r="O3" s="168">
        <v>9.8379629629629633E-3</v>
      </c>
      <c r="P3" s="9">
        <v>3</v>
      </c>
      <c r="Q3" s="7">
        <v>58</v>
      </c>
      <c r="R3" s="168">
        <v>9.7222222222222224E-3</v>
      </c>
      <c r="S3" s="9">
        <v>14</v>
      </c>
      <c r="T3" s="7">
        <v>69</v>
      </c>
      <c r="U3" s="168">
        <v>1.0069444444444445E-2</v>
      </c>
      <c r="V3" s="13">
        <v>8</v>
      </c>
      <c r="W3" s="338">
        <v>80</v>
      </c>
      <c r="X3" s="135">
        <v>1.1458333333333334E-2</v>
      </c>
      <c r="Y3" s="9">
        <v>1</v>
      </c>
      <c r="Z3" s="338">
        <v>91</v>
      </c>
      <c r="AA3" s="168">
        <v>9.7222222222222224E-3</v>
      </c>
      <c r="AB3" s="16">
        <v>12</v>
      </c>
      <c r="AC3" s="338">
        <v>103</v>
      </c>
      <c r="AD3" s="169">
        <f>AD4+D41</f>
        <v>8.3333333333333332E-3</v>
      </c>
      <c r="AE3" s="17">
        <v>6</v>
      </c>
      <c r="AF3" s="338">
        <v>115</v>
      </c>
      <c r="AG3" s="168">
        <v>9.7222222222222224E-3</v>
      </c>
      <c r="AH3" s="17">
        <v>1</v>
      </c>
      <c r="AI3" s="6" t="s">
        <v>9</v>
      </c>
    </row>
    <row r="4" spans="1:35" x14ac:dyDescent="0.25">
      <c r="A4" s="6" t="s">
        <v>10</v>
      </c>
      <c r="B4" s="18">
        <v>2</v>
      </c>
      <c r="C4" s="8">
        <v>7.1180555555555554E-3</v>
      </c>
      <c r="D4" s="16">
        <v>2</v>
      </c>
      <c r="E4" s="18">
        <v>13</v>
      </c>
      <c r="F4" s="10">
        <v>7.6388888888888886E-3</v>
      </c>
      <c r="G4" s="16">
        <v>2</v>
      </c>
      <c r="H4" s="18">
        <v>24</v>
      </c>
      <c r="I4" s="10">
        <v>7.6388888888888886E-3</v>
      </c>
      <c r="J4" s="16">
        <v>13</v>
      </c>
      <c r="K4" s="19">
        <v>37</v>
      </c>
      <c r="L4" s="8">
        <v>7.9861111111111122E-3</v>
      </c>
      <c r="M4" s="20">
        <v>10</v>
      </c>
      <c r="N4" s="18">
        <v>48</v>
      </c>
      <c r="O4" s="10">
        <v>7.7546296296296287E-3</v>
      </c>
      <c r="P4" s="16">
        <v>4</v>
      </c>
      <c r="Q4" s="18">
        <v>59</v>
      </c>
      <c r="R4" s="10">
        <v>7.6388888888888886E-3</v>
      </c>
      <c r="S4" s="16">
        <v>15</v>
      </c>
      <c r="T4" s="18">
        <v>70</v>
      </c>
      <c r="U4" s="10">
        <v>7.9861111111111122E-3</v>
      </c>
      <c r="V4" s="13">
        <v>9</v>
      </c>
      <c r="W4" s="339">
        <v>81</v>
      </c>
      <c r="X4" s="340">
        <v>7.9861111111111122E-3</v>
      </c>
      <c r="Y4" s="9">
        <v>2</v>
      </c>
      <c r="Z4" s="339">
        <v>92</v>
      </c>
      <c r="AA4" s="340">
        <v>7.6388888888888886E-3</v>
      </c>
      <c r="AB4" s="16">
        <v>13</v>
      </c>
      <c r="AC4" s="339">
        <v>104</v>
      </c>
      <c r="AD4" s="340">
        <v>8.3333333333333332E-3</v>
      </c>
      <c r="AE4" s="17">
        <v>7</v>
      </c>
      <c r="AF4" s="339">
        <v>116</v>
      </c>
      <c r="AG4" s="340">
        <v>7.6388888888888886E-3</v>
      </c>
      <c r="AH4" s="17">
        <v>2</v>
      </c>
      <c r="AI4" s="6" t="s">
        <v>10</v>
      </c>
    </row>
    <row r="5" spans="1:35" ht="15.75" thickBot="1" x14ac:dyDescent="0.3">
      <c r="A5" s="6" t="s">
        <v>11</v>
      </c>
      <c r="B5" s="7">
        <v>3</v>
      </c>
      <c r="C5" s="8">
        <v>7.1180555555555554E-3</v>
      </c>
      <c r="D5" s="16">
        <v>3</v>
      </c>
      <c r="E5" s="7">
        <v>14</v>
      </c>
      <c r="F5" s="10">
        <v>7.6388888888888886E-3</v>
      </c>
      <c r="G5" s="9">
        <v>3</v>
      </c>
      <c r="H5" s="7">
        <v>25</v>
      </c>
      <c r="I5" s="10">
        <v>7.6388888888888886E-3</v>
      </c>
      <c r="J5" s="16">
        <v>14</v>
      </c>
      <c r="K5" s="11">
        <v>38</v>
      </c>
      <c r="L5" s="8">
        <v>7.9861111111111122E-3</v>
      </c>
      <c r="M5" s="12">
        <v>11</v>
      </c>
      <c r="N5" s="7">
        <v>49</v>
      </c>
      <c r="O5" s="10">
        <v>7.7546296296296287E-3</v>
      </c>
      <c r="P5" s="9">
        <v>5</v>
      </c>
      <c r="Q5" s="7">
        <v>60</v>
      </c>
      <c r="R5" s="10">
        <v>7.6388888888888886E-3</v>
      </c>
      <c r="S5" s="9">
        <v>16</v>
      </c>
      <c r="T5" s="7">
        <v>71</v>
      </c>
      <c r="U5" s="10">
        <v>7.9861111111111122E-3</v>
      </c>
      <c r="V5" s="13">
        <v>10</v>
      </c>
      <c r="W5" s="338">
        <v>82</v>
      </c>
      <c r="X5" s="340">
        <v>7.9861111111111122E-3</v>
      </c>
      <c r="Y5" s="9">
        <v>3</v>
      </c>
      <c r="Z5" s="338">
        <v>93</v>
      </c>
      <c r="AA5" s="340">
        <v>7.6388888888888886E-3</v>
      </c>
      <c r="AB5" s="16">
        <v>14</v>
      </c>
      <c r="AC5" s="338">
        <v>105</v>
      </c>
      <c r="AD5" s="340">
        <v>8.3333333333333332E-3</v>
      </c>
      <c r="AE5" s="17">
        <v>8</v>
      </c>
      <c r="AF5" s="338">
        <v>117</v>
      </c>
      <c r="AG5" s="340">
        <v>7.6388888888888886E-3</v>
      </c>
      <c r="AH5" s="17">
        <v>3</v>
      </c>
      <c r="AI5" s="6" t="s">
        <v>11</v>
      </c>
    </row>
    <row r="6" spans="1:35" ht="15.75" thickBot="1" x14ac:dyDescent="0.3">
      <c r="A6" s="6" t="s">
        <v>12</v>
      </c>
      <c r="B6" s="18">
        <v>4</v>
      </c>
      <c r="C6" s="8">
        <v>7.1180555555555554E-3</v>
      </c>
      <c r="D6" s="16">
        <v>4</v>
      </c>
      <c r="E6" s="18">
        <v>15</v>
      </c>
      <c r="F6" s="10">
        <v>7.6388888888888886E-3</v>
      </c>
      <c r="G6" s="16">
        <v>4</v>
      </c>
      <c r="H6" s="18">
        <v>26</v>
      </c>
      <c r="I6" s="10">
        <v>7.6388888888888886E-3</v>
      </c>
      <c r="J6" s="26">
        <v>15</v>
      </c>
      <c r="K6" s="19">
        <v>39</v>
      </c>
      <c r="L6" s="8">
        <v>7.9861111111111122E-3</v>
      </c>
      <c r="M6" s="20">
        <v>12</v>
      </c>
      <c r="N6" s="18">
        <v>50</v>
      </c>
      <c r="O6" s="10">
        <v>7.7546296296296287E-3</v>
      </c>
      <c r="P6" s="16">
        <v>6</v>
      </c>
      <c r="Q6" s="18">
        <v>61</v>
      </c>
      <c r="R6" s="172">
        <v>1.1111111111111112E-2</v>
      </c>
      <c r="S6" s="31">
        <v>17</v>
      </c>
      <c r="T6" s="18">
        <v>72</v>
      </c>
      <c r="U6" s="10">
        <v>7.9861111111111122E-3</v>
      </c>
      <c r="V6" s="13">
        <v>11</v>
      </c>
      <c r="W6" s="339">
        <v>83</v>
      </c>
      <c r="X6" s="340">
        <v>7.9861111111111122E-3</v>
      </c>
      <c r="Y6" s="9">
        <v>4</v>
      </c>
      <c r="Z6" s="339">
        <v>94</v>
      </c>
      <c r="AA6" s="340">
        <v>7.6388888888888886E-3</v>
      </c>
      <c r="AB6" s="16">
        <v>15</v>
      </c>
      <c r="AC6" s="339">
        <v>106</v>
      </c>
      <c r="AD6" s="340">
        <v>8.3333333333333332E-3</v>
      </c>
      <c r="AE6" s="17">
        <v>9</v>
      </c>
      <c r="AF6" s="339">
        <v>118</v>
      </c>
      <c r="AG6" s="340">
        <v>7.6388888888888886E-3</v>
      </c>
      <c r="AH6" s="17">
        <v>4</v>
      </c>
      <c r="AI6" s="6" t="s">
        <v>12</v>
      </c>
    </row>
    <row r="7" spans="1:35" ht="15.75" thickBot="1" x14ac:dyDescent="0.3">
      <c r="A7" s="6" t="s">
        <v>13</v>
      </c>
      <c r="B7" s="7">
        <v>5</v>
      </c>
      <c r="C7" s="8">
        <v>7.1180555555555554E-3</v>
      </c>
      <c r="D7" s="16">
        <v>5</v>
      </c>
      <c r="E7" s="7">
        <v>16</v>
      </c>
      <c r="F7" s="10">
        <v>7.6388888888888886E-3</v>
      </c>
      <c r="G7" s="9">
        <v>5</v>
      </c>
      <c r="H7" s="11">
        <v>27</v>
      </c>
      <c r="I7" s="30">
        <v>1.1111111111111112E-2</v>
      </c>
      <c r="J7" s="31">
        <v>16</v>
      </c>
      <c r="K7" s="32">
        <v>40</v>
      </c>
      <c r="L7" s="8">
        <v>7.9861111111111122E-3</v>
      </c>
      <c r="M7" s="12">
        <v>13</v>
      </c>
      <c r="N7" s="7">
        <v>51</v>
      </c>
      <c r="O7" s="10">
        <v>7.7546296296296287E-3</v>
      </c>
      <c r="P7" s="9">
        <v>7</v>
      </c>
      <c r="Q7" s="7">
        <v>62</v>
      </c>
      <c r="R7" s="10">
        <v>7.6388888888888886E-3</v>
      </c>
      <c r="S7" s="12">
        <v>1</v>
      </c>
      <c r="T7" s="7">
        <v>73</v>
      </c>
      <c r="U7" s="10">
        <v>7.9861111111111122E-3</v>
      </c>
      <c r="V7" s="13">
        <v>12</v>
      </c>
      <c r="W7" s="338">
        <v>84</v>
      </c>
      <c r="X7" s="340">
        <v>7.9861111111111122E-3</v>
      </c>
      <c r="Y7" s="9">
        <v>5</v>
      </c>
      <c r="Z7" s="338">
        <v>95</v>
      </c>
      <c r="AA7" s="340">
        <v>7.6388888888888886E-3</v>
      </c>
      <c r="AB7" s="16">
        <v>16</v>
      </c>
      <c r="AC7" s="338">
        <v>107</v>
      </c>
      <c r="AD7" s="340">
        <v>8.3333333333333332E-3</v>
      </c>
      <c r="AE7" s="17">
        <v>10</v>
      </c>
      <c r="AF7" s="338">
        <v>119</v>
      </c>
      <c r="AG7" s="340">
        <v>7.6388888888888886E-3</v>
      </c>
      <c r="AH7" s="17">
        <v>5</v>
      </c>
      <c r="AI7" s="6" t="s">
        <v>13</v>
      </c>
    </row>
    <row r="8" spans="1:35" ht="15.75" thickBot="1" x14ac:dyDescent="0.3">
      <c r="A8" s="6" t="s">
        <v>14</v>
      </c>
      <c r="B8" s="18">
        <v>6</v>
      </c>
      <c r="C8" s="8">
        <v>7.1180555555555554E-3</v>
      </c>
      <c r="D8" s="16">
        <v>6</v>
      </c>
      <c r="E8" s="18">
        <v>17</v>
      </c>
      <c r="F8" s="10">
        <v>7.6388888888888886E-3</v>
      </c>
      <c r="G8" s="16">
        <v>6</v>
      </c>
      <c r="H8" s="18">
        <v>28</v>
      </c>
      <c r="I8" s="23">
        <v>7.6388888888888886E-3</v>
      </c>
      <c r="J8" s="9">
        <v>1</v>
      </c>
      <c r="K8" s="19">
        <v>41</v>
      </c>
      <c r="L8" s="8">
        <v>7.9861111111111122E-3</v>
      </c>
      <c r="M8" s="20">
        <v>14</v>
      </c>
      <c r="N8" s="18">
        <v>52</v>
      </c>
      <c r="O8" s="10">
        <v>7.7546296296296287E-3</v>
      </c>
      <c r="P8" s="16">
        <v>8</v>
      </c>
      <c r="Q8" s="18">
        <v>63</v>
      </c>
      <c r="R8" s="10">
        <v>7.6388888888888886E-3</v>
      </c>
      <c r="S8" s="16">
        <v>2</v>
      </c>
      <c r="T8" s="18">
        <v>74</v>
      </c>
      <c r="U8" s="10">
        <v>7.9861111111111122E-3</v>
      </c>
      <c r="V8" s="13">
        <v>13</v>
      </c>
      <c r="W8" s="339">
        <v>85</v>
      </c>
      <c r="X8" s="340">
        <v>7.9861111111111122E-3</v>
      </c>
      <c r="Y8" s="9">
        <v>6</v>
      </c>
      <c r="Z8" s="339">
        <v>96</v>
      </c>
      <c r="AA8" s="340">
        <v>7.6388888888888886E-3</v>
      </c>
      <c r="AB8" s="16">
        <v>17</v>
      </c>
      <c r="AC8" s="339">
        <v>108</v>
      </c>
      <c r="AD8" s="340">
        <v>8.3333333333333332E-3</v>
      </c>
      <c r="AE8" s="17">
        <v>11</v>
      </c>
      <c r="AF8" s="339">
        <v>120</v>
      </c>
      <c r="AG8" s="340">
        <v>7.6388888888888886E-3</v>
      </c>
      <c r="AH8" s="17">
        <v>6</v>
      </c>
      <c r="AI8" s="6" t="s">
        <v>14</v>
      </c>
    </row>
    <row r="9" spans="1:35" ht="15.75" thickBot="1" x14ac:dyDescent="0.3">
      <c r="A9" s="6" t="s">
        <v>15</v>
      </c>
      <c r="B9" s="7">
        <v>7</v>
      </c>
      <c r="C9" s="8">
        <v>7.1180555555555554E-3</v>
      </c>
      <c r="D9" s="16">
        <v>7</v>
      </c>
      <c r="E9" s="7">
        <v>18</v>
      </c>
      <c r="F9" s="10">
        <v>7.6388888888888886E-3</v>
      </c>
      <c r="G9" s="9">
        <v>7</v>
      </c>
      <c r="H9" s="7">
        <v>29</v>
      </c>
      <c r="I9" s="23">
        <v>7.6388888888888886E-3</v>
      </c>
      <c r="J9" s="20">
        <v>2</v>
      </c>
      <c r="K9" s="11">
        <v>42</v>
      </c>
      <c r="L9" s="8">
        <v>7.9861111111111122E-3</v>
      </c>
      <c r="M9" s="12">
        <v>15</v>
      </c>
      <c r="N9" s="7">
        <v>53</v>
      </c>
      <c r="O9" s="10">
        <v>7.7546296296296287E-3</v>
      </c>
      <c r="P9" s="9">
        <v>9</v>
      </c>
      <c r="Q9" s="7">
        <v>64</v>
      </c>
      <c r="R9" s="10">
        <v>7.6388888888888886E-3</v>
      </c>
      <c r="S9" s="12">
        <v>3</v>
      </c>
      <c r="T9" s="7">
        <v>75</v>
      </c>
      <c r="U9" s="10">
        <v>7.9861111111111122E-3</v>
      </c>
      <c r="V9" s="13">
        <v>14</v>
      </c>
      <c r="W9" s="338">
        <v>86</v>
      </c>
      <c r="X9" s="340">
        <v>7.9861111111111122E-3</v>
      </c>
      <c r="Y9" s="9">
        <v>7</v>
      </c>
      <c r="Z9" s="338">
        <v>97</v>
      </c>
      <c r="AA9" s="341">
        <v>1.0416666666666666E-2</v>
      </c>
      <c r="AB9" s="31">
        <v>18</v>
      </c>
      <c r="AC9" s="338">
        <v>109</v>
      </c>
      <c r="AD9" s="340">
        <v>8.3333333333333332E-3</v>
      </c>
      <c r="AE9" s="17">
        <v>12</v>
      </c>
      <c r="AF9" s="338">
        <v>121</v>
      </c>
      <c r="AG9" s="340">
        <v>7.6388888888888886E-3</v>
      </c>
      <c r="AH9" s="17">
        <v>7</v>
      </c>
      <c r="AI9" s="6" t="s">
        <v>15</v>
      </c>
    </row>
    <row r="10" spans="1:35" ht="15.75" thickBot="1" x14ac:dyDescent="0.3">
      <c r="A10" s="6" t="s">
        <v>16</v>
      </c>
      <c r="B10" s="18">
        <v>8</v>
      </c>
      <c r="C10" s="8">
        <v>7.1180555555555554E-3</v>
      </c>
      <c r="D10" s="16">
        <v>8</v>
      </c>
      <c r="E10" s="18">
        <v>19</v>
      </c>
      <c r="F10" s="10">
        <v>7.6388888888888886E-3</v>
      </c>
      <c r="G10" s="16">
        <v>8</v>
      </c>
      <c r="H10" s="18">
        <v>30</v>
      </c>
      <c r="I10" s="23">
        <v>7.6388888888888886E-3</v>
      </c>
      <c r="J10" s="16">
        <v>3</v>
      </c>
      <c r="K10" s="19">
        <v>43</v>
      </c>
      <c r="L10" s="8">
        <v>7.9861111111111122E-3</v>
      </c>
      <c r="M10" s="26">
        <v>16</v>
      </c>
      <c r="N10" s="18">
        <v>54</v>
      </c>
      <c r="O10" s="10">
        <v>7.7546296296296287E-3</v>
      </c>
      <c r="P10" s="16">
        <v>10</v>
      </c>
      <c r="Q10" s="18">
        <v>65</v>
      </c>
      <c r="R10" s="10">
        <v>7.6388888888888886E-3</v>
      </c>
      <c r="S10" s="16">
        <v>4</v>
      </c>
      <c r="T10" s="18">
        <v>76</v>
      </c>
      <c r="U10" s="10">
        <v>7.9861111111111122E-3</v>
      </c>
      <c r="V10" s="13">
        <v>15</v>
      </c>
      <c r="W10" s="339">
        <v>87</v>
      </c>
      <c r="X10" s="340">
        <v>7.9861111111111122E-3</v>
      </c>
      <c r="Y10" s="9">
        <v>8</v>
      </c>
      <c r="Z10" s="339">
        <v>98</v>
      </c>
      <c r="AA10" s="340">
        <v>7.6388888888888886E-3</v>
      </c>
      <c r="AB10" s="16">
        <v>1</v>
      </c>
      <c r="AC10" s="339">
        <v>110</v>
      </c>
      <c r="AD10" s="340">
        <v>8.3333333333333332E-3</v>
      </c>
      <c r="AE10" s="17">
        <v>13</v>
      </c>
      <c r="AF10" s="339">
        <v>122</v>
      </c>
      <c r="AG10" s="340">
        <v>7.6388888888888886E-3</v>
      </c>
      <c r="AH10" s="17">
        <v>8</v>
      </c>
      <c r="AI10" s="6" t="s">
        <v>16</v>
      </c>
    </row>
    <row r="11" spans="1:35" ht="15.75" thickBot="1" x14ac:dyDescent="0.3">
      <c r="A11" s="6" t="s">
        <v>17</v>
      </c>
      <c r="B11" s="11">
        <v>9</v>
      </c>
      <c r="C11" s="8">
        <v>7.1180555555555554E-3</v>
      </c>
      <c r="D11" s="20">
        <v>9</v>
      </c>
      <c r="E11" s="7">
        <v>20</v>
      </c>
      <c r="F11" s="10">
        <v>7.6388888888888886E-3</v>
      </c>
      <c r="G11" s="9">
        <v>9</v>
      </c>
      <c r="H11" s="7">
        <v>31</v>
      </c>
      <c r="I11" s="23">
        <v>7.6388888888888886E-3</v>
      </c>
      <c r="J11" s="20">
        <v>4</v>
      </c>
      <c r="K11" s="11">
        <v>44</v>
      </c>
      <c r="L11" s="138">
        <v>1.1458333333333334E-2</v>
      </c>
      <c r="M11" s="31">
        <v>17</v>
      </c>
      <c r="N11" s="7">
        <v>55</v>
      </c>
      <c r="O11" s="10">
        <v>7.7546296296296287E-3</v>
      </c>
      <c r="P11" s="9">
        <v>11</v>
      </c>
      <c r="Q11" s="7">
        <v>66</v>
      </c>
      <c r="R11" s="10">
        <v>7.6388888888888886E-3</v>
      </c>
      <c r="S11" s="12">
        <v>5</v>
      </c>
      <c r="T11" s="7">
        <v>77</v>
      </c>
      <c r="U11" s="10">
        <v>7.9861111111111122E-3</v>
      </c>
      <c r="V11" s="13">
        <v>16</v>
      </c>
      <c r="W11" s="338">
        <v>88</v>
      </c>
      <c r="X11" s="340">
        <v>7.9861111111111122E-3</v>
      </c>
      <c r="Y11" s="9">
        <v>9</v>
      </c>
      <c r="Z11" s="338">
        <v>99</v>
      </c>
      <c r="AA11" s="340">
        <v>7.6388888888888886E-3</v>
      </c>
      <c r="AB11" s="16">
        <v>2</v>
      </c>
      <c r="AC11" s="338">
        <v>111</v>
      </c>
      <c r="AD11" s="340">
        <v>8.3333333333333332E-3</v>
      </c>
      <c r="AE11" s="17">
        <v>14</v>
      </c>
      <c r="AF11" s="338">
        <v>123</v>
      </c>
      <c r="AG11" s="340">
        <v>7.6388888888888886E-3</v>
      </c>
      <c r="AH11" s="17">
        <v>9</v>
      </c>
      <c r="AI11" s="6" t="s">
        <v>17</v>
      </c>
    </row>
    <row r="12" spans="1:35" ht="15.75" thickBot="1" x14ac:dyDescent="0.3">
      <c r="A12" s="6" t="s">
        <v>18</v>
      </c>
      <c r="B12" s="18">
        <v>10</v>
      </c>
      <c r="C12" s="8">
        <v>7.1180555555555554E-3</v>
      </c>
      <c r="D12" s="39">
        <v>10</v>
      </c>
      <c r="E12" s="18">
        <v>21</v>
      </c>
      <c r="F12" s="10">
        <v>7.6388888888888886E-3</v>
      </c>
      <c r="G12" s="16">
        <v>10</v>
      </c>
      <c r="H12" s="18">
        <v>32</v>
      </c>
      <c r="I12" s="23">
        <v>7.6388888888888886E-3</v>
      </c>
      <c r="J12" s="16">
        <v>5</v>
      </c>
      <c r="K12" s="19">
        <v>45</v>
      </c>
      <c r="L12" s="8">
        <v>7.9861111111111122E-3</v>
      </c>
      <c r="M12" s="24">
        <v>1</v>
      </c>
      <c r="N12" s="18">
        <v>56</v>
      </c>
      <c r="O12" s="10">
        <v>7.7546296296296287E-3</v>
      </c>
      <c r="P12" s="16">
        <v>12</v>
      </c>
      <c r="Q12" s="18">
        <v>67</v>
      </c>
      <c r="R12" s="10">
        <v>7.6388888888888886E-3</v>
      </c>
      <c r="S12" s="16">
        <v>6</v>
      </c>
      <c r="T12" s="18">
        <v>78</v>
      </c>
      <c r="U12" s="10">
        <v>7.9861111111111122E-3</v>
      </c>
      <c r="V12" s="13">
        <v>17</v>
      </c>
      <c r="W12" s="339">
        <v>89</v>
      </c>
      <c r="X12" s="340">
        <v>7.9861111111111122E-3</v>
      </c>
      <c r="Y12" s="9">
        <v>10</v>
      </c>
      <c r="Z12" s="339">
        <v>100</v>
      </c>
      <c r="AA12" s="340">
        <v>7.6388888888888886E-3</v>
      </c>
      <c r="AB12" s="16">
        <v>3</v>
      </c>
      <c r="AC12" s="339">
        <v>112</v>
      </c>
      <c r="AD12" s="340">
        <v>8.3333333333333332E-3</v>
      </c>
      <c r="AE12" s="17">
        <v>15</v>
      </c>
      <c r="AF12" s="339">
        <v>124</v>
      </c>
      <c r="AG12" s="340">
        <v>7.6388888888888886E-3</v>
      </c>
      <c r="AH12" s="17">
        <v>10</v>
      </c>
      <c r="AI12" s="6" t="s">
        <v>18</v>
      </c>
    </row>
    <row r="13" spans="1:35" ht="15.75" thickBot="1" x14ac:dyDescent="0.3">
      <c r="A13" s="6" t="s">
        <v>20</v>
      </c>
      <c r="B13" s="41">
        <v>11</v>
      </c>
      <c r="C13" s="30">
        <v>9.2013888888888892E-3</v>
      </c>
      <c r="D13" s="31">
        <v>11</v>
      </c>
      <c r="E13" s="42">
        <v>22</v>
      </c>
      <c r="F13" s="10">
        <v>7.6388888888888886E-3</v>
      </c>
      <c r="G13" s="12">
        <v>11</v>
      </c>
      <c r="H13" s="7">
        <v>33</v>
      </c>
      <c r="I13" s="23">
        <v>7.6388888888888886E-3</v>
      </c>
      <c r="J13" s="20">
        <v>6</v>
      </c>
      <c r="K13" s="11">
        <v>46</v>
      </c>
      <c r="L13" s="8">
        <v>7.9861111111111122E-3</v>
      </c>
      <c r="M13" s="43">
        <v>2</v>
      </c>
      <c r="N13" s="7">
        <v>57</v>
      </c>
      <c r="O13" s="10">
        <v>7.7546296296296287E-3</v>
      </c>
      <c r="P13" s="9">
        <v>13</v>
      </c>
      <c r="Q13" s="7">
        <v>68</v>
      </c>
      <c r="R13" s="10">
        <v>7.6388888888888886E-3</v>
      </c>
      <c r="S13" s="12">
        <v>7</v>
      </c>
      <c r="T13" s="7">
        <v>79</v>
      </c>
      <c r="U13" s="172">
        <v>1.1458333333333334E-2</v>
      </c>
      <c r="V13" s="31">
        <v>18</v>
      </c>
      <c r="W13" s="338">
        <v>90</v>
      </c>
      <c r="X13" s="340">
        <v>7.9861111111111122E-3</v>
      </c>
      <c r="Y13" s="9">
        <v>11</v>
      </c>
      <c r="Z13" s="338">
        <v>101</v>
      </c>
      <c r="AA13" s="340">
        <v>7.6388888888888886E-3</v>
      </c>
      <c r="AB13" s="16">
        <v>4</v>
      </c>
      <c r="AC13" s="338">
        <v>113</v>
      </c>
      <c r="AD13" s="340">
        <v>8.3333333333333332E-3</v>
      </c>
      <c r="AE13" s="17">
        <v>16</v>
      </c>
      <c r="AF13" s="46"/>
      <c r="AG13" s="44">
        <v>0</v>
      </c>
      <c r="AH13" s="17"/>
      <c r="AI13" s="6" t="s">
        <v>20</v>
      </c>
    </row>
    <row r="14" spans="1:35" ht="15.75" thickBot="1" x14ac:dyDescent="0.3">
      <c r="A14" s="6" t="s">
        <v>21</v>
      </c>
      <c r="B14" s="46"/>
      <c r="C14" s="47">
        <v>0</v>
      </c>
      <c r="D14" s="9"/>
      <c r="E14" s="36"/>
      <c r="F14" s="40">
        <v>0</v>
      </c>
      <c r="G14" s="43"/>
      <c r="H14" s="18">
        <v>34</v>
      </c>
      <c r="I14" s="23">
        <v>7.6388888888888886E-3</v>
      </c>
      <c r="J14" s="16">
        <v>7</v>
      </c>
      <c r="K14" s="36"/>
      <c r="L14" s="37">
        <v>0</v>
      </c>
      <c r="M14" s="43"/>
      <c r="N14" s="36"/>
      <c r="O14" s="44">
        <v>0</v>
      </c>
      <c r="P14" s="16"/>
      <c r="Q14" s="36"/>
      <c r="R14" s="37">
        <v>0</v>
      </c>
      <c r="S14" s="43"/>
      <c r="T14" s="46"/>
      <c r="U14" s="44">
        <v>0</v>
      </c>
      <c r="V14" s="13"/>
      <c r="W14" s="36"/>
      <c r="X14" s="44">
        <v>0</v>
      </c>
      <c r="Y14" s="9"/>
      <c r="Z14" s="339">
        <v>102</v>
      </c>
      <c r="AA14" s="340">
        <v>7.6388888888888886E-3</v>
      </c>
      <c r="AB14" s="16">
        <v>5</v>
      </c>
      <c r="AC14" s="339">
        <v>114</v>
      </c>
      <c r="AD14" s="341">
        <v>1.1805555555555555E-2</v>
      </c>
      <c r="AE14" s="31">
        <v>17</v>
      </c>
      <c r="AF14" s="46"/>
      <c r="AG14" s="44">
        <v>0</v>
      </c>
      <c r="AH14" s="17"/>
      <c r="AI14" s="6" t="s">
        <v>21</v>
      </c>
    </row>
    <row r="15" spans="1:35" ht="15.75" thickBot="1" x14ac:dyDescent="0.3">
      <c r="A15" s="6" t="s">
        <v>22</v>
      </c>
      <c r="B15" s="46"/>
      <c r="C15" s="44">
        <v>0</v>
      </c>
      <c r="D15" s="48"/>
      <c r="E15" s="36"/>
      <c r="F15" s="37">
        <v>0</v>
      </c>
      <c r="G15" s="43"/>
      <c r="H15" s="11">
        <v>35</v>
      </c>
      <c r="I15" s="23">
        <v>7.6388888888888886E-3</v>
      </c>
      <c r="J15" s="26">
        <v>8</v>
      </c>
      <c r="K15" s="36"/>
      <c r="L15" s="37">
        <v>0</v>
      </c>
      <c r="M15" s="43"/>
      <c r="N15" s="37"/>
      <c r="O15" s="44">
        <v>0</v>
      </c>
      <c r="P15" s="16"/>
      <c r="Q15" s="36"/>
      <c r="R15" s="37">
        <v>0</v>
      </c>
      <c r="S15" s="43"/>
      <c r="T15" s="46"/>
      <c r="U15" s="44">
        <v>0</v>
      </c>
      <c r="V15" s="13"/>
      <c r="W15" s="36"/>
      <c r="X15" s="44">
        <v>0</v>
      </c>
      <c r="Y15" s="9"/>
      <c r="Z15" s="36"/>
      <c r="AA15" s="37">
        <v>0</v>
      </c>
      <c r="AB15" s="16"/>
      <c r="AC15" s="46"/>
      <c r="AD15" s="44">
        <v>0</v>
      </c>
      <c r="AE15" s="17"/>
      <c r="AF15" s="46"/>
      <c r="AG15" s="44">
        <v>0</v>
      </c>
      <c r="AH15" s="17"/>
      <c r="AI15" s="6" t="s">
        <v>22</v>
      </c>
    </row>
    <row r="16" spans="1:35" ht="15.75" thickBot="1" x14ac:dyDescent="0.3">
      <c r="A16" s="6" t="s">
        <v>23</v>
      </c>
      <c r="B16" s="46"/>
      <c r="C16" s="44">
        <v>0</v>
      </c>
      <c r="D16" s="43"/>
      <c r="E16" s="36"/>
      <c r="F16" s="44">
        <v>0</v>
      </c>
      <c r="G16" s="43"/>
      <c r="H16" s="46"/>
      <c r="I16" s="49">
        <v>0</v>
      </c>
      <c r="J16" s="50" t="s">
        <v>24</v>
      </c>
      <c r="K16" s="51"/>
      <c r="L16" s="44">
        <v>0</v>
      </c>
      <c r="M16" s="43"/>
      <c r="N16" s="36"/>
      <c r="O16" s="44">
        <v>0</v>
      </c>
      <c r="P16" s="16"/>
      <c r="Q16" s="36"/>
      <c r="R16" s="44">
        <v>0</v>
      </c>
      <c r="S16" s="43"/>
      <c r="T16" s="46"/>
      <c r="U16" s="44">
        <v>0</v>
      </c>
      <c r="V16" s="50" t="s">
        <v>24</v>
      </c>
      <c r="W16" s="36"/>
      <c r="X16" s="44">
        <v>0</v>
      </c>
      <c r="Y16" s="43"/>
      <c r="Z16" s="36"/>
      <c r="AA16" s="37">
        <v>0</v>
      </c>
      <c r="AB16" s="16"/>
      <c r="AC16" s="46"/>
      <c r="AD16" s="44">
        <v>0</v>
      </c>
      <c r="AE16" s="17"/>
      <c r="AF16" s="46"/>
      <c r="AG16" s="44">
        <v>0</v>
      </c>
      <c r="AH16" s="17"/>
      <c r="AI16" s="6" t="s">
        <v>23</v>
      </c>
    </row>
    <row r="17" spans="1:35" ht="15.75" thickBot="1" x14ac:dyDescent="0.3">
      <c r="A17" s="6" t="s">
        <v>25</v>
      </c>
      <c r="B17" s="30">
        <f>C13-B20</f>
        <v>2.0833333333333329E-3</v>
      </c>
      <c r="C17" s="52">
        <v>0</v>
      </c>
      <c r="D17" s="31" t="s">
        <v>26</v>
      </c>
      <c r="E17" s="38"/>
      <c r="F17" s="37">
        <v>0</v>
      </c>
      <c r="G17" s="53"/>
      <c r="H17" s="30">
        <f>I7-H20</f>
        <v>3.4722222222222229E-3</v>
      </c>
      <c r="I17" s="54">
        <v>0</v>
      </c>
      <c r="J17" s="31" t="s">
        <v>26</v>
      </c>
      <c r="K17" s="30">
        <f>L11-K20</f>
        <v>3.472222222222222E-3</v>
      </c>
      <c r="L17" s="54">
        <v>0</v>
      </c>
      <c r="M17" s="31" t="s">
        <v>26</v>
      </c>
      <c r="N17" s="38"/>
      <c r="O17" s="37">
        <v>0</v>
      </c>
      <c r="P17" s="16"/>
      <c r="Q17" s="30">
        <f>R6-Q20</f>
        <v>3.4722222222222229E-3</v>
      </c>
      <c r="R17" s="37">
        <v>0</v>
      </c>
      <c r="S17" s="31" t="s">
        <v>26</v>
      </c>
      <c r="T17" s="30">
        <f>U13-T20</f>
        <v>3.472222222222222E-3</v>
      </c>
      <c r="U17" s="54">
        <v>0</v>
      </c>
      <c r="V17" s="31" t="s">
        <v>26</v>
      </c>
      <c r="W17" s="38"/>
      <c r="X17" s="37">
        <v>0</v>
      </c>
      <c r="Y17" s="43"/>
      <c r="Z17" s="30">
        <f>AA9-Z20</f>
        <v>2.7777777777777783E-3</v>
      </c>
      <c r="AA17" s="37">
        <v>0</v>
      </c>
      <c r="AB17" s="31" t="s">
        <v>26</v>
      </c>
      <c r="AC17" s="30">
        <f>AD14-AC20</f>
        <v>3.472222222222222E-3</v>
      </c>
      <c r="AD17" s="44">
        <v>0</v>
      </c>
      <c r="AE17" s="31" t="s">
        <v>26</v>
      </c>
      <c r="AF17" s="46"/>
      <c r="AG17" s="44">
        <v>0</v>
      </c>
      <c r="AH17" s="17"/>
      <c r="AI17" s="6" t="s">
        <v>25</v>
      </c>
    </row>
    <row r="18" spans="1:35" ht="15.75" thickBot="1" x14ac:dyDescent="0.3">
      <c r="A18" s="56" t="s">
        <v>27</v>
      </c>
      <c r="B18" s="57" t="s">
        <v>78</v>
      </c>
      <c r="C18" s="58">
        <v>0</v>
      </c>
      <c r="D18" s="13"/>
      <c r="E18" s="46"/>
      <c r="F18" s="44">
        <v>0</v>
      </c>
      <c r="G18" s="53"/>
      <c r="H18" s="57" t="s">
        <v>78</v>
      </c>
      <c r="I18" s="58">
        <v>0</v>
      </c>
      <c r="J18" s="59"/>
      <c r="K18" s="57" t="s">
        <v>78</v>
      </c>
      <c r="L18" s="58">
        <v>0</v>
      </c>
      <c r="M18" s="24"/>
      <c r="N18" s="46"/>
      <c r="O18" s="44">
        <v>0</v>
      </c>
      <c r="P18" s="16"/>
      <c r="Q18" s="57" t="s">
        <v>78</v>
      </c>
      <c r="R18" s="44">
        <v>0</v>
      </c>
      <c r="S18" s="53"/>
      <c r="T18" s="57" t="s">
        <v>78</v>
      </c>
      <c r="U18" s="58">
        <v>0</v>
      </c>
      <c r="V18" s="24"/>
      <c r="W18" s="46"/>
      <c r="X18" s="44">
        <v>0</v>
      </c>
      <c r="Y18" s="43"/>
      <c r="Z18" s="57" t="s">
        <v>78</v>
      </c>
      <c r="AA18" s="44">
        <v>0</v>
      </c>
      <c r="AB18" s="24"/>
      <c r="AC18" s="57" t="s">
        <v>78</v>
      </c>
      <c r="AD18" s="44">
        <v>0</v>
      </c>
      <c r="AE18" s="24"/>
      <c r="AF18" s="46"/>
      <c r="AG18" s="44">
        <v>0</v>
      </c>
      <c r="AH18" s="17"/>
      <c r="AI18" s="56" t="s">
        <v>27</v>
      </c>
    </row>
    <row r="19" spans="1:35" x14ac:dyDescent="0.25">
      <c r="A19" s="61" t="s">
        <v>28</v>
      </c>
      <c r="B19" s="254">
        <f>B21/B2</f>
        <v>7.3074494949494952E-3</v>
      </c>
      <c r="C19" s="255"/>
      <c r="D19" s="62">
        <v>0</v>
      </c>
      <c r="E19" s="254">
        <f>(E21)/E2</f>
        <v>7.8282828282828284E-3</v>
      </c>
      <c r="F19" s="255"/>
      <c r="G19" s="62">
        <v>0</v>
      </c>
      <c r="H19" s="254">
        <f>(H21)/H2</f>
        <v>8.0662393162393171E-3</v>
      </c>
      <c r="I19" s="255"/>
      <c r="J19" s="62">
        <v>0</v>
      </c>
      <c r="K19" s="254">
        <f>(K21)/K2</f>
        <v>8.6174242424242424E-3</v>
      </c>
      <c r="L19" s="255"/>
      <c r="M19" s="62">
        <v>0</v>
      </c>
      <c r="N19" s="254">
        <f>(N21)/N2</f>
        <v>7.9440235690235658E-3</v>
      </c>
      <c r="O19" s="255"/>
      <c r="P19" s="62">
        <v>0</v>
      </c>
      <c r="Q19" s="254">
        <f>(Q21)/Q2</f>
        <v>8.1439393939393943E-3</v>
      </c>
      <c r="R19" s="255"/>
      <c r="S19" s="62">
        <v>0</v>
      </c>
      <c r="T19" s="254">
        <f>SUM(U3:U7)/5</f>
        <v>8.4027777777777781E-3</v>
      </c>
      <c r="U19" s="255"/>
      <c r="V19" s="62">
        <v>0</v>
      </c>
      <c r="W19" s="254">
        <f>(W21+V21)/W2</f>
        <v>8.3017676767676764E-3</v>
      </c>
      <c r="X19" s="255"/>
      <c r="Y19" s="62">
        <v>0</v>
      </c>
      <c r="Z19" s="254">
        <f>(Z21+Y21)/Z2</f>
        <v>8.0439814814814818E-3</v>
      </c>
      <c r="AA19" s="255"/>
      <c r="AB19" s="62">
        <v>0</v>
      </c>
      <c r="AC19" s="254">
        <f>(AC21+AB21)/AC2</f>
        <v>8.6226851851851846E-3</v>
      </c>
      <c r="AD19" s="255"/>
      <c r="AE19" s="62"/>
      <c r="AF19" s="254">
        <f>(AF21+AE21)/AF2</f>
        <v>7.8472222222222224E-3</v>
      </c>
      <c r="AG19" s="255"/>
      <c r="AH19" s="62"/>
      <c r="AI19" s="61" t="s">
        <v>28</v>
      </c>
    </row>
    <row r="20" spans="1:35" x14ac:dyDescent="0.25">
      <c r="A20" s="63" t="s">
        <v>29</v>
      </c>
      <c r="B20" s="184">
        <f>AVERAGE(C4:C12)</f>
        <v>7.1180555555555563E-3</v>
      </c>
      <c r="C20" s="185"/>
      <c r="D20" s="64"/>
      <c r="E20" s="184">
        <f>AVERAGE(F4:F13)</f>
        <v>7.6388888888888878E-3</v>
      </c>
      <c r="F20" s="185"/>
      <c r="G20" s="64"/>
      <c r="H20" s="184">
        <f>SUM(I4,I5,I6,I8,I9,I10,I11,I12,I13,I14,I15)/11</f>
        <v>7.6388888888888886E-3</v>
      </c>
      <c r="I20" s="185"/>
      <c r="J20" s="64"/>
      <c r="K20" s="184">
        <f>SUM(L4,L5,L6,L7,L9,L10)/6</f>
        <v>7.9861111111111122E-3</v>
      </c>
      <c r="L20" s="185"/>
      <c r="M20" s="64"/>
      <c r="N20" s="184">
        <f>AVERAGE(O4:O9)</f>
        <v>7.7546296296296278E-3</v>
      </c>
      <c r="O20" s="185"/>
      <c r="P20" s="64"/>
      <c r="Q20" s="184">
        <f>AVERAGE(R7:R12)</f>
        <v>7.6388888888888886E-3</v>
      </c>
      <c r="R20" s="185"/>
      <c r="S20" s="64"/>
      <c r="T20" s="184">
        <f>AVERAGE(U4:U5)</f>
        <v>7.9861111111111122E-3</v>
      </c>
      <c r="U20" s="185"/>
      <c r="V20" s="64"/>
      <c r="W20" s="184">
        <f>AVERAGE(X4:X12)</f>
        <v>7.9861111111111122E-3</v>
      </c>
      <c r="X20" s="185"/>
      <c r="Y20" s="64"/>
      <c r="Z20" s="184">
        <f>(AA4+AA5+AA6+AA7+AA8+AA10+AA11+AA12+AA13+AA14)/(Z2-2)</f>
        <v>7.6388888888888878E-3</v>
      </c>
      <c r="AA20" s="185"/>
      <c r="AB20" s="64"/>
      <c r="AC20" s="184">
        <f>AVERAGE(AD4:AD13)</f>
        <v>8.3333333333333332E-3</v>
      </c>
      <c r="AD20" s="185"/>
      <c r="AE20" s="64"/>
      <c r="AF20" s="184">
        <f>AVERAGE(AG4:AG12)</f>
        <v>7.6388888888888878E-3</v>
      </c>
      <c r="AG20" s="185"/>
      <c r="AH20" s="64"/>
      <c r="AI20" s="63" t="s">
        <v>29</v>
      </c>
    </row>
    <row r="21" spans="1:35" x14ac:dyDescent="0.25">
      <c r="A21" s="65" t="s">
        <v>30</v>
      </c>
      <c r="B21" s="244">
        <f>SUM(C3:C18)</f>
        <v>8.038194444444445E-2</v>
      </c>
      <c r="C21" s="245"/>
      <c r="D21" s="66"/>
      <c r="E21" s="234">
        <f>SUM(F3:F13)</f>
        <v>8.611111111111111E-2</v>
      </c>
      <c r="F21" s="235"/>
      <c r="G21" s="67"/>
      <c r="H21" s="240">
        <f>SUM(I3:I18)</f>
        <v>0.10486111111111111</v>
      </c>
      <c r="I21" s="241"/>
      <c r="J21" s="67"/>
      <c r="K21" s="242">
        <f>SUM(L3:L18)</f>
        <v>9.4791666666666663E-2</v>
      </c>
      <c r="L21" s="243"/>
      <c r="M21" s="67"/>
      <c r="N21" s="244">
        <f>SUM(O3:O18)</f>
        <v>8.7384259259259231E-2</v>
      </c>
      <c r="O21" s="245"/>
      <c r="P21" s="67"/>
      <c r="Q21" s="252">
        <f>SUM(R3:R18)</f>
        <v>8.9583333333333334E-2</v>
      </c>
      <c r="R21" s="253"/>
      <c r="S21" s="67"/>
      <c r="T21" s="240">
        <f>SUM(U3:U18)</f>
        <v>9.3402777777777779E-2</v>
      </c>
      <c r="U21" s="241"/>
      <c r="V21" s="67"/>
      <c r="W21" s="242">
        <f>SUM(X3:X18)+Y18</f>
        <v>9.1319444444444439E-2</v>
      </c>
      <c r="X21" s="243"/>
      <c r="Y21" s="67"/>
      <c r="Z21" s="244">
        <f>SUM(AA3:AA18)+AB18</f>
        <v>9.6527777777777782E-2</v>
      </c>
      <c r="AA21" s="245"/>
      <c r="AB21" s="67"/>
      <c r="AC21" s="246">
        <f>SUM(AD3:AD18)+AE18</f>
        <v>0.10347222222222222</v>
      </c>
      <c r="AD21" s="247"/>
      <c r="AE21" s="68"/>
      <c r="AF21" s="248">
        <f>SUM(AG3:AG18)+AH18</f>
        <v>7.8472222222222221E-2</v>
      </c>
      <c r="AG21" s="249"/>
      <c r="AH21" s="68"/>
      <c r="AI21" s="65" t="s">
        <v>30</v>
      </c>
    </row>
    <row r="22" spans="1:35" ht="15.75" thickBot="1" x14ac:dyDescent="0.3">
      <c r="A22" s="69"/>
      <c r="B22" s="226">
        <f>B21</f>
        <v>8.038194444444445E-2</v>
      </c>
      <c r="C22" s="227"/>
      <c r="D22" s="70">
        <f>B22+D21</f>
        <v>8.038194444444445E-2</v>
      </c>
      <c r="E22" s="234">
        <f>D22+E21</f>
        <v>0.16649305555555555</v>
      </c>
      <c r="F22" s="235"/>
      <c r="G22" s="70">
        <f>E22+G21</f>
        <v>0.16649305555555555</v>
      </c>
      <c r="H22" s="222">
        <f>G22+H21</f>
        <v>0.27135416666666667</v>
      </c>
      <c r="I22" s="223"/>
      <c r="J22" s="70">
        <f>H22+J21</f>
        <v>0.27135416666666667</v>
      </c>
      <c r="K22" s="224">
        <f>J22+K21</f>
        <v>0.36614583333333334</v>
      </c>
      <c r="L22" s="225"/>
      <c r="M22" s="70">
        <f>K22+M21</f>
        <v>0.36614583333333334</v>
      </c>
      <c r="N22" s="250">
        <f>M22+N21</f>
        <v>0.45353009259259258</v>
      </c>
      <c r="O22" s="251"/>
      <c r="P22" s="70">
        <f>N22+P21</f>
        <v>0.45353009259259258</v>
      </c>
      <c r="Q22" s="238">
        <f>P22+Q21</f>
        <v>0.54311342592592593</v>
      </c>
      <c r="R22" s="239"/>
      <c r="S22" s="70">
        <f>Q22+S21</f>
        <v>0.54311342592592593</v>
      </c>
      <c r="T22" s="222">
        <f>S22+T21</f>
        <v>0.63651620370370376</v>
      </c>
      <c r="U22" s="223"/>
      <c r="V22" s="70">
        <f>T22+V21</f>
        <v>0.63651620370370376</v>
      </c>
      <c r="W22" s="224">
        <f>V22+W21</f>
        <v>0.72783564814814816</v>
      </c>
      <c r="X22" s="225"/>
      <c r="Y22" s="70">
        <f>W22+Y21</f>
        <v>0.72783564814814816</v>
      </c>
      <c r="Z22" s="226">
        <f>Y22+Z21</f>
        <v>0.82436342592592593</v>
      </c>
      <c r="AA22" s="227"/>
      <c r="AB22" s="70">
        <f>Z22+AB21</f>
        <v>0.82436342592592593</v>
      </c>
      <c r="AC22" s="222">
        <f>AB22+AC21</f>
        <v>0.92783564814814812</v>
      </c>
      <c r="AD22" s="223"/>
      <c r="AE22" s="71">
        <f>AC22</f>
        <v>0.92783564814814812</v>
      </c>
      <c r="AF22" s="222">
        <f>AE22+AF21</f>
        <v>1.0063078703703703</v>
      </c>
      <c r="AG22" s="223"/>
      <c r="AH22" s="71">
        <f>AF22</f>
        <v>1.0063078703703703</v>
      </c>
      <c r="AI22" s="69"/>
    </row>
    <row r="23" spans="1:35" ht="15.75" thickBot="1" x14ac:dyDescent="0.3">
      <c r="A23" s="69" t="s">
        <v>31</v>
      </c>
      <c r="B23" s="226">
        <f>C35+B22</f>
        <v>0.66371527777777783</v>
      </c>
      <c r="C23" s="227"/>
      <c r="D23" s="72">
        <f>B23+D21</f>
        <v>0.66371527777777783</v>
      </c>
      <c r="E23" s="234">
        <f>D23+E21</f>
        <v>0.74982638888888897</v>
      </c>
      <c r="F23" s="235"/>
      <c r="G23" s="72">
        <f>E23+G21</f>
        <v>0.74982638888888897</v>
      </c>
      <c r="H23" s="222">
        <f>E23+H21</f>
        <v>0.85468750000000004</v>
      </c>
      <c r="I23" s="223"/>
      <c r="J23" s="72">
        <f>H23+J21</f>
        <v>0.85468750000000004</v>
      </c>
      <c r="K23" s="224">
        <f>J23+K21</f>
        <v>0.94947916666666665</v>
      </c>
      <c r="L23" s="225"/>
      <c r="M23" s="72">
        <f>K23+M21</f>
        <v>0.94947916666666665</v>
      </c>
      <c r="N23" s="236">
        <f>M23+N21</f>
        <v>1.036863425925926</v>
      </c>
      <c r="O23" s="237"/>
      <c r="P23" s="72">
        <f>N23+P21</f>
        <v>1.036863425925926</v>
      </c>
      <c r="Q23" s="238">
        <f>P23+Q21</f>
        <v>1.1264467592592593</v>
      </c>
      <c r="R23" s="239"/>
      <c r="S23" s="72">
        <f>Q23+S21</f>
        <v>1.1264467592592593</v>
      </c>
      <c r="T23" s="222">
        <f>S23+T21</f>
        <v>1.219849537037037</v>
      </c>
      <c r="U23" s="223"/>
      <c r="V23" s="72">
        <f>T23+V21</f>
        <v>1.219849537037037</v>
      </c>
      <c r="W23" s="224">
        <f>V23+W21</f>
        <v>1.3111689814814815</v>
      </c>
      <c r="X23" s="225"/>
      <c r="Y23" s="72">
        <f>W23+Y21</f>
        <v>1.3111689814814815</v>
      </c>
      <c r="Z23" s="226">
        <f>Y23+Z21</f>
        <v>1.4076967592592593</v>
      </c>
      <c r="AA23" s="227"/>
      <c r="AB23" s="72">
        <f>Z23+AB21</f>
        <v>1.4076967592592593</v>
      </c>
      <c r="AC23" s="228">
        <f>AB23+AC21</f>
        <v>1.5111689814814815</v>
      </c>
      <c r="AD23" s="229"/>
      <c r="AE23" s="73">
        <f>AC23</f>
        <v>1.5111689814814815</v>
      </c>
      <c r="AF23" s="228">
        <f>AE23+AF21</f>
        <v>1.5896412037037038</v>
      </c>
      <c r="AG23" s="229"/>
      <c r="AH23" s="73">
        <f>AF23</f>
        <v>1.5896412037037038</v>
      </c>
      <c r="AI23" s="69" t="s">
        <v>31</v>
      </c>
    </row>
    <row r="24" spans="1:35" x14ac:dyDescent="0.25">
      <c r="A24" s="69" t="s">
        <v>32</v>
      </c>
      <c r="B24" s="230">
        <f>B2</f>
        <v>11</v>
      </c>
      <c r="C24" s="231"/>
      <c r="D24" s="74"/>
      <c r="E24" s="210">
        <f>B24+E2</f>
        <v>22</v>
      </c>
      <c r="F24" s="211"/>
      <c r="G24" s="74"/>
      <c r="H24" s="208">
        <f>E24+H2</f>
        <v>35</v>
      </c>
      <c r="I24" s="209"/>
      <c r="J24" s="74"/>
      <c r="K24" s="194">
        <f>H24+K2</f>
        <v>46</v>
      </c>
      <c r="L24" s="195"/>
      <c r="M24" s="74"/>
      <c r="N24" s="232">
        <f>K24+N2</f>
        <v>57</v>
      </c>
      <c r="O24" s="233"/>
      <c r="P24" s="74"/>
      <c r="Q24" s="214">
        <f>N24+Q2</f>
        <v>68</v>
      </c>
      <c r="R24" s="215"/>
      <c r="S24" s="74"/>
      <c r="T24" s="208">
        <f>Q24+T2</f>
        <v>79</v>
      </c>
      <c r="U24" s="209"/>
      <c r="V24" s="74"/>
      <c r="W24" s="194">
        <f>T24+W2</f>
        <v>90</v>
      </c>
      <c r="X24" s="195"/>
      <c r="Y24" s="74"/>
      <c r="Z24" s="196">
        <f>W24+Z2</f>
        <v>102</v>
      </c>
      <c r="AA24" s="197"/>
      <c r="AB24" s="74"/>
      <c r="AC24" s="218">
        <f>Z24+AC2</f>
        <v>114</v>
      </c>
      <c r="AD24" s="219"/>
      <c r="AE24" s="79"/>
      <c r="AF24" s="220">
        <f>AC24+AF2</f>
        <v>124</v>
      </c>
      <c r="AG24" s="221"/>
      <c r="AH24" s="79"/>
      <c r="AI24" s="69" t="s">
        <v>32</v>
      </c>
    </row>
    <row r="25" spans="1:35" x14ac:dyDescent="0.25">
      <c r="A25" s="69" t="s">
        <v>33</v>
      </c>
      <c r="B25" s="196">
        <f>C36*B2</f>
        <v>178.31</v>
      </c>
      <c r="C25" s="197"/>
      <c r="D25" s="74"/>
      <c r="E25" s="210">
        <f>(C36*E2)</f>
        <v>178.31</v>
      </c>
      <c r="F25" s="211"/>
      <c r="G25" s="74"/>
      <c r="H25" s="208">
        <f>(C36*H2)</f>
        <v>210.73000000000002</v>
      </c>
      <c r="I25" s="209"/>
      <c r="J25" s="74"/>
      <c r="K25" s="194">
        <f>(C36*K2)</f>
        <v>178.31</v>
      </c>
      <c r="L25" s="195"/>
      <c r="M25" s="74"/>
      <c r="N25" s="196">
        <f>(C36*N2)</f>
        <v>178.31</v>
      </c>
      <c r="O25" s="197"/>
      <c r="P25" s="74"/>
      <c r="Q25" s="214">
        <f>(C36*Q2)</f>
        <v>178.31</v>
      </c>
      <c r="R25" s="215"/>
      <c r="S25" s="74"/>
      <c r="T25" s="208">
        <f>(C36*T2)</f>
        <v>178.31</v>
      </c>
      <c r="U25" s="209"/>
      <c r="V25" s="74"/>
      <c r="W25" s="194">
        <f>(C36*W2)</f>
        <v>178.31</v>
      </c>
      <c r="X25" s="195"/>
      <c r="Y25" s="74"/>
      <c r="Z25" s="196">
        <f>(C36*Z2)</f>
        <v>194.52</v>
      </c>
      <c r="AA25" s="197"/>
      <c r="AB25" s="74"/>
      <c r="AC25" s="218">
        <f>(C36*AC2)</f>
        <v>194.52</v>
      </c>
      <c r="AD25" s="219"/>
      <c r="AE25" s="79"/>
      <c r="AF25" s="220">
        <f>(C36*AF2)</f>
        <v>162.10000000000002</v>
      </c>
      <c r="AG25" s="221"/>
      <c r="AH25" s="79"/>
      <c r="AI25" s="69" t="s">
        <v>33</v>
      </c>
    </row>
    <row r="26" spans="1:35" x14ac:dyDescent="0.25">
      <c r="A26" s="69" t="s">
        <v>34</v>
      </c>
      <c r="B26" s="196">
        <f>B25</f>
        <v>178.31</v>
      </c>
      <c r="C26" s="197"/>
      <c r="D26" s="74"/>
      <c r="E26" s="210">
        <f>B26+E25</f>
        <v>356.62</v>
      </c>
      <c r="F26" s="211"/>
      <c r="G26" s="74"/>
      <c r="H26" s="208">
        <f>E26+H25</f>
        <v>567.35</v>
      </c>
      <c r="I26" s="209"/>
      <c r="J26" s="74"/>
      <c r="K26" s="194">
        <f>H26+K25</f>
        <v>745.66000000000008</v>
      </c>
      <c r="L26" s="195"/>
      <c r="M26" s="74"/>
      <c r="N26" s="196">
        <f>K26+N25</f>
        <v>923.97</v>
      </c>
      <c r="O26" s="197"/>
      <c r="P26" s="74"/>
      <c r="Q26" s="214">
        <f>N26+Q25</f>
        <v>1102.28</v>
      </c>
      <c r="R26" s="215"/>
      <c r="S26" s="74"/>
      <c r="T26" s="208">
        <f>Q26+T25</f>
        <v>1280.5899999999999</v>
      </c>
      <c r="U26" s="209"/>
      <c r="V26" s="74"/>
      <c r="W26" s="194">
        <f>T26+W25</f>
        <v>1458.8999999999999</v>
      </c>
      <c r="X26" s="195"/>
      <c r="Y26" s="74"/>
      <c r="Z26" s="196">
        <f>W26+Z25</f>
        <v>1653.4199999999998</v>
      </c>
      <c r="AA26" s="197"/>
      <c r="AB26" s="74"/>
      <c r="AC26" s="198">
        <f>Z26+AC25</f>
        <v>1847.9399999999998</v>
      </c>
      <c r="AD26" s="199"/>
      <c r="AE26" s="79"/>
      <c r="AF26" s="200">
        <f>AC26+AF25</f>
        <v>2010.04</v>
      </c>
      <c r="AG26" s="201"/>
      <c r="AH26" s="79"/>
      <c r="AI26" s="69" t="s">
        <v>34</v>
      </c>
    </row>
    <row r="27" spans="1:35" x14ac:dyDescent="0.25">
      <c r="A27" s="69" t="s">
        <v>35</v>
      </c>
      <c r="B27" s="196">
        <f>D13*C36</f>
        <v>178.31</v>
      </c>
      <c r="C27" s="197"/>
      <c r="D27" s="84"/>
      <c r="E27" s="216" t="s">
        <v>36</v>
      </c>
      <c r="F27" s="217"/>
      <c r="G27" s="74"/>
      <c r="H27" s="208">
        <f>J7*C36</f>
        <v>259.36</v>
      </c>
      <c r="I27" s="209"/>
      <c r="J27" s="74"/>
      <c r="K27" s="194">
        <f>M11*C36</f>
        <v>275.57</v>
      </c>
      <c r="L27" s="195"/>
      <c r="M27" s="74"/>
      <c r="N27" s="196" t="s">
        <v>36</v>
      </c>
      <c r="O27" s="197"/>
      <c r="P27" s="74"/>
      <c r="Q27" s="214">
        <f>S6*C36</f>
        <v>275.57</v>
      </c>
      <c r="R27" s="215"/>
      <c r="S27" s="74"/>
      <c r="T27" s="208">
        <f>V13*C36</f>
        <v>291.78000000000003</v>
      </c>
      <c r="U27" s="209"/>
      <c r="V27" s="74"/>
      <c r="W27" s="75"/>
      <c r="X27" s="76"/>
      <c r="Y27" s="74"/>
      <c r="Z27" s="77"/>
      <c r="AA27" s="78"/>
      <c r="AB27" s="74"/>
      <c r="AC27" s="80"/>
      <c r="AD27" s="81"/>
      <c r="AE27" s="79"/>
      <c r="AF27" s="82"/>
      <c r="AG27" s="83"/>
      <c r="AH27" s="79"/>
      <c r="AI27" s="69" t="s">
        <v>35</v>
      </c>
    </row>
    <row r="28" spans="1:35" x14ac:dyDescent="0.25">
      <c r="A28" s="69" t="s">
        <v>37</v>
      </c>
      <c r="B28" s="196" t="e">
        <f>100*B18/B27</f>
        <v>#VALUE!</v>
      </c>
      <c r="C28" s="197"/>
      <c r="D28" s="85" t="s">
        <v>38</v>
      </c>
      <c r="E28" s="210" t="s">
        <v>36</v>
      </c>
      <c r="F28" s="211"/>
      <c r="G28" s="74"/>
      <c r="H28" s="212" t="e">
        <f>100*H18/H27</f>
        <v>#VALUE!</v>
      </c>
      <c r="I28" s="213"/>
      <c r="J28" s="86" t="s">
        <v>39</v>
      </c>
      <c r="K28" s="194" t="e">
        <f>100*K18/K27</f>
        <v>#VALUE!</v>
      </c>
      <c r="L28" s="195"/>
      <c r="M28" s="87" t="s">
        <v>40</v>
      </c>
      <c r="N28" s="196" t="s">
        <v>36</v>
      </c>
      <c r="O28" s="197"/>
      <c r="P28" s="74"/>
      <c r="Q28" s="214" t="s">
        <v>36</v>
      </c>
      <c r="R28" s="215"/>
      <c r="S28" s="74"/>
      <c r="T28" s="208" t="e">
        <f>100*T18/T27</f>
        <v>#VALUE!</v>
      </c>
      <c r="U28" s="209"/>
      <c r="V28" s="74"/>
      <c r="W28" s="194" t="s">
        <v>36</v>
      </c>
      <c r="X28" s="195"/>
      <c r="Y28" s="74"/>
      <c r="Z28" s="196" t="s">
        <v>36</v>
      </c>
      <c r="AA28" s="197"/>
      <c r="AB28" s="74"/>
      <c r="AC28" s="198" t="s">
        <v>36</v>
      </c>
      <c r="AD28" s="199"/>
      <c r="AE28" s="79"/>
      <c r="AF28" s="200" t="s">
        <v>36</v>
      </c>
      <c r="AG28" s="201"/>
      <c r="AH28" s="79"/>
      <c r="AI28" s="69" t="s">
        <v>37</v>
      </c>
    </row>
    <row r="29" spans="1:35" ht="15.75" thickBot="1" x14ac:dyDescent="0.3">
      <c r="A29" s="88" t="s">
        <v>41</v>
      </c>
      <c r="B29" s="190" t="e">
        <f>100*B18/B27</f>
        <v>#VALUE!</v>
      </c>
      <c r="C29" s="191"/>
      <c r="D29" s="84"/>
      <c r="E29" s="202" t="s">
        <v>36</v>
      </c>
      <c r="F29" s="203"/>
      <c r="G29" s="84"/>
      <c r="H29" s="186" t="e">
        <f>100*(B18+H18)/((D13+J7)*C36)</f>
        <v>#VALUE!</v>
      </c>
      <c r="I29" s="187"/>
      <c r="J29" s="84"/>
      <c r="K29" s="204" t="e">
        <f>100*(B18+H18+K18)/((D13+J7+M11)*C36)</f>
        <v>#VALUE!</v>
      </c>
      <c r="L29" s="205"/>
      <c r="M29" s="84"/>
      <c r="N29" s="190" t="s">
        <v>36</v>
      </c>
      <c r="O29" s="191"/>
      <c r="P29" s="84"/>
      <c r="Q29" s="206" t="s">
        <v>36</v>
      </c>
      <c r="R29" s="207"/>
      <c r="S29" s="84"/>
      <c r="T29" s="186" t="e">
        <f>100*(B18+H18+K18+T18)/((D13+J7+M11+V6)*C36)</f>
        <v>#VALUE!</v>
      </c>
      <c r="U29" s="187"/>
      <c r="V29" s="84"/>
      <c r="W29" s="188" t="s">
        <v>36</v>
      </c>
      <c r="X29" s="189"/>
      <c r="Y29" s="84"/>
      <c r="Z29" s="190" t="s">
        <v>36</v>
      </c>
      <c r="AA29" s="191"/>
      <c r="AB29" s="84"/>
      <c r="AC29" s="186" t="s">
        <v>36</v>
      </c>
      <c r="AD29" s="187"/>
      <c r="AE29" s="89"/>
      <c r="AF29" s="192" t="s">
        <v>36</v>
      </c>
      <c r="AG29" s="193"/>
      <c r="AH29" s="89"/>
      <c r="AI29" s="88" t="s">
        <v>41</v>
      </c>
    </row>
    <row r="30" spans="1:35" x14ac:dyDescent="0.25">
      <c r="A30" s="166"/>
      <c r="B30" s="166"/>
      <c r="C30" s="167"/>
      <c r="D30" s="130"/>
      <c r="E30" s="157"/>
      <c r="F30" s="158"/>
      <c r="G30" s="130"/>
      <c r="H30" s="166"/>
      <c r="I30" s="167"/>
      <c r="J30" s="130"/>
      <c r="K30" s="166"/>
      <c r="L30" s="167"/>
      <c r="M30" s="130"/>
      <c r="N30" s="166"/>
      <c r="O30" s="167"/>
      <c r="P30" s="130"/>
      <c r="Q30" s="166"/>
      <c r="R30" s="167"/>
      <c r="S30" s="130"/>
      <c r="T30" s="166"/>
      <c r="U30" s="167"/>
      <c r="V30" s="130"/>
      <c r="W30" s="166"/>
      <c r="X30" s="167"/>
      <c r="Y30" s="130"/>
      <c r="Z30" s="166"/>
      <c r="AA30" s="167"/>
      <c r="AB30" s="130"/>
      <c r="AC30" s="166"/>
      <c r="AD30" s="167"/>
      <c r="AE30" s="167"/>
      <c r="AF30" s="166"/>
      <c r="AG30" s="167"/>
      <c r="AH30" s="167"/>
      <c r="AI30" s="166"/>
    </row>
    <row r="31" spans="1:35" x14ac:dyDescent="0.25">
      <c r="A31" s="170" t="s">
        <v>75</v>
      </c>
      <c r="B31" s="184">
        <v>7.1122685185185195E-3</v>
      </c>
      <c r="C31" s="185"/>
      <c r="D31" s="64"/>
      <c r="E31" s="184">
        <v>7.743055555555556E-3</v>
      </c>
      <c r="F31" s="185"/>
      <c r="G31" s="64"/>
      <c r="H31" s="184">
        <v>7.6273148148148151E-3</v>
      </c>
      <c r="I31" s="185"/>
      <c r="J31" s="64"/>
      <c r="K31" s="184">
        <v>8.3912037037037045E-3</v>
      </c>
      <c r="L31" s="185"/>
      <c r="M31" s="64"/>
      <c r="N31" s="184">
        <v>7.3958333333333341E-3</v>
      </c>
      <c r="O31" s="185"/>
      <c r="P31" s="64"/>
      <c r="Q31" s="184">
        <v>7.6157407407407415E-3</v>
      </c>
      <c r="R31" s="185"/>
      <c r="S31" s="64"/>
      <c r="T31" s="184">
        <v>8.1018518518518514E-3</v>
      </c>
      <c r="U31" s="185"/>
      <c r="V31" s="64"/>
      <c r="W31" s="184">
        <v>8.0671296296296307E-3</v>
      </c>
      <c r="X31" s="185"/>
      <c r="Y31" s="64"/>
      <c r="Z31" s="184">
        <v>7.743055555555556E-3</v>
      </c>
      <c r="AA31" s="185"/>
      <c r="AB31" s="64"/>
      <c r="AC31" s="184"/>
      <c r="AD31" s="185"/>
      <c r="AE31" s="92"/>
      <c r="AF31" s="184"/>
      <c r="AG31" s="185"/>
      <c r="AH31" s="92"/>
      <c r="AI31" s="170" t="s">
        <v>75</v>
      </c>
    </row>
    <row r="32" spans="1:35" ht="15.75" thickBot="1" x14ac:dyDescent="0.3">
      <c r="A32" s="171" t="s">
        <v>76</v>
      </c>
      <c r="B32" s="179">
        <f>ABS(B31-B20)</f>
        <v>5.7870370370367852E-6</v>
      </c>
      <c r="C32" s="180"/>
      <c r="D32" s="94"/>
      <c r="E32" s="179">
        <f>ABS(E31-E20)</f>
        <v>1.041666666666682E-4</v>
      </c>
      <c r="F32" s="180"/>
      <c r="G32" s="94"/>
      <c r="H32" s="179">
        <f>ABS(H31-H20)</f>
        <v>1.157407407407357E-5</v>
      </c>
      <c r="I32" s="180"/>
      <c r="J32" s="94"/>
      <c r="K32" s="179">
        <f>ABS(K31-K20)</f>
        <v>4.0509259259259231E-4</v>
      </c>
      <c r="L32" s="180"/>
      <c r="M32" s="94"/>
      <c r="N32" s="177">
        <f>ABS(N31-N20)</f>
        <v>3.5879629629629369E-4</v>
      </c>
      <c r="O32" s="178"/>
      <c r="P32" s="94"/>
      <c r="Q32" s="177">
        <f>ABS(Q31-Q20)</f>
        <v>2.3148148148147141E-5</v>
      </c>
      <c r="R32" s="178"/>
      <c r="S32" s="94"/>
      <c r="T32" s="177">
        <f>ABS(T31-T20)</f>
        <v>1.1574074074073917E-4</v>
      </c>
      <c r="U32" s="178"/>
      <c r="V32" s="94"/>
      <c r="W32" s="177">
        <f>ABS(W31-W20)</f>
        <v>8.1018518518518462E-5</v>
      </c>
      <c r="X32" s="178"/>
      <c r="Y32" s="94"/>
      <c r="Z32" s="182">
        <f>Z31-Z20</f>
        <v>1.041666666666682E-4</v>
      </c>
      <c r="AA32" s="183"/>
      <c r="AB32" s="94"/>
      <c r="AC32" s="182">
        <f>AC31-AC20</f>
        <v>-8.3333333333333332E-3</v>
      </c>
      <c r="AD32" s="183"/>
      <c r="AE32" s="95"/>
      <c r="AF32" s="182">
        <f>AF31-AF20</f>
        <v>-7.6388888888888878E-3</v>
      </c>
      <c r="AG32" s="183"/>
      <c r="AH32" s="95"/>
      <c r="AI32" s="171" t="s">
        <v>76</v>
      </c>
    </row>
    <row r="33" spans="1:35" ht="15.75" thickBot="1" x14ac:dyDescent="0.3">
      <c r="A33" s="96" t="s">
        <v>74</v>
      </c>
      <c r="B33" s="179">
        <f>ABS(A39-B19)</f>
        <v>9.5643939393939316E-4</v>
      </c>
      <c r="C33" s="180"/>
      <c r="D33" s="94"/>
      <c r="E33" s="179">
        <f>ABS(A39-E19)</f>
        <v>4.3560606060605994E-4</v>
      </c>
      <c r="F33" s="180"/>
      <c r="G33" s="94"/>
      <c r="H33" s="179">
        <f>ABS(A39-H19)</f>
        <v>1.9764957264957125E-4</v>
      </c>
      <c r="I33" s="180"/>
      <c r="J33" s="94"/>
      <c r="K33" s="177">
        <f>ABS(A39-K19)</f>
        <v>3.5353535353535408E-4</v>
      </c>
      <c r="L33" s="178"/>
      <c r="M33" s="94"/>
      <c r="N33" s="177">
        <f>ABS(A39-N19)</f>
        <v>3.198653198653225E-4</v>
      </c>
      <c r="O33" s="178"/>
      <c r="P33" s="94"/>
      <c r="Q33" s="177">
        <f>ABS(A39-Q19)</f>
        <v>1.1994949494949399E-4</v>
      </c>
      <c r="R33" s="178"/>
      <c r="S33" s="94"/>
      <c r="T33" s="177">
        <f>ABS(A39-T19)</f>
        <v>1.3888888888888978E-4</v>
      </c>
      <c r="U33" s="178"/>
      <c r="V33" s="94"/>
      <c r="W33" s="177">
        <f>ABS(A39-W19)</f>
        <v>3.7878787878788123E-5</v>
      </c>
      <c r="X33" s="178"/>
      <c r="Y33" s="94"/>
      <c r="Z33" s="177">
        <f>ABS(A39-Z19)</f>
        <v>2.1990740740740651E-4</v>
      </c>
      <c r="AA33" s="178"/>
      <c r="AB33" s="94"/>
      <c r="AC33" s="179">
        <f>ABS(A39-AC19)</f>
        <v>3.5879629629629629E-4</v>
      </c>
      <c r="AD33" s="180"/>
      <c r="AE33" s="95"/>
      <c r="AF33" s="179">
        <f>ABS(D39-AF19)</f>
        <v>7.8472222222222224E-3</v>
      </c>
      <c r="AG33" s="180"/>
      <c r="AH33" s="95"/>
      <c r="AI33" s="96" t="s">
        <v>74</v>
      </c>
    </row>
    <row r="34" spans="1:35" ht="15.75" thickBot="1" x14ac:dyDescent="0.3"/>
    <row r="35" spans="1:35" ht="15.75" thickBot="1" x14ac:dyDescent="0.3">
      <c r="A35" s="97" t="s">
        <v>46</v>
      </c>
      <c r="B35" s="98"/>
      <c r="C35" s="99">
        <v>0.58333333333333337</v>
      </c>
      <c r="E35" s="100"/>
      <c r="F35" s="101"/>
      <c r="G35" s="100"/>
      <c r="H35" s="101"/>
      <c r="K35" s="181"/>
      <c r="L35" s="181"/>
      <c r="N35" s="181"/>
      <c r="O35" s="181"/>
      <c r="W35" s="102" t="s">
        <v>79</v>
      </c>
      <c r="X35" s="103">
        <f>124*C36</f>
        <v>2010.0400000000002</v>
      </c>
      <c r="Y35" s="104" t="s">
        <v>48</v>
      </c>
    </row>
    <row r="36" spans="1:35" ht="15.75" thickBot="1" x14ac:dyDescent="0.3">
      <c r="A36" s="105" t="s">
        <v>49</v>
      </c>
      <c r="B36" s="106"/>
      <c r="C36" s="107">
        <v>16.21</v>
      </c>
      <c r="AC36" t="s">
        <v>50</v>
      </c>
      <c r="AD36" t="s">
        <v>51</v>
      </c>
    </row>
    <row r="37" spans="1:35" ht="15.75" thickBot="1" x14ac:dyDescent="0.3">
      <c r="F37" s="101"/>
      <c r="I37" s="101"/>
      <c r="U37" s="344"/>
      <c r="V37" s="342" t="s">
        <v>37</v>
      </c>
      <c r="W37" s="343"/>
      <c r="X37" s="335">
        <v>100</v>
      </c>
      <c r="Y37" s="337">
        <v>40</v>
      </c>
      <c r="AA37" s="108">
        <v>9</v>
      </c>
      <c r="AB37" s="110" t="s">
        <v>53</v>
      </c>
      <c r="AC37" s="110">
        <f>AA37*C36</f>
        <v>145.89000000000001</v>
      </c>
      <c r="AD37" s="111">
        <f>AC37*Y37/X37</f>
        <v>58.356000000000002</v>
      </c>
    </row>
    <row r="38" spans="1:35" ht="15.75" thickBot="1" x14ac:dyDescent="0.3">
      <c r="F38" s="176"/>
      <c r="G38" s="176"/>
      <c r="X38" s="112">
        <f>X35</f>
        <v>2010.0400000000002</v>
      </c>
      <c r="Y38" s="336">
        <f>X38*Y37/X37</f>
        <v>804.01600000000008</v>
      </c>
      <c r="AA38" s="114">
        <v>10</v>
      </c>
      <c r="AB38" s="115" t="s">
        <v>53</v>
      </c>
      <c r="AC38" s="115">
        <f>AA38*C36</f>
        <v>162.10000000000002</v>
      </c>
      <c r="AD38" s="116">
        <f>AC38*Y37/X37</f>
        <v>64.84</v>
      </c>
    </row>
    <row r="39" spans="1:35" ht="15.75" thickBot="1" x14ac:dyDescent="0.3">
      <c r="A39" s="117">
        <v>8.2638888888888883E-3</v>
      </c>
      <c r="AA39" s="114">
        <v>11</v>
      </c>
      <c r="AB39" s="115" t="s">
        <v>53</v>
      </c>
      <c r="AC39" s="115">
        <f>AA39*C36</f>
        <v>178.31</v>
      </c>
      <c r="AD39" s="116">
        <f>AC39*Y37/X37</f>
        <v>71.323999999999998</v>
      </c>
    </row>
    <row r="40" spans="1:35" x14ac:dyDescent="0.25">
      <c r="AA40" s="114">
        <v>12</v>
      </c>
      <c r="AB40" s="115" t="s">
        <v>53</v>
      </c>
      <c r="AC40" s="115">
        <f>AA40*C36</f>
        <v>194.52</v>
      </c>
      <c r="AD40" s="116">
        <f>AC40*Y37/X37</f>
        <v>77.808000000000007</v>
      </c>
    </row>
    <row r="41" spans="1:35" x14ac:dyDescent="0.25">
      <c r="D41" s="154"/>
      <c r="AA41" s="114">
        <v>13</v>
      </c>
      <c r="AB41" s="115" t="s">
        <v>53</v>
      </c>
      <c r="AC41" s="115">
        <f>AA41*C36</f>
        <v>210.73000000000002</v>
      </c>
      <c r="AD41" s="116">
        <f>AC41*Y37/X37</f>
        <v>84.292000000000002</v>
      </c>
    </row>
    <row r="42" spans="1:35" x14ac:dyDescent="0.25">
      <c r="A42" s="8">
        <v>8.2638888888888883E-3</v>
      </c>
      <c r="H42" s="161"/>
      <c r="I42" s="161"/>
      <c r="AA42" s="114">
        <v>14</v>
      </c>
      <c r="AB42" s="115" t="s">
        <v>53</v>
      </c>
      <c r="AC42" s="115">
        <f>AA42*C36</f>
        <v>226.94</v>
      </c>
      <c r="AD42" s="116">
        <f>AC42*Y37/X37</f>
        <v>90.77600000000001</v>
      </c>
    </row>
    <row r="43" spans="1:35" x14ac:dyDescent="0.25">
      <c r="A43" s="153" t="s">
        <v>61</v>
      </c>
      <c r="K43" s="119"/>
      <c r="AA43" s="114">
        <v>15</v>
      </c>
      <c r="AB43" s="115" t="s">
        <v>53</v>
      </c>
      <c r="AC43" s="115">
        <f>AA43*C36</f>
        <v>243.15</v>
      </c>
      <c r="AD43" s="116">
        <f>AC43*Y37/X37</f>
        <v>97.26</v>
      </c>
    </row>
    <row r="44" spans="1:35" x14ac:dyDescent="0.25">
      <c r="K44" s="119"/>
      <c r="AA44" s="114">
        <v>16</v>
      </c>
      <c r="AB44" s="115" t="s">
        <v>53</v>
      </c>
      <c r="AC44" s="115">
        <f>AA44*C36</f>
        <v>259.36</v>
      </c>
      <c r="AD44" s="116">
        <f>AC44*Y37/X37</f>
        <v>103.74400000000001</v>
      </c>
    </row>
    <row r="45" spans="1:35" x14ac:dyDescent="0.25">
      <c r="A45" s="8">
        <v>7.7420051032881061E-3</v>
      </c>
      <c r="G45" s="100"/>
      <c r="AA45" s="114">
        <v>17</v>
      </c>
      <c r="AB45" s="115" t="s">
        <v>53</v>
      </c>
      <c r="AC45" s="115">
        <f>AA45*C36</f>
        <v>275.57</v>
      </c>
      <c r="AD45" s="116">
        <f>AC45*Y37/X37</f>
        <v>110.22799999999999</v>
      </c>
    </row>
    <row r="46" spans="1:35" x14ac:dyDescent="0.25">
      <c r="A46" s="153" t="s">
        <v>65</v>
      </c>
      <c r="AA46" s="120">
        <v>18</v>
      </c>
      <c r="AB46" s="121" t="s">
        <v>53</v>
      </c>
      <c r="AC46" s="121">
        <f>AA46*C36</f>
        <v>291.78000000000003</v>
      </c>
      <c r="AD46" s="122">
        <f>AC46*Y37/X37</f>
        <v>116.712</v>
      </c>
    </row>
    <row r="47" spans="1:35" x14ac:dyDescent="0.25">
      <c r="AA47" s="114">
        <v>19</v>
      </c>
      <c r="AB47" s="115" t="s">
        <v>53</v>
      </c>
      <c r="AC47" s="115">
        <f>AA47*C36</f>
        <v>307.99</v>
      </c>
      <c r="AD47" s="116">
        <f>AC47*Y37/X37</f>
        <v>123.196</v>
      </c>
    </row>
    <row r="48" spans="1:35" x14ac:dyDescent="0.25">
      <c r="AA48" s="114">
        <v>20</v>
      </c>
      <c r="AB48" s="115" t="s">
        <v>53</v>
      </c>
      <c r="AC48" s="115">
        <f>AA48*C36</f>
        <v>324.20000000000005</v>
      </c>
      <c r="AD48" s="116">
        <f>AC48*Y37/X37</f>
        <v>129.68</v>
      </c>
    </row>
    <row r="49" spans="1:30" x14ac:dyDescent="0.25">
      <c r="AA49" s="114">
        <v>21</v>
      </c>
      <c r="AB49" s="115" t="s">
        <v>53</v>
      </c>
      <c r="AC49" s="115">
        <f>AA49*C36</f>
        <v>340.41</v>
      </c>
      <c r="AD49" s="116">
        <f>AC49*Y37/X37</f>
        <v>136.16400000000002</v>
      </c>
    </row>
    <row r="50" spans="1:30" x14ac:dyDescent="0.25">
      <c r="AA50" s="114">
        <v>22</v>
      </c>
      <c r="AB50" s="115" t="s">
        <v>53</v>
      </c>
      <c r="AC50" s="115">
        <f>AA50*C36</f>
        <v>356.62</v>
      </c>
      <c r="AD50" s="116">
        <f>AC50*Y37/X37</f>
        <v>142.648</v>
      </c>
    </row>
    <row r="51" spans="1:30" x14ac:dyDescent="0.25">
      <c r="AA51" s="114">
        <v>23</v>
      </c>
      <c r="AB51" s="115" t="s">
        <v>53</v>
      </c>
      <c r="AC51" s="115">
        <f>AA51*C36</f>
        <v>372.83000000000004</v>
      </c>
      <c r="AD51" s="116">
        <f>AC51*Y37/X37</f>
        <v>149.13200000000001</v>
      </c>
    </row>
    <row r="52" spans="1:30" x14ac:dyDescent="0.25">
      <c r="A52" s="100"/>
      <c r="AA52" s="114">
        <v>24</v>
      </c>
      <c r="AB52" s="115" t="s">
        <v>53</v>
      </c>
      <c r="AC52" s="115">
        <f>AA52*C36</f>
        <v>389.04</v>
      </c>
      <c r="AD52" s="116">
        <f>AC52*Y37/X37</f>
        <v>155.61600000000001</v>
      </c>
    </row>
    <row r="53" spans="1:30" ht="15.75" thickBot="1" x14ac:dyDescent="0.3">
      <c r="A53" s="152"/>
      <c r="AA53" s="112">
        <v>25</v>
      </c>
      <c r="AB53" s="123" t="s">
        <v>53</v>
      </c>
      <c r="AC53" s="123">
        <f>AA53*C36</f>
        <v>405.25</v>
      </c>
      <c r="AD53" s="116">
        <f>AC53*Y37/X37</f>
        <v>162.1</v>
      </c>
    </row>
  </sheetData>
  <mergeCells count="176">
    <mergeCell ref="B2:C2"/>
    <mergeCell ref="E2:F2"/>
    <mergeCell ref="H2:I2"/>
    <mergeCell ref="K2:L2"/>
    <mergeCell ref="N2:O2"/>
    <mergeCell ref="B1:C1"/>
    <mergeCell ref="E1:F1"/>
    <mergeCell ref="H1:I1"/>
    <mergeCell ref="K1:L1"/>
    <mergeCell ref="N1:O1"/>
    <mergeCell ref="Q2:R2"/>
    <mergeCell ref="T2:U2"/>
    <mergeCell ref="W2:X2"/>
    <mergeCell ref="Z2:AA2"/>
    <mergeCell ref="AC2:AD2"/>
    <mergeCell ref="AF2:AG2"/>
    <mergeCell ref="T1:U1"/>
    <mergeCell ref="W1:X1"/>
    <mergeCell ref="Z1:AA1"/>
    <mergeCell ref="AC1:AD1"/>
    <mergeCell ref="AF1:AG1"/>
    <mergeCell ref="Q1:R1"/>
    <mergeCell ref="B20:C20"/>
    <mergeCell ref="E20:F20"/>
    <mergeCell ref="H20:I20"/>
    <mergeCell ref="K20:L20"/>
    <mergeCell ref="N20:O20"/>
    <mergeCell ref="B19:C19"/>
    <mergeCell ref="E19:F19"/>
    <mergeCell ref="H19:I19"/>
    <mergeCell ref="K19:L19"/>
    <mergeCell ref="N19:O19"/>
    <mergeCell ref="Q20:R20"/>
    <mergeCell ref="T20:U20"/>
    <mergeCell ref="W20:X20"/>
    <mergeCell ref="Z20:AA20"/>
    <mergeCell ref="AC20:AD20"/>
    <mergeCell ref="AF20:AG20"/>
    <mergeCell ref="T19:U19"/>
    <mergeCell ref="W19:X19"/>
    <mergeCell ref="Z19:AA19"/>
    <mergeCell ref="AC19:AD19"/>
    <mergeCell ref="AF19:AG19"/>
    <mergeCell ref="Q19:R19"/>
    <mergeCell ref="B22:C22"/>
    <mergeCell ref="E22:F22"/>
    <mergeCell ref="H22:I22"/>
    <mergeCell ref="K22:L22"/>
    <mergeCell ref="N22:O22"/>
    <mergeCell ref="B21:C21"/>
    <mergeCell ref="E21:F21"/>
    <mergeCell ref="H21:I21"/>
    <mergeCell ref="K21:L21"/>
    <mergeCell ref="N21:O21"/>
    <mergeCell ref="Q22:R22"/>
    <mergeCell ref="T22:U22"/>
    <mergeCell ref="W22:X22"/>
    <mergeCell ref="Z22:AA22"/>
    <mergeCell ref="AC22:AD22"/>
    <mergeCell ref="AF22:AG22"/>
    <mergeCell ref="T21:U21"/>
    <mergeCell ref="W21:X21"/>
    <mergeCell ref="Z21:AA21"/>
    <mergeCell ref="AC21:AD21"/>
    <mergeCell ref="AF21:AG21"/>
    <mergeCell ref="Q21:R21"/>
    <mergeCell ref="B24:C24"/>
    <mergeCell ref="E24:F24"/>
    <mergeCell ref="H24:I24"/>
    <mergeCell ref="K24:L24"/>
    <mergeCell ref="N24:O24"/>
    <mergeCell ref="B23:C23"/>
    <mergeCell ref="E23:F23"/>
    <mergeCell ref="H23:I23"/>
    <mergeCell ref="K23:L23"/>
    <mergeCell ref="N23:O23"/>
    <mergeCell ref="Q24:R24"/>
    <mergeCell ref="T24:U24"/>
    <mergeCell ref="W24:X24"/>
    <mergeCell ref="Z24:AA24"/>
    <mergeCell ref="AC24:AD24"/>
    <mergeCell ref="AF24:AG24"/>
    <mergeCell ref="T23:U23"/>
    <mergeCell ref="W23:X23"/>
    <mergeCell ref="Z23:AA23"/>
    <mergeCell ref="AC23:AD23"/>
    <mergeCell ref="AF23:AG23"/>
    <mergeCell ref="Q23:R23"/>
    <mergeCell ref="B26:C26"/>
    <mergeCell ref="E26:F26"/>
    <mergeCell ref="H26:I26"/>
    <mergeCell ref="K26:L26"/>
    <mergeCell ref="N26:O26"/>
    <mergeCell ref="B25:C25"/>
    <mergeCell ref="E25:F25"/>
    <mergeCell ref="H25:I25"/>
    <mergeCell ref="K25:L25"/>
    <mergeCell ref="N25:O25"/>
    <mergeCell ref="Q26:R26"/>
    <mergeCell ref="T26:U26"/>
    <mergeCell ref="W26:X26"/>
    <mergeCell ref="Z26:AA26"/>
    <mergeCell ref="AC26:AD26"/>
    <mergeCell ref="AF26:AG26"/>
    <mergeCell ref="T25:U25"/>
    <mergeCell ref="W25:X25"/>
    <mergeCell ref="Z25:AA25"/>
    <mergeCell ref="AC25:AD25"/>
    <mergeCell ref="AF25:AG25"/>
    <mergeCell ref="Q25:R25"/>
    <mergeCell ref="B29:C29"/>
    <mergeCell ref="E29:F29"/>
    <mergeCell ref="H29:I29"/>
    <mergeCell ref="K29:L29"/>
    <mergeCell ref="N29:O29"/>
    <mergeCell ref="Q29:R29"/>
    <mergeCell ref="T27:U27"/>
    <mergeCell ref="B28:C28"/>
    <mergeCell ref="E28:F28"/>
    <mergeCell ref="H28:I28"/>
    <mergeCell ref="K28:L28"/>
    <mergeCell ref="N28:O28"/>
    <mergeCell ref="Q28:R28"/>
    <mergeCell ref="T28:U28"/>
    <mergeCell ref="B27:C27"/>
    <mergeCell ref="E27:F27"/>
    <mergeCell ref="H27:I27"/>
    <mergeCell ref="K27:L27"/>
    <mergeCell ref="N27:O27"/>
    <mergeCell ref="Q27:R27"/>
    <mergeCell ref="T29:U29"/>
    <mergeCell ref="W29:X29"/>
    <mergeCell ref="Z29:AA29"/>
    <mergeCell ref="AC29:AD29"/>
    <mergeCell ref="AF29:AG29"/>
    <mergeCell ref="W28:X28"/>
    <mergeCell ref="Z28:AA28"/>
    <mergeCell ref="AC28:AD28"/>
    <mergeCell ref="AF28:AG28"/>
    <mergeCell ref="Z32:AA32"/>
    <mergeCell ref="AC32:AD32"/>
    <mergeCell ref="AF32:AG32"/>
    <mergeCell ref="T31:U31"/>
    <mergeCell ref="W31:X31"/>
    <mergeCell ref="Z31:AA31"/>
    <mergeCell ref="AC31:AD31"/>
    <mergeCell ref="AF31:AG31"/>
    <mergeCell ref="B32:C32"/>
    <mergeCell ref="E32:F32"/>
    <mergeCell ref="H32:I32"/>
    <mergeCell ref="K32:L32"/>
    <mergeCell ref="N32:O32"/>
    <mergeCell ref="B31:C31"/>
    <mergeCell ref="E31:F31"/>
    <mergeCell ref="H31:I31"/>
    <mergeCell ref="K31:L31"/>
    <mergeCell ref="N31:O31"/>
    <mergeCell ref="Q31:R31"/>
    <mergeCell ref="B33:C33"/>
    <mergeCell ref="E33:F33"/>
    <mergeCell ref="H33:I33"/>
    <mergeCell ref="K33:L33"/>
    <mergeCell ref="N33:O33"/>
    <mergeCell ref="Q33:R33"/>
    <mergeCell ref="Q32:R32"/>
    <mergeCell ref="T32:U32"/>
    <mergeCell ref="W32:X32"/>
    <mergeCell ref="F38:G38"/>
    <mergeCell ref="T33:U33"/>
    <mergeCell ref="W33:X33"/>
    <mergeCell ref="Z33:AA33"/>
    <mergeCell ref="AC33:AD33"/>
    <mergeCell ref="AF33:AG33"/>
    <mergeCell ref="K35:L35"/>
    <mergeCell ref="N35:O35"/>
    <mergeCell ref="V37:W37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ABBF-575C-4186-9F8B-A470466551E3}">
  <dimension ref="A1:AH53"/>
  <sheetViews>
    <sheetView zoomScale="91" workbookViewId="0">
      <selection activeCell="AH48" sqref="AH48"/>
    </sheetView>
  </sheetViews>
  <sheetFormatPr defaultRowHeight="15" x14ac:dyDescent="0.25"/>
  <cols>
    <col min="1" max="1" width="23.7109375" bestFit="1" customWidth="1"/>
  </cols>
  <sheetData>
    <row r="1" spans="1:34" ht="15.75" thickBot="1" x14ac:dyDescent="0.3">
      <c r="A1" s="1" t="s">
        <v>0</v>
      </c>
      <c r="B1" s="270" t="s">
        <v>1</v>
      </c>
      <c r="C1" s="271"/>
      <c r="D1" s="2" t="s">
        <v>2</v>
      </c>
      <c r="E1" s="276" t="s">
        <v>3</v>
      </c>
      <c r="F1" s="277"/>
      <c r="G1" s="2" t="s">
        <v>2</v>
      </c>
      <c r="H1" s="266" t="s">
        <v>4</v>
      </c>
      <c r="I1" s="267"/>
      <c r="J1" s="2" t="s">
        <v>2</v>
      </c>
      <c r="K1" s="268" t="s">
        <v>5</v>
      </c>
      <c r="L1" s="269"/>
      <c r="M1" s="2" t="s">
        <v>2</v>
      </c>
      <c r="N1" s="270" t="s">
        <v>1</v>
      </c>
      <c r="O1" s="271"/>
      <c r="P1" s="2" t="s">
        <v>2</v>
      </c>
      <c r="Q1" s="276" t="s">
        <v>3</v>
      </c>
      <c r="R1" s="277"/>
      <c r="S1" s="2" t="s">
        <v>2</v>
      </c>
      <c r="T1" s="266" t="s">
        <v>4</v>
      </c>
      <c r="U1" s="267"/>
      <c r="V1" s="2" t="s">
        <v>2</v>
      </c>
      <c r="W1" s="268" t="s">
        <v>5</v>
      </c>
      <c r="X1" s="269"/>
      <c r="Y1" s="2" t="s">
        <v>2</v>
      </c>
      <c r="Z1" s="270" t="s">
        <v>1</v>
      </c>
      <c r="AA1" s="271"/>
      <c r="AB1" s="2" t="s">
        <v>2</v>
      </c>
      <c r="AC1" s="272" t="s">
        <v>3</v>
      </c>
      <c r="AD1" s="273"/>
      <c r="AE1" s="3"/>
      <c r="AF1" s="266" t="s">
        <v>4</v>
      </c>
      <c r="AG1" s="267"/>
      <c r="AH1" s="3"/>
    </row>
    <row r="2" spans="1:34" ht="15.75" thickBot="1" x14ac:dyDescent="0.3">
      <c r="A2" s="4" t="s">
        <v>6</v>
      </c>
      <c r="B2" s="262">
        <v>11</v>
      </c>
      <c r="C2" s="263"/>
      <c r="D2" s="5" t="s">
        <v>7</v>
      </c>
      <c r="E2" s="274">
        <v>11</v>
      </c>
      <c r="F2" s="275"/>
      <c r="G2" s="5" t="s">
        <v>7</v>
      </c>
      <c r="H2" s="258">
        <v>13</v>
      </c>
      <c r="I2" s="259"/>
      <c r="J2" s="5" t="s">
        <v>7</v>
      </c>
      <c r="K2" s="260">
        <v>9</v>
      </c>
      <c r="L2" s="261"/>
      <c r="M2" s="5" t="s">
        <v>8</v>
      </c>
      <c r="N2" s="262">
        <v>7</v>
      </c>
      <c r="O2" s="263"/>
      <c r="P2" s="5" t="s">
        <v>7</v>
      </c>
      <c r="Q2" s="256">
        <v>7</v>
      </c>
      <c r="R2" s="257"/>
      <c r="S2" s="5" t="s">
        <v>8</v>
      </c>
      <c r="T2" s="258">
        <v>13</v>
      </c>
      <c r="U2" s="259"/>
      <c r="V2" s="5" t="s">
        <v>7</v>
      </c>
      <c r="W2" s="260">
        <v>10</v>
      </c>
      <c r="X2" s="261"/>
      <c r="Y2" s="5" t="s">
        <v>7</v>
      </c>
      <c r="Z2" s="262">
        <v>12</v>
      </c>
      <c r="AA2" s="263"/>
      <c r="AB2" s="5" t="s">
        <v>7</v>
      </c>
      <c r="AC2" s="264">
        <v>11</v>
      </c>
      <c r="AD2" s="265"/>
      <c r="AE2" s="5" t="s">
        <v>7</v>
      </c>
      <c r="AF2" s="258">
        <v>10</v>
      </c>
      <c r="AG2" s="259"/>
      <c r="AH2" s="5" t="s">
        <v>7</v>
      </c>
    </row>
    <row r="3" spans="1:34" x14ac:dyDescent="0.25">
      <c r="A3" s="6" t="s">
        <v>9</v>
      </c>
      <c r="B3" s="7">
        <v>1</v>
      </c>
      <c r="C3" s="8">
        <v>7.5810185185185182E-3</v>
      </c>
      <c r="D3" s="9">
        <v>1</v>
      </c>
      <c r="E3" s="7">
        <v>12</v>
      </c>
      <c r="F3" s="10">
        <v>1.0787037037037038E-2</v>
      </c>
      <c r="G3" s="9">
        <v>1</v>
      </c>
      <c r="H3" s="7">
        <v>23</v>
      </c>
      <c r="I3" s="10">
        <v>1.0393518518518519E-2</v>
      </c>
      <c r="J3" s="9">
        <v>12</v>
      </c>
      <c r="K3" s="11">
        <v>36</v>
      </c>
      <c r="L3" s="10">
        <v>1.357638888888889E-2</v>
      </c>
      <c r="M3" s="12">
        <v>9</v>
      </c>
      <c r="N3" s="7">
        <v>45</v>
      </c>
      <c r="O3" s="10">
        <v>1.0659722222222221E-2</v>
      </c>
      <c r="P3" s="9">
        <v>1</v>
      </c>
      <c r="Q3" s="7">
        <v>52</v>
      </c>
      <c r="R3" s="10">
        <v>1.2962962962962963E-2</v>
      </c>
      <c r="S3" s="9">
        <v>8</v>
      </c>
      <c r="T3" s="7">
        <v>59</v>
      </c>
      <c r="U3" s="10">
        <v>1.136574074074074E-2</v>
      </c>
      <c r="V3" s="13">
        <v>15</v>
      </c>
      <c r="W3" s="14">
        <v>71</v>
      </c>
      <c r="X3" s="15">
        <f>X4+D41</f>
        <v>1.0763888888888889E-2</v>
      </c>
      <c r="Y3" s="9">
        <v>10</v>
      </c>
      <c r="Z3" s="14">
        <v>81</v>
      </c>
      <c r="AA3" s="15">
        <f>AA4+D41</f>
        <v>1.0069444444444443E-2</v>
      </c>
      <c r="AB3" s="16">
        <v>19</v>
      </c>
      <c r="AC3" s="14">
        <v>93</v>
      </c>
      <c r="AD3" s="15">
        <f>AD4+D41</f>
        <v>1.0763888888888889E-2</v>
      </c>
      <c r="AE3" s="17">
        <v>10</v>
      </c>
      <c r="AF3" s="14">
        <v>105</v>
      </c>
      <c r="AG3" s="15">
        <f>AG4+G41</f>
        <v>7.6388888888888886E-3</v>
      </c>
      <c r="AH3" s="17">
        <v>8</v>
      </c>
    </row>
    <row r="4" spans="1:34" x14ac:dyDescent="0.25">
      <c r="A4" s="6" t="s">
        <v>10</v>
      </c>
      <c r="B4" s="18">
        <v>2</v>
      </c>
      <c r="C4" s="8">
        <v>7.6273148148148151E-3</v>
      </c>
      <c r="D4" s="16">
        <v>2</v>
      </c>
      <c r="E4" s="18">
        <v>13</v>
      </c>
      <c r="F4" s="10">
        <v>8.5416666666666679E-3</v>
      </c>
      <c r="G4" s="16">
        <v>2</v>
      </c>
      <c r="H4" s="18">
        <v>24</v>
      </c>
      <c r="I4" s="10">
        <v>7.9976851851851858E-3</v>
      </c>
      <c r="J4" s="16">
        <v>13</v>
      </c>
      <c r="K4" s="19">
        <v>37</v>
      </c>
      <c r="L4" s="8">
        <v>9.4560185185185181E-3</v>
      </c>
      <c r="M4" s="20">
        <v>10</v>
      </c>
      <c r="N4" s="18">
        <v>46</v>
      </c>
      <c r="O4" s="10">
        <v>8.0555555555555554E-3</v>
      </c>
      <c r="P4" s="16">
        <v>2</v>
      </c>
      <c r="Q4" s="18">
        <v>53</v>
      </c>
      <c r="R4" s="10">
        <v>8.9004629629629625E-3</v>
      </c>
      <c r="S4" s="16">
        <v>9</v>
      </c>
      <c r="T4" s="18">
        <v>60</v>
      </c>
      <c r="U4" s="10">
        <v>8.0092592592592594E-3</v>
      </c>
      <c r="V4" s="13">
        <v>16</v>
      </c>
      <c r="W4" s="21">
        <v>72</v>
      </c>
      <c r="X4" s="15">
        <v>8.3333333333333332E-3</v>
      </c>
      <c r="Y4" s="9">
        <v>11</v>
      </c>
      <c r="Z4" s="21">
        <v>82</v>
      </c>
      <c r="AA4" s="15">
        <v>7.6388888888888886E-3</v>
      </c>
      <c r="AB4" s="22">
        <v>20</v>
      </c>
      <c r="AC4" s="21">
        <v>94</v>
      </c>
      <c r="AD4" s="15">
        <v>8.3333333333333332E-3</v>
      </c>
      <c r="AE4" s="17">
        <v>11</v>
      </c>
      <c r="AF4" s="21">
        <v>106</v>
      </c>
      <c r="AG4" s="15">
        <v>7.6388888888888886E-3</v>
      </c>
      <c r="AH4" s="17">
        <v>9</v>
      </c>
    </row>
    <row r="5" spans="1:34" ht="15.75" thickBot="1" x14ac:dyDescent="0.3">
      <c r="A5" s="6" t="s">
        <v>11</v>
      </c>
      <c r="B5" s="7">
        <v>3</v>
      </c>
      <c r="C5" s="8">
        <v>7.5578703703703702E-3</v>
      </c>
      <c r="D5" s="16">
        <v>3</v>
      </c>
      <c r="E5" s="7">
        <v>14</v>
      </c>
      <c r="F5" s="10">
        <v>8.1597222222222227E-3</v>
      </c>
      <c r="G5" s="9">
        <v>3</v>
      </c>
      <c r="H5" s="7">
        <v>25</v>
      </c>
      <c r="I5" s="23">
        <v>7.9745370370370369E-3</v>
      </c>
      <c r="J5" s="16">
        <v>14</v>
      </c>
      <c r="K5" s="11">
        <v>38</v>
      </c>
      <c r="L5" s="8">
        <v>8.6689814814814806E-3</v>
      </c>
      <c r="M5" s="12">
        <v>11</v>
      </c>
      <c r="N5" s="7">
        <v>47</v>
      </c>
      <c r="O5" s="10">
        <v>8.1481481481481474E-3</v>
      </c>
      <c r="P5" s="9">
        <v>3</v>
      </c>
      <c r="Q5" s="7">
        <v>54</v>
      </c>
      <c r="R5" s="10">
        <v>9.2129629629629627E-3</v>
      </c>
      <c r="S5" s="9">
        <v>10</v>
      </c>
      <c r="T5" s="7">
        <v>61</v>
      </c>
      <c r="U5" s="10">
        <v>8.0092592592592594E-3</v>
      </c>
      <c r="V5" s="24">
        <v>17</v>
      </c>
      <c r="W5" s="14">
        <v>73</v>
      </c>
      <c r="X5" s="15">
        <v>8.3333333333333332E-3</v>
      </c>
      <c r="Y5" s="9">
        <v>12</v>
      </c>
      <c r="Z5" s="14">
        <v>83</v>
      </c>
      <c r="AA5" s="15">
        <v>7.6388888888888886E-3</v>
      </c>
      <c r="AB5" s="16">
        <v>1</v>
      </c>
      <c r="AC5" s="14">
        <v>95</v>
      </c>
      <c r="AD5" s="15">
        <v>8.3333333333333332E-3</v>
      </c>
      <c r="AE5" s="17">
        <v>12</v>
      </c>
      <c r="AF5" s="14">
        <v>107</v>
      </c>
      <c r="AG5" s="15">
        <v>7.6388888888888886E-3</v>
      </c>
      <c r="AH5" s="17">
        <v>10</v>
      </c>
    </row>
    <row r="6" spans="1:34" ht="15.75" thickBot="1" x14ac:dyDescent="0.3">
      <c r="A6" s="6" t="s">
        <v>12</v>
      </c>
      <c r="B6" s="18">
        <v>4</v>
      </c>
      <c r="C6" s="8">
        <v>7.6041666666666662E-3</v>
      </c>
      <c r="D6" s="16">
        <v>4</v>
      </c>
      <c r="E6" s="18">
        <v>15</v>
      </c>
      <c r="F6" s="10">
        <v>8.1944444444444452E-3</v>
      </c>
      <c r="G6" s="16">
        <v>4</v>
      </c>
      <c r="H6" s="18">
        <v>26</v>
      </c>
      <c r="I6" s="25">
        <v>7.9629629629629634E-3</v>
      </c>
      <c r="J6" s="26">
        <v>15</v>
      </c>
      <c r="K6" s="19">
        <v>39</v>
      </c>
      <c r="L6" s="8">
        <v>8.611111111111111E-3</v>
      </c>
      <c r="M6" s="20">
        <v>12</v>
      </c>
      <c r="N6" s="18">
        <v>48</v>
      </c>
      <c r="O6" s="10">
        <v>8.4027777777777781E-3</v>
      </c>
      <c r="P6" s="16">
        <v>4</v>
      </c>
      <c r="Q6" s="18">
        <v>55</v>
      </c>
      <c r="R6" s="23">
        <v>9.2592592592592605E-3</v>
      </c>
      <c r="S6" s="16">
        <v>11</v>
      </c>
      <c r="T6" s="18">
        <v>62</v>
      </c>
      <c r="U6" s="27">
        <v>1.5416666666666667E-2</v>
      </c>
      <c r="V6" s="28">
        <v>18</v>
      </c>
      <c r="W6" s="29">
        <v>74</v>
      </c>
      <c r="X6" s="15">
        <v>8.3333333333333332E-3</v>
      </c>
      <c r="Y6" s="9">
        <v>13</v>
      </c>
      <c r="Z6" s="21">
        <v>84</v>
      </c>
      <c r="AA6" s="15">
        <v>7.6388888888888886E-3</v>
      </c>
      <c r="AB6" s="16">
        <v>2</v>
      </c>
      <c r="AC6" s="21">
        <v>96</v>
      </c>
      <c r="AD6" s="15">
        <v>8.3333333333333332E-3</v>
      </c>
      <c r="AE6" s="17">
        <v>13</v>
      </c>
      <c r="AF6" s="21">
        <v>108</v>
      </c>
      <c r="AG6" s="15">
        <v>7.6388888888888886E-3</v>
      </c>
      <c r="AH6" s="17">
        <v>11</v>
      </c>
    </row>
    <row r="7" spans="1:34" ht="15.75" thickBot="1" x14ac:dyDescent="0.3">
      <c r="A7" s="6" t="s">
        <v>13</v>
      </c>
      <c r="B7" s="7">
        <v>5</v>
      </c>
      <c r="C7" s="8">
        <v>7.6273148148148151E-3</v>
      </c>
      <c r="D7" s="16">
        <v>5</v>
      </c>
      <c r="E7" s="7">
        <v>16</v>
      </c>
      <c r="F7" s="10">
        <v>8.217592592592594E-3</v>
      </c>
      <c r="G7" s="9">
        <v>5</v>
      </c>
      <c r="H7" s="11">
        <v>27</v>
      </c>
      <c r="I7" s="30">
        <v>1.383101851851852E-2</v>
      </c>
      <c r="J7" s="31">
        <v>16</v>
      </c>
      <c r="K7" s="32">
        <v>40</v>
      </c>
      <c r="L7" s="25">
        <v>8.8773148148148153E-3</v>
      </c>
      <c r="M7" s="12">
        <v>13</v>
      </c>
      <c r="N7" s="7">
        <v>49</v>
      </c>
      <c r="O7" s="10">
        <v>7.9629629629629634E-3</v>
      </c>
      <c r="P7" s="9">
        <v>5</v>
      </c>
      <c r="Q7" s="7">
        <v>56</v>
      </c>
      <c r="R7" s="8">
        <v>9.3749999999999997E-3</v>
      </c>
      <c r="S7" s="12">
        <v>12</v>
      </c>
      <c r="T7" s="7">
        <v>63</v>
      </c>
      <c r="U7" s="33">
        <v>8.4490740740740741E-3</v>
      </c>
      <c r="V7" s="34">
        <v>1</v>
      </c>
      <c r="W7" s="14">
        <v>75</v>
      </c>
      <c r="X7" s="15">
        <v>8.3333333333333332E-3</v>
      </c>
      <c r="Y7" s="9">
        <v>14</v>
      </c>
      <c r="Z7" s="14">
        <v>85</v>
      </c>
      <c r="AA7" s="15">
        <v>7.6388888888888886E-3</v>
      </c>
      <c r="AB7" s="16">
        <v>3</v>
      </c>
      <c r="AC7" s="14">
        <v>97</v>
      </c>
      <c r="AD7" s="15">
        <v>8.3333333333333332E-3</v>
      </c>
      <c r="AE7" s="17">
        <v>14</v>
      </c>
      <c r="AF7" s="14">
        <v>109</v>
      </c>
      <c r="AG7" s="15">
        <v>7.6388888888888886E-3</v>
      </c>
      <c r="AH7" s="17">
        <v>12</v>
      </c>
    </row>
    <row r="8" spans="1:34" ht="15.75" thickBot="1" x14ac:dyDescent="0.3">
      <c r="A8" s="6" t="s">
        <v>14</v>
      </c>
      <c r="B8" s="18">
        <v>6</v>
      </c>
      <c r="C8" s="8">
        <v>8.0208333333333329E-3</v>
      </c>
      <c r="D8" s="16">
        <v>6</v>
      </c>
      <c r="E8" s="18">
        <v>17</v>
      </c>
      <c r="F8" s="10">
        <v>8.4722222222222213E-3</v>
      </c>
      <c r="G8" s="16">
        <v>6</v>
      </c>
      <c r="H8" s="18">
        <v>28</v>
      </c>
      <c r="I8" s="23">
        <v>7.951388888888888E-3</v>
      </c>
      <c r="J8" s="9">
        <v>1</v>
      </c>
      <c r="K8" s="19">
        <v>41</v>
      </c>
      <c r="L8" s="35">
        <v>1.2546296296296297E-2</v>
      </c>
      <c r="M8" s="20">
        <v>14</v>
      </c>
      <c r="N8" s="18">
        <v>50</v>
      </c>
      <c r="O8" s="10">
        <v>8.2060185185185187E-3</v>
      </c>
      <c r="P8" s="16">
        <v>6</v>
      </c>
      <c r="Q8" s="18">
        <v>57</v>
      </c>
      <c r="R8" s="10">
        <v>9.0046296296296298E-3</v>
      </c>
      <c r="S8" s="16">
        <v>13</v>
      </c>
      <c r="T8" s="21">
        <v>64</v>
      </c>
      <c r="U8" s="15">
        <v>8.3333333333333332E-3</v>
      </c>
      <c r="V8" s="13">
        <v>2</v>
      </c>
      <c r="W8" s="21">
        <v>76</v>
      </c>
      <c r="X8" s="15">
        <v>8.3333333333333332E-3</v>
      </c>
      <c r="Y8" s="9">
        <v>15</v>
      </c>
      <c r="Z8" s="21">
        <v>86</v>
      </c>
      <c r="AA8" s="15">
        <v>7.6388888888888886E-3</v>
      </c>
      <c r="AB8" s="16">
        <v>4</v>
      </c>
      <c r="AC8" s="21">
        <v>98</v>
      </c>
      <c r="AD8" s="15">
        <v>8.3333333333333332E-3</v>
      </c>
      <c r="AE8" s="17">
        <v>15</v>
      </c>
      <c r="AF8" s="21">
        <v>110</v>
      </c>
      <c r="AG8" s="15">
        <v>7.6388888888888886E-3</v>
      </c>
      <c r="AH8" s="17">
        <v>13</v>
      </c>
    </row>
    <row r="9" spans="1:34" x14ac:dyDescent="0.25">
      <c r="A9" s="6" t="s">
        <v>15</v>
      </c>
      <c r="B9" s="7">
        <v>7</v>
      </c>
      <c r="C9" s="8">
        <v>8.0555555555555554E-3</v>
      </c>
      <c r="D9" s="16">
        <v>7</v>
      </c>
      <c r="E9" s="7">
        <v>18</v>
      </c>
      <c r="F9" s="10">
        <v>8.3564814814814804E-3</v>
      </c>
      <c r="G9" s="9">
        <v>7</v>
      </c>
      <c r="H9" s="7">
        <v>29</v>
      </c>
      <c r="I9" s="8">
        <v>7.9861111111111122E-3</v>
      </c>
      <c r="J9" s="20">
        <v>2</v>
      </c>
      <c r="K9" s="11">
        <v>42</v>
      </c>
      <c r="L9" s="10">
        <v>8.8541666666666664E-3</v>
      </c>
      <c r="M9" s="12">
        <v>15</v>
      </c>
      <c r="N9" s="7">
        <v>51</v>
      </c>
      <c r="O9" s="10">
        <v>8.4490740740740741E-3</v>
      </c>
      <c r="P9" s="9">
        <v>7</v>
      </c>
      <c r="Q9" s="7">
        <v>58</v>
      </c>
      <c r="R9" s="10">
        <v>9.525462962962963E-3</v>
      </c>
      <c r="S9" s="9">
        <v>14</v>
      </c>
      <c r="T9" s="14">
        <v>65</v>
      </c>
      <c r="U9" s="15">
        <v>8.3333333333333332E-3</v>
      </c>
      <c r="V9" s="13">
        <v>3</v>
      </c>
      <c r="W9" s="14">
        <v>77</v>
      </c>
      <c r="X9" s="15">
        <v>8.3333333333333332E-3</v>
      </c>
      <c r="Y9" s="9">
        <v>16</v>
      </c>
      <c r="Z9" s="14">
        <v>87</v>
      </c>
      <c r="AA9" s="15">
        <v>7.6388888888888886E-3</v>
      </c>
      <c r="AB9" s="16">
        <v>5</v>
      </c>
      <c r="AC9" s="14">
        <v>99</v>
      </c>
      <c r="AD9" s="15">
        <v>8.3333333333333332E-3</v>
      </c>
      <c r="AE9" s="17">
        <v>16</v>
      </c>
      <c r="AF9" s="14">
        <v>111</v>
      </c>
      <c r="AG9" s="15">
        <v>7.6388888888888886E-3</v>
      </c>
      <c r="AH9" s="17">
        <v>14</v>
      </c>
    </row>
    <row r="10" spans="1:34" ht="15.75" thickBot="1" x14ac:dyDescent="0.3">
      <c r="A10" s="6" t="s">
        <v>16</v>
      </c>
      <c r="B10" s="18">
        <v>8</v>
      </c>
      <c r="C10" s="25">
        <v>7.5578703703703702E-3</v>
      </c>
      <c r="D10" s="16">
        <v>8</v>
      </c>
      <c r="E10" s="18">
        <v>19</v>
      </c>
      <c r="F10" s="10">
        <v>8.2754629629629619E-3</v>
      </c>
      <c r="G10" s="16">
        <v>8</v>
      </c>
      <c r="H10" s="18">
        <v>30</v>
      </c>
      <c r="I10" s="25">
        <v>8.0671296296296307E-3</v>
      </c>
      <c r="J10" s="16">
        <v>3</v>
      </c>
      <c r="K10" s="19">
        <v>43</v>
      </c>
      <c r="L10" s="25">
        <v>8.4143518518518517E-3</v>
      </c>
      <c r="M10" s="26">
        <v>16</v>
      </c>
      <c r="N10" s="36"/>
      <c r="O10" s="37">
        <v>0</v>
      </c>
      <c r="P10" s="16"/>
      <c r="Q10" s="36"/>
      <c r="R10" s="37">
        <v>0</v>
      </c>
      <c r="S10" s="9"/>
      <c r="T10" s="21">
        <v>66</v>
      </c>
      <c r="U10" s="15">
        <v>8.3333333333333332E-3</v>
      </c>
      <c r="V10" s="13">
        <v>4</v>
      </c>
      <c r="W10" s="21">
        <v>78</v>
      </c>
      <c r="X10" s="15">
        <v>8.3333333333333332E-3</v>
      </c>
      <c r="Y10" s="9">
        <v>17</v>
      </c>
      <c r="Z10" s="21">
        <v>88</v>
      </c>
      <c r="AA10" s="15">
        <v>7.6388888888888886E-3</v>
      </c>
      <c r="AB10" s="16">
        <v>6</v>
      </c>
      <c r="AC10" s="21">
        <v>100</v>
      </c>
      <c r="AD10" s="15">
        <v>8.3333333333333332E-3</v>
      </c>
      <c r="AE10" s="17">
        <v>17</v>
      </c>
      <c r="AF10" s="21">
        <v>112</v>
      </c>
      <c r="AG10" s="15">
        <v>7.6388888888888886E-3</v>
      </c>
      <c r="AH10" s="17">
        <v>15</v>
      </c>
    </row>
    <row r="11" spans="1:34" ht="15.75" thickBot="1" x14ac:dyDescent="0.3">
      <c r="A11" s="6" t="s">
        <v>17</v>
      </c>
      <c r="B11" s="11">
        <v>9</v>
      </c>
      <c r="C11" s="8">
        <v>7.6736111111111111E-3</v>
      </c>
      <c r="D11" s="20">
        <v>9</v>
      </c>
      <c r="E11" s="7">
        <v>20</v>
      </c>
      <c r="F11" s="23">
        <v>8.518518518518519E-3</v>
      </c>
      <c r="G11" s="9">
        <v>9</v>
      </c>
      <c r="H11" s="7">
        <v>31</v>
      </c>
      <c r="I11" s="8">
        <v>7.905092592592592E-3</v>
      </c>
      <c r="J11" s="20">
        <v>4</v>
      </c>
      <c r="K11" s="11">
        <v>44</v>
      </c>
      <c r="L11" s="30">
        <v>1.4837962962962963E-2</v>
      </c>
      <c r="M11" s="31">
        <v>17</v>
      </c>
      <c r="N11" s="38"/>
      <c r="O11" s="37">
        <v>0</v>
      </c>
      <c r="P11" s="9"/>
      <c r="Q11" s="36"/>
      <c r="R11" s="37">
        <v>0</v>
      </c>
      <c r="S11" s="9"/>
      <c r="T11" s="14">
        <v>67</v>
      </c>
      <c r="U11" s="15">
        <v>8.3333333333333332E-3</v>
      </c>
      <c r="V11" s="13">
        <v>5</v>
      </c>
      <c r="W11" s="14">
        <v>79</v>
      </c>
      <c r="X11" s="15">
        <v>8.3333333333333332E-3</v>
      </c>
      <c r="Y11" s="9">
        <v>18</v>
      </c>
      <c r="Z11" s="14">
        <v>89</v>
      </c>
      <c r="AA11" s="15">
        <v>7.6388888888888886E-3</v>
      </c>
      <c r="AB11" s="16">
        <v>7</v>
      </c>
      <c r="AC11" s="14">
        <v>101</v>
      </c>
      <c r="AD11" s="15">
        <v>8.3333333333333332E-3</v>
      </c>
      <c r="AE11" s="17">
        <v>18</v>
      </c>
      <c r="AF11" s="14">
        <v>113</v>
      </c>
      <c r="AG11" s="15">
        <v>7.6388888888888886E-3</v>
      </c>
      <c r="AH11" s="17">
        <v>16</v>
      </c>
    </row>
    <row r="12" spans="1:34" ht="15.75" thickBot="1" x14ac:dyDescent="0.3">
      <c r="A12" s="6" t="s">
        <v>18</v>
      </c>
      <c r="B12" s="18">
        <v>10</v>
      </c>
      <c r="C12" s="23">
        <v>8.1481481481481474E-3</v>
      </c>
      <c r="D12" s="39">
        <v>10</v>
      </c>
      <c r="E12" s="18">
        <v>21</v>
      </c>
      <c r="F12" s="25">
        <v>8.5300925925925926E-3</v>
      </c>
      <c r="G12" s="16">
        <v>10</v>
      </c>
      <c r="H12" s="18">
        <v>32</v>
      </c>
      <c r="I12" s="8">
        <v>8.0439814814814818E-3</v>
      </c>
      <c r="J12" s="16">
        <v>5</v>
      </c>
      <c r="K12" s="36"/>
      <c r="L12" s="40" t="s">
        <v>19</v>
      </c>
      <c r="M12" s="24"/>
      <c r="N12" s="36"/>
      <c r="O12" s="37">
        <v>0</v>
      </c>
      <c r="P12" s="9"/>
      <c r="Q12" s="36"/>
      <c r="R12" s="37">
        <v>0</v>
      </c>
      <c r="S12" s="16"/>
      <c r="T12" s="21">
        <v>68</v>
      </c>
      <c r="U12" s="15">
        <v>8.3333333333333332E-3</v>
      </c>
      <c r="V12" s="13">
        <v>6</v>
      </c>
      <c r="W12" s="21">
        <v>80</v>
      </c>
      <c r="X12" s="15">
        <v>8.3333333333333332E-3</v>
      </c>
      <c r="Y12" s="9"/>
      <c r="Z12" s="21">
        <v>90</v>
      </c>
      <c r="AA12" s="15">
        <v>7.6388888888888886E-3</v>
      </c>
      <c r="AB12" s="16">
        <v>8</v>
      </c>
      <c r="AC12" s="21">
        <v>102</v>
      </c>
      <c r="AD12" s="15">
        <v>8.3333333333333332E-3</v>
      </c>
      <c r="AE12" s="17">
        <v>19</v>
      </c>
      <c r="AF12" s="21">
        <v>114</v>
      </c>
      <c r="AG12" s="15">
        <v>7.6388888888888886E-3</v>
      </c>
      <c r="AH12" s="17">
        <v>17</v>
      </c>
    </row>
    <row r="13" spans="1:34" ht="15.75" thickBot="1" x14ac:dyDescent="0.3">
      <c r="A13" s="6" t="s">
        <v>20</v>
      </c>
      <c r="B13" s="41">
        <v>11</v>
      </c>
      <c r="C13" s="30">
        <v>1.5532407407407406E-2</v>
      </c>
      <c r="D13" s="31">
        <v>11</v>
      </c>
      <c r="E13" s="42">
        <v>22</v>
      </c>
      <c r="F13" s="8">
        <v>8.6689814814814806E-3</v>
      </c>
      <c r="G13" s="12">
        <v>11</v>
      </c>
      <c r="H13" s="7">
        <v>33</v>
      </c>
      <c r="I13" s="8">
        <v>7.8935185185185185E-3</v>
      </c>
      <c r="J13" s="20">
        <v>6</v>
      </c>
      <c r="K13" s="36"/>
      <c r="L13" s="37">
        <v>0</v>
      </c>
      <c r="M13" s="43"/>
      <c r="N13" s="36"/>
      <c r="O13" s="37">
        <v>0</v>
      </c>
      <c r="P13" s="16"/>
      <c r="Q13" s="36"/>
      <c r="R13" s="37">
        <v>0</v>
      </c>
      <c r="S13" s="16"/>
      <c r="T13" s="14">
        <v>69</v>
      </c>
      <c r="U13" s="15">
        <v>8.3333333333333332E-3</v>
      </c>
      <c r="V13" s="13">
        <v>7</v>
      </c>
      <c r="W13" s="36"/>
      <c r="X13" s="44">
        <v>0</v>
      </c>
      <c r="Y13" s="9"/>
      <c r="Z13" s="14">
        <v>91</v>
      </c>
      <c r="AA13" s="15">
        <v>7.6388888888888886E-3</v>
      </c>
      <c r="AB13" s="16">
        <v>9</v>
      </c>
      <c r="AC13" s="14">
        <v>103</v>
      </c>
      <c r="AD13" s="15">
        <v>8.3333333333333332E-3</v>
      </c>
      <c r="AE13" s="45">
        <v>20</v>
      </c>
      <c r="AF13" s="46"/>
      <c r="AG13" s="44">
        <v>0</v>
      </c>
      <c r="AH13" s="17">
        <v>18</v>
      </c>
    </row>
    <row r="14" spans="1:34" x14ac:dyDescent="0.25">
      <c r="A14" s="6" t="s">
        <v>21</v>
      </c>
      <c r="B14" s="46"/>
      <c r="C14" s="47">
        <v>0</v>
      </c>
      <c r="D14" s="9"/>
      <c r="E14" s="36"/>
      <c r="F14" s="40">
        <v>0</v>
      </c>
      <c r="G14" s="43"/>
      <c r="H14" s="18">
        <v>34</v>
      </c>
      <c r="I14" s="25">
        <v>7.7777777777777767E-3</v>
      </c>
      <c r="J14" s="16">
        <v>7</v>
      </c>
      <c r="K14" s="36"/>
      <c r="L14" s="37">
        <v>0</v>
      </c>
      <c r="M14" s="43"/>
      <c r="N14" s="36"/>
      <c r="O14" s="44">
        <v>0</v>
      </c>
      <c r="P14" s="16"/>
      <c r="Q14" s="36"/>
      <c r="R14" s="37">
        <v>0</v>
      </c>
      <c r="S14" s="43"/>
      <c r="T14" s="21">
        <v>70</v>
      </c>
      <c r="U14" s="15">
        <v>8.3333333333333332E-3</v>
      </c>
      <c r="V14" s="13">
        <v>8</v>
      </c>
      <c r="W14" s="36"/>
      <c r="X14" s="44">
        <v>0</v>
      </c>
      <c r="Y14" s="9"/>
      <c r="Z14" s="21">
        <v>92</v>
      </c>
      <c r="AA14" s="15">
        <v>7.6388888888888886E-3</v>
      </c>
      <c r="AB14" s="16"/>
      <c r="AC14" s="46"/>
      <c r="AD14" s="44">
        <v>0</v>
      </c>
      <c r="AE14" s="17"/>
      <c r="AF14" s="46"/>
      <c r="AG14" s="44">
        <v>0</v>
      </c>
      <c r="AH14" s="17"/>
    </row>
    <row r="15" spans="1:34" ht="15.75" thickBot="1" x14ac:dyDescent="0.3">
      <c r="A15" s="6" t="s">
        <v>22</v>
      </c>
      <c r="B15" s="46"/>
      <c r="C15" s="44">
        <v>0</v>
      </c>
      <c r="D15" s="48"/>
      <c r="E15" s="36"/>
      <c r="F15" s="37">
        <v>0</v>
      </c>
      <c r="G15" s="43"/>
      <c r="H15" s="11">
        <v>35</v>
      </c>
      <c r="I15" s="8">
        <v>7.8240740740740753E-3</v>
      </c>
      <c r="J15" s="26">
        <v>8</v>
      </c>
      <c r="K15" s="36"/>
      <c r="L15" s="37">
        <v>0</v>
      </c>
      <c r="M15" s="43"/>
      <c r="N15" s="36"/>
      <c r="O15" s="44">
        <v>0</v>
      </c>
      <c r="P15" s="16"/>
      <c r="Q15" s="36"/>
      <c r="R15" s="37">
        <v>0</v>
      </c>
      <c r="S15" s="43"/>
      <c r="T15" s="14">
        <v>71</v>
      </c>
      <c r="U15" s="15">
        <v>8.3333333333333332E-3</v>
      </c>
      <c r="V15" s="13">
        <v>9</v>
      </c>
      <c r="W15" s="36"/>
      <c r="X15" s="44">
        <v>0</v>
      </c>
      <c r="Y15" s="9"/>
      <c r="Z15" s="36"/>
      <c r="AA15" s="37">
        <v>0</v>
      </c>
      <c r="AB15" s="16"/>
      <c r="AC15" s="46"/>
      <c r="AD15" s="44">
        <v>0</v>
      </c>
      <c r="AE15" s="17"/>
      <c r="AF15" s="46"/>
      <c r="AG15" s="44">
        <v>0</v>
      </c>
      <c r="AH15" s="17"/>
    </row>
    <row r="16" spans="1:34" ht="15.75" thickBot="1" x14ac:dyDescent="0.3">
      <c r="A16" s="6" t="s">
        <v>23</v>
      </c>
      <c r="B16" s="46"/>
      <c r="C16" s="44">
        <v>0</v>
      </c>
      <c r="D16" s="43"/>
      <c r="E16" s="36"/>
      <c r="F16" s="44">
        <v>0</v>
      </c>
      <c r="G16" s="43"/>
      <c r="H16" s="46"/>
      <c r="I16" s="49">
        <v>0</v>
      </c>
      <c r="J16" s="50" t="s">
        <v>24</v>
      </c>
      <c r="K16" s="51"/>
      <c r="L16" s="44">
        <v>0</v>
      </c>
      <c r="M16" s="43"/>
      <c r="N16" s="36"/>
      <c r="O16" s="44">
        <v>0</v>
      </c>
      <c r="P16" s="16"/>
      <c r="Q16" s="36"/>
      <c r="R16" s="44">
        <v>0</v>
      </c>
      <c r="S16" s="43"/>
      <c r="T16" s="46"/>
      <c r="U16" s="44">
        <v>0</v>
      </c>
      <c r="V16" s="24"/>
      <c r="W16" s="36"/>
      <c r="X16" s="44">
        <v>0</v>
      </c>
      <c r="Y16" s="43"/>
      <c r="Z16" s="36"/>
      <c r="AA16" s="37">
        <v>0</v>
      </c>
      <c r="AB16" s="16"/>
      <c r="AC16" s="46"/>
      <c r="AD16" s="44">
        <v>0</v>
      </c>
      <c r="AE16" s="17"/>
      <c r="AF16" s="46"/>
      <c r="AG16" s="44">
        <v>0</v>
      </c>
      <c r="AH16" s="17"/>
    </row>
    <row r="17" spans="1:34" ht="15.75" thickBot="1" x14ac:dyDescent="0.3">
      <c r="A17" s="6" t="s">
        <v>25</v>
      </c>
      <c r="B17" s="30">
        <f>C13-B20</f>
        <v>7.7687757201646088E-3</v>
      </c>
      <c r="C17" s="52">
        <v>0</v>
      </c>
      <c r="D17" s="31" t="s">
        <v>26</v>
      </c>
      <c r="E17" s="38"/>
      <c r="F17" s="37">
        <v>0</v>
      </c>
      <c r="G17" s="53"/>
      <c r="H17" s="30">
        <f>I7-H20</f>
        <v>5.8869949494949492E-3</v>
      </c>
      <c r="I17" s="54">
        <v>0</v>
      </c>
      <c r="J17" s="31" t="s">
        <v>26</v>
      </c>
      <c r="K17" s="30">
        <f>L11-K20</f>
        <v>6.0243055555555553E-3</v>
      </c>
      <c r="L17" s="54">
        <v>0</v>
      </c>
      <c r="M17" s="31" t="s">
        <v>26</v>
      </c>
      <c r="N17" s="38"/>
      <c r="O17" s="37">
        <v>0</v>
      </c>
      <c r="P17" s="16"/>
      <c r="Q17" s="36"/>
      <c r="R17" s="37">
        <v>0</v>
      </c>
      <c r="S17" s="53"/>
      <c r="T17" s="30">
        <f>U6-T20</f>
        <v>7.4074074074074077E-3</v>
      </c>
      <c r="U17" s="54">
        <v>0</v>
      </c>
      <c r="V17" s="31" t="s">
        <v>26</v>
      </c>
      <c r="W17" s="38"/>
      <c r="X17" s="37">
        <v>0</v>
      </c>
      <c r="Y17" s="43"/>
      <c r="Z17" s="36"/>
      <c r="AA17" s="37">
        <v>0</v>
      </c>
      <c r="AB17" s="55" t="s">
        <v>26</v>
      </c>
      <c r="AC17" s="46"/>
      <c r="AD17" s="44">
        <v>0</v>
      </c>
      <c r="AE17" s="55" t="s">
        <v>26</v>
      </c>
      <c r="AF17" s="46"/>
      <c r="AG17" s="44">
        <v>0</v>
      </c>
      <c r="AH17" s="17"/>
    </row>
    <row r="18" spans="1:34" ht="15.75" thickBot="1" x14ac:dyDescent="0.3">
      <c r="A18" s="56" t="s">
        <v>27</v>
      </c>
      <c r="B18" s="57">
        <v>66</v>
      </c>
      <c r="C18" s="58">
        <v>0</v>
      </c>
      <c r="D18" s="13"/>
      <c r="E18" s="46"/>
      <c r="F18" s="44">
        <v>0</v>
      </c>
      <c r="G18" s="53"/>
      <c r="H18" s="57">
        <v>109</v>
      </c>
      <c r="I18" s="58">
        <v>0</v>
      </c>
      <c r="J18" s="59"/>
      <c r="K18" s="57">
        <v>92</v>
      </c>
      <c r="L18" s="58">
        <v>0</v>
      </c>
      <c r="M18" s="24"/>
      <c r="N18" s="46"/>
      <c r="O18" s="44">
        <v>0</v>
      </c>
      <c r="P18" s="16"/>
      <c r="Q18" s="46"/>
      <c r="R18" s="44">
        <v>0</v>
      </c>
      <c r="S18" s="53"/>
      <c r="T18" s="57">
        <v>112</v>
      </c>
      <c r="U18" s="58">
        <v>0</v>
      </c>
      <c r="V18" s="24"/>
      <c r="W18" s="46"/>
      <c r="X18" s="44">
        <v>0</v>
      </c>
      <c r="Y18" s="43"/>
      <c r="Z18" s="46"/>
      <c r="AA18" s="44">
        <v>0</v>
      </c>
      <c r="AB18" s="60">
        <v>6.2499999999999995E-3</v>
      </c>
      <c r="AC18" s="46"/>
      <c r="AD18" s="44">
        <v>0</v>
      </c>
      <c r="AE18" s="60">
        <v>6.2499999999999995E-3</v>
      </c>
      <c r="AF18" s="46"/>
      <c r="AG18" s="44">
        <v>0</v>
      </c>
      <c r="AH18" s="17"/>
    </row>
    <row r="19" spans="1:34" x14ac:dyDescent="0.25">
      <c r="A19" s="61" t="s">
        <v>28</v>
      </c>
      <c r="B19" s="254">
        <f>B21/B2</f>
        <v>8.4532828282828272E-3</v>
      </c>
      <c r="C19" s="255"/>
      <c r="D19" s="62">
        <v>0</v>
      </c>
      <c r="E19" s="254">
        <f>(E21)/E2</f>
        <v>8.6111111111111128E-3</v>
      </c>
      <c r="F19" s="255"/>
      <c r="G19" s="62">
        <v>0</v>
      </c>
      <c r="H19" s="254">
        <f>(H21)/H2</f>
        <v>8.5852920227920248E-3</v>
      </c>
      <c r="I19" s="255"/>
      <c r="J19" s="62">
        <v>0</v>
      </c>
      <c r="K19" s="254">
        <f>(K21)/K2</f>
        <v>1.0426954732510287E-2</v>
      </c>
      <c r="L19" s="255"/>
      <c r="M19" s="62">
        <v>0</v>
      </c>
      <c r="N19" s="254">
        <f>(N21)/N2</f>
        <v>8.5548941798941798E-3</v>
      </c>
      <c r="O19" s="255"/>
      <c r="P19" s="62">
        <v>0</v>
      </c>
      <c r="Q19" s="254">
        <f>(Q21)/Q2</f>
        <v>9.7486772486772479E-3</v>
      </c>
      <c r="R19" s="255"/>
      <c r="S19" s="62">
        <v>0</v>
      </c>
      <c r="T19" s="254">
        <f>SUM(U3:U7)/5</f>
        <v>1.025E-2</v>
      </c>
      <c r="U19" s="255"/>
      <c r="V19" s="62">
        <v>0</v>
      </c>
      <c r="W19" s="254">
        <f>(W21+V21)/W2</f>
        <v>8.5763888888888869E-3</v>
      </c>
      <c r="X19" s="255"/>
      <c r="Y19" s="62">
        <v>0</v>
      </c>
      <c r="Z19" s="254">
        <f>(Z21+Y21)/Z2</f>
        <v>8.3622685185185189E-3</v>
      </c>
      <c r="AA19" s="255"/>
      <c r="AB19" s="62">
        <v>0</v>
      </c>
      <c r="AC19" s="254">
        <f>(AC21+AB21)/AC2</f>
        <v>9.1224747474747472E-3</v>
      </c>
      <c r="AD19" s="255"/>
      <c r="AE19" s="62"/>
      <c r="AF19" s="254">
        <f>(AF21+AE21)/AF2</f>
        <v>7.6388888888888878E-3</v>
      </c>
      <c r="AG19" s="255"/>
      <c r="AH19" s="62"/>
    </row>
    <row r="20" spans="1:34" x14ac:dyDescent="0.25">
      <c r="A20" s="63" t="s">
        <v>29</v>
      </c>
      <c r="B20" s="184">
        <f>AVERAGE(C4:C12)</f>
        <v>7.7636316872427974E-3</v>
      </c>
      <c r="C20" s="185"/>
      <c r="D20" s="64"/>
      <c r="E20" s="184">
        <f>AVERAGE(F4:F13)</f>
        <v>8.3935185185185189E-3</v>
      </c>
      <c r="F20" s="185"/>
      <c r="G20" s="64"/>
      <c r="H20" s="184">
        <f>SUM(I4,I5,I6,I8,I9,I10,I11,I12,I13,I14,I15)/11</f>
        <v>7.944023569023571E-3</v>
      </c>
      <c r="I20" s="185"/>
      <c r="J20" s="64"/>
      <c r="K20" s="184">
        <f>SUM(L4,L5,L6,L7,L9,L10)/6</f>
        <v>8.8136574074074072E-3</v>
      </c>
      <c r="L20" s="185"/>
      <c r="M20" s="64"/>
      <c r="N20" s="184">
        <f>AVERAGE(O4:O9)</f>
        <v>8.2040895061728392E-3</v>
      </c>
      <c r="O20" s="185"/>
      <c r="P20" s="64"/>
      <c r="Q20" s="184">
        <f>AVERAGE(R4:R9)</f>
        <v>9.2129629629629627E-3</v>
      </c>
      <c r="R20" s="185"/>
      <c r="S20" s="64"/>
      <c r="T20" s="184">
        <f>AVERAGE(U4:U5)</f>
        <v>8.0092592592592594E-3</v>
      </c>
      <c r="U20" s="185"/>
      <c r="V20" s="64"/>
      <c r="W20" s="184">
        <f>AVERAGE(X4:X12)</f>
        <v>8.3333333333333332E-3</v>
      </c>
      <c r="X20" s="185"/>
      <c r="Y20" s="64"/>
      <c r="Z20" s="184">
        <f>AVERAGE(AA4:AA14)</f>
        <v>7.6388888888888886E-3</v>
      </c>
      <c r="AA20" s="185"/>
      <c r="AB20" s="64"/>
      <c r="AC20" s="184">
        <f>AVERAGE(AD4:AD13)</f>
        <v>8.3333333333333332E-3</v>
      </c>
      <c r="AD20" s="185"/>
      <c r="AE20" s="64"/>
      <c r="AF20" s="184">
        <f>AVERAGE(AG4:AG12)</f>
        <v>7.6388888888888878E-3</v>
      </c>
      <c r="AG20" s="185"/>
      <c r="AH20" s="64"/>
    </row>
    <row r="21" spans="1:34" x14ac:dyDescent="0.25">
      <c r="A21" s="65" t="s">
        <v>30</v>
      </c>
      <c r="B21" s="244">
        <f>SUM(C3:C18)+D18</f>
        <v>9.2986111111111103E-2</v>
      </c>
      <c r="C21" s="245"/>
      <c r="D21" s="66"/>
      <c r="E21" s="234">
        <f>SUM(F3:F13)</f>
        <v>9.4722222222222235E-2</v>
      </c>
      <c r="F21" s="235"/>
      <c r="G21" s="67"/>
      <c r="H21" s="240">
        <f>SUM(I3:I18)+J18</f>
        <v>0.11160879629629632</v>
      </c>
      <c r="I21" s="241"/>
      <c r="J21" s="67"/>
      <c r="K21" s="242">
        <f>SUM(L3:L18)+M18</f>
        <v>9.3842592592592589E-2</v>
      </c>
      <c r="L21" s="243"/>
      <c r="M21" s="67"/>
      <c r="N21" s="244">
        <f>SUM(O3:O18)+P18</f>
        <v>5.9884259259259255E-2</v>
      </c>
      <c r="O21" s="245"/>
      <c r="P21" s="67"/>
      <c r="Q21" s="252">
        <f>SUM(R3:R18)+S18</f>
        <v>6.8240740740740741E-2</v>
      </c>
      <c r="R21" s="253"/>
      <c r="S21" s="67"/>
      <c r="T21" s="240">
        <f>SUM(U3:U18)+V18</f>
        <v>0.11791666666666666</v>
      </c>
      <c r="U21" s="241"/>
      <c r="V21" s="67"/>
      <c r="W21" s="242">
        <f>SUM(X3:X18)+Y18</f>
        <v>8.5763888888888876E-2</v>
      </c>
      <c r="X21" s="243"/>
      <c r="Y21" s="67"/>
      <c r="Z21" s="244">
        <f>SUM(AA3:AA18)+AB18</f>
        <v>0.10034722222222223</v>
      </c>
      <c r="AA21" s="245"/>
      <c r="AB21" s="67"/>
      <c r="AC21" s="246">
        <f>SUM(AD3:AD18)+AE18</f>
        <v>0.10034722222222221</v>
      </c>
      <c r="AD21" s="247"/>
      <c r="AE21" s="68"/>
      <c r="AF21" s="248">
        <f>SUM(AG3:AG18)+AH18</f>
        <v>7.6388888888888881E-2</v>
      </c>
      <c r="AG21" s="249"/>
      <c r="AH21" s="68"/>
    </row>
    <row r="22" spans="1:34" ht="15.75" thickBot="1" x14ac:dyDescent="0.3">
      <c r="A22" s="69"/>
      <c r="B22" s="226">
        <f>B21</f>
        <v>9.2986111111111103E-2</v>
      </c>
      <c r="C22" s="227"/>
      <c r="D22" s="70">
        <f>B22+D21</f>
        <v>9.2986111111111103E-2</v>
      </c>
      <c r="E22" s="234">
        <f>D22+E21</f>
        <v>0.18770833333333334</v>
      </c>
      <c r="F22" s="235"/>
      <c r="G22" s="70">
        <f>E22+G21</f>
        <v>0.18770833333333334</v>
      </c>
      <c r="H22" s="222">
        <f>G22+H21</f>
        <v>0.29931712962962964</v>
      </c>
      <c r="I22" s="223"/>
      <c r="J22" s="70">
        <f>H22+J21</f>
        <v>0.29931712962962964</v>
      </c>
      <c r="K22" s="224">
        <f>J22+K21</f>
        <v>0.39315972222222223</v>
      </c>
      <c r="L22" s="225"/>
      <c r="M22" s="70">
        <f>K22+M21</f>
        <v>0.39315972222222223</v>
      </c>
      <c r="N22" s="250">
        <f>M22+N21</f>
        <v>0.45304398148148151</v>
      </c>
      <c r="O22" s="251"/>
      <c r="P22" s="70">
        <f>N22+P21</f>
        <v>0.45304398148148151</v>
      </c>
      <c r="Q22" s="238">
        <f>P22+Q21</f>
        <v>0.52128472222222222</v>
      </c>
      <c r="R22" s="239"/>
      <c r="S22" s="70">
        <f>Q22+S21</f>
        <v>0.52128472222222222</v>
      </c>
      <c r="T22" s="222">
        <f>S22+T21</f>
        <v>0.63920138888888889</v>
      </c>
      <c r="U22" s="223"/>
      <c r="V22" s="70">
        <f>T22+V21</f>
        <v>0.63920138888888889</v>
      </c>
      <c r="W22" s="224">
        <f>V22+W21</f>
        <v>0.72496527777777775</v>
      </c>
      <c r="X22" s="225"/>
      <c r="Y22" s="70">
        <f>W22+Y21</f>
        <v>0.72496527777777775</v>
      </c>
      <c r="Z22" s="226">
        <f>Y22+Z21</f>
        <v>0.8253125</v>
      </c>
      <c r="AA22" s="227"/>
      <c r="AB22" s="70">
        <f>Z22+AB21</f>
        <v>0.8253125</v>
      </c>
      <c r="AC22" s="222">
        <f>AB22+AC21</f>
        <v>0.92565972222222226</v>
      </c>
      <c r="AD22" s="223"/>
      <c r="AE22" s="71">
        <f>AC22</f>
        <v>0.92565972222222226</v>
      </c>
      <c r="AF22" s="222">
        <f>AE22+AF21</f>
        <v>1.0020486111111111</v>
      </c>
      <c r="AG22" s="223"/>
      <c r="AH22" s="71">
        <f>AF22</f>
        <v>1.0020486111111111</v>
      </c>
    </row>
    <row r="23" spans="1:34" ht="15.75" thickBot="1" x14ac:dyDescent="0.3">
      <c r="A23" s="69" t="s">
        <v>31</v>
      </c>
      <c r="B23" s="226">
        <f>C35+B22</f>
        <v>0.67631944444444447</v>
      </c>
      <c r="C23" s="227"/>
      <c r="D23" s="72">
        <f>B23+D21</f>
        <v>0.67631944444444447</v>
      </c>
      <c r="E23" s="234">
        <f>D23+E21</f>
        <v>0.77104166666666674</v>
      </c>
      <c r="F23" s="235"/>
      <c r="G23" s="72">
        <f>E23+G21</f>
        <v>0.77104166666666674</v>
      </c>
      <c r="H23" s="222">
        <f>E23+H21</f>
        <v>0.88265046296296301</v>
      </c>
      <c r="I23" s="223"/>
      <c r="J23" s="72">
        <f>H23+J21</f>
        <v>0.88265046296296301</v>
      </c>
      <c r="K23" s="224">
        <f>J23+K21</f>
        <v>0.97649305555555554</v>
      </c>
      <c r="L23" s="225"/>
      <c r="M23" s="72">
        <f>K23+M21</f>
        <v>0.97649305555555554</v>
      </c>
      <c r="N23" s="236">
        <f>M23+N21</f>
        <v>1.0363773148148148</v>
      </c>
      <c r="O23" s="237"/>
      <c r="P23" s="72">
        <f>N23+P21</f>
        <v>1.0363773148148148</v>
      </c>
      <c r="Q23" s="238">
        <f>P23+Q21</f>
        <v>1.1046180555555556</v>
      </c>
      <c r="R23" s="239"/>
      <c r="S23" s="72">
        <f>Q23+S21</f>
        <v>1.1046180555555556</v>
      </c>
      <c r="T23" s="222">
        <f>S23+T21</f>
        <v>1.2225347222222223</v>
      </c>
      <c r="U23" s="223"/>
      <c r="V23" s="72">
        <f>T23+V21</f>
        <v>1.2225347222222223</v>
      </c>
      <c r="W23" s="224">
        <f>V23+W21</f>
        <v>1.3082986111111112</v>
      </c>
      <c r="X23" s="225"/>
      <c r="Y23" s="72">
        <f>W23+Y21</f>
        <v>1.3082986111111112</v>
      </c>
      <c r="Z23" s="226">
        <f>Y23+Z21</f>
        <v>1.4086458333333334</v>
      </c>
      <c r="AA23" s="227"/>
      <c r="AB23" s="72">
        <f>Z23+AB21</f>
        <v>1.4086458333333334</v>
      </c>
      <c r="AC23" s="228">
        <f>AB23+AC21</f>
        <v>1.5089930555555555</v>
      </c>
      <c r="AD23" s="229"/>
      <c r="AE23" s="73">
        <f>AC23</f>
        <v>1.5089930555555555</v>
      </c>
      <c r="AF23" s="228">
        <f>AE23+AF21</f>
        <v>1.5853819444444444</v>
      </c>
      <c r="AG23" s="229"/>
      <c r="AH23" s="73">
        <f>AF23</f>
        <v>1.5853819444444444</v>
      </c>
    </row>
    <row r="24" spans="1:34" x14ac:dyDescent="0.25">
      <c r="A24" s="69" t="s">
        <v>32</v>
      </c>
      <c r="B24" s="230">
        <f>B2</f>
        <v>11</v>
      </c>
      <c r="C24" s="231"/>
      <c r="D24" s="74"/>
      <c r="E24" s="210">
        <f>B24+E2</f>
        <v>22</v>
      </c>
      <c r="F24" s="211"/>
      <c r="G24" s="74"/>
      <c r="H24" s="208">
        <f>E24+H2</f>
        <v>35</v>
      </c>
      <c r="I24" s="209"/>
      <c r="J24" s="74"/>
      <c r="K24" s="194">
        <f>H24+K2</f>
        <v>44</v>
      </c>
      <c r="L24" s="195"/>
      <c r="M24" s="74"/>
      <c r="N24" s="232">
        <f>K24+N2</f>
        <v>51</v>
      </c>
      <c r="O24" s="233"/>
      <c r="P24" s="74"/>
      <c r="Q24" s="214">
        <f>N24+Q2</f>
        <v>58</v>
      </c>
      <c r="R24" s="215"/>
      <c r="S24" s="74"/>
      <c r="T24" s="208">
        <f>Q24+T2</f>
        <v>71</v>
      </c>
      <c r="U24" s="209"/>
      <c r="V24" s="74"/>
      <c r="W24" s="194">
        <f>T24+W2</f>
        <v>81</v>
      </c>
      <c r="X24" s="195"/>
      <c r="Y24" s="74"/>
      <c r="Z24" s="196">
        <f>W24+Z2</f>
        <v>93</v>
      </c>
      <c r="AA24" s="197"/>
      <c r="AB24" s="74"/>
      <c r="AC24" s="218">
        <f>Z24+AC2</f>
        <v>104</v>
      </c>
      <c r="AD24" s="219"/>
      <c r="AE24" s="79"/>
      <c r="AF24" s="220">
        <f>AC24+AF2</f>
        <v>114</v>
      </c>
      <c r="AG24" s="221"/>
      <c r="AH24" s="79"/>
    </row>
    <row r="25" spans="1:34" x14ac:dyDescent="0.25">
      <c r="A25" s="69" t="s">
        <v>33</v>
      </c>
      <c r="B25" s="196">
        <f>C36*B2</f>
        <v>178.31</v>
      </c>
      <c r="C25" s="197"/>
      <c r="D25" s="74"/>
      <c r="E25" s="210">
        <f>(C36*E2)</f>
        <v>178.31</v>
      </c>
      <c r="F25" s="211"/>
      <c r="G25" s="74"/>
      <c r="H25" s="208">
        <f>(C36*H2)</f>
        <v>210.73000000000002</v>
      </c>
      <c r="I25" s="209"/>
      <c r="J25" s="74"/>
      <c r="K25" s="194">
        <f>(C36*K2)</f>
        <v>145.89000000000001</v>
      </c>
      <c r="L25" s="195"/>
      <c r="M25" s="74"/>
      <c r="N25" s="196">
        <f>(C36*N2)</f>
        <v>113.47</v>
      </c>
      <c r="O25" s="197"/>
      <c r="P25" s="74"/>
      <c r="Q25" s="214">
        <f>(C36*Q2)</f>
        <v>113.47</v>
      </c>
      <c r="R25" s="215"/>
      <c r="S25" s="74"/>
      <c r="T25" s="208">
        <f>(C36*T2)</f>
        <v>210.73000000000002</v>
      </c>
      <c r="U25" s="209"/>
      <c r="V25" s="74"/>
      <c r="W25" s="194">
        <f>(C36*W2)</f>
        <v>162.10000000000002</v>
      </c>
      <c r="X25" s="195"/>
      <c r="Y25" s="74"/>
      <c r="Z25" s="196">
        <f>(C36*Z2)</f>
        <v>194.52</v>
      </c>
      <c r="AA25" s="197"/>
      <c r="AB25" s="74"/>
      <c r="AC25" s="218">
        <f>(C36*AC2)</f>
        <v>178.31</v>
      </c>
      <c r="AD25" s="219"/>
      <c r="AE25" s="79"/>
      <c r="AF25" s="220">
        <f>(C36*AF2)</f>
        <v>162.10000000000002</v>
      </c>
      <c r="AG25" s="221"/>
      <c r="AH25" s="79"/>
    </row>
    <row r="26" spans="1:34" x14ac:dyDescent="0.25">
      <c r="A26" s="69" t="s">
        <v>34</v>
      </c>
      <c r="B26" s="196">
        <f>B25</f>
        <v>178.31</v>
      </c>
      <c r="C26" s="197"/>
      <c r="D26" s="74"/>
      <c r="E26" s="210">
        <f>B26+E25</f>
        <v>356.62</v>
      </c>
      <c r="F26" s="211"/>
      <c r="G26" s="74"/>
      <c r="H26" s="208">
        <f>E26+H25</f>
        <v>567.35</v>
      </c>
      <c r="I26" s="209"/>
      <c r="J26" s="74"/>
      <c r="K26" s="194">
        <f>H26+K25</f>
        <v>713.24</v>
      </c>
      <c r="L26" s="195"/>
      <c r="M26" s="74"/>
      <c r="N26" s="196">
        <f>K26+N25</f>
        <v>826.71</v>
      </c>
      <c r="O26" s="197"/>
      <c r="P26" s="74"/>
      <c r="Q26" s="214">
        <f>N26+Q25</f>
        <v>940.18000000000006</v>
      </c>
      <c r="R26" s="215"/>
      <c r="S26" s="74"/>
      <c r="T26" s="208">
        <f>Q26+T25</f>
        <v>1150.9100000000001</v>
      </c>
      <c r="U26" s="209"/>
      <c r="V26" s="74"/>
      <c r="W26" s="194">
        <f>T26+W25</f>
        <v>1313.0100000000002</v>
      </c>
      <c r="X26" s="195"/>
      <c r="Y26" s="74"/>
      <c r="Z26" s="196">
        <f>W26+Z25</f>
        <v>1507.5300000000002</v>
      </c>
      <c r="AA26" s="197"/>
      <c r="AB26" s="74"/>
      <c r="AC26" s="198">
        <f>Z26+AC25</f>
        <v>1685.8400000000001</v>
      </c>
      <c r="AD26" s="199"/>
      <c r="AE26" s="79"/>
      <c r="AF26" s="200">
        <f>AC26+AF25</f>
        <v>1847.94</v>
      </c>
      <c r="AG26" s="201"/>
      <c r="AH26" s="79"/>
    </row>
    <row r="27" spans="1:34" x14ac:dyDescent="0.25">
      <c r="A27" s="69" t="s">
        <v>35</v>
      </c>
      <c r="B27" s="196">
        <f>D13*C36</f>
        <v>178.31</v>
      </c>
      <c r="C27" s="197"/>
      <c r="D27" s="84"/>
      <c r="E27" s="216" t="s">
        <v>36</v>
      </c>
      <c r="F27" s="217"/>
      <c r="G27" s="74"/>
      <c r="H27" s="208">
        <f>J7*C36</f>
        <v>259.36</v>
      </c>
      <c r="I27" s="209"/>
      <c r="J27" s="74"/>
      <c r="K27" s="194">
        <f>M11*C36</f>
        <v>275.57</v>
      </c>
      <c r="L27" s="195"/>
      <c r="M27" s="74"/>
      <c r="N27" s="196" t="s">
        <v>36</v>
      </c>
      <c r="O27" s="197"/>
      <c r="P27" s="74"/>
      <c r="Q27" s="214" t="s">
        <v>36</v>
      </c>
      <c r="R27" s="215"/>
      <c r="S27" s="74"/>
      <c r="T27" s="208">
        <f>V6*C36</f>
        <v>291.78000000000003</v>
      </c>
      <c r="U27" s="209"/>
      <c r="V27" s="74"/>
      <c r="W27" s="75"/>
      <c r="X27" s="76"/>
      <c r="Y27" s="74"/>
      <c r="Z27" s="77"/>
      <c r="AA27" s="78"/>
      <c r="AB27" s="74"/>
      <c r="AC27" s="80"/>
      <c r="AD27" s="81"/>
      <c r="AE27" s="79"/>
      <c r="AF27" s="82"/>
      <c r="AG27" s="83"/>
      <c r="AH27" s="79"/>
    </row>
    <row r="28" spans="1:34" x14ac:dyDescent="0.25">
      <c r="A28" s="69" t="s">
        <v>37</v>
      </c>
      <c r="B28" s="196">
        <f>100*B18/B27</f>
        <v>37.014188772362736</v>
      </c>
      <c r="C28" s="197"/>
      <c r="D28" s="85" t="s">
        <v>38</v>
      </c>
      <c r="E28" s="210" t="s">
        <v>36</v>
      </c>
      <c r="F28" s="211"/>
      <c r="G28" s="74"/>
      <c r="H28" s="212">
        <f>100*H18/H27</f>
        <v>42.026526835286859</v>
      </c>
      <c r="I28" s="213"/>
      <c r="J28" s="86" t="s">
        <v>39</v>
      </c>
      <c r="K28" s="194">
        <f>100*K18/K27</f>
        <v>33.385346735856587</v>
      </c>
      <c r="L28" s="195"/>
      <c r="M28" s="87" t="s">
        <v>40</v>
      </c>
      <c r="N28" s="196" t="s">
        <v>36</v>
      </c>
      <c r="O28" s="197"/>
      <c r="P28" s="74"/>
      <c r="Q28" s="214" t="s">
        <v>36</v>
      </c>
      <c r="R28" s="215"/>
      <c r="S28" s="74"/>
      <c r="T28" s="208">
        <f>100*T18/T27</f>
        <v>38.385084652820616</v>
      </c>
      <c r="U28" s="209"/>
      <c r="V28" s="74"/>
      <c r="W28" s="194" t="s">
        <v>36</v>
      </c>
      <c r="X28" s="195"/>
      <c r="Y28" s="74"/>
      <c r="Z28" s="196" t="s">
        <v>36</v>
      </c>
      <c r="AA28" s="197"/>
      <c r="AB28" s="74"/>
      <c r="AC28" s="198" t="s">
        <v>36</v>
      </c>
      <c r="AD28" s="199"/>
      <c r="AE28" s="79"/>
      <c r="AF28" s="200" t="s">
        <v>36</v>
      </c>
      <c r="AG28" s="201"/>
      <c r="AH28" s="79"/>
    </row>
    <row r="29" spans="1:34" ht="15.75" thickBot="1" x14ac:dyDescent="0.3">
      <c r="A29" s="88" t="s">
        <v>41</v>
      </c>
      <c r="B29" s="190">
        <f>100*B18/B27</f>
        <v>37.014188772362736</v>
      </c>
      <c r="C29" s="191"/>
      <c r="D29" s="84"/>
      <c r="E29" s="202" t="s">
        <v>36</v>
      </c>
      <c r="F29" s="203"/>
      <c r="G29" s="84"/>
      <c r="H29" s="186">
        <f>100*(B18+H18)/((D13+J7)*C36)</f>
        <v>39.984463180021478</v>
      </c>
      <c r="I29" s="187"/>
      <c r="J29" s="84"/>
      <c r="K29" s="204">
        <f>100*(B18+H18+K18)/((D13+J7+M11)*C36)</f>
        <v>37.434804553866861</v>
      </c>
      <c r="L29" s="205"/>
      <c r="M29" s="84"/>
      <c r="N29" s="190" t="s">
        <v>36</v>
      </c>
      <c r="O29" s="191"/>
      <c r="P29" s="84"/>
      <c r="Q29" s="206" t="s">
        <v>36</v>
      </c>
      <c r="R29" s="207"/>
      <c r="S29" s="84"/>
      <c r="T29" s="186">
        <f>100*(B18+H18+K18+T18)/((D13+J7+M11+V6)*C36)</f>
        <v>37.710692324530854</v>
      </c>
      <c r="U29" s="187"/>
      <c r="V29" s="84"/>
      <c r="W29" s="188" t="s">
        <v>36</v>
      </c>
      <c r="X29" s="189"/>
      <c r="Y29" s="84"/>
      <c r="Z29" s="190" t="s">
        <v>36</v>
      </c>
      <c r="AA29" s="191"/>
      <c r="AB29" s="84"/>
      <c r="AC29" s="186" t="s">
        <v>36</v>
      </c>
      <c r="AD29" s="187"/>
      <c r="AE29" s="89"/>
      <c r="AF29" s="192" t="s">
        <v>36</v>
      </c>
      <c r="AG29" s="193"/>
      <c r="AH29" s="89"/>
    </row>
    <row r="30" spans="1:34" x14ac:dyDescent="0.25">
      <c r="A30" s="90" t="s">
        <v>42</v>
      </c>
      <c r="B30" s="285"/>
      <c r="C30" s="281"/>
      <c r="D30" s="62"/>
      <c r="E30" s="280"/>
      <c r="F30" s="281"/>
      <c r="G30" s="62"/>
      <c r="H30" s="280"/>
      <c r="I30" s="281"/>
      <c r="J30" s="62"/>
      <c r="K30" s="280"/>
      <c r="L30" s="281"/>
      <c r="M30" s="62"/>
      <c r="N30" s="280"/>
      <c r="O30" s="281"/>
      <c r="P30" s="62"/>
      <c r="Q30" s="280"/>
      <c r="R30" s="281"/>
      <c r="S30" s="62"/>
      <c r="T30" s="280"/>
      <c r="U30" s="281"/>
      <c r="V30" s="62"/>
      <c r="W30" s="280"/>
      <c r="X30" s="281"/>
      <c r="Y30" s="62"/>
      <c r="Z30" s="280"/>
      <c r="AA30" s="282"/>
      <c r="AB30" s="62"/>
      <c r="AC30" s="283"/>
      <c r="AD30" s="284"/>
      <c r="AE30" s="91"/>
      <c r="AF30" s="283"/>
      <c r="AG30" s="284"/>
      <c r="AH30" s="91"/>
    </row>
    <row r="31" spans="1:34" x14ac:dyDescent="0.25">
      <c r="A31" s="63" t="s">
        <v>43</v>
      </c>
      <c r="B31" s="184">
        <v>8.2072810570987653E-3</v>
      </c>
      <c r="C31" s="185"/>
      <c r="D31" s="64"/>
      <c r="E31" s="184">
        <v>8.8857323232323215E-3</v>
      </c>
      <c r="F31" s="185"/>
      <c r="G31" s="64"/>
      <c r="H31" s="184">
        <v>8.2007575757575765E-3</v>
      </c>
      <c r="I31" s="185"/>
      <c r="J31" s="64"/>
      <c r="K31" s="184">
        <v>8.9236111111111113E-3</v>
      </c>
      <c r="L31" s="185"/>
      <c r="M31" s="64"/>
      <c r="N31" s="184">
        <v>8.5763888888888886E-3</v>
      </c>
      <c r="O31" s="185"/>
      <c r="P31" s="64"/>
      <c r="Q31" s="184">
        <v>8.4027777777777781E-3</v>
      </c>
      <c r="R31" s="185"/>
      <c r="S31" s="64"/>
      <c r="T31" s="184">
        <v>8.6921296296296312E-3</v>
      </c>
      <c r="U31" s="185"/>
      <c r="V31" s="64"/>
      <c r="W31" s="184">
        <v>8.9120370370370378E-3</v>
      </c>
      <c r="X31" s="185"/>
      <c r="Y31" s="64"/>
      <c r="Z31" s="184">
        <v>8.0439814814814818E-3</v>
      </c>
      <c r="AA31" s="185"/>
      <c r="AB31" s="64"/>
      <c r="AC31" s="184">
        <v>8.0439814814814818E-3</v>
      </c>
      <c r="AD31" s="185"/>
      <c r="AE31" s="92"/>
      <c r="AF31" s="184">
        <v>8.0439814814814818E-3</v>
      </c>
      <c r="AG31" s="185"/>
      <c r="AH31" s="92"/>
    </row>
    <row r="32" spans="1:34" ht="15.75" thickBot="1" x14ac:dyDescent="0.3">
      <c r="A32" s="93" t="s">
        <v>44</v>
      </c>
      <c r="B32" s="182">
        <f>B31-B20</f>
        <v>4.4364936985596785E-4</v>
      </c>
      <c r="C32" s="183"/>
      <c r="D32" s="94"/>
      <c r="E32" s="182">
        <f>E31-E20</f>
        <v>4.9221380471380256E-4</v>
      </c>
      <c r="F32" s="183"/>
      <c r="G32" s="94"/>
      <c r="H32" s="182">
        <f>H31-H20</f>
        <v>2.567340067340055E-4</v>
      </c>
      <c r="I32" s="183"/>
      <c r="J32" s="94"/>
      <c r="K32" s="182">
        <f>K31-K20</f>
        <v>1.0995370370370412E-4</v>
      </c>
      <c r="L32" s="183"/>
      <c r="M32" s="94"/>
      <c r="N32" s="182">
        <f>N31-N20</f>
        <v>3.7229938271604937E-4</v>
      </c>
      <c r="O32" s="183"/>
      <c r="P32" s="94"/>
      <c r="Q32" s="182">
        <f>Q31-Q20</f>
        <v>-8.1018518518518462E-4</v>
      </c>
      <c r="R32" s="183"/>
      <c r="S32" s="94"/>
      <c r="T32" s="182">
        <f>T31-T20</f>
        <v>6.8287037037037188E-4</v>
      </c>
      <c r="U32" s="183"/>
      <c r="V32" s="94"/>
      <c r="W32" s="182">
        <f>W31-W20</f>
        <v>5.7870370370370454E-4</v>
      </c>
      <c r="X32" s="183"/>
      <c r="Y32" s="94"/>
      <c r="Z32" s="182">
        <f>Z31-Z20</f>
        <v>4.0509259259259318E-4</v>
      </c>
      <c r="AA32" s="183"/>
      <c r="AB32" s="94"/>
      <c r="AC32" s="182">
        <f>AC31-AC20</f>
        <v>-2.893518518518514E-4</v>
      </c>
      <c r="AD32" s="183"/>
      <c r="AE32" s="95"/>
      <c r="AF32" s="182">
        <f>AF31-AF20</f>
        <v>4.0509259259259404E-4</v>
      </c>
      <c r="AG32" s="183"/>
      <c r="AH32" s="95"/>
    </row>
    <row r="33" spans="1:34" ht="15.75" thickBot="1" x14ac:dyDescent="0.3">
      <c r="A33" s="96" t="s">
        <v>45</v>
      </c>
      <c r="B33" s="278">
        <f>A39-B19</f>
        <v>4.2087542087542937E-5</v>
      </c>
      <c r="C33" s="279"/>
      <c r="D33" s="94"/>
      <c r="E33" s="177">
        <f>ABS(A39-E19)</f>
        <v>1.1574074074074264E-4</v>
      </c>
      <c r="F33" s="178"/>
      <c r="G33" s="94"/>
      <c r="H33" s="179">
        <f>ABS(A39-H19)</f>
        <v>8.9921652421654646E-5</v>
      </c>
      <c r="I33" s="180"/>
      <c r="J33" s="94"/>
      <c r="K33" s="177">
        <f>ABS(A39-K19)</f>
        <v>1.9315843621399171E-3</v>
      </c>
      <c r="L33" s="178"/>
      <c r="M33" s="94"/>
      <c r="N33" s="177">
        <f>ABS(A39-N19)</f>
        <v>5.9523809523809659E-5</v>
      </c>
      <c r="O33" s="178"/>
      <c r="P33" s="94"/>
      <c r="Q33" s="177">
        <f>ABS(A39-Q19)</f>
        <v>1.2533068783068778E-3</v>
      </c>
      <c r="R33" s="178"/>
      <c r="S33" s="94"/>
      <c r="T33" s="177">
        <f>ABS(A39-T19)</f>
        <v>1.7546296296296303E-3</v>
      </c>
      <c r="U33" s="178"/>
      <c r="V33" s="94"/>
      <c r="W33" s="177">
        <f>ABS(A39-W19)</f>
        <v>8.1018518518516727E-5</v>
      </c>
      <c r="X33" s="178"/>
      <c r="Y33" s="94"/>
      <c r="Z33" s="179">
        <f>ABS(A39-Z19)</f>
        <v>1.3310185185185126E-4</v>
      </c>
      <c r="AA33" s="180"/>
      <c r="AB33" s="94"/>
      <c r="AC33" s="179">
        <f>ABS(A39-AC19)</f>
        <v>6.2710437710437709E-4</v>
      </c>
      <c r="AD33" s="180"/>
      <c r="AE33" s="95"/>
      <c r="AF33" s="179">
        <f>ABS(D39-AF19)</f>
        <v>7.6388888888888878E-3</v>
      </c>
      <c r="AG33" s="180"/>
      <c r="AH33" s="95"/>
    </row>
    <row r="34" spans="1:34" ht="15.75" thickBot="1" x14ac:dyDescent="0.3"/>
    <row r="35" spans="1:34" ht="15.75" thickBot="1" x14ac:dyDescent="0.3">
      <c r="A35" s="97" t="s">
        <v>46</v>
      </c>
      <c r="B35" s="98"/>
      <c r="C35" s="99">
        <v>0.58333333333333337</v>
      </c>
      <c r="E35" s="100"/>
      <c r="F35" s="101">
        <f>SUM(B17,H17,K17,T17)</f>
        <v>2.7087483632622523E-2</v>
      </c>
      <c r="G35" s="44">
        <v>2.5462962962962961E-3</v>
      </c>
      <c r="H35" s="101">
        <f>G35*4</f>
        <v>1.0185185185185184E-2</v>
      </c>
      <c r="K35" s="181"/>
      <c r="L35" s="181"/>
      <c r="N35" s="181"/>
      <c r="O35" s="181"/>
      <c r="W35" s="102" t="s">
        <v>47</v>
      </c>
      <c r="X35" s="103">
        <f>118*16.35</f>
        <v>1929.3000000000002</v>
      </c>
      <c r="Y35" s="104" t="s">
        <v>48</v>
      </c>
    </row>
    <row r="36" spans="1:34" ht="15.75" thickBot="1" x14ac:dyDescent="0.3">
      <c r="A36" s="105" t="s">
        <v>49</v>
      </c>
      <c r="B36" s="106"/>
      <c r="C36" s="107">
        <v>16.21</v>
      </c>
      <c r="AC36" t="s">
        <v>50</v>
      </c>
      <c r="AD36" t="s">
        <v>51</v>
      </c>
    </row>
    <row r="37" spans="1:34" ht="15.75" thickBot="1" x14ac:dyDescent="0.3">
      <c r="F37" s="101">
        <f>F35-H35</f>
        <v>1.690229844743734E-2</v>
      </c>
      <c r="I37" s="101">
        <f>AVERAGE(B20,E20,H20,K20:O20,Q20,T20)</f>
        <v>8.3344489872267651E-3</v>
      </c>
      <c r="U37" s="173" t="s">
        <v>52</v>
      </c>
      <c r="V37" s="174"/>
      <c r="W37" s="175"/>
      <c r="X37" s="108">
        <v>100</v>
      </c>
      <c r="Y37" s="109">
        <v>37</v>
      </c>
      <c r="AA37" s="108">
        <v>9</v>
      </c>
      <c r="AB37" s="110" t="s">
        <v>53</v>
      </c>
      <c r="AC37" s="110">
        <f>AA37*C36</f>
        <v>145.89000000000001</v>
      </c>
      <c r="AD37" s="111">
        <f>AC37*Y37/X37</f>
        <v>53.979300000000002</v>
      </c>
    </row>
    <row r="38" spans="1:34" ht="15.75" thickBot="1" x14ac:dyDescent="0.3">
      <c r="X38" s="112">
        <f>118*16.35</f>
        <v>1929.3000000000002</v>
      </c>
      <c r="Y38" s="113">
        <f>X38*Y37/X37</f>
        <v>713.84100000000001</v>
      </c>
      <c r="AA38" s="114">
        <v>10</v>
      </c>
      <c r="AB38" s="115" t="s">
        <v>53</v>
      </c>
      <c r="AC38" s="115">
        <f>AA38*C36</f>
        <v>162.10000000000002</v>
      </c>
      <c r="AD38" s="116">
        <f>AC38*Y37/X37</f>
        <v>59.977000000000004</v>
      </c>
    </row>
    <row r="39" spans="1:34" ht="15.75" thickBot="1" x14ac:dyDescent="0.3">
      <c r="A39" s="117">
        <v>8.4953703703703701E-3</v>
      </c>
      <c r="AA39" s="114">
        <v>11</v>
      </c>
      <c r="AB39" s="115" t="s">
        <v>53</v>
      </c>
      <c r="AC39" s="115">
        <f>AA39*C36</f>
        <v>178.31</v>
      </c>
      <c r="AD39" s="116">
        <f>AC39*Y37/X37</f>
        <v>65.974699999999999</v>
      </c>
    </row>
    <row r="40" spans="1:34" x14ac:dyDescent="0.25">
      <c r="AA40" s="114">
        <v>12</v>
      </c>
      <c r="AB40" s="115" t="s">
        <v>53</v>
      </c>
      <c r="AC40" s="115">
        <f>AA40*C36</f>
        <v>194.52</v>
      </c>
      <c r="AD40" s="116">
        <f>AC40*Y37/X37</f>
        <v>71.972400000000007</v>
      </c>
    </row>
    <row r="41" spans="1:34" x14ac:dyDescent="0.25">
      <c r="D41" s="67">
        <v>2.4305555555555556E-3</v>
      </c>
      <c r="AA41" s="114">
        <v>13</v>
      </c>
      <c r="AB41" s="115" t="s">
        <v>53</v>
      </c>
      <c r="AC41" s="115">
        <f>AA41*C36</f>
        <v>210.73000000000002</v>
      </c>
      <c r="AD41" s="116">
        <f>AC41*Y37/X37</f>
        <v>77.970100000000002</v>
      </c>
    </row>
    <row r="42" spans="1:34" x14ac:dyDescent="0.25">
      <c r="H42" s="118" t="s">
        <v>36</v>
      </c>
      <c r="I42" s="87"/>
      <c r="AA42" s="114">
        <v>14</v>
      </c>
      <c r="AB42" s="115" t="s">
        <v>53</v>
      </c>
      <c r="AC42" s="115">
        <f>AA42*C36</f>
        <v>226.94</v>
      </c>
      <c r="AD42" s="116">
        <f>AC42*Y37/X37</f>
        <v>83.967800000000011</v>
      </c>
    </row>
    <row r="43" spans="1:34" x14ac:dyDescent="0.25">
      <c r="K43" s="119"/>
      <c r="AA43" s="114">
        <v>15</v>
      </c>
      <c r="AB43" s="115" t="s">
        <v>53</v>
      </c>
      <c r="AC43" s="115">
        <f>AA43*C36</f>
        <v>243.15</v>
      </c>
      <c r="AD43" s="116">
        <f>AC43*Y37/X37</f>
        <v>89.965500000000006</v>
      </c>
    </row>
    <row r="44" spans="1:34" x14ac:dyDescent="0.25">
      <c r="K44" s="119"/>
      <c r="AA44" s="114">
        <v>16</v>
      </c>
      <c r="AB44" s="115" t="s">
        <v>53</v>
      </c>
      <c r="AC44" s="115">
        <f>AA44*C36</f>
        <v>259.36</v>
      </c>
      <c r="AD44" s="116">
        <f>AC44*Y37/X37</f>
        <v>95.963200000000001</v>
      </c>
    </row>
    <row r="45" spans="1:34" x14ac:dyDescent="0.25">
      <c r="G45" s="100"/>
      <c r="AA45" s="114">
        <v>17</v>
      </c>
      <c r="AB45" s="115" t="s">
        <v>53</v>
      </c>
      <c r="AC45" s="115">
        <f>AA45*C36</f>
        <v>275.57</v>
      </c>
      <c r="AD45" s="116">
        <f>AC45*Y37/X37</f>
        <v>101.9609</v>
      </c>
    </row>
    <row r="46" spans="1:34" x14ac:dyDescent="0.25">
      <c r="AA46" s="120">
        <v>18</v>
      </c>
      <c r="AB46" s="121" t="s">
        <v>53</v>
      </c>
      <c r="AC46" s="121">
        <f>AA46*C36</f>
        <v>291.78000000000003</v>
      </c>
      <c r="AD46" s="122">
        <f>AC46*Y37/X37</f>
        <v>107.9586</v>
      </c>
    </row>
    <row r="47" spans="1:34" x14ac:dyDescent="0.25">
      <c r="AA47" s="114">
        <v>19</v>
      </c>
      <c r="AB47" s="115" t="s">
        <v>53</v>
      </c>
      <c r="AC47" s="115">
        <f>AA47*C36</f>
        <v>307.99</v>
      </c>
      <c r="AD47" s="116">
        <f>AC47*Y37/X37</f>
        <v>113.95630000000001</v>
      </c>
    </row>
    <row r="48" spans="1:34" x14ac:dyDescent="0.25">
      <c r="AA48" s="114">
        <v>20</v>
      </c>
      <c r="AB48" s="115" t="s">
        <v>53</v>
      </c>
      <c r="AC48" s="115">
        <f>AA48*C36</f>
        <v>324.20000000000005</v>
      </c>
      <c r="AD48" s="116">
        <f>AC48*Y37/X37</f>
        <v>119.95400000000001</v>
      </c>
    </row>
    <row r="49" spans="27:30" x14ac:dyDescent="0.25">
      <c r="AA49" s="114">
        <v>21</v>
      </c>
      <c r="AB49" s="115" t="s">
        <v>53</v>
      </c>
      <c r="AC49" s="115">
        <f>AA49*C36</f>
        <v>340.41</v>
      </c>
      <c r="AD49" s="116">
        <f>AC49*Y37/X37</f>
        <v>125.9517</v>
      </c>
    </row>
    <row r="50" spans="27:30" x14ac:dyDescent="0.25">
      <c r="AA50" s="114">
        <v>22</v>
      </c>
      <c r="AB50" s="115" t="s">
        <v>53</v>
      </c>
      <c r="AC50" s="115">
        <f>AA50*C36</f>
        <v>356.62</v>
      </c>
      <c r="AD50" s="116">
        <f>AC50*Y37/X37</f>
        <v>131.9494</v>
      </c>
    </row>
    <row r="51" spans="27:30" x14ac:dyDescent="0.25">
      <c r="AA51" s="114">
        <v>23</v>
      </c>
      <c r="AB51" s="115" t="s">
        <v>53</v>
      </c>
      <c r="AC51" s="115">
        <f>AA51*C36</f>
        <v>372.83000000000004</v>
      </c>
      <c r="AD51" s="116">
        <f>AC51*Y37/X37</f>
        <v>137.94710000000001</v>
      </c>
    </row>
    <row r="52" spans="27:30" x14ac:dyDescent="0.25">
      <c r="AA52" s="114">
        <v>24</v>
      </c>
      <c r="AB52" s="115" t="s">
        <v>53</v>
      </c>
      <c r="AC52" s="115">
        <f>AA52*C36</f>
        <v>389.04</v>
      </c>
      <c r="AD52" s="116">
        <f>AC52*Y37/X37</f>
        <v>143.94480000000001</v>
      </c>
    </row>
    <row r="53" spans="27:30" ht="15.75" thickBot="1" x14ac:dyDescent="0.3">
      <c r="AA53" s="112">
        <v>25</v>
      </c>
      <c r="AB53" s="123" t="s">
        <v>53</v>
      </c>
      <c r="AC53" s="123">
        <f>AA53*C36</f>
        <v>405.25</v>
      </c>
      <c r="AD53" s="116">
        <f>AC53*Y37/X37</f>
        <v>149.9425</v>
      </c>
    </row>
  </sheetData>
  <mergeCells count="186">
    <mergeCell ref="B2:C2"/>
    <mergeCell ref="E2:F2"/>
    <mergeCell ref="H2:I2"/>
    <mergeCell ref="K2:L2"/>
    <mergeCell ref="N2:O2"/>
    <mergeCell ref="B1:C1"/>
    <mergeCell ref="E1:F1"/>
    <mergeCell ref="H1:I1"/>
    <mergeCell ref="K1:L1"/>
    <mergeCell ref="N1:O1"/>
    <mergeCell ref="Q2:R2"/>
    <mergeCell ref="T2:U2"/>
    <mergeCell ref="W2:X2"/>
    <mergeCell ref="Z2:AA2"/>
    <mergeCell ref="AC2:AD2"/>
    <mergeCell ref="AF2:AG2"/>
    <mergeCell ref="T1:U1"/>
    <mergeCell ref="W1:X1"/>
    <mergeCell ref="Z1:AA1"/>
    <mergeCell ref="AC1:AD1"/>
    <mergeCell ref="AF1:AG1"/>
    <mergeCell ref="Q1:R1"/>
    <mergeCell ref="B20:C20"/>
    <mergeCell ref="E20:F20"/>
    <mergeCell ref="H20:I20"/>
    <mergeCell ref="K20:L20"/>
    <mergeCell ref="N20:O20"/>
    <mergeCell ref="B19:C19"/>
    <mergeCell ref="E19:F19"/>
    <mergeCell ref="H19:I19"/>
    <mergeCell ref="K19:L19"/>
    <mergeCell ref="N19:O19"/>
    <mergeCell ref="Q20:R20"/>
    <mergeCell ref="T20:U20"/>
    <mergeCell ref="W20:X20"/>
    <mergeCell ref="Z20:AA20"/>
    <mergeCell ref="AC20:AD20"/>
    <mergeCell ref="AF20:AG20"/>
    <mergeCell ref="T19:U19"/>
    <mergeCell ref="W19:X19"/>
    <mergeCell ref="Z19:AA19"/>
    <mergeCell ref="AC19:AD19"/>
    <mergeCell ref="AF19:AG19"/>
    <mergeCell ref="Q19:R19"/>
    <mergeCell ref="B22:C22"/>
    <mergeCell ref="E22:F22"/>
    <mergeCell ref="H22:I22"/>
    <mergeCell ref="K22:L22"/>
    <mergeCell ref="N22:O22"/>
    <mergeCell ref="B21:C21"/>
    <mergeCell ref="E21:F21"/>
    <mergeCell ref="H21:I21"/>
    <mergeCell ref="K21:L21"/>
    <mergeCell ref="N21:O21"/>
    <mergeCell ref="Q22:R22"/>
    <mergeCell ref="T22:U22"/>
    <mergeCell ref="W22:X22"/>
    <mergeCell ref="Z22:AA22"/>
    <mergeCell ref="AC22:AD22"/>
    <mergeCell ref="AF22:AG22"/>
    <mergeCell ref="T21:U21"/>
    <mergeCell ref="W21:X21"/>
    <mergeCell ref="Z21:AA21"/>
    <mergeCell ref="AC21:AD21"/>
    <mergeCell ref="AF21:AG21"/>
    <mergeCell ref="Q21:R21"/>
    <mergeCell ref="B24:C24"/>
    <mergeCell ref="E24:F24"/>
    <mergeCell ref="H24:I24"/>
    <mergeCell ref="K24:L24"/>
    <mergeCell ref="N24:O24"/>
    <mergeCell ref="B23:C23"/>
    <mergeCell ref="E23:F23"/>
    <mergeCell ref="H23:I23"/>
    <mergeCell ref="K23:L23"/>
    <mergeCell ref="N23:O23"/>
    <mergeCell ref="Q24:R24"/>
    <mergeCell ref="T24:U24"/>
    <mergeCell ref="W24:X24"/>
    <mergeCell ref="Z24:AA24"/>
    <mergeCell ref="AC24:AD24"/>
    <mergeCell ref="AF24:AG24"/>
    <mergeCell ref="T23:U23"/>
    <mergeCell ref="W23:X23"/>
    <mergeCell ref="Z23:AA23"/>
    <mergeCell ref="AC23:AD23"/>
    <mergeCell ref="AF23:AG23"/>
    <mergeCell ref="Q23:R23"/>
    <mergeCell ref="B26:C26"/>
    <mergeCell ref="E26:F26"/>
    <mergeCell ref="H26:I26"/>
    <mergeCell ref="K26:L26"/>
    <mergeCell ref="N26:O26"/>
    <mergeCell ref="B25:C25"/>
    <mergeCell ref="E25:F25"/>
    <mergeCell ref="H25:I25"/>
    <mergeCell ref="K25:L25"/>
    <mergeCell ref="N25:O25"/>
    <mergeCell ref="Q26:R26"/>
    <mergeCell ref="T26:U26"/>
    <mergeCell ref="W26:X26"/>
    <mergeCell ref="Z26:AA26"/>
    <mergeCell ref="AC26:AD26"/>
    <mergeCell ref="AF26:AG26"/>
    <mergeCell ref="T25:U25"/>
    <mergeCell ref="W25:X25"/>
    <mergeCell ref="Z25:AA25"/>
    <mergeCell ref="AC25:AD25"/>
    <mergeCell ref="AF25:AG25"/>
    <mergeCell ref="Q25:R25"/>
    <mergeCell ref="T27:U27"/>
    <mergeCell ref="B28:C28"/>
    <mergeCell ref="E28:F28"/>
    <mergeCell ref="H28:I28"/>
    <mergeCell ref="K28:L28"/>
    <mergeCell ref="N28:O28"/>
    <mergeCell ref="Q28:R28"/>
    <mergeCell ref="T28:U28"/>
    <mergeCell ref="B27:C27"/>
    <mergeCell ref="E27:F27"/>
    <mergeCell ref="H27:I27"/>
    <mergeCell ref="K27:L27"/>
    <mergeCell ref="N27:O27"/>
    <mergeCell ref="Q27:R27"/>
    <mergeCell ref="B30:C30"/>
    <mergeCell ref="E30:F30"/>
    <mergeCell ref="H30:I30"/>
    <mergeCell ref="K30:L30"/>
    <mergeCell ref="N30:O30"/>
    <mergeCell ref="W28:X28"/>
    <mergeCell ref="Z28:AA28"/>
    <mergeCell ref="AC28:AD28"/>
    <mergeCell ref="AF28:AG28"/>
    <mergeCell ref="B29:C29"/>
    <mergeCell ref="E29:F29"/>
    <mergeCell ref="H29:I29"/>
    <mergeCell ref="K29:L29"/>
    <mergeCell ref="N29:O29"/>
    <mergeCell ref="Q29:R29"/>
    <mergeCell ref="Q30:R30"/>
    <mergeCell ref="T30:U30"/>
    <mergeCell ref="W30:X30"/>
    <mergeCell ref="Z30:AA30"/>
    <mergeCell ref="AC30:AD30"/>
    <mergeCell ref="AF30:AG30"/>
    <mergeCell ref="T29:U29"/>
    <mergeCell ref="W29:X29"/>
    <mergeCell ref="Z29:AA29"/>
    <mergeCell ref="AC29:AD29"/>
    <mergeCell ref="AF29:AG29"/>
    <mergeCell ref="B32:C32"/>
    <mergeCell ref="E32:F32"/>
    <mergeCell ref="H32:I32"/>
    <mergeCell ref="K32:L32"/>
    <mergeCell ref="N32:O32"/>
    <mergeCell ref="B31:C31"/>
    <mergeCell ref="E31:F31"/>
    <mergeCell ref="H31:I31"/>
    <mergeCell ref="K31:L31"/>
    <mergeCell ref="N31:O31"/>
    <mergeCell ref="Q32:R32"/>
    <mergeCell ref="T32:U32"/>
    <mergeCell ref="W32:X32"/>
    <mergeCell ref="Z32:AA32"/>
    <mergeCell ref="AC32:AD32"/>
    <mergeCell ref="AF32:AG32"/>
    <mergeCell ref="T31:U31"/>
    <mergeCell ref="W31:X31"/>
    <mergeCell ref="Z31:AA31"/>
    <mergeCell ref="AC31:AD31"/>
    <mergeCell ref="AF31:AG31"/>
    <mergeCell ref="Q31:R31"/>
    <mergeCell ref="U37:W37"/>
    <mergeCell ref="T33:U33"/>
    <mergeCell ref="W33:X33"/>
    <mergeCell ref="Z33:AA33"/>
    <mergeCell ref="AC33:AD33"/>
    <mergeCell ref="AF33:AG33"/>
    <mergeCell ref="K35:L35"/>
    <mergeCell ref="N35:O35"/>
    <mergeCell ref="B33:C33"/>
    <mergeCell ref="E33:F33"/>
    <mergeCell ref="H33:I33"/>
    <mergeCell ref="K33:L33"/>
    <mergeCell ref="N33:O33"/>
    <mergeCell ref="Q33:R33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40D6-BDEE-4127-8B2B-62002E3FF960}">
  <dimension ref="A1:AI36"/>
  <sheetViews>
    <sheetView zoomScale="75" workbookViewId="0">
      <selection activeCell="W20" sqref="W20:X20"/>
    </sheetView>
  </sheetViews>
  <sheetFormatPr defaultRowHeight="15" x14ac:dyDescent="0.25"/>
  <cols>
    <col min="1" max="1" width="23.7109375" bestFit="1" customWidth="1"/>
    <col min="33" max="33" width="22.5703125" customWidth="1"/>
    <col min="34" max="34" width="19.42578125" bestFit="1" customWidth="1"/>
    <col min="35" max="35" width="22" bestFit="1" customWidth="1"/>
  </cols>
  <sheetData>
    <row r="1" spans="1:35" ht="15.75" thickBot="1" x14ac:dyDescent="0.3">
      <c r="A1" s="124" t="s">
        <v>0</v>
      </c>
      <c r="B1" s="321" t="s">
        <v>54</v>
      </c>
      <c r="C1" s="322"/>
      <c r="D1" s="2" t="s">
        <v>2</v>
      </c>
      <c r="E1" s="321" t="s">
        <v>55</v>
      </c>
      <c r="F1" s="322"/>
      <c r="G1" s="2" t="s">
        <v>2</v>
      </c>
      <c r="H1" s="321" t="s">
        <v>56</v>
      </c>
      <c r="I1" s="322"/>
      <c r="J1" s="2" t="s">
        <v>2</v>
      </c>
      <c r="K1" s="321" t="s">
        <v>57</v>
      </c>
      <c r="L1" s="322"/>
      <c r="M1" s="2" t="s">
        <v>2</v>
      </c>
      <c r="N1" s="321" t="s">
        <v>54</v>
      </c>
      <c r="O1" s="322"/>
      <c r="P1" s="2" t="s">
        <v>2</v>
      </c>
      <c r="Q1" s="321" t="s">
        <v>56</v>
      </c>
      <c r="R1" s="322"/>
      <c r="S1" s="2" t="s">
        <v>2</v>
      </c>
      <c r="T1" s="321" t="s">
        <v>55</v>
      </c>
      <c r="U1" s="322"/>
      <c r="V1" s="2" t="s">
        <v>2</v>
      </c>
      <c r="W1" s="321" t="s">
        <v>57</v>
      </c>
      <c r="X1" s="322"/>
      <c r="Y1" s="2" t="s">
        <v>2</v>
      </c>
      <c r="Z1" s="321" t="s">
        <v>56</v>
      </c>
      <c r="AA1" s="322"/>
      <c r="AB1" s="2" t="s">
        <v>2</v>
      </c>
      <c r="AC1" s="321" t="s">
        <v>54</v>
      </c>
      <c r="AD1" s="322"/>
      <c r="AE1" s="125"/>
      <c r="AF1" s="323"/>
      <c r="AG1" s="323"/>
      <c r="AH1" s="126"/>
    </row>
    <row r="2" spans="1:35" ht="15.75" thickBot="1" x14ac:dyDescent="0.3">
      <c r="A2" s="127" t="s">
        <v>6</v>
      </c>
      <c r="B2" s="324">
        <v>12</v>
      </c>
      <c r="C2" s="320"/>
      <c r="D2" s="128" t="s">
        <v>7</v>
      </c>
      <c r="E2" s="319">
        <v>13</v>
      </c>
      <c r="F2" s="320"/>
      <c r="G2" s="5" t="s">
        <v>7</v>
      </c>
      <c r="H2" s="319">
        <v>14</v>
      </c>
      <c r="I2" s="320"/>
      <c r="J2" s="128" t="s">
        <v>7</v>
      </c>
      <c r="K2" s="319">
        <v>9</v>
      </c>
      <c r="L2" s="320"/>
      <c r="M2" s="5" t="s">
        <v>8</v>
      </c>
      <c r="N2" s="319">
        <v>15</v>
      </c>
      <c r="O2" s="320"/>
      <c r="P2" s="5" t="s">
        <v>7</v>
      </c>
      <c r="Q2" s="319">
        <v>15</v>
      </c>
      <c r="R2" s="320"/>
      <c r="S2" s="5" t="s">
        <v>8</v>
      </c>
      <c r="T2" s="319">
        <v>14</v>
      </c>
      <c r="U2" s="320"/>
      <c r="V2" s="5" t="s">
        <v>7</v>
      </c>
      <c r="W2" s="319">
        <v>13</v>
      </c>
      <c r="X2" s="320"/>
      <c r="Y2" s="5" t="s">
        <v>7</v>
      </c>
      <c r="Z2" s="319">
        <v>11</v>
      </c>
      <c r="AA2" s="320"/>
      <c r="AB2" s="5" t="s">
        <v>7</v>
      </c>
      <c r="AC2" s="319">
        <v>5</v>
      </c>
      <c r="AD2" s="320"/>
      <c r="AE2" s="129" t="s">
        <v>7</v>
      </c>
      <c r="AF2" s="292" t="s">
        <v>58</v>
      </c>
      <c r="AG2" s="292"/>
      <c r="AH2" s="131"/>
    </row>
    <row r="3" spans="1:35" x14ac:dyDescent="0.25">
      <c r="A3" s="132" t="s">
        <v>9</v>
      </c>
      <c r="B3" s="133">
        <v>1</v>
      </c>
      <c r="C3" s="134">
        <v>6.7708333333333336E-3</v>
      </c>
      <c r="D3" s="16">
        <v>1</v>
      </c>
      <c r="E3" s="133">
        <v>13</v>
      </c>
      <c r="F3" s="135">
        <v>9.8726851851851857E-3</v>
      </c>
      <c r="G3" s="9">
        <v>1</v>
      </c>
      <c r="H3" s="136">
        <v>26</v>
      </c>
      <c r="I3" s="135">
        <v>1.0266203703703703E-2</v>
      </c>
      <c r="J3" s="16">
        <v>1</v>
      </c>
      <c r="K3" s="136">
        <v>40</v>
      </c>
      <c r="L3" s="135">
        <v>1.1458333333333334E-2</v>
      </c>
      <c r="M3" s="12">
        <v>1</v>
      </c>
      <c r="N3" s="136">
        <v>49</v>
      </c>
      <c r="O3" s="135">
        <v>0.01</v>
      </c>
      <c r="P3" s="9">
        <v>10</v>
      </c>
      <c r="Q3" s="136">
        <v>64</v>
      </c>
      <c r="R3" s="135">
        <v>1.1527777777777777E-2</v>
      </c>
      <c r="S3" s="9">
        <v>11</v>
      </c>
      <c r="T3" s="136">
        <v>79</v>
      </c>
      <c r="U3" s="135">
        <v>1.1261574074074071E-2</v>
      </c>
      <c r="V3" s="9">
        <v>11</v>
      </c>
      <c r="W3" s="137">
        <v>93</v>
      </c>
      <c r="X3" s="138">
        <v>1.3530092592592594E-2</v>
      </c>
      <c r="Y3" s="139">
        <v>9</v>
      </c>
      <c r="Z3" s="136">
        <v>106</v>
      </c>
      <c r="AA3" s="135">
        <v>1.4178240740740741E-2</v>
      </c>
      <c r="AB3" s="9">
        <v>1</v>
      </c>
      <c r="AC3" s="136">
        <v>117</v>
      </c>
      <c r="AD3" s="135">
        <v>1.3310185185185187E-2</v>
      </c>
      <c r="AE3" s="140"/>
      <c r="AF3" s="126"/>
      <c r="AG3" s="126"/>
      <c r="AH3" s="131"/>
    </row>
    <row r="4" spans="1:35" x14ac:dyDescent="0.25">
      <c r="A4" s="132" t="s">
        <v>10</v>
      </c>
      <c r="B4" s="141">
        <v>2</v>
      </c>
      <c r="C4" s="134">
        <v>6.8634259259259256E-3</v>
      </c>
      <c r="D4" s="16">
        <v>2</v>
      </c>
      <c r="E4" s="141">
        <v>14</v>
      </c>
      <c r="F4" s="134">
        <v>7.6388888888888886E-3</v>
      </c>
      <c r="G4" s="16">
        <v>2</v>
      </c>
      <c r="H4" s="142">
        <v>27</v>
      </c>
      <c r="I4" s="134">
        <v>7.5347222222222213E-3</v>
      </c>
      <c r="J4" s="16">
        <v>2</v>
      </c>
      <c r="K4" s="136">
        <v>41</v>
      </c>
      <c r="L4" s="134">
        <v>8.2291666666666659E-3</v>
      </c>
      <c r="M4" s="12">
        <v>2</v>
      </c>
      <c r="N4" s="136">
        <v>50</v>
      </c>
      <c r="O4" s="134">
        <v>7.4189814814814813E-3</v>
      </c>
      <c r="P4" s="16">
        <v>11</v>
      </c>
      <c r="Q4" s="136">
        <v>65</v>
      </c>
      <c r="R4" s="134">
        <v>7.7662037037037031E-3</v>
      </c>
      <c r="S4" s="16">
        <v>12</v>
      </c>
      <c r="T4" s="136">
        <v>80</v>
      </c>
      <c r="U4" s="134">
        <v>7.8703703703703713E-3</v>
      </c>
      <c r="V4" s="16">
        <v>12</v>
      </c>
      <c r="W4" s="136">
        <v>94</v>
      </c>
      <c r="X4" s="134">
        <v>8.2754629629629619E-3</v>
      </c>
      <c r="Y4" s="16">
        <v>1</v>
      </c>
      <c r="Z4" s="136">
        <v>107</v>
      </c>
      <c r="AA4" s="134">
        <v>7.6041666666666662E-3</v>
      </c>
      <c r="AB4" s="16">
        <v>2</v>
      </c>
      <c r="AC4" s="136">
        <v>118</v>
      </c>
      <c r="AD4" s="134">
        <v>7.6851851851851847E-3</v>
      </c>
      <c r="AE4" s="143"/>
      <c r="AF4" s="126"/>
      <c r="AG4" s="126"/>
      <c r="AH4" s="131"/>
    </row>
    <row r="5" spans="1:35" x14ac:dyDescent="0.25">
      <c r="A5" s="132" t="s">
        <v>11</v>
      </c>
      <c r="B5" s="133">
        <v>3</v>
      </c>
      <c r="C5" s="134">
        <v>6.9791666666666674E-3</v>
      </c>
      <c r="D5" s="16">
        <v>3</v>
      </c>
      <c r="E5" s="133">
        <v>15</v>
      </c>
      <c r="F5" s="134">
        <v>7.6504629629629631E-3</v>
      </c>
      <c r="G5" s="9">
        <v>3</v>
      </c>
      <c r="H5" s="136">
        <v>28</v>
      </c>
      <c r="I5" s="134">
        <v>7.4537037037037028E-3</v>
      </c>
      <c r="J5" s="16">
        <v>3</v>
      </c>
      <c r="K5" s="136">
        <v>42</v>
      </c>
      <c r="L5" s="134">
        <v>8.1944444444444452E-3</v>
      </c>
      <c r="M5" s="12">
        <v>3</v>
      </c>
      <c r="N5" s="136">
        <v>51</v>
      </c>
      <c r="O5" s="134">
        <v>7.3958333333333341E-3</v>
      </c>
      <c r="P5" s="9">
        <v>12</v>
      </c>
      <c r="Q5" s="136">
        <v>66</v>
      </c>
      <c r="R5" s="134">
        <v>7.7314814814814815E-3</v>
      </c>
      <c r="S5" s="9">
        <v>13</v>
      </c>
      <c r="T5" s="136">
        <v>81</v>
      </c>
      <c r="U5" s="134">
        <v>7.8935185185185185E-3</v>
      </c>
      <c r="V5" s="9">
        <v>13</v>
      </c>
      <c r="W5" s="136">
        <v>95</v>
      </c>
      <c r="X5" s="134">
        <v>8.0439814814814818E-3</v>
      </c>
      <c r="Y5" s="9">
        <v>2</v>
      </c>
      <c r="Z5" s="136">
        <v>108</v>
      </c>
      <c r="AA5" s="134">
        <v>7.743055555555556E-3</v>
      </c>
      <c r="AB5" s="9">
        <v>3</v>
      </c>
      <c r="AC5" s="136">
        <v>119</v>
      </c>
      <c r="AD5" s="134">
        <v>7.7083333333333335E-3</v>
      </c>
      <c r="AE5" s="140"/>
      <c r="AF5" s="126"/>
      <c r="AG5" s="126"/>
      <c r="AH5" s="131"/>
    </row>
    <row r="6" spans="1:35" x14ac:dyDescent="0.25">
      <c r="A6" s="132" t="s">
        <v>12</v>
      </c>
      <c r="B6" s="141">
        <v>4</v>
      </c>
      <c r="C6" s="134">
        <v>7.1990740740740739E-3</v>
      </c>
      <c r="D6" s="16">
        <v>4</v>
      </c>
      <c r="E6" s="141">
        <v>16</v>
      </c>
      <c r="F6" s="134">
        <v>7.5462962962962966E-3</v>
      </c>
      <c r="G6" s="16">
        <v>4</v>
      </c>
      <c r="H6" s="142">
        <v>29</v>
      </c>
      <c r="I6" s="134">
        <v>7.6388888888888886E-3</v>
      </c>
      <c r="J6" s="16">
        <v>4</v>
      </c>
      <c r="K6" s="136">
        <v>43</v>
      </c>
      <c r="L6" s="134">
        <v>8.1365740740740738E-3</v>
      </c>
      <c r="M6" s="12">
        <v>4</v>
      </c>
      <c r="N6" s="136">
        <v>52</v>
      </c>
      <c r="O6" s="134">
        <v>7.5347222222222213E-3</v>
      </c>
      <c r="P6" s="16">
        <v>13</v>
      </c>
      <c r="Q6" s="136">
        <v>67</v>
      </c>
      <c r="R6" s="134">
        <v>7.6504629629629631E-3</v>
      </c>
      <c r="S6" s="16">
        <v>14</v>
      </c>
      <c r="T6" s="136">
        <v>82</v>
      </c>
      <c r="U6" s="134">
        <v>7.7662037037037031E-3</v>
      </c>
      <c r="V6" s="16">
        <v>14</v>
      </c>
      <c r="W6" s="136">
        <v>96</v>
      </c>
      <c r="X6" s="134">
        <v>8.0555555555555554E-3</v>
      </c>
      <c r="Y6" s="16">
        <v>3</v>
      </c>
      <c r="Z6" s="136">
        <v>109</v>
      </c>
      <c r="AA6" s="134">
        <v>7.6620370370370366E-3</v>
      </c>
      <c r="AB6" s="9">
        <v>4</v>
      </c>
      <c r="AC6" s="136">
        <v>120</v>
      </c>
      <c r="AD6" s="134">
        <v>8.4259259259259253E-3</v>
      </c>
      <c r="AE6" s="143"/>
      <c r="AF6" s="126"/>
      <c r="AG6" s="126"/>
      <c r="AH6" s="131"/>
    </row>
    <row r="7" spans="1:35" x14ac:dyDescent="0.25">
      <c r="A7" s="132" t="s">
        <v>13</v>
      </c>
      <c r="B7" s="133">
        <v>5</v>
      </c>
      <c r="C7" s="134">
        <v>7.0601851851851841E-3</v>
      </c>
      <c r="D7" s="16">
        <v>5</v>
      </c>
      <c r="E7" s="133">
        <v>17</v>
      </c>
      <c r="F7" s="134">
        <v>7.7546296296296287E-3</v>
      </c>
      <c r="G7" s="9">
        <v>5</v>
      </c>
      <c r="H7" s="136">
        <v>30</v>
      </c>
      <c r="I7" s="134">
        <v>7.6041666666666662E-3</v>
      </c>
      <c r="J7" s="16">
        <v>5</v>
      </c>
      <c r="K7" s="136">
        <v>44</v>
      </c>
      <c r="L7" s="134">
        <v>8.5300925925925926E-3</v>
      </c>
      <c r="M7" s="12">
        <v>5</v>
      </c>
      <c r="N7" s="137">
        <v>53</v>
      </c>
      <c r="O7" s="138">
        <v>1.0543981481481481E-2</v>
      </c>
      <c r="P7" s="139">
        <v>14</v>
      </c>
      <c r="Q7" s="137">
        <v>68</v>
      </c>
      <c r="R7" s="138">
        <v>1.0289351851851852E-2</v>
      </c>
      <c r="S7" s="139">
        <v>15</v>
      </c>
      <c r="T7" s="136">
        <v>83</v>
      </c>
      <c r="U7" s="134">
        <v>1.0243055555555556E-2</v>
      </c>
      <c r="V7" s="9">
        <v>15</v>
      </c>
      <c r="W7" s="136">
        <v>97</v>
      </c>
      <c r="X7" s="134">
        <v>8.0092592592592594E-3</v>
      </c>
      <c r="Y7" s="9">
        <v>4</v>
      </c>
      <c r="Z7" s="136">
        <v>110</v>
      </c>
      <c r="AA7" s="134">
        <v>7.8240740740740753E-3</v>
      </c>
      <c r="AB7" s="16">
        <v>5</v>
      </c>
      <c r="AC7" s="136">
        <v>121</v>
      </c>
      <c r="AD7" s="134">
        <v>1.1782407407407406E-2</v>
      </c>
      <c r="AE7" s="140"/>
      <c r="AF7" s="126"/>
      <c r="AG7" s="126"/>
      <c r="AH7" s="131"/>
    </row>
    <row r="8" spans="1:35" x14ac:dyDescent="0.25">
      <c r="A8" s="132" t="s">
        <v>14</v>
      </c>
      <c r="B8" s="141">
        <v>6</v>
      </c>
      <c r="C8" s="134">
        <v>7.1412037037037043E-3</v>
      </c>
      <c r="D8" s="16">
        <v>6</v>
      </c>
      <c r="E8" s="141">
        <v>18</v>
      </c>
      <c r="F8" s="134">
        <v>7.4189814814814813E-3</v>
      </c>
      <c r="G8" s="16">
        <v>6</v>
      </c>
      <c r="H8" s="142">
        <v>31</v>
      </c>
      <c r="I8" s="134">
        <v>7.4884259259259262E-3</v>
      </c>
      <c r="J8" s="16">
        <v>6</v>
      </c>
      <c r="K8" s="136">
        <v>45</v>
      </c>
      <c r="L8" s="134">
        <v>8.3101851851851861E-3</v>
      </c>
      <c r="M8" s="12">
        <v>6</v>
      </c>
      <c r="N8" s="136">
        <v>54</v>
      </c>
      <c r="O8" s="134">
        <v>7.3379629629629628E-3</v>
      </c>
      <c r="P8" s="16">
        <v>1</v>
      </c>
      <c r="Q8" s="136">
        <v>69</v>
      </c>
      <c r="R8" s="134">
        <v>7.7662037037037031E-3</v>
      </c>
      <c r="S8" s="16">
        <v>1</v>
      </c>
      <c r="T8" s="137">
        <v>84</v>
      </c>
      <c r="U8" s="138">
        <v>1.0798611111111111E-2</v>
      </c>
      <c r="V8" s="22">
        <v>16</v>
      </c>
      <c r="W8" s="136">
        <v>98</v>
      </c>
      <c r="X8" s="134">
        <v>8.1249999999999985E-3</v>
      </c>
      <c r="Y8" s="16">
        <v>5</v>
      </c>
      <c r="Z8" s="136">
        <v>111</v>
      </c>
      <c r="AA8" s="134">
        <v>7.6851851851851847E-3</v>
      </c>
      <c r="AB8" s="9">
        <v>6</v>
      </c>
      <c r="AC8" s="36"/>
      <c r="AD8" s="36"/>
      <c r="AE8" s="143"/>
      <c r="AF8" s="126"/>
      <c r="AG8" s="126"/>
      <c r="AH8" s="144"/>
    </row>
    <row r="9" spans="1:35" x14ac:dyDescent="0.25">
      <c r="A9" s="132" t="s">
        <v>15</v>
      </c>
      <c r="B9" s="133">
        <v>7</v>
      </c>
      <c r="C9" s="134">
        <v>7.1180555555555554E-3</v>
      </c>
      <c r="D9" s="16">
        <v>7</v>
      </c>
      <c r="E9" s="133">
        <v>19</v>
      </c>
      <c r="F9" s="134">
        <v>8.0787037037037043E-3</v>
      </c>
      <c r="G9" s="9">
        <v>7</v>
      </c>
      <c r="H9" s="136">
        <v>32</v>
      </c>
      <c r="I9" s="134">
        <v>7.719907407407408E-3</v>
      </c>
      <c r="J9" s="16">
        <v>7</v>
      </c>
      <c r="K9" s="136">
        <v>46</v>
      </c>
      <c r="L9" s="134">
        <v>8.2870370370370372E-3</v>
      </c>
      <c r="M9" s="12">
        <v>7</v>
      </c>
      <c r="N9" s="136">
        <v>55</v>
      </c>
      <c r="O9" s="134">
        <v>1.0752314814814814E-2</v>
      </c>
      <c r="P9" s="9">
        <v>2</v>
      </c>
      <c r="Q9" s="136">
        <v>70</v>
      </c>
      <c r="R9" s="134">
        <v>7.5115740740740742E-3</v>
      </c>
      <c r="S9" s="9">
        <v>2</v>
      </c>
      <c r="T9" s="136">
        <v>85</v>
      </c>
      <c r="U9" s="134">
        <v>8.3101851851851861E-3</v>
      </c>
      <c r="V9" s="9">
        <v>1</v>
      </c>
      <c r="W9" s="136">
        <v>99</v>
      </c>
      <c r="X9" s="134">
        <v>8.1481481481481474E-3</v>
      </c>
      <c r="Y9" s="9">
        <v>6</v>
      </c>
      <c r="Z9" s="136">
        <v>112</v>
      </c>
      <c r="AA9" s="134">
        <v>7.6620370370370366E-3</v>
      </c>
      <c r="AB9" s="9">
        <v>7</v>
      </c>
      <c r="AC9" s="36"/>
      <c r="AD9" s="36"/>
      <c r="AE9" s="140"/>
      <c r="AF9" s="126"/>
      <c r="AG9" s="126"/>
      <c r="AH9" s="131">
        <f>24*60+1</f>
        <v>1441</v>
      </c>
      <c r="AI9" s="101" t="s">
        <v>59</v>
      </c>
    </row>
    <row r="10" spans="1:35" x14ac:dyDescent="0.25">
      <c r="A10" s="132" t="s">
        <v>16</v>
      </c>
      <c r="B10" s="141">
        <v>8</v>
      </c>
      <c r="C10" s="134">
        <v>7.1527777777777787E-3</v>
      </c>
      <c r="D10" s="16">
        <v>8</v>
      </c>
      <c r="E10" s="141">
        <v>20</v>
      </c>
      <c r="F10" s="134">
        <v>7.6041666666666662E-3</v>
      </c>
      <c r="G10" s="16">
        <v>8</v>
      </c>
      <c r="H10" s="142">
        <v>33</v>
      </c>
      <c r="I10" s="134">
        <v>7.8356481481481489E-3</v>
      </c>
      <c r="J10" s="16">
        <v>8</v>
      </c>
      <c r="K10" s="136">
        <v>47</v>
      </c>
      <c r="L10" s="134">
        <v>8.6805555555555559E-3</v>
      </c>
      <c r="M10" s="12">
        <v>8</v>
      </c>
      <c r="N10" s="136">
        <v>56</v>
      </c>
      <c r="O10" s="134">
        <v>7.4074074074074068E-3</v>
      </c>
      <c r="P10" s="16">
        <v>3</v>
      </c>
      <c r="Q10" s="136">
        <v>71</v>
      </c>
      <c r="R10" s="134">
        <v>7.5231481481481477E-3</v>
      </c>
      <c r="S10" s="16">
        <v>3</v>
      </c>
      <c r="T10" s="136">
        <v>86</v>
      </c>
      <c r="U10" s="134">
        <v>8.0902777777777778E-3</v>
      </c>
      <c r="V10" s="16">
        <v>2</v>
      </c>
      <c r="W10" s="136">
        <v>100</v>
      </c>
      <c r="X10" s="134">
        <v>8.2291666666666659E-3</v>
      </c>
      <c r="Y10" s="16">
        <v>7</v>
      </c>
      <c r="Z10" s="136">
        <v>113</v>
      </c>
      <c r="AA10" s="134">
        <v>7.9166666666666673E-3</v>
      </c>
      <c r="AB10" s="16">
        <v>8</v>
      </c>
      <c r="AC10" s="36"/>
      <c r="AD10" s="36"/>
      <c r="AE10" s="143"/>
      <c r="AF10" s="126"/>
      <c r="AG10" s="126"/>
      <c r="AH10" s="131">
        <v>16</v>
      </c>
      <c r="AI10" s="101" t="s">
        <v>60</v>
      </c>
    </row>
    <row r="11" spans="1:35" x14ac:dyDescent="0.25">
      <c r="A11" s="132" t="s">
        <v>17</v>
      </c>
      <c r="B11" s="133">
        <v>9</v>
      </c>
      <c r="C11" s="134">
        <v>7.106481481481481E-3</v>
      </c>
      <c r="D11" s="16">
        <v>9</v>
      </c>
      <c r="E11" s="133">
        <v>21</v>
      </c>
      <c r="F11" s="134">
        <v>7.8703703703703713E-3</v>
      </c>
      <c r="G11" s="9">
        <v>9</v>
      </c>
      <c r="H11" s="136">
        <v>34</v>
      </c>
      <c r="I11" s="134">
        <v>7.7777777777777767E-3</v>
      </c>
      <c r="J11" s="16">
        <v>9</v>
      </c>
      <c r="K11" s="136">
        <v>48</v>
      </c>
      <c r="L11" s="134">
        <v>8.7499999999999991E-3</v>
      </c>
      <c r="M11" s="12">
        <v>9</v>
      </c>
      <c r="N11" s="136">
        <v>57</v>
      </c>
      <c r="O11" s="134">
        <v>7.2337962962962963E-3</v>
      </c>
      <c r="P11" s="9">
        <v>4</v>
      </c>
      <c r="Q11" s="136">
        <v>72</v>
      </c>
      <c r="R11" s="134">
        <v>7.5462962962962966E-3</v>
      </c>
      <c r="S11" s="9">
        <v>4</v>
      </c>
      <c r="T11" s="136">
        <v>87</v>
      </c>
      <c r="U11" s="134">
        <v>7.9745370370370369E-3</v>
      </c>
      <c r="V11" s="9">
        <v>3</v>
      </c>
      <c r="W11" s="136">
        <v>101</v>
      </c>
      <c r="X11" s="134">
        <v>8.3449074074074085E-3</v>
      </c>
      <c r="Y11" s="9">
        <v>8</v>
      </c>
      <c r="Z11" s="136">
        <v>114</v>
      </c>
      <c r="AA11" s="134">
        <v>7.719907407407408E-3</v>
      </c>
      <c r="AB11" s="9">
        <v>9</v>
      </c>
      <c r="AC11" s="36"/>
      <c r="AD11" s="36"/>
      <c r="AE11" s="140"/>
      <c r="AF11" s="126"/>
      <c r="AG11" s="126"/>
      <c r="AH11" s="131"/>
    </row>
    <row r="12" spans="1:35" x14ac:dyDescent="0.25">
      <c r="A12" s="132" t="s">
        <v>18</v>
      </c>
      <c r="B12" s="141">
        <v>10</v>
      </c>
      <c r="C12" s="134">
        <v>7.0254629629629634E-3</v>
      </c>
      <c r="D12" s="16">
        <v>10</v>
      </c>
      <c r="E12" s="141">
        <v>22</v>
      </c>
      <c r="F12" s="134">
        <v>7.8009259259259256E-3</v>
      </c>
      <c r="G12" s="16">
        <v>10</v>
      </c>
      <c r="H12" s="142">
        <v>35</v>
      </c>
      <c r="I12" s="134">
        <v>7.6273148148148151E-3</v>
      </c>
      <c r="J12" s="16">
        <v>10</v>
      </c>
      <c r="K12" s="38"/>
      <c r="L12" s="40" t="s">
        <v>19</v>
      </c>
      <c r="M12" s="12"/>
      <c r="N12" s="136">
        <v>58</v>
      </c>
      <c r="O12" s="134">
        <v>7.3148148148148148E-3</v>
      </c>
      <c r="P12" s="16">
        <v>5</v>
      </c>
      <c r="Q12" s="136">
        <v>73</v>
      </c>
      <c r="R12" s="134">
        <v>7.6157407407407415E-3</v>
      </c>
      <c r="S12" s="16">
        <v>5</v>
      </c>
      <c r="T12" s="136">
        <v>88</v>
      </c>
      <c r="U12" s="134">
        <v>8.2060185185185187E-3</v>
      </c>
      <c r="V12" s="16">
        <v>4</v>
      </c>
      <c r="W12" s="136">
        <v>102</v>
      </c>
      <c r="X12" s="134">
        <v>8.1018518518518514E-3</v>
      </c>
      <c r="Y12" s="16">
        <v>9</v>
      </c>
      <c r="Z12" s="136">
        <v>115</v>
      </c>
      <c r="AA12" s="134">
        <v>7.905092592592592E-3</v>
      </c>
      <c r="AB12" s="9">
        <v>10</v>
      </c>
      <c r="AC12" s="36"/>
      <c r="AD12" s="36"/>
      <c r="AE12" s="140"/>
      <c r="AF12" s="126"/>
      <c r="AG12" s="126"/>
      <c r="AH12" s="131">
        <v>1441.16</v>
      </c>
      <c r="AI12" t="s">
        <v>59</v>
      </c>
    </row>
    <row r="13" spans="1:35" x14ac:dyDescent="0.25">
      <c r="A13" s="132" t="s">
        <v>20</v>
      </c>
      <c r="B13" s="133">
        <v>11</v>
      </c>
      <c r="C13" s="134">
        <v>7.4768518518518526E-3</v>
      </c>
      <c r="D13" s="16">
        <v>11</v>
      </c>
      <c r="E13" s="133">
        <v>23</v>
      </c>
      <c r="F13" s="134">
        <v>7.8472222222222224E-3</v>
      </c>
      <c r="G13" s="9">
        <v>11</v>
      </c>
      <c r="H13" s="136">
        <v>36</v>
      </c>
      <c r="I13" s="134">
        <v>7.5231481481481477E-3</v>
      </c>
      <c r="J13" s="16">
        <v>11</v>
      </c>
      <c r="K13" s="38"/>
      <c r="L13" s="38"/>
      <c r="M13" s="12"/>
      <c r="N13" s="136">
        <v>59</v>
      </c>
      <c r="O13" s="134">
        <v>7.2337962962962963E-3</v>
      </c>
      <c r="P13" s="9">
        <v>6</v>
      </c>
      <c r="Q13" s="136">
        <v>74</v>
      </c>
      <c r="R13" s="134">
        <v>7.5925925925925926E-3</v>
      </c>
      <c r="S13" s="9">
        <v>6</v>
      </c>
      <c r="T13" s="136">
        <v>89</v>
      </c>
      <c r="U13" s="134">
        <v>7.858796296296296E-3</v>
      </c>
      <c r="V13" s="9">
        <v>5</v>
      </c>
      <c r="W13" s="136">
        <v>103</v>
      </c>
      <c r="X13" s="134">
        <v>8.0787037037037043E-3</v>
      </c>
      <c r="Y13" s="9">
        <v>10</v>
      </c>
      <c r="Z13" s="137">
        <v>116</v>
      </c>
      <c r="AA13" s="138">
        <v>9.2708333333333341E-3</v>
      </c>
      <c r="AB13" s="22">
        <v>11</v>
      </c>
      <c r="AC13" s="36"/>
      <c r="AD13" s="36"/>
      <c r="AE13" s="143"/>
      <c r="AF13" s="126"/>
      <c r="AG13" s="126"/>
      <c r="AH13" s="131"/>
    </row>
    <row r="14" spans="1:35" x14ac:dyDescent="0.25">
      <c r="A14" s="132" t="s">
        <v>21</v>
      </c>
      <c r="B14" s="145">
        <v>12</v>
      </c>
      <c r="C14" s="138">
        <v>9.3402777777777772E-3</v>
      </c>
      <c r="D14" s="22">
        <v>12</v>
      </c>
      <c r="E14" s="141">
        <v>24</v>
      </c>
      <c r="F14" s="134">
        <v>7.9398148148148145E-3</v>
      </c>
      <c r="G14" s="16">
        <v>12</v>
      </c>
      <c r="H14" s="142">
        <v>37</v>
      </c>
      <c r="I14" s="134">
        <v>7.69675925925926E-3</v>
      </c>
      <c r="J14" s="16">
        <v>12</v>
      </c>
      <c r="K14" s="36"/>
      <c r="L14" s="36"/>
      <c r="M14" s="12"/>
      <c r="N14" s="136">
        <v>60</v>
      </c>
      <c r="O14" s="134">
        <v>7.2453703703703708E-3</v>
      </c>
      <c r="P14" s="16">
        <v>7</v>
      </c>
      <c r="Q14" s="136">
        <v>75</v>
      </c>
      <c r="R14" s="134">
        <v>7.4884259259259262E-3</v>
      </c>
      <c r="S14" s="16">
        <v>7</v>
      </c>
      <c r="T14" s="136">
        <v>90</v>
      </c>
      <c r="U14" s="134">
        <v>7.7314814814814815E-3</v>
      </c>
      <c r="V14" s="16">
        <v>6</v>
      </c>
      <c r="W14" s="136">
        <v>104</v>
      </c>
      <c r="X14" s="134">
        <v>7.2800925925925915E-3</v>
      </c>
      <c r="Y14" s="16">
        <v>11</v>
      </c>
      <c r="Z14" s="36"/>
      <c r="AA14" s="36"/>
      <c r="AB14" s="16"/>
      <c r="AC14" s="36"/>
      <c r="AD14" s="36"/>
      <c r="AE14" s="143"/>
      <c r="AF14" s="126"/>
      <c r="AG14" s="126"/>
      <c r="AH14" s="146"/>
    </row>
    <row r="15" spans="1:35" x14ac:dyDescent="0.25">
      <c r="A15" s="132" t="s">
        <v>22</v>
      </c>
      <c r="B15" s="147">
        <f>C14-B20</f>
        <v>2.2280092592592577E-3</v>
      </c>
      <c r="C15" s="46"/>
      <c r="D15" s="16"/>
      <c r="E15" s="148">
        <v>25</v>
      </c>
      <c r="F15" s="138">
        <v>1.0277777777777778E-2</v>
      </c>
      <c r="G15" s="139">
        <v>13</v>
      </c>
      <c r="H15" s="136">
        <v>38</v>
      </c>
      <c r="I15" s="134">
        <v>7.6041666666666662E-3</v>
      </c>
      <c r="J15" s="16">
        <v>13</v>
      </c>
      <c r="K15" s="36"/>
      <c r="L15" s="36"/>
      <c r="M15" s="12"/>
      <c r="N15" s="136">
        <v>61</v>
      </c>
      <c r="O15" s="134">
        <v>7.5000000000000006E-3</v>
      </c>
      <c r="P15" s="9">
        <v>8</v>
      </c>
      <c r="Q15" s="136">
        <v>76</v>
      </c>
      <c r="R15" s="134">
        <v>7.6157407407407415E-3</v>
      </c>
      <c r="S15" s="9">
        <v>8</v>
      </c>
      <c r="T15" s="136">
        <v>91</v>
      </c>
      <c r="U15" s="134">
        <v>7.6851851851851847E-3</v>
      </c>
      <c r="V15" s="9">
        <v>7</v>
      </c>
      <c r="W15" s="137">
        <v>105</v>
      </c>
      <c r="X15" s="138">
        <v>1.045138888888889E-2</v>
      </c>
      <c r="Y15" s="139">
        <v>12</v>
      </c>
      <c r="Z15" s="36"/>
      <c r="AA15" s="36"/>
      <c r="AB15" s="16"/>
      <c r="AC15" s="36"/>
      <c r="AD15" s="36"/>
      <c r="AE15" s="143"/>
      <c r="AF15" s="126"/>
      <c r="AG15" s="126"/>
      <c r="AH15" s="131"/>
    </row>
    <row r="16" spans="1:35" x14ac:dyDescent="0.25">
      <c r="A16" s="132" t="s">
        <v>23</v>
      </c>
      <c r="B16" s="51"/>
      <c r="C16" s="46"/>
      <c r="D16" s="16"/>
      <c r="E16" s="138">
        <f>F15-E20</f>
        <v>2.5368265993265986E-3</v>
      </c>
      <c r="F16" s="36"/>
      <c r="G16" s="43"/>
      <c r="H16" s="149">
        <v>39</v>
      </c>
      <c r="I16" s="138">
        <v>9.5486111111111101E-3</v>
      </c>
      <c r="J16" s="22">
        <v>14</v>
      </c>
      <c r="K16" s="36"/>
      <c r="L16" s="36"/>
      <c r="M16" s="12"/>
      <c r="N16" s="136">
        <v>62</v>
      </c>
      <c r="O16" s="134">
        <v>7.4189814814814813E-3</v>
      </c>
      <c r="P16" s="16">
        <v>9</v>
      </c>
      <c r="Q16" s="136">
        <v>77</v>
      </c>
      <c r="R16" s="134">
        <v>7.6041666666666662E-3</v>
      </c>
      <c r="S16" s="16">
        <v>9</v>
      </c>
      <c r="T16" s="136">
        <v>92</v>
      </c>
      <c r="U16" s="134">
        <v>7.6504629629629631E-3</v>
      </c>
      <c r="V16" s="16">
        <v>8</v>
      </c>
      <c r="W16" s="36"/>
      <c r="X16" s="36"/>
      <c r="Y16" s="16"/>
      <c r="Z16" s="36"/>
      <c r="AA16" s="36"/>
      <c r="AB16" s="16"/>
      <c r="AC16" s="36"/>
      <c r="AD16" s="36"/>
      <c r="AE16" s="143"/>
      <c r="AF16" s="126"/>
      <c r="AG16" s="126"/>
      <c r="AH16" s="131">
        <f>AH12/121</f>
        <v>11.910413223140496</v>
      </c>
    </row>
    <row r="17" spans="1:35" x14ac:dyDescent="0.25">
      <c r="A17" s="132" t="s">
        <v>25</v>
      </c>
      <c r="B17" s="51"/>
      <c r="C17" s="46"/>
      <c r="D17" s="16"/>
      <c r="E17" s="38"/>
      <c r="F17" s="38"/>
      <c r="G17" s="53"/>
      <c r="H17" s="150">
        <f>I16-H20</f>
        <v>1.9232253086419746E-3</v>
      </c>
      <c r="I17" s="46"/>
      <c r="J17" s="16"/>
      <c r="K17" s="36"/>
      <c r="L17" s="36"/>
      <c r="M17" s="12"/>
      <c r="N17" s="136">
        <v>63</v>
      </c>
      <c r="O17" s="134">
        <v>7.6851851851851847E-3</v>
      </c>
      <c r="P17" s="9">
        <v>10</v>
      </c>
      <c r="Q17" s="136">
        <v>78</v>
      </c>
      <c r="R17" s="134">
        <v>9.5023148148148159E-3</v>
      </c>
      <c r="S17" s="9">
        <v>10</v>
      </c>
      <c r="T17" s="36"/>
      <c r="U17" s="36"/>
      <c r="V17" s="16"/>
      <c r="W17" s="36"/>
      <c r="X17" s="36"/>
      <c r="Y17" s="16"/>
      <c r="Z17" s="36"/>
      <c r="AA17" s="36"/>
      <c r="AB17" s="16"/>
      <c r="AC17" s="36"/>
      <c r="AD17" s="36"/>
      <c r="AE17" s="143"/>
      <c r="AF17" s="126"/>
      <c r="AG17" s="126"/>
      <c r="AH17" s="131">
        <f>AH16-11</f>
        <v>0.91041322314049644</v>
      </c>
    </row>
    <row r="18" spans="1:35" ht="15.75" thickBot="1" x14ac:dyDescent="0.3">
      <c r="A18" s="151" t="s">
        <v>27</v>
      </c>
      <c r="B18" s="51"/>
      <c r="C18" s="46"/>
      <c r="D18" s="16"/>
      <c r="E18" s="46"/>
      <c r="F18" s="46"/>
      <c r="G18" s="53"/>
      <c r="H18" s="46"/>
      <c r="I18" s="46"/>
      <c r="J18" s="16"/>
      <c r="K18" s="36"/>
      <c r="L18" s="36"/>
      <c r="M18" s="12"/>
      <c r="N18" s="150">
        <f>O7-N20</f>
        <v>3.1500771604938268E-3</v>
      </c>
      <c r="O18" s="46"/>
      <c r="P18" s="16"/>
      <c r="Q18" s="46"/>
      <c r="R18" s="46"/>
      <c r="S18" s="16"/>
      <c r="T18" s="46"/>
      <c r="U18" s="46"/>
      <c r="V18" s="16"/>
      <c r="W18" s="46"/>
      <c r="X18" s="46"/>
      <c r="Y18" s="16"/>
      <c r="Z18" s="46"/>
      <c r="AA18" s="46"/>
      <c r="AB18" s="16"/>
      <c r="AC18" s="46"/>
      <c r="AD18" s="46"/>
      <c r="AE18" s="143"/>
      <c r="AF18" s="126"/>
      <c r="AG18" s="126"/>
      <c r="AH18" s="131">
        <f>AH17*60</f>
        <v>54.624793388429786</v>
      </c>
    </row>
    <row r="19" spans="1:35" x14ac:dyDescent="0.25">
      <c r="A19" s="61" t="s">
        <v>28</v>
      </c>
      <c r="B19" s="254">
        <f>B21/B2</f>
        <v>7.2694830246913594E-3</v>
      </c>
      <c r="C19" s="255"/>
      <c r="D19" s="62">
        <v>0</v>
      </c>
      <c r="E19" s="254">
        <f>(E21)/E2</f>
        <v>8.1000712250712259E-3</v>
      </c>
      <c r="F19" s="255"/>
      <c r="G19" s="62">
        <v>0</v>
      </c>
      <c r="H19" s="254">
        <f>(H21)/H2</f>
        <v>7.951388888888888E-3</v>
      </c>
      <c r="I19" s="255"/>
      <c r="J19" s="62">
        <v>0</v>
      </c>
      <c r="K19" s="254">
        <f>(K21)/K2</f>
        <v>8.7307098765432092E-3</v>
      </c>
      <c r="L19" s="255"/>
      <c r="M19" s="62">
        <v>0</v>
      </c>
      <c r="N19" s="254">
        <f>(N21)/N2</f>
        <v>8.0015432098765431E-3</v>
      </c>
      <c r="O19" s="255"/>
      <c r="P19" s="62">
        <v>0</v>
      </c>
      <c r="Q19" s="254">
        <f>(Q21)/Q2</f>
        <v>8.1820987654321001E-3</v>
      </c>
      <c r="R19" s="255"/>
      <c r="S19" s="62">
        <v>0</v>
      </c>
      <c r="T19" s="254">
        <f>(T21)/T2</f>
        <v>8.5243055555555541E-3</v>
      </c>
      <c r="U19" s="255"/>
      <c r="V19" s="62">
        <v>0</v>
      </c>
      <c r="W19" s="254">
        <f>(W21)/W2</f>
        <v>8.6672008547008534E-3</v>
      </c>
      <c r="X19" s="255"/>
      <c r="Y19" s="62">
        <v>0</v>
      </c>
      <c r="Z19" s="254">
        <f>(Z21)/Z2</f>
        <v>8.4701178451178447E-3</v>
      </c>
      <c r="AA19" s="255"/>
      <c r="AB19" s="62">
        <v>0</v>
      </c>
      <c r="AC19" s="254">
        <f>(AC21)/AC2</f>
        <v>9.7824074074074081E-3</v>
      </c>
      <c r="AD19" s="255"/>
      <c r="AE19" s="62"/>
      <c r="AF19" s="176"/>
      <c r="AG19" s="176"/>
      <c r="AH19" s="100"/>
      <c r="AI19" s="8">
        <v>8.2638888888888883E-3</v>
      </c>
    </row>
    <row r="20" spans="1:35" x14ac:dyDescent="0.25">
      <c r="A20" s="63" t="s">
        <v>29</v>
      </c>
      <c r="B20" s="184">
        <f>AVERAGE(C4:C13)</f>
        <v>7.1122685185185195E-3</v>
      </c>
      <c r="C20" s="185"/>
      <c r="D20" s="64"/>
      <c r="E20" s="184">
        <f>AVERAGE(F4:F14)</f>
        <v>7.7409511784511794E-3</v>
      </c>
      <c r="F20" s="185"/>
      <c r="G20" s="64"/>
      <c r="H20" s="184">
        <f>AVERAGE(I4:I15)</f>
        <v>7.6253858024691356E-3</v>
      </c>
      <c r="I20" s="185"/>
      <c r="J20" s="64"/>
      <c r="K20" s="184">
        <f>AVERAGE(L4:L11)</f>
        <v>8.3897569444444427E-3</v>
      </c>
      <c r="L20" s="185"/>
      <c r="M20" s="64"/>
      <c r="N20" s="184">
        <f>SUM(O4,O5,O6,O8,O10,O11,O12,O14,O13,O15,O16,O17)/12</f>
        <v>7.3939043209876537E-3</v>
      </c>
      <c r="O20" s="185"/>
      <c r="P20" s="64"/>
      <c r="Q20" s="184">
        <f>SUM(R4,R6,R5,R8,R9,R10,R11,R12,R13,R14,R15,R16,)/12</f>
        <v>7.6176697530864193E-3</v>
      </c>
      <c r="R20" s="185"/>
      <c r="S20" s="64"/>
      <c r="T20" s="184">
        <f>SUM(U4,U6,U5,U7,U9,U10,U11,U12,U13,U14,U15,U16,)/12</f>
        <v>8.1066743827160493E-3</v>
      </c>
      <c r="U20" s="185"/>
      <c r="V20" s="64"/>
      <c r="W20" s="184">
        <f>AVERAGE(X4:X14)</f>
        <v>8.0629208754208741E-3</v>
      </c>
      <c r="X20" s="185"/>
      <c r="Y20" s="64"/>
      <c r="Z20" s="184">
        <f>AVERAGE(AA4:AA12)</f>
        <v>7.7469135802469124E-3</v>
      </c>
      <c r="AA20" s="185"/>
      <c r="AB20" s="64"/>
      <c r="AC20" s="184">
        <f>AVERAGE(AD4:AD6)</f>
        <v>7.9398148148148145E-3</v>
      </c>
      <c r="AD20" s="185"/>
      <c r="AE20" s="64"/>
      <c r="AF20" s="176"/>
      <c r="AG20" s="176"/>
      <c r="AH20" s="152"/>
      <c r="AI20" s="153" t="s">
        <v>61</v>
      </c>
    </row>
    <row r="21" spans="1:35" x14ac:dyDescent="0.25">
      <c r="A21" s="65" t="s">
        <v>30</v>
      </c>
      <c r="B21" s="315">
        <f>SUM(C3:C18)</f>
        <v>8.7233796296296309E-2</v>
      </c>
      <c r="C21" s="316"/>
      <c r="D21" s="16"/>
      <c r="E21" s="311">
        <f>SUM(F3:F18)</f>
        <v>0.10530092592592594</v>
      </c>
      <c r="F21" s="312"/>
      <c r="G21" s="67"/>
      <c r="H21" s="315">
        <f>SUM(I3:I18)</f>
        <v>0.11131944444444443</v>
      </c>
      <c r="I21" s="316"/>
      <c r="J21" s="67"/>
      <c r="K21" s="315">
        <f>SUM(L3:L18)</f>
        <v>7.8576388888888876E-2</v>
      </c>
      <c r="L21" s="316"/>
      <c r="M21" s="67"/>
      <c r="N21" s="315">
        <f>SUM(O3:O18)</f>
        <v>0.12002314814814816</v>
      </c>
      <c r="O21" s="316"/>
      <c r="P21" s="67"/>
      <c r="Q21" s="315">
        <f>SUM(R3:R18)</f>
        <v>0.1227314814814815</v>
      </c>
      <c r="R21" s="316"/>
      <c r="S21" s="67"/>
      <c r="T21" s="315">
        <f>SUM(U3:U18)</f>
        <v>0.11934027777777775</v>
      </c>
      <c r="U21" s="316"/>
      <c r="V21" s="67"/>
      <c r="W21" s="315">
        <f>SUM(X3:X18)</f>
        <v>0.1126736111111111</v>
      </c>
      <c r="X21" s="316"/>
      <c r="Y21" s="67"/>
      <c r="Z21" s="315">
        <f>SUM(AA3:AA18)</f>
        <v>9.3171296296296294E-2</v>
      </c>
      <c r="AA21" s="316"/>
      <c r="AB21" s="67"/>
      <c r="AC21" s="315">
        <f>SUM(AD3:AD18)</f>
        <v>4.8912037037037039E-2</v>
      </c>
      <c r="AD21" s="316"/>
      <c r="AE21" s="67"/>
      <c r="AF21" s="306"/>
      <c r="AG21" s="306"/>
      <c r="AH21" s="154"/>
    </row>
    <row r="22" spans="1:35" ht="15.75" thickBot="1" x14ac:dyDescent="0.3">
      <c r="A22" s="69"/>
      <c r="B22" s="304">
        <f>B21</f>
        <v>8.7233796296296309E-2</v>
      </c>
      <c r="C22" s="305"/>
      <c r="D22" s="70">
        <f>B22+D21</f>
        <v>8.7233796296296309E-2</v>
      </c>
      <c r="E22" s="311">
        <f>D22+E21</f>
        <v>0.19253472222222223</v>
      </c>
      <c r="F22" s="312"/>
      <c r="G22" s="70">
        <f>E22+G21</f>
        <v>0.19253472222222223</v>
      </c>
      <c r="H22" s="304">
        <f>G22+H21</f>
        <v>0.30385416666666665</v>
      </c>
      <c r="I22" s="305"/>
      <c r="J22" s="70">
        <f>H22+J21</f>
        <v>0.30385416666666665</v>
      </c>
      <c r="K22" s="304">
        <f>J22+K21</f>
        <v>0.3824305555555555</v>
      </c>
      <c r="L22" s="305"/>
      <c r="M22" s="70">
        <f>K22+M21</f>
        <v>0.3824305555555555</v>
      </c>
      <c r="N22" s="317">
        <f>M22+N21</f>
        <v>0.50245370370370368</v>
      </c>
      <c r="O22" s="318"/>
      <c r="P22" s="70">
        <f>N22+P21</f>
        <v>0.50245370370370368</v>
      </c>
      <c r="Q22" s="304">
        <f>P22+Q21</f>
        <v>0.62518518518518518</v>
      </c>
      <c r="R22" s="305"/>
      <c r="S22" s="70">
        <f>Q22+S21</f>
        <v>0.62518518518518518</v>
      </c>
      <c r="T22" s="304">
        <f>S22+T21</f>
        <v>0.74452546296296296</v>
      </c>
      <c r="U22" s="305"/>
      <c r="V22" s="70">
        <f>T22+V21</f>
        <v>0.74452546296296296</v>
      </c>
      <c r="W22" s="304">
        <f>V22+W21</f>
        <v>0.85719907407407403</v>
      </c>
      <c r="X22" s="305"/>
      <c r="Y22" s="70">
        <f>W22+Y21</f>
        <v>0.85719907407407403</v>
      </c>
      <c r="Z22" s="304">
        <f>Y22+Z21</f>
        <v>0.95037037037037031</v>
      </c>
      <c r="AA22" s="305"/>
      <c r="AB22" s="70">
        <f>Z22+AB21</f>
        <v>0.95037037037037031</v>
      </c>
      <c r="AC22" s="304">
        <f>AB22+AC21</f>
        <v>0.99928240740740737</v>
      </c>
      <c r="AD22" s="305"/>
      <c r="AE22" s="70">
        <f>AC22</f>
        <v>0.99928240740740737</v>
      </c>
      <c r="AF22" s="306"/>
      <c r="AG22" s="306"/>
      <c r="AH22" s="154"/>
    </row>
    <row r="23" spans="1:35" ht="15.75" thickBot="1" x14ac:dyDescent="0.3">
      <c r="A23" s="69" t="s">
        <v>31</v>
      </c>
      <c r="B23" s="304">
        <f>C35+B22</f>
        <v>0.67056712962962972</v>
      </c>
      <c r="C23" s="305"/>
      <c r="D23" s="72">
        <f>B23+D21</f>
        <v>0.67056712962962972</v>
      </c>
      <c r="E23" s="311">
        <f>D23+E21</f>
        <v>0.77586805555555571</v>
      </c>
      <c r="F23" s="312"/>
      <c r="G23" s="72">
        <f>E23+G21</f>
        <v>0.77586805555555571</v>
      </c>
      <c r="H23" s="304">
        <f>E23+H21</f>
        <v>0.88718750000000013</v>
      </c>
      <c r="I23" s="305"/>
      <c r="J23" s="72">
        <f>H23+J21</f>
        <v>0.88718750000000013</v>
      </c>
      <c r="K23" s="304">
        <f>J23+K21</f>
        <v>0.96576388888888898</v>
      </c>
      <c r="L23" s="305"/>
      <c r="M23" s="72">
        <f>K23+M21</f>
        <v>0.96576388888888898</v>
      </c>
      <c r="N23" s="313">
        <f>M23+N21</f>
        <v>1.0857870370370371</v>
      </c>
      <c r="O23" s="314"/>
      <c r="P23" s="72">
        <f>N23+P21</f>
        <v>1.0857870370370371</v>
      </c>
      <c r="Q23" s="304">
        <f>P23+Q21</f>
        <v>1.2085185185185185</v>
      </c>
      <c r="R23" s="305"/>
      <c r="S23" s="72">
        <f>Q23+S21</f>
        <v>1.2085185185185185</v>
      </c>
      <c r="T23" s="304">
        <f>S23+T21</f>
        <v>1.3278587962962962</v>
      </c>
      <c r="U23" s="305"/>
      <c r="V23" s="72">
        <f>T23+V21</f>
        <v>1.3278587962962962</v>
      </c>
      <c r="W23" s="304">
        <f>V23+W21</f>
        <v>1.4405324074074073</v>
      </c>
      <c r="X23" s="305"/>
      <c r="Y23" s="72">
        <f>W23+Y21</f>
        <v>1.4405324074074073</v>
      </c>
      <c r="Z23" s="304">
        <f>Y23+Z21</f>
        <v>1.5337037037037036</v>
      </c>
      <c r="AA23" s="305"/>
      <c r="AB23" s="72">
        <f>Z23+AB21</f>
        <v>1.5337037037037036</v>
      </c>
      <c r="AC23" s="304">
        <f>AB23+AC21</f>
        <v>1.5826157407407406</v>
      </c>
      <c r="AD23" s="305"/>
      <c r="AE23" s="72">
        <f>AC23</f>
        <v>1.5826157407407406</v>
      </c>
      <c r="AF23" s="306"/>
      <c r="AG23" s="306"/>
      <c r="AH23" s="154"/>
    </row>
    <row r="24" spans="1:35" x14ac:dyDescent="0.25">
      <c r="A24" s="69" t="s">
        <v>32</v>
      </c>
      <c r="B24" s="307">
        <f>B2</f>
        <v>12</v>
      </c>
      <c r="C24" s="308"/>
      <c r="D24" s="74"/>
      <c r="E24" s="302">
        <f>B24+E2</f>
        <v>25</v>
      </c>
      <c r="F24" s="303"/>
      <c r="G24" s="74"/>
      <c r="H24" s="298">
        <f>E24+H2</f>
        <v>39</v>
      </c>
      <c r="I24" s="299"/>
      <c r="J24" s="74"/>
      <c r="K24" s="298">
        <f>H24+K2</f>
        <v>48</v>
      </c>
      <c r="L24" s="299"/>
      <c r="M24" s="74"/>
      <c r="N24" s="309">
        <f>K24+N2</f>
        <v>63</v>
      </c>
      <c r="O24" s="310"/>
      <c r="P24" s="74"/>
      <c r="Q24" s="298">
        <f>N24+Q2</f>
        <v>78</v>
      </c>
      <c r="R24" s="299"/>
      <c r="S24" s="74"/>
      <c r="T24" s="298">
        <f>Q24+T2</f>
        <v>92</v>
      </c>
      <c r="U24" s="299"/>
      <c r="V24" s="74"/>
      <c r="W24" s="298">
        <f>T24+W2</f>
        <v>105</v>
      </c>
      <c r="X24" s="299"/>
      <c r="Y24" s="74"/>
      <c r="Z24" s="298">
        <f>W24+Z2</f>
        <v>116</v>
      </c>
      <c r="AA24" s="299"/>
      <c r="AB24" s="74"/>
      <c r="AC24" s="298">
        <f>Z24+AC2</f>
        <v>121</v>
      </c>
      <c r="AD24" s="299"/>
      <c r="AE24" s="74"/>
      <c r="AF24" s="292"/>
      <c r="AG24" s="292"/>
      <c r="AH24" s="130"/>
    </row>
    <row r="25" spans="1:35" x14ac:dyDescent="0.25">
      <c r="A25" s="69" t="s">
        <v>33</v>
      </c>
      <c r="B25" s="298">
        <f>C36*B2</f>
        <v>194.52</v>
      </c>
      <c r="C25" s="299"/>
      <c r="D25" s="74"/>
      <c r="E25" s="302">
        <f>(C36*E2)</f>
        <v>210.73000000000002</v>
      </c>
      <c r="F25" s="303"/>
      <c r="G25" s="74"/>
      <c r="H25" s="298">
        <f>(C36*H2)</f>
        <v>226.94</v>
      </c>
      <c r="I25" s="299"/>
      <c r="J25" s="74"/>
      <c r="K25" s="298">
        <f>(C36*K2)</f>
        <v>145.89000000000001</v>
      </c>
      <c r="L25" s="299"/>
      <c r="M25" s="74"/>
      <c r="N25" s="298">
        <f>(C36*N2)</f>
        <v>243.15</v>
      </c>
      <c r="O25" s="299"/>
      <c r="P25" s="74"/>
      <c r="Q25" s="298">
        <f>(C36*Q2)</f>
        <v>243.15</v>
      </c>
      <c r="R25" s="299"/>
      <c r="S25" s="74"/>
      <c r="T25" s="298">
        <f>(C36*T2)</f>
        <v>226.94</v>
      </c>
      <c r="U25" s="299"/>
      <c r="V25" s="74"/>
      <c r="W25" s="298">
        <f>(C36*W2)</f>
        <v>210.73000000000002</v>
      </c>
      <c r="X25" s="299"/>
      <c r="Y25" s="74"/>
      <c r="Z25" s="298">
        <f>(C36*Z2)</f>
        <v>178.31</v>
      </c>
      <c r="AA25" s="299"/>
      <c r="AB25" s="74"/>
      <c r="AC25" s="298">
        <f>(C36*AC2)</f>
        <v>81.050000000000011</v>
      </c>
      <c r="AD25" s="299"/>
      <c r="AE25" s="74"/>
      <c r="AF25" s="292"/>
      <c r="AG25" s="292"/>
      <c r="AH25" s="130"/>
    </row>
    <row r="26" spans="1:35" x14ac:dyDescent="0.25">
      <c r="A26" s="69" t="s">
        <v>34</v>
      </c>
      <c r="B26" s="298">
        <f>B25</f>
        <v>194.52</v>
      </c>
      <c r="C26" s="299"/>
      <c r="D26" s="74"/>
      <c r="E26" s="302">
        <f>B26+E25</f>
        <v>405.25</v>
      </c>
      <c r="F26" s="303"/>
      <c r="G26" s="74"/>
      <c r="H26" s="298">
        <f>E26+H25</f>
        <v>632.19000000000005</v>
      </c>
      <c r="I26" s="299"/>
      <c r="J26" s="74"/>
      <c r="K26" s="298">
        <f>H26+K25</f>
        <v>778.08</v>
      </c>
      <c r="L26" s="299"/>
      <c r="M26" s="74"/>
      <c r="N26" s="298">
        <f>K26+N25</f>
        <v>1021.23</v>
      </c>
      <c r="O26" s="299"/>
      <c r="P26" s="74"/>
      <c r="Q26" s="298">
        <f>N26+Q25</f>
        <v>1264.3800000000001</v>
      </c>
      <c r="R26" s="299"/>
      <c r="S26" s="74"/>
      <c r="T26" s="298">
        <f>Q26+T25</f>
        <v>1491.3200000000002</v>
      </c>
      <c r="U26" s="299"/>
      <c r="V26" s="74"/>
      <c r="W26" s="298">
        <f>T26+W25</f>
        <v>1702.0500000000002</v>
      </c>
      <c r="X26" s="299"/>
      <c r="Y26" s="74"/>
      <c r="Z26" s="298">
        <f>W26+Z25</f>
        <v>1880.3600000000001</v>
      </c>
      <c r="AA26" s="299"/>
      <c r="AB26" s="74"/>
      <c r="AC26" s="300">
        <f>Z26+AC25</f>
        <v>1961.41</v>
      </c>
      <c r="AD26" s="301"/>
      <c r="AE26" s="74"/>
      <c r="AF26" s="293"/>
      <c r="AG26" s="293"/>
      <c r="AH26" s="130"/>
    </row>
    <row r="27" spans="1:35" x14ac:dyDescent="0.25">
      <c r="A27" s="88" t="s">
        <v>35</v>
      </c>
      <c r="B27" s="294">
        <f>D13*C36</f>
        <v>178.31</v>
      </c>
      <c r="C27" s="295"/>
      <c r="D27" s="84"/>
      <c r="E27" s="296" t="s">
        <v>36</v>
      </c>
      <c r="F27" s="297"/>
      <c r="G27" s="84"/>
      <c r="H27" s="294">
        <f>J7*C36</f>
        <v>81.050000000000011</v>
      </c>
      <c r="I27" s="295"/>
      <c r="J27" s="84"/>
      <c r="K27" s="294">
        <f>M11*C36</f>
        <v>145.89000000000001</v>
      </c>
      <c r="L27" s="295"/>
      <c r="M27" s="84"/>
      <c r="N27" s="294" t="s">
        <v>36</v>
      </c>
      <c r="O27" s="295"/>
      <c r="P27" s="84"/>
      <c r="Q27" s="294" t="s">
        <v>36</v>
      </c>
      <c r="R27" s="295"/>
      <c r="S27" s="84"/>
      <c r="T27" s="294">
        <f>V6*C36</f>
        <v>226.94</v>
      </c>
      <c r="U27" s="295"/>
      <c r="V27" s="84"/>
      <c r="W27" s="155"/>
      <c r="X27" s="156"/>
      <c r="Y27" s="84"/>
      <c r="Z27" s="155"/>
      <c r="AA27" s="156"/>
      <c r="AB27" s="84"/>
      <c r="AC27" s="159"/>
      <c r="AD27" s="160"/>
      <c r="AE27" s="84"/>
      <c r="AF27" s="131"/>
      <c r="AG27" s="131"/>
      <c r="AH27" s="130"/>
    </row>
    <row r="28" spans="1:35" x14ac:dyDescent="0.25">
      <c r="A28" s="130"/>
      <c r="B28" s="292"/>
      <c r="C28" s="292"/>
      <c r="D28" s="161"/>
      <c r="E28" s="292"/>
      <c r="F28" s="292"/>
      <c r="G28" s="130"/>
      <c r="H28" s="292"/>
      <c r="I28" s="292"/>
      <c r="J28" s="161"/>
      <c r="K28" s="292"/>
      <c r="L28" s="292"/>
      <c r="M28" s="161"/>
      <c r="N28" s="292"/>
      <c r="O28" s="292"/>
      <c r="P28" s="130"/>
      <c r="Q28" s="292"/>
      <c r="R28" s="292"/>
      <c r="S28" s="130"/>
      <c r="T28" s="292"/>
      <c r="U28" s="292"/>
      <c r="V28" s="130"/>
      <c r="W28" s="292"/>
      <c r="X28" s="292"/>
      <c r="Y28" s="130"/>
      <c r="Z28" s="292"/>
      <c r="AA28" s="292"/>
      <c r="AB28" s="130"/>
      <c r="AC28" s="293"/>
      <c r="AD28" s="293"/>
      <c r="AE28" s="130"/>
      <c r="AF28" s="293"/>
      <c r="AG28" s="293"/>
      <c r="AH28" s="130"/>
    </row>
    <row r="29" spans="1:35" x14ac:dyDescent="0.25">
      <c r="A29" s="162" t="s">
        <v>62</v>
      </c>
      <c r="B29" s="289">
        <f>B30*B20</f>
        <v>7.1122685185185192E-2</v>
      </c>
      <c r="C29" s="290"/>
      <c r="D29" s="130"/>
      <c r="E29" s="289">
        <f>E30*E20</f>
        <v>8.5150462962962969E-2</v>
      </c>
      <c r="F29" s="290"/>
      <c r="G29" s="130"/>
      <c r="H29" s="289">
        <f>H30*H20</f>
        <v>9.150462962962963E-2</v>
      </c>
      <c r="I29" s="290"/>
      <c r="J29" s="130"/>
      <c r="K29" s="289">
        <f>K30*K20</f>
        <v>6.7118055555555542E-2</v>
      </c>
      <c r="L29" s="290"/>
      <c r="M29" s="130"/>
      <c r="N29" s="289">
        <f>N30*N20</f>
        <v>9.6120756172839494E-2</v>
      </c>
      <c r="O29" s="290"/>
      <c r="P29" s="130"/>
      <c r="Q29" s="289">
        <f>Q30*Q20</f>
        <v>9.1412037037037028E-2</v>
      </c>
      <c r="R29" s="290"/>
      <c r="S29" s="130"/>
      <c r="T29" s="289">
        <f>T30*T20</f>
        <v>9.7280092592592599E-2</v>
      </c>
      <c r="U29" s="290"/>
      <c r="V29" s="130"/>
      <c r="W29" s="289">
        <f>W30*W20</f>
        <v>8.8692129629629621E-2</v>
      </c>
      <c r="X29" s="290"/>
      <c r="Y29" s="130"/>
      <c r="Z29" s="289">
        <f>Z30*Z20</f>
        <v>6.9722222222222213E-2</v>
      </c>
      <c r="AA29" s="290"/>
      <c r="AB29" s="130"/>
      <c r="AC29" s="289">
        <f>AC30*AC20</f>
        <v>2.3819444444444442E-2</v>
      </c>
      <c r="AD29" s="290"/>
      <c r="AE29" s="130"/>
      <c r="AF29" s="291">
        <f>SUM(B29:AD29)</f>
        <v>0.78194251543209869</v>
      </c>
      <c r="AG29" s="290"/>
      <c r="AH29" s="130"/>
      <c r="AI29" s="8">
        <f>AF29/AF33</f>
        <v>7.7420051032881061E-3</v>
      </c>
    </row>
    <row r="30" spans="1:35" x14ac:dyDescent="0.25">
      <c r="A30" s="163" t="s">
        <v>63</v>
      </c>
      <c r="B30" s="286">
        <v>10</v>
      </c>
      <c r="C30" s="286"/>
      <c r="D30" s="130"/>
      <c r="E30" s="286">
        <v>11</v>
      </c>
      <c r="F30" s="286"/>
      <c r="G30" s="130"/>
      <c r="H30" s="286">
        <v>12</v>
      </c>
      <c r="I30" s="286"/>
      <c r="J30" s="130"/>
      <c r="K30" s="286">
        <v>8</v>
      </c>
      <c r="L30" s="286"/>
      <c r="M30" s="130"/>
      <c r="N30" s="286">
        <v>13</v>
      </c>
      <c r="O30" s="286"/>
      <c r="P30" s="130"/>
      <c r="Q30" s="286">
        <f>15-3</f>
        <v>12</v>
      </c>
      <c r="R30" s="286"/>
      <c r="S30" s="130"/>
      <c r="T30" s="286">
        <f>14-2</f>
        <v>12</v>
      </c>
      <c r="U30" s="286"/>
      <c r="V30" s="130"/>
      <c r="W30" s="286">
        <v>11</v>
      </c>
      <c r="X30" s="286"/>
      <c r="Y30" s="130"/>
      <c r="Z30" s="286">
        <v>9</v>
      </c>
      <c r="AA30" s="286"/>
      <c r="AB30" s="130"/>
      <c r="AC30" s="288">
        <v>3</v>
      </c>
      <c r="AD30" s="288"/>
      <c r="AE30" s="154"/>
      <c r="AF30" s="287" t="s">
        <v>64</v>
      </c>
      <c r="AG30" s="287"/>
      <c r="AH30" s="154"/>
      <c r="AI30" s="153" t="s">
        <v>65</v>
      </c>
    </row>
    <row r="31" spans="1:35" x14ac:dyDescent="0.25">
      <c r="A31" s="154"/>
      <c r="B31" s="176"/>
      <c r="C31" s="176"/>
      <c r="D31" s="154"/>
      <c r="E31" s="176"/>
      <c r="F31" s="176"/>
      <c r="G31" s="154"/>
      <c r="H31" s="176"/>
      <c r="I31" s="176"/>
      <c r="J31" s="154"/>
      <c r="K31" s="176"/>
      <c r="L31" s="176"/>
      <c r="M31" s="154"/>
      <c r="N31" s="176"/>
      <c r="O31" s="176"/>
      <c r="P31" s="154"/>
      <c r="Q31" s="176"/>
      <c r="R31" s="176"/>
      <c r="S31" s="154"/>
      <c r="T31" s="176"/>
      <c r="U31" s="176"/>
      <c r="V31" s="154"/>
      <c r="W31" s="176"/>
      <c r="X31" s="176"/>
      <c r="Y31" s="154"/>
      <c r="Z31" s="176"/>
      <c r="AA31" s="176"/>
      <c r="AB31" s="154"/>
      <c r="AC31" s="176"/>
      <c r="AD31" s="176"/>
      <c r="AE31" s="154"/>
      <c r="AF31" s="176"/>
      <c r="AG31" s="176"/>
      <c r="AH31" s="154"/>
    </row>
    <row r="32" spans="1:35" x14ac:dyDescent="0.25">
      <c r="A32" s="154"/>
      <c r="B32" s="176"/>
      <c r="C32" s="176"/>
      <c r="D32" s="154"/>
      <c r="E32" s="176"/>
      <c r="F32" s="176"/>
      <c r="G32" s="154"/>
      <c r="H32" s="176"/>
      <c r="I32" s="176"/>
      <c r="J32" s="154"/>
      <c r="K32" s="176"/>
      <c r="L32" s="176"/>
      <c r="M32" s="154"/>
      <c r="N32" s="176"/>
      <c r="O32" s="176"/>
      <c r="P32" s="154"/>
      <c r="Q32" s="176"/>
      <c r="R32" s="176"/>
      <c r="S32" s="154"/>
      <c r="T32" s="176"/>
      <c r="U32" s="176"/>
      <c r="V32" s="154"/>
      <c r="W32" s="176"/>
      <c r="X32" s="176"/>
      <c r="Y32" s="154"/>
      <c r="Z32" s="176"/>
      <c r="AA32" s="176"/>
      <c r="AB32" s="154"/>
      <c r="AC32" s="176"/>
      <c r="AD32" s="176"/>
      <c r="AE32" s="154"/>
      <c r="AF32" s="287" t="s">
        <v>66</v>
      </c>
      <c r="AG32" s="287"/>
      <c r="AH32" s="154"/>
    </row>
    <row r="33" spans="1:34" x14ac:dyDescent="0.25">
      <c r="A33" s="154"/>
      <c r="B33" s="176"/>
      <c r="C33" s="176"/>
      <c r="D33" s="154"/>
      <c r="E33" s="176"/>
      <c r="F33" s="176"/>
      <c r="G33" s="154"/>
      <c r="H33" s="176"/>
      <c r="I33" s="176"/>
      <c r="J33" s="154"/>
      <c r="K33" s="176"/>
      <c r="L33" s="176"/>
      <c r="M33" s="154"/>
      <c r="N33" s="176"/>
      <c r="O33" s="176"/>
      <c r="P33" s="154"/>
      <c r="Q33" s="176"/>
      <c r="R33" s="176"/>
      <c r="S33" s="154"/>
      <c r="T33" s="176"/>
      <c r="U33" s="176"/>
      <c r="V33" s="154"/>
      <c r="W33" s="176"/>
      <c r="X33" s="176"/>
      <c r="Y33" s="154"/>
      <c r="Z33" s="176"/>
      <c r="AA33" s="176"/>
      <c r="AB33" s="154"/>
      <c r="AC33" s="176"/>
      <c r="AD33" s="176"/>
      <c r="AE33" s="154"/>
      <c r="AF33" s="286">
        <f>SUM(B30:AD30)</f>
        <v>101</v>
      </c>
      <c r="AG33" s="286"/>
      <c r="AH33" s="154"/>
    </row>
    <row r="34" spans="1:34" ht="15.75" thickBot="1" x14ac:dyDescent="0.3"/>
    <row r="35" spans="1:34" x14ac:dyDescent="0.25">
      <c r="A35" s="97" t="s">
        <v>46</v>
      </c>
      <c r="B35" s="98"/>
      <c r="C35" s="99">
        <v>0.58333333333333337</v>
      </c>
    </row>
    <row r="36" spans="1:34" ht="15.75" thickBot="1" x14ac:dyDescent="0.3">
      <c r="A36" s="105" t="s">
        <v>49</v>
      </c>
      <c r="B36" s="106"/>
      <c r="C36" s="107">
        <v>16.21</v>
      </c>
    </row>
  </sheetData>
  <mergeCells count="183">
    <mergeCell ref="B2:C2"/>
    <mergeCell ref="E2:F2"/>
    <mergeCell ref="H2:I2"/>
    <mergeCell ref="K2:L2"/>
    <mergeCell ref="N2:O2"/>
    <mergeCell ref="B1:C1"/>
    <mergeCell ref="E1:F1"/>
    <mergeCell ref="H1:I1"/>
    <mergeCell ref="K1:L1"/>
    <mergeCell ref="N1:O1"/>
    <mergeCell ref="Q2:R2"/>
    <mergeCell ref="T2:U2"/>
    <mergeCell ref="W2:X2"/>
    <mergeCell ref="Z2:AA2"/>
    <mergeCell ref="AC2:AD2"/>
    <mergeCell ref="AF2:AG2"/>
    <mergeCell ref="T1:U1"/>
    <mergeCell ref="W1:X1"/>
    <mergeCell ref="Z1:AA1"/>
    <mergeCell ref="AC1:AD1"/>
    <mergeCell ref="AF1:AG1"/>
    <mergeCell ref="Q1:R1"/>
    <mergeCell ref="B20:C20"/>
    <mergeCell ref="E20:F20"/>
    <mergeCell ref="H20:I20"/>
    <mergeCell ref="K20:L20"/>
    <mergeCell ref="N20:O20"/>
    <mergeCell ref="B19:C19"/>
    <mergeCell ref="E19:F19"/>
    <mergeCell ref="H19:I19"/>
    <mergeCell ref="K19:L19"/>
    <mergeCell ref="N19:O19"/>
    <mergeCell ref="Q20:R20"/>
    <mergeCell ref="T20:U20"/>
    <mergeCell ref="W20:X20"/>
    <mergeCell ref="Z20:AA20"/>
    <mergeCell ref="AC20:AD20"/>
    <mergeCell ref="AF20:AG20"/>
    <mergeCell ref="T19:U19"/>
    <mergeCell ref="W19:X19"/>
    <mergeCell ref="Z19:AA19"/>
    <mergeCell ref="AC19:AD19"/>
    <mergeCell ref="AF19:AG19"/>
    <mergeCell ref="Q19:R19"/>
    <mergeCell ref="B22:C22"/>
    <mergeCell ref="E22:F22"/>
    <mergeCell ref="H22:I22"/>
    <mergeCell ref="K22:L22"/>
    <mergeCell ref="N22:O22"/>
    <mergeCell ref="B21:C21"/>
    <mergeCell ref="E21:F21"/>
    <mergeCell ref="H21:I21"/>
    <mergeCell ref="K21:L21"/>
    <mergeCell ref="N21:O21"/>
    <mergeCell ref="Q22:R22"/>
    <mergeCell ref="T22:U22"/>
    <mergeCell ref="W22:X22"/>
    <mergeCell ref="Z22:AA22"/>
    <mergeCell ref="AC22:AD22"/>
    <mergeCell ref="AF22:AG22"/>
    <mergeCell ref="T21:U21"/>
    <mergeCell ref="W21:X21"/>
    <mergeCell ref="Z21:AA21"/>
    <mergeCell ref="AC21:AD21"/>
    <mergeCell ref="AF21:AG21"/>
    <mergeCell ref="Q21:R21"/>
    <mergeCell ref="B24:C24"/>
    <mergeCell ref="E24:F24"/>
    <mergeCell ref="H24:I24"/>
    <mergeCell ref="K24:L24"/>
    <mergeCell ref="N24:O24"/>
    <mergeCell ref="B23:C23"/>
    <mergeCell ref="E23:F23"/>
    <mergeCell ref="H23:I23"/>
    <mergeCell ref="K23:L23"/>
    <mergeCell ref="N23:O23"/>
    <mergeCell ref="Q24:R24"/>
    <mergeCell ref="T24:U24"/>
    <mergeCell ref="W24:X24"/>
    <mergeCell ref="Z24:AA24"/>
    <mergeCell ref="AC24:AD24"/>
    <mergeCell ref="AF24:AG24"/>
    <mergeCell ref="T23:U23"/>
    <mergeCell ref="W23:X23"/>
    <mergeCell ref="Z23:AA23"/>
    <mergeCell ref="AC23:AD23"/>
    <mergeCell ref="AF23:AG23"/>
    <mergeCell ref="Q23:R23"/>
    <mergeCell ref="B26:C26"/>
    <mergeCell ref="E26:F26"/>
    <mergeCell ref="H26:I26"/>
    <mergeCell ref="K26:L26"/>
    <mergeCell ref="N26:O26"/>
    <mergeCell ref="B25:C25"/>
    <mergeCell ref="E25:F25"/>
    <mergeCell ref="H25:I25"/>
    <mergeCell ref="K25:L25"/>
    <mergeCell ref="N25:O25"/>
    <mergeCell ref="Q26:R26"/>
    <mergeCell ref="T26:U26"/>
    <mergeCell ref="W26:X26"/>
    <mergeCell ref="Z26:AA26"/>
    <mergeCell ref="AC26:AD26"/>
    <mergeCell ref="AF26:AG26"/>
    <mergeCell ref="T25:U25"/>
    <mergeCell ref="W25:X25"/>
    <mergeCell ref="Z25:AA25"/>
    <mergeCell ref="AC25:AD25"/>
    <mergeCell ref="AF25:AG25"/>
    <mergeCell ref="Q25:R25"/>
    <mergeCell ref="T27:U27"/>
    <mergeCell ref="B28:C28"/>
    <mergeCell ref="E28:F28"/>
    <mergeCell ref="H28:I28"/>
    <mergeCell ref="K28:L28"/>
    <mergeCell ref="N28:O28"/>
    <mergeCell ref="Q28:R28"/>
    <mergeCell ref="T28:U28"/>
    <mergeCell ref="B27:C27"/>
    <mergeCell ref="E27:F27"/>
    <mergeCell ref="H27:I27"/>
    <mergeCell ref="K27:L27"/>
    <mergeCell ref="N27:O27"/>
    <mergeCell ref="Q27:R27"/>
    <mergeCell ref="B30:C30"/>
    <mergeCell ref="E30:F30"/>
    <mergeCell ref="H30:I30"/>
    <mergeCell ref="K30:L30"/>
    <mergeCell ref="N30:O30"/>
    <mergeCell ref="W28:X28"/>
    <mergeCell ref="Z28:AA28"/>
    <mergeCell ref="AC28:AD28"/>
    <mergeCell ref="AF28:AG28"/>
    <mergeCell ref="B29:C29"/>
    <mergeCell ref="E29:F29"/>
    <mergeCell ref="H29:I29"/>
    <mergeCell ref="K29:L29"/>
    <mergeCell ref="N29:O29"/>
    <mergeCell ref="Q29:R29"/>
    <mergeCell ref="Q30:R30"/>
    <mergeCell ref="T30:U30"/>
    <mergeCell ref="W30:X30"/>
    <mergeCell ref="Z30:AA30"/>
    <mergeCell ref="AC30:AD30"/>
    <mergeCell ref="AF30:AG30"/>
    <mergeCell ref="T29:U29"/>
    <mergeCell ref="W29:X29"/>
    <mergeCell ref="Z29:AA29"/>
    <mergeCell ref="AC29:AD29"/>
    <mergeCell ref="AF29:AG29"/>
    <mergeCell ref="B32:C32"/>
    <mergeCell ref="E32:F32"/>
    <mergeCell ref="H32:I32"/>
    <mergeCell ref="K32:L32"/>
    <mergeCell ref="N32:O32"/>
    <mergeCell ref="B31:C31"/>
    <mergeCell ref="E31:F31"/>
    <mergeCell ref="H31:I31"/>
    <mergeCell ref="K31:L31"/>
    <mergeCell ref="N31:O31"/>
    <mergeCell ref="Q32:R32"/>
    <mergeCell ref="T32:U32"/>
    <mergeCell ref="W32:X32"/>
    <mergeCell ref="Z32:AA32"/>
    <mergeCell ref="AC32:AD32"/>
    <mergeCell ref="AF32:AG32"/>
    <mergeCell ref="T31:U31"/>
    <mergeCell ref="W31:X31"/>
    <mergeCell ref="Z31:AA31"/>
    <mergeCell ref="AC31:AD31"/>
    <mergeCell ref="AF31:AG31"/>
    <mergeCell ref="Q31:R31"/>
    <mergeCell ref="T33:U33"/>
    <mergeCell ref="W33:X33"/>
    <mergeCell ref="Z33:AA33"/>
    <mergeCell ref="AC33:AD33"/>
    <mergeCell ref="AF33:AG33"/>
    <mergeCell ref="B33:C33"/>
    <mergeCell ref="E33:F33"/>
    <mergeCell ref="H33:I33"/>
    <mergeCell ref="K33:L33"/>
    <mergeCell ref="N33:O33"/>
    <mergeCell ref="Q33:R3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67297-7370-4CB2-89FD-82612AC2597B}">
  <dimension ref="A1:J28"/>
  <sheetViews>
    <sheetView workbookViewId="0">
      <selection activeCell="A26" sqref="A26:XFD28"/>
    </sheetView>
  </sheetViews>
  <sheetFormatPr defaultRowHeight="15" x14ac:dyDescent="0.25"/>
  <cols>
    <col min="1" max="1" width="22.42578125" bestFit="1" customWidth="1"/>
  </cols>
  <sheetData>
    <row r="1" spans="1:10" ht="15.75" thickBot="1" x14ac:dyDescent="0.3">
      <c r="A1" s="1" t="s">
        <v>0</v>
      </c>
      <c r="B1" s="268"/>
      <c r="C1" s="269"/>
      <c r="D1" s="2" t="s">
        <v>2</v>
      </c>
      <c r="E1" s="276"/>
      <c r="F1" s="277"/>
      <c r="G1" s="2" t="s">
        <v>2</v>
      </c>
      <c r="H1" s="266"/>
      <c r="I1" s="267"/>
      <c r="J1" s="164" t="s">
        <v>2</v>
      </c>
    </row>
    <row r="2" spans="1:10" ht="15.75" thickBot="1" x14ac:dyDescent="0.3">
      <c r="A2" s="4" t="s">
        <v>6</v>
      </c>
      <c r="B2" s="260">
        <v>3</v>
      </c>
      <c r="C2" s="261"/>
      <c r="D2" s="5" t="s">
        <v>7</v>
      </c>
      <c r="E2" s="274">
        <v>1</v>
      </c>
      <c r="F2" s="275"/>
      <c r="G2" s="5" t="s">
        <v>7</v>
      </c>
      <c r="H2" s="258">
        <v>2</v>
      </c>
      <c r="I2" s="259"/>
      <c r="J2" s="129" t="s">
        <v>7</v>
      </c>
    </row>
    <row r="3" spans="1:10" x14ac:dyDescent="0.25">
      <c r="A3" s="6" t="s">
        <v>9</v>
      </c>
      <c r="B3" s="7">
        <v>1</v>
      </c>
      <c r="C3" s="44" t="s">
        <v>67</v>
      </c>
      <c r="D3" s="9"/>
      <c r="E3" s="7">
        <v>1</v>
      </c>
      <c r="F3" s="44" t="s">
        <v>67</v>
      </c>
      <c r="G3" s="9"/>
      <c r="H3" s="7">
        <v>1</v>
      </c>
      <c r="I3" s="44" t="s">
        <v>68</v>
      </c>
      <c r="J3" s="140"/>
    </row>
    <row r="4" spans="1:10" x14ac:dyDescent="0.25">
      <c r="A4" s="6" t="s">
        <v>10</v>
      </c>
      <c r="B4" s="18">
        <v>2</v>
      </c>
      <c r="C4" s="44" t="s">
        <v>68</v>
      </c>
      <c r="D4" s="9"/>
      <c r="E4" s="18"/>
      <c r="F4" s="44">
        <v>0</v>
      </c>
      <c r="G4" s="16"/>
      <c r="H4" s="18">
        <v>2</v>
      </c>
      <c r="I4" s="44">
        <v>8.4027777777777781E-3</v>
      </c>
      <c r="J4" s="143"/>
    </row>
    <row r="5" spans="1:10" x14ac:dyDescent="0.25">
      <c r="A5" s="6" t="s">
        <v>11</v>
      </c>
      <c r="B5" s="18">
        <v>3</v>
      </c>
      <c r="C5" s="44">
        <v>8.8888888888888889E-3</v>
      </c>
      <c r="D5" s="9"/>
      <c r="E5" s="18"/>
      <c r="F5" s="44">
        <v>0</v>
      </c>
      <c r="G5" s="16"/>
      <c r="H5" s="7"/>
      <c r="I5" s="44">
        <v>0</v>
      </c>
      <c r="J5" s="143"/>
    </row>
    <row r="6" spans="1:10" x14ac:dyDescent="0.25">
      <c r="A6" s="6" t="s">
        <v>12</v>
      </c>
      <c r="B6" s="18"/>
      <c r="C6" s="44">
        <v>0</v>
      </c>
      <c r="D6" s="9"/>
      <c r="E6" s="18"/>
      <c r="F6" s="44">
        <v>0</v>
      </c>
      <c r="G6" s="16"/>
      <c r="H6" s="18"/>
      <c r="I6" s="44">
        <v>0</v>
      </c>
      <c r="J6" s="143"/>
    </row>
    <row r="7" spans="1:10" x14ac:dyDescent="0.25">
      <c r="A7" s="6" t="s">
        <v>13</v>
      </c>
      <c r="B7" s="18"/>
      <c r="C7" s="44">
        <v>0</v>
      </c>
      <c r="D7" s="9"/>
      <c r="E7" s="18"/>
      <c r="F7" s="44">
        <v>0</v>
      </c>
      <c r="G7" s="16"/>
      <c r="H7" s="7"/>
      <c r="I7" s="44">
        <v>0</v>
      </c>
      <c r="J7" s="143"/>
    </row>
    <row r="8" spans="1:10" x14ac:dyDescent="0.25">
      <c r="A8" s="6" t="s">
        <v>14</v>
      </c>
      <c r="B8" s="18"/>
      <c r="C8" s="44">
        <v>0</v>
      </c>
      <c r="D8" s="9"/>
      <c r="E8" s="18"/>
      <c r="F8" s="44">
        <v>0</v>
      </c>
      <c r="G8" s="16"/>
      <c r="H8" s="18"/>
      <c r="I8" s="44">
        <v>0</v>
      </c>
      <c r="J8" s="143"/>
    </row>
    <row r="9" spans="1:10" x14ac:dyDescent="0.25">
      <c r="A9" s="6" t="s">
        <v>15</v>
      </c>
      <c r="B9" s="18"/>
      <c r="C9" s="44">
        <v>0</v>
      </c>
      <c r="D9" s="9"/>
      <c r="E9" s="18"/>
      <c r="F9" s="44">
        <v>0</v>
      </c>
      <c r="G9" s="16"/>
      <c r="H9" s="7"/>
      <c r="I9" s="44">
        <v>0</v>
      </c>
      <c r="J9" s="143"/>
    </row>
    <row r="10" spans="1:10" x14ac:dyDescent="0.25">
      <c r="A10" s="6" t="s">
        <v>16</v>
      </c>
      <c r="B10" s="18"/>
      <c r="C10" s="44">
        <v>0</v>
      </c>
      <c r="D10" s="9"/>
      <c r="E10" s="18"/>
      <c r="F10" s="44">
        <v>0</v>
      </c>
      <c r="G10" s="16"/>
      <c r="H10" s="18"/>
      <c r="I10" s="44">
        <v>0</v>
      </c>
      <c r="J10" s="143"/>
    </row>
    <row r="11" spans="1:10" x14ac:dyDescent="0.25">
      <c r="A11" s="6" t="s">
        <v>17</v>
      </c>
      <c r="B11" s="18"/>
      <c r="C11" s="44">
        <v>0</v>
      </c>
      <c r="D11" s="9"/>
      <c r="E11" s="18"/>
      <c r="F11" s="44">
        <v>0</v>
      </c>
      <c r="G11" s="16"/>
      <c r="H11" s="7"/>
      <c r="I11" s="44">
        <v>0</v>
      </c>
      <c r="J11" s="143"/>
    </row>
    <row r="12" spans="1:10" x14ac:dyDescent="0.25">
      <c r="A12" s="6" t="s">
        <v>18</v>
      </c>
      <c r="B12" s="18"/>
      <c r="C12" s="44">
        <v>0</v>
      </c>
      <c r="D12" s="9"/>
      <c r="E12" s="18"/>
      <c r="F12" s="44">
        <v>0</v>
      </c>
      <c r="G12" s="16"/>
      <c r="H12" s="18"/>
      <c r="I12" s="44">
        <v>0</v>
      </c>
      <c r="J12" s="143"/>
    </row>
    <row r="13" spans="1:10" x14ac:dyDescent="0.25">
      <c r="A13" s="6" t="s">
        <v>20</v>
      </c>
      <c r="B13" s="18"/>
      <c r="C13" s="44">
        <v>0</v>
      </c>
      <c r="D13" s="9"/>
      <c r="E13" s="18"/>
      <c r="F13" s="44">
        <v>0</v>
      </c>
      <c r="G13" s="16"/>
      <c r="H13" s="7"/>
      <c r="I13" s="44">
        <v>0</v>
      </c>
      <c r="J13" s="143"/>
    </row>
    <row r="14" spans="1:10" x14ac:dyDescent="0.25">
      <c r="A14" s="6" t="s">
        <v>21</v>
      </c>
      <c r="B14" s="18"/>
      <c r="C14" s="44">
        <v>0</v>
      </c>
      <c r="D14" s="9"/>
      <c r="E14" s="18"/>
      <c r="F14" s="44">
        <v>0</v>
      </c>
      <c r="G14" s="43"/>
      <c r="H14" s="18"/>
      <c r="I14" s="44">
        <v>0</v>
      </c>
      <c r="J14" s="140"/>
    </row>
    <row r="15" spans="1:10" x14ac:dyDescent="0.25">
      <c r="A15" s="6" t="s">
        <v>22</v>
      </c>
      <c r="B15" s="18"/>
      <c r="C15" s="44">
        <v>0</v>
      </c>
      <c r="D15" s="9"/>
      <c r="E15" s="18"/>
      <c r="F15" s="44">
        <v>0</v>
      </c>
      <c r="G15" s="43"/>
      <c r="H15" s="7"/>
      <c r="I15" s="44">
        <v>0</v>
      </c>
      <c r="J15" s="59"/>
    </row>
    <row r="16" spans="1:10" x14ac:dyDescent="0.25">
      <c r="A16" s="6" t="s">
        <v>23</v>
      </c>
      <c r="B16" s="165"/>
      <c r="C16" s="44">
        <v>0</v>
      </c>
      <c r="D16" s="9"/>
      <c r="E16" s="18"/>
      <c r="F16" s="44">
        <v>0</v>
      </c>
      <c r="G16" s="43"/>
      <c r="H16" s="18"/>
      <c r="I16" s="44">
        <v>0</v>
      </c>
      <c r="J16" s="59"/>
    </row>
    <row r="17" spans="1:10" x14ac:dyDescent="0.25">
      <c r="A17" s="6" t="s">
        <v>25</v>
      </c>
      <c r="B17" s="165"/>
      <c r="C17" s="44">
        <v>0</v>
      </c>
      <c r="D17" s="9"/>
      <c r="E17" s="18"/>
      <c r="F17" s="37">
        <v>0</v>
      </c>
      <c r="G17" s="43"/>
      <c r="H17" s="7"/>
      <c r="I17" s="37">
        <v>0</v>
      </c>
      <c r="J17" s="59"/>
    </row>
    <row r="18" spans="1:10" ht="15.75" thickBot="1" x14ac:dyDescent="0.3">
      <c r="A18" s="56" t="s">
        <v>27</v>
      </c>
      <c r="B18" s="165"/>
      <c r="C18" s="44">
        <v>0</v>
      </c>
      <c r="D18" s="9"/>
      <c r="E18" s="18"/>
      <c r="F18" s="44">
        <v>0</v>
      </c>
      <c r="G18" s="43"/>
      <c r="H18" s="18"/>
      <c r="I18" s="44">
        <v>0</v>
      </c>
      <c r="J18" s="59"/>
    </row>
    <row r="19" spans="1:10" x14ac:dyDescent="0.25">
      <c r="A19" s="61" t="s">
        <v>28</v>
      </c>
      <c r="B19" s="254">
        <f>B21/B2</f>
        <v>2.9629629629629628E-3</v>
      </c>
      <c r="C19" s="255"/>
      <c r="D19" s="62">
        <v>0</v>
      </c>
      <c r="E19" s="254">
        <f>(E21+G15)/E2</f>
        <v>0</v>
      </c>
      <c r="F19" s="255"/>
      <c r="G19" s="62">
        <v>0</v>
      </c>
      <c r="H19" s="254">
        <f>(H21+G21)/H2</f>
        <v>4.2013888888888891E-3</v>
      </c>
      <c r="I19" s="255"/>
      <c r="J19" s="62">
        <v>0</v>
      </c>
    </row>
    <row r="20" spans="1:10" x14ac:dyDescent="0.25">
      <c r="A20" s="63" t="s">
        <v>29</v>
      </c>
      <c r="B20" s="184">
        <f>AVERAGE(C4:C15)</f>
        <v>8.0808080808080808E-4</v>
      </c>
      <c r="C20" s="185"/>
      <c r="D20" s="64"/>
      <c r="E20" s="184">
        <f>AVERAGE(F4:F12)</f>
        <v>0</v>
      </c>
      <c r="F20" s="185"/>
      <c r="G20" s="64"/>
      <c r="H20" s="184">
        <f>AVERAGE(I4:I13)</f>
        <v>8.4027777777777779E-4</v>
      </c>
      <c r="I20" s="185"/>
      <c r="J20" s="64"/>
    </row>
    <row r="21" spans="1:10" x14ac:dyDescent="0.25">
      <c r="A21" s="65" t="s">
        <v>30</v>
      </c>
      <c r="B21" s="331">
        <f>SUM(C3:C18)+D18</f>
        <v>8.8888888888888889E-3</v>
      </c>
      <c r="C21" s="332"/>
      <c r="D21" s="66"/>
      <c r="E21" s="234">
        <f>SUM(F3:F18)+G18</f>
        <v>0</v>
      </c>
      <c r="F21" s="235"/>
      <c r="G21" s="67"/>
      <c r="H21" s="240">
        <f>SUM(I3:I18)+J18</f>
        <v>8.4027777777777781E-3</v>
      </c>
      <c r="I21" s="241"/>
      <c r="J21" s="67"/>
    </row>
    <row r="22" spans="1:10" x14ac:dyDescent="0.25">
      <c r="A22" s="69"/>
      <c r="B22" s="327">
        <f>B21</f>
        <v>8.8888888888888889E-3</v>
      </c>
      <c r="C22" s="328"/>
      <c r="D22" s="70">
        <f>B22+D21</f>
        <v>8.8888888888888889E-3</v>
      </c>
      <c r="E22" s="234">
        <f>D22+E21</f>
        <v>8.8888888888888889E-3</v>
      </c>
      <c r="F22" s="235"/>
      <c r="G22" s="70">
        <f>E22+G21</f>
        <v>8.8888888888888889E-3</v>
      </c>
      <c r="H22" s="222">
        <f>G22+H21</f>
        <v>1.7291666666666667E-2</v>
      </c>
      <c r="I22" s="223"/>
      <c r="J22" s="70">
        <f>H22+J21</f>
        <v>1.7291666666666667E-2</v>
      </c>
    </row>
    <row r="23" spans="1:10" x14ac:dyDescent="0.25">
      <c r="A23" s="69" t="s">
        <v>31</v>
      </c>
      <c r="B23" s="327">
        <f>C27+B22</f>
        <v>0.59222222222222221</v>
      </c>
      <c r="C23" s="328"/>
      <c r="D23" s="72">
        <f>B23+D21</f>
        <v>0.59222222222222221</v>
      </c>
      <c r="E23" s="234">
        <f>D23+E21</f>
        <v>0.59222222222222221</v>
      </c>
      <c r="F23" s="235"/>
      <c r="G23" s="72">
        <f>E23+G21</f>
        <v>0.59222222222222221</v>
      </c>
      <c r="H23" s="222">
        <f>G23+H21</f>
        <v>0.60062499999999996</v>
      </c>
      <c r="I23" s="223"/>
      <c r="J23" s="72">
        <f>H23+J21</f>
        <v>0.60062499999999996</v>
      </c>
    </row>
    <row r="24" spans="1:10" x14ac:dyDescent="0.25">
      <c r="A24" s="69" t="s">
        <v>32</v>
      </c>
      <c r="B24" s="329">
        <f>B2</f>
        <v>3</v>
      </c>
      <c r="C24" s="330"/>
      <c r="D24" s="74"/>
      <c r="E24" s="210">
        <f>B24+E2</f>
        <v>4</v>
      </c>
      <c r="F24" s="211"/>
      <c r="G24" s="74"/>
      <c r="H24" s="208">
        <f>E24+H2</f>
        <v>6</v>
      </c>
      <c r="I24" s="209"/>
      <c r="J24" s="74"/>
    </row>
    <row r="25" spans="1:10" x14ac:dyDescent="0.25">
      <c r="A25" s="69" t="s">
        <v>69</v>
      </c>
      <c r="B25" s="325">
        <f>C28*B2</f>
        <v>48.63</v>
      </c>
      <c r="C25" s="326"/>
      <c r="D25" s="74"/>
      <c r="E25" s="210">
        <f>(C28*E2)+B25</f>
        <v>64.84</v>
      </c>
      <c r="F25" s="211"/>
      <c r="G25" s="74"/>
      <c r="H25" s="208">
        <f>(C28*H2)+E25</f>
        <v>97.26</v>
      </c>
      <c r="I25" s="209"/>
      <c r="J25" s="74"/>
    </row>
    <row r="26" spans="1:10" ht="15.75" thickBot="1" x14ac:dyDescent="0.3"/>
    <row r="27" spans="1:10" x14ac:dyDescent="0.25">
      <c r="A27" s="97" t="s">
        <v>46</v>
      </c>
      <c r="B27" s="98"/>
      <c r="C27" s="99">
        <v>0.58333333333333337</v>
      </c>
    </row>
    <row r="28" spans="1:10" ht="15.75" thickBot="1" x14ac:dyDescent="0.3">
      <c r="A28" s="105" t="s">
        <v>49</v>
      </c>
      <c r="B28" s="106"/>
      <c r="C28" s="107">
        <v>16.21</v>
      </c>
    </row>
  </sheetData>
  <mergeCells count="27">
    <mergeCell ref="B1:C1"/>
    <mergeCell ref="E1:F1"/>
    <mergeCell ref="H1:I1"/>
    <mergeCell ref="B2:C2"/>
    <mergeCell ref="E2:F2"/>
    <mergeCell ref="H2:I2"/>
    <mergeCell ref="B19:C19"/>
    <mergeCell ref="E19:F19"/>
    <mergeCell ref="H19:I19"/>
    <mergeCell ref="B20:C20"/>
    <mergeCell ref="E20:F20"/>
    <mergeCell ref="H20:I20"/>
    <mergeCell ref="B21:C21"/>
    <mergeCell ref="E21:F21"/>
    <mergeCell ref="H21:I21"/>
    <mergeCell ref="B22:C22"/>
    <mergeCell ref="E22:F22"/>
    <mergeCell ref="H22:I22"/>
    <mergeCell ref="B25:C25"/>
    <mergeCell ref="E25:F25"/>
    <mergeCell ref="H25:I25"/>
    <mergeCell ref="B23:C23"/>
    <mergeCell ref="E23:F23"/>
    <mergeCell ref="H23:I23"/>
    <mergeCell ref="B24:C24"/>
    <mergeCell ref="E24:F24"/>
    <mergeCell ref="H24:I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7A03A-C191-415B-AC7A-60ABEA56197D}">
  <dimension ref="A1:C35"/>
  <sheetViews>
    <sheetView workbookViewId="0">
      <selection activeCell="E9" sqref="E9"/>
    </sheetView>
  </sheetViews>
  <sheetFormatPr defaultRowHeight="15" x14ac:dyDescent="0.25"/>
  <sheetData>
    <row r="1" spans="1:3" ht="15.75" thickBot="1" x14ac:dyDescent="0.3">
      <c r="A1" s="1" t="s">
        <v>0</v>
      </c>
      <c r="B1" s="270" t="s">
        <v>1</v>
      </c>
      <c r="C1" s="271"/>
    </row>
    <row r="2" spans="1:3" ht="15.75" thickBot="1" x14ac:dyDescent="0.3">
      <c r="A2" s="4" t="s">
        <v>6</v>
      </c>
      <c r="B2" s="262">
        <v>2</v>
      </c>
      <c r="C2" s="263"/>
    </row>
    <row r="3" spans="1:3" x14ac:dyDescent="0.25">
      <c r="A3" s="6" t="s">
        <v>9</v>
      </c>
      <c r="B3" s="7">
        <v>1</v>
      </c>
      <c r="C3" s="44" t="s">
        <v>68</v>
      </c>
    </row>
    <row r="4" spans="1:3" x14ac:dyDescent="0.25">
      <c r="A4" s="6" t="s">
        <v>10</v>
      </c>
      <c r="B4" s="18">
        <v>2</v>
      </c>
      <c r="C4" s="44">
        <v>7.4189814814814813E-3</v>
      </c>
    </row>
    <row r="5" spans="1:3" x14ac:dyDescent="0.25">
      <c r="A5" s="6" t="s">
        <v>11</v>
      </c>
      <c r="B5" s="18"/>
      <c r="C5" s="44">
        <v>0</v>
      </c>
    </row>
    <row r="6" spans="1:3" x14ac:dyDescent="0.25">
      <c r="A6" s="6" t="s">
        <v>12</v>
      </c>
      <c r="B6" s="18"/>
      <c r="C6" s="44">
        <v>0</v>
      </c>
    </row>
    <row r="7" spans="1:3" x14ac:dyDescent="0.25">
      <c r="A7" s="6" t="s">
        <v>13</v>
      </c>
      <c r="B7" s="18"/>
      <c r="C7" s="44">
        <v>0</v>
      </c>
    </row>
    <row r="8" spans="1:3" x14ac:dyDescent="0.25">
      <c r="A8" s="6" t="s">
        <v>14</v>
      </c>
      <c r="B8" s="18"/>
      <c r="C8" s="44">
        <v>0</v>
      </c>
    </row>
    <row r="9" spans="1:3" x14ac:dyDescent="0.25">
      <c r="A9" s="6" t="s">
        <v>15</v>
      </c>
      <c r="B9" s="18"/>
      <c r="C9" s="44">
        <v>0</v>
      </c>
    </row>
    <row r="10" spans="1:3" x14ac:dyDescent="0.25">
      <c r="A10" s="6" t="s">
        <v>16</v>
      </c>
      <c r="B10" s="18"/>
      <c r="C10" s="44">
        <v>0</v>
      </c>
    </row>
    <row r="11" spans="1:3" x14ac:dyDescent="0.25">
      <c r="A11" s="6" t="s">
        <v>17</v>
      </c>
      <c r="B11" s="18"/>
      <c r="C11" s="44">
        <v>0</v>
      </c>
    </row>
    <row r="12" spans="1:3" x14ac:dyDescent="0.25">
      <c r="A12" s="6" t="s">
        <v>18</v>
      </c>
      <c r="B12" s="18"/>
      <c r="C12" s="44">
        <v>0</v>
      </c>
    </row>
    <row r="13" spans="1:3" x14ac:dyDescent="0.25">
      <c r="A13" s="6" t="s">
        <v>20</v>
      </c>
      <c r="B13" s="18"/>
      <c r="C13" s="44">
        <v>0</v>
      </c>
    </row>
    <row r="14" spans="1:3" x14ac:dyDescent="0.25">
      <c r="A14" s="6" t="s">
        <v>21</v>
      </c>
      <c r="B14" s="18"/>
      <c r="C14" s="44">
        <v>0</v>
      </c>
    </row>
    <row r="15" spans="1:3" x14ac:dyDescent="0.25">
      <c r="A15" s="6" t="s">
        <v>22</v>
      </c>
      <c r="B15" s="18"/>
      <c r="C15" s="44">
        <v>0</v>
      </c>
    </row>
    <row r="16" spans="1:3" x14ac:dyDescent="0.25">
      <c r="A16" s="6" t="s">
        <v>23</v>
      </c>
      <c r="B16" s="165"/>
      <c r="C16" s="44">
        <v>0</v>
      </c>
    </row>
    <row r="17" spans="1:3" x14ac:dyDescent="0.25">
      <c r="A17" s="6" t="s">
        <v>25</v>
      </c>
      <c r="B17" s="165"/>
      <c r="C17" s="44">
        <v>0</v>
      </c>
    </row>
    <row r="18" spans="1:3" ht="15.75" thickBot="1" x14ac:dyDescent="0.3">
      <c r="A18" s="56" t="s">
        <v>27</v>
      </c>
      <c r="B18" s="165"/>
      <c r="C18" s="44">
        <v>0</v>
      </c>
    </row>
    <row r="19" spans="1:3" x14ac:dyDescent="0.25">
      <c r="A19" s="61" t="s">
        <v>28</v>
      </c>
      <c r="B19" s="254">
        <f>B21/B2</f>
        <v>3.7094907407407406E-3</v>
      </c>
      <c r="C19" s="255"/>
    </row>
    <row r="20" spans="1:3" x14ac:dyDescent="0.25">
      <c r="A20" s="63" t="s">
        <v>29</v>
      </c>
      <c r="B20" s="184">
        <f>AVERAGE(C4:C15)</f>
        <v>6.1824845679012347E-4</v>
      </c>
      <c r="C20" s="185"/>
    </row>
    <row r="21" spans="1:3" x14ac:dyDescent="0.25">
      <c r="A21" s="65" t="s">
        <v>30</v>
      </c>
      <c r="B21" s="331">
        <f>SUM(C3:C18)+D18</f>
        <v>7.4189814814814813E-3</v>
      </c>
      <c r="C21" s="332"/>
    </row>
    <row r="22" spans="1:3" x14ac:dyDescent="0.25">
      <c r="A22" s="69"/>
      <c r="B22" s="327">
        <f>B21</f>
        <v>7.4189814814814813E-3</v>
      </c>
      <c r="C22" s="328"/>
    </row>
    <row r="23" spans="1:3" x14ac:dyDescent="0.25">
      <c r="A23" s="69" t="s">
        <v>31</v>
      </c>
      <c r="B23" s="327">
        <f>C34+B22</f>
        <v>0.59075231481481483</v>
      </c>
      <c r="C23" s="328"/>
    </row>
    <row r="24" spans="1:3" x14ac:dyDescent="0.25">
      <c r="A24" s="69" t="s">
        <v>32</v>
      </c>
      <c r="B24" s="329">
        <f>B2</f>
        <v>2</v>
      </c>
      <c r="C24" s="330"/>
    </row>
    <row r="25" spans="1:3" x14ac:dyDescent="0.25">
      <c r="A25" s="69" t="s">
        <v>69</v>
      </c>
      <c r="B25" s="325">
        <f>C35*B2</f>
        <v>32.42</v>
      </c>
      <c r="C25" s="326"/>
    </row>
    <row r="26" spans="1:3" x14ac:dyDescent="0.25">
      <c r="A26" s="69" t="s">
        <v>70</v>
      </c>
      <c r="B26" s="325" t="s">
        <v>71</v>
      </c>
      <c r="C26" s="326"/>
    </row>
    <row r="27" spans="1:3" x14ac:dyDescent="0.25">
      <c r="A27" s="69" t="s">
        <v>72</v>
      </c>
      <c r="B27" s="325" t="s">
        <v>71</v>
      </c>
      <c r="C27" s="326"/>
    </row>
    <row r="28" spans="1:3" ht="15.75" thickBot="1" x14ac:dyDescent="0.3">
      <c r="A28" s="88" t="s">
        <v>73</v>
      </c>
      <c r="B28" s="333" t="s">
        <v>71</v>
      </c>
      <c r="C28" s="334"/>
    </row>
    <row r="29" spans="1:3" x14ac:dyDescent="0.25">
      <c r="A29" s="90" t="s">
        <v>42</v>
      </c>
      <c r="B29" s="285"/>
      <c r="C29" s="281"/>
    </row>
    <row r="30" spans="1:3" x14ac:dyDescent="0.25">
      <c r="A30" s="63" t="s">
        <v>43</v>
      </c>
      <c r="B30" s="184">
        <v>8.2072810570987653E-3</v>
      </c>
      <c r="C30" s="185"/>
    </row>
    <row r="31" spans="1:3" ht="15.75" thickBot="1" x14ac:dyDescent="0.3">
      <c r="A31" s="93" t="s">
        <v>44</v>
      </c>
      <c r="B31" s="182">
        <f>B30-B20</f>
        <v>7.5890326003086421E-3</v>
      </c>
      <c r="C31" s="183"/>
    </row>
    <row r="32" spans="1:3" ht="15.75" thickBot="1" x14ac:dyDescent="0.3">
      <c r="A32" s="96" t="s">
        <v>45</v>
      </c>
      <c r="B32" s="278">
        <f>A38-B19</f>
        <v>-3.7094907407407406E-3</v>
      </c>
      <c r="C32" s="279"/>
    </row>
    <row r="33" spans="1:3" ht="15.75" thickBot="1" x14ac:dyDescent="0.3"/>
    <row r="34" spans="1:3" x14ac:dyDescent="0.25">
      <c r="A34" s="97" t="s">
        <v>46</v>
      </c>
      <c r="B34" s="98"/>
      <c r="C34" s="99">
        <v>0.58333333333333337</v>
      </c>
    </row>
    <row r="35" spans="1:3" ht="15.75" thickBot="1" x14ac:dyDescent="0.3">
      <c r="A35" s="105" t="s">
        <v>49</v>
      </c>
      <c r="B35" s="106"/>
      <c r="C35" s="107">
        <v>16.21</v>
      </c>
    </row>
  </sheetData>
  <mergeCells count="16">
    <mergeCell ref="B22:C22"/>
    <mergeCell ref="B1:C1"/>
    <mergeCell ref="B2:C2"/>
    <mergeCell ref="B19:C19"/>
    <mergeCell ref="B20:C20"/>
    <mergeCell ref="B21:C21"/>
    <mergeCell ref="B29:C29"/>
    <mergeCell ref="B30:C30"/>
    <mergeCell ref="B31:C31"/>
    <mergeCell ref="B32:C32"/>
    <mergeCell ref="B23:C23"/>
    <mergeCell ref="B24:C24"/>
    <mergeCell ref="B25:C25"/>
    <mergeCell ref="B26:C26"/>
    <mergeCell ref="B27:C27"/>
    <mergeCell ref="B28:C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2023</vt:lpstr>
      <vt:lpstr>#7 2022</vt:lpstr>
      <vt:lpstr>#2 2022</vt:lpstr>
      <vt:lpstr>Livres</vt:lpstr>
      <vt:lpstr>Crono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tomaspires23@gmail.com</cp:lastModifiedBy>
  <dcterms:created xsi:type="dcterms:W3CDTF">2015-06-05T18:19:34Z</dcterms:created>
  <dcterms:modified xsi:type="dcterms:W3CDTF">2023-11-03T01:20:21Z</dcterms:modified>
</cp:coreProperties>
</file>