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ga\Google Drive\Doutorado\2019_01 - Metodos Quantitativos\Trabalho Final\"/>
    </mc:Choice>
  </mc:AlternateContent>
  <xr:revisionPtr revIDLastSave="0" documentId="13_ncr:1_{AC16A746-FFD5-460C-9FFF-91FCCE403B34}" xr6:coauthVersionLast="43" xr6:coauthVersionMax="43" xr10:uidLastSave="{00000000-0000-0000-0000-000000000000}"/>
  <bookViews>
    <workbookView xWindow="-108" yWindow="-108" windowWidth="23256" windowHeight="12576" xr2:uid="{F94BCAFF-EC02-48C4-AB67-95CC502B07AA}"/>
  </bookViews>
  <sheets>
    <sheet name="Regressão" sheetId="6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4" i="6" l="1"/>
  <c r="G5" i="6"/>
  <c r="K5" i="6" s="1"/>
  <c r="G6" i="6"/>
  <c r="G3" i="6"/>
  <c r="G14" i="6"/>
  <c r="G10" i="6"/>
  <c r="J6" i="6"/>
  <c r="J5" i="6"/>
  <c r="J4" i="6"/>
  <c r="J3" i="6"/>
  <c r="G13" i="6" l="1"/>
  <c r="G15" i="6"/>
  <c r="I3" i="6"/>
  <c r="K4" i="6"/>
  <c r="I5" i="6"/>
  <c r="K6" i="6"/>
  <c r="K3" i="6"/>
  <c r="I4" i="6"/>
  <c r="I6" i="6"/>
  <c r="G11" i="6"/>
  <c r="G16" i="6" l="1"/>
  <c r="G12" i="6"/>
  <c r="J9" i="6" s="1"/>
  <c r="J11" i="6" l="1"/>
  <c r="J10" i="6"/>
  <c r="J12" i="6" s="1"/>
  <c r="J14" i="6" s="1"/>
  <c r="J15" i="6" s="1"/>
  <c r="J13" i="6" l="1"/>
  <c r="J16" i="6"/>
  <c r="K16" i="6" s="1"/>
  <c r="J17" i="6"/>
  <c r="L6" i="6"/>
  <c r="M6" i="6" s="1"/>
  <c r="L4" i="6"/>
  <c r="M4" i="6" s="1"/>
  <c r="L5" i="6"/>
  <c r="M5" i="6" s="1"/>
  <c r="L3" i="6"/>
  <c r="M3" i="6" s="1"/>
  <c r="L16" i="6" l="1"/>
  <c r="L17" i="6"/>
  <c r="K17" i="6"/>
</calcChain>
</file>

<file path=xl/sharedStrings.xml><?xml version="1.0" encoding="utf-8"?>
<sst xmlns="http://schemas.openxmlformats.org/spreadsheetml/2006/main" count="33" uniqueCount="32">
  <si>
    <t>t</t>
  </si>
  <si>
    <t>n</t>
  </si>
  <si>
    <t>y1</t>
  </si>
  <si>
    <t>y2</t>
  </si>
  <si>
    <t>y3</t>
  </si>
  <si>
    <r>
      <t>y</t>
    </r>
    <r>
      <rPr>
        <vertAlign val="subscript"/>
        <sz val="10"/>
        <color rgb="FF000000"/>
        <rFont val="Liberation Sans"/>
      </rPr>
      <t>i</t>
    </r>
  </si>
  <si>
    <r>
      <t>x</t>
    </r>
    <r>
      <rPr>
        <vertAlign val="subscript"/>
        <sz val="10"/>
        <color rgb="FF000000"/>
        <rFont val="Liberation Sans"/>
      </rPr>
      <t>i</t>
    </r>
  </si>
  <si>
    <r>
      <t>x</t>
    </r>
    <r>
      <rPr>
        <vertAlign val="subscript"/>
        <sz val="11"/>
        <color rgb="FF000000"/>
        <rFont val="Liberation Sans"/>
      </rPr>
      <t>i</t>
    </r>
    <r>
      <rPr>
        <sz val="11"/>
        <color theme="1"/>
        <rFont val="Calibri"/>
        <family val="2"/>
        <scheme val="minor"/>
      </rPr>
      <t xml:space="preserve"> * y</t>
    </r>
    <r>
      <rPr>
        <vertAlign val="subscript"/>
        <sz val="11"/>
        <color rgb="FF000000"/>
        <rFont val="Liberation Sans"/>
      </rPr>
      <t>i</t>
    </r>
  </si>
  <si>
    <t>x²</t>
  </si>
  <si>
    <t>Y^2</t>
  </si>
  <si>
    <t>ŷ</t>
  </si>
  <si>
    <t>erro</t>
  </si>
  <si>
    <t>b1</t>
  </si>
  <si>
    <t>x</t>
  </si>
  <si>
    <t>b0</t>
  </si>
  <si>
    <t>y</t>
  </si>
  <si>
    <t>SST</t>
  </si>
  <si>
    <t>∑xy</t>
  </si>
  <si>
    <t>SSE</t>
  </si>
  <si>
    <t>∑x^2</t>
  </si>
  <si>
    <t>R2</t>
  </si>
  <si>
    <t>∑x</t>
  </si>
  <si>
    <t>MSE</t>
  </si>
  <si>
    <t>∑y</t>
  </si>
  <si>
    <t>se</t>
  </si>
  <si>
    <t>∑y^2</t>
  </si>
  <si>
    <t>sb0</t>
  </si>
  <si>
    <t>sb1</t>
  </si>
  <si>
    <t>y4</t>
  </si>
  <si>
    <t>y5</t>
  </si>
  <si>
    <t>Indexação</t>
  </si>
  <si>
    <t>Registros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</si>
</sst>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>
    <font>
      <sz val="11"/>
      <color theme="1"/>
      <name val="Calibri"/>
      <family val="2"/>
      <scheme val="minor"/>
    </font>
    <font>
      <vertAlign val="subscript"/>
      <sz val="10"/>
      <color rgb="FF000000"/>
      <name val="Liberation Sans"/>
    </font>
    <font>
      <vertAlign val="subscript"/>
      <sz val="11"/>
      <color rgb="FF000000"/>
      <name val="Liberation Sans"/>
    </font>
    <font>
      <b/>
      <sz val="11"/>
      <color rgb="FF000000"/>
      <name val="Liberation Sans"/>
    </font>
    <font>
      <sz val="10"/>
      <color rgb="FF000000"/>
      <name val="Liberation Sans"/>
    </font>
    <font>
      <sz val="11"/>
      <color rgb="FF000000"/>
      <name val="Liberation Sans1"/>
    </font>
    <font>
      <sz val="5"/>
      <color rgb="FF212121"/>
      <name val="Noto Sans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9" fontId="0" fillId="0" borderId="0" xfId="0" applyNumberFormat="1"/>
    <xf numFmtId="164" fontId="0" fillId="0" borderId="0" xfId="0" applyNumberFormat="1" applyFill="1"/>
    <xf numFmtId="0" fontId="7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Regressão!$B$23:$B$26</c:f>
              <c:numCache>
                <c:formatCode>General</c:formatCode>
                <c:ptCount val="4"/>
                <c:pt idx="0">
                  <c:v>115</c:v>
                </c:pt>
                <c:pt idx="1">
                  <c:v>164</c:v>
                </c:pt>
                <c:pt idx="2">
                  <c:v>181</c:v>
                </c:pt>
                <c:pt idx="3">
                  <c:v>263</c:v>
                </c:pt>
              </c:numCache>
            </c:numRef>
          </c:xVal>
          <c:yVal>
            <c:numRef>
              <c:f>Regressão!$C$23:$C$26</c:f>
              <c:numCache>
                <c:formatCode>General</c:formatCode>
                <c:ptCount val="4"/>
                <c:pt idx="0">
                  <c:v>3019.8</c:v>
                </c:pt>
                <c:pt idx="1">
                  <c:v>4570.8</c:v>
                </c:pt>
                <c:pt idx="2">
                  <c:v>4764</c:v>
                </c:pt>
                <c:pt idx="3">
                  <c:v>5212.2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0B-44B4-AD8E-56352E07EA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705408"/>
        <c:axId val="338709016"/>
      </c:scatterChart>
      <c:valAx>
        <c:axId val="338705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8709016"/>
        <c:crosses val="autoZero"/>
        <c:crossBetween val="midCat"/>
      </c:valAx>
      <c:valAx>
        <c:axId val="338709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8705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291465</xdr:colOff>
      <xdr:row>20</xdr:row>
      <xdr:rowOff>9525</xdr:rowOff>
    </xdr:from>
    <xdr:to>
      <xdr:col>11</xdr:col>
      <xdr:colOff>569595</xdr:colOff>
      <xdr:row>40</xdr:row>
      <xdr:rowOff>43815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27C2554-4A0A-4636-86FF-E6D5CA8126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23776-BA37-4216-B62E-7E0C84E0637D}">
  <dimension ref="A1:M27"/>
  <sheetViews>
    <sheetView tabSelected="1" workbookViewId="0">
      <selection activeCell="C12" sqref="C12"/>
    </sheetView>
  </sheetViews>
  <sheetFormatPr defaultColWidth="10" defaultRowHeight="14.4"/>
  <cols>
    <col min="1" max="6" width="11.77734375" customWidth="1"/>
    <col min="7" max="7" width="12.77734375" bestFit="1" customWidth="1"/>
    <col min="8" max="8" width="11.77734375" customWidth="1"/>
    <col min="9" max="9" width="13.77734375" bestFit="1" customWidth="1"/>
    <col min="10" max="11" width="16.109375" bestFit="1" customWidth="1"/>
    <col min="12" max="13" width="11.77734375" customWidth="1"/>
  </cols>
  <sheetData>
    <row r="1" spans="1:13">
      <c r="A1" s="1"/>
      <c r="B1" s="1"/>
      <c r="C1" s="1"/>
      <c r="D1" s="1"/>
      <c r="E1" s="1"/>
      <c r="F1" s="1"/>
      <c r="G1" s="1" t="s">
        <v>30</v>
      </c>
      <c r="H1" s="1" t="s">
        <v>31</v>
      </c>
      <c r="I1" s="1"/>
      <c r="J1" s="1"/>
      <c r="K1" s="1"/>
    </row>
    <row r="2" spans="1:13" ht="16.2">
      <c r="A2" s="1" t="s">
        <v>1</v>
      </c>
      <c r="B2" s="1" t="s">
        <v>2</v>
      </c>
      <c r="C2" s="1" t="s">
        <v>3</v>
      </c>
      <c r="D2" s="1" t="s">
        <v>4</v>
      </c>
      <c r="E2" s="1" t="s">
        <v>28</v>
      </c>
      <c r="F2" s="1" t="s">
        <v>29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t="s">
        <v>10</v>
      </c>
      <c r="M2" t="s">
        <v>11</v>
      </c>
    </row>
    <row r="3" spans="1:13">
      <c r="A3" s="1">
        <v>1</v>
      </c>
      <c r="B3" s="5">
        <v>3031</v>
      </c>
      <c r="C3" s="5">
        <v>3020</v>
      </c>
      <c r="D3" s="5">
        <v>3044</v>
      </c>
      <c r="E3" s="5">
        <v>2987</v>
      </c>
      <c r="F3" s="5">
        <v>3017</v>
      </c>
      <c r="G3" s="2">
        <f>AVERAGE(B3:F3)</f>
        <v>3019.8</v>
      </c>
      <c r="H3" s="4">
        <v>115</v>
      </c>
      <c r="I3" s="2">
        <f t="shared" ref="I3:I6" si="0">G3*H3</f>
        <v>347277</v>
      </c>
      <c r="J3" s="2">
        <f t="shared" ref="J3:J6" si="1">H3*H3</f>
        <v>13225</v>
      </c>
      <c r="K3" s="2">
        <f t="shared" ref="K3:K6" si="2">G3*G3</f>
        <v>9119192.040000001</v>
      </c>
      <c r="L3">
        <f>J10 + J9*H3</f>
        <v>3496.5359076415625</v>
      </c>
      <c r="M3">
        <f t="shared" ref="M3:M6" si="3">G3 - L3</f>
        <v>-476.73590764156233</v>
      </c>
    </row>
    <row r="4" spans="1:13">
      <c r="A4" s="1">
        <v>2</v>
      </c>
      <c r="B4" s="5">
        <v>4586</v>
      </c>
      <c r="C4" s="5">
        <v>4580</v>
      </c>
      <c r="D4" s="5">
        <v>4581</v>
      </c>
      <c r="E4" s="5">
        <v>4597</v>
      </c>
      <c r="F4" s="5">
        <v>4510</v>
      </c>
      <c r="G4" s="2">
        <f t="shared" ref="G4:G6" si="4">AVERAGE(B4:F4)</f>
        <v>4570.8</v>
      </c>
      <c r="H4" s="4">
        <v>164</v>
      </c>
      <c r="I4" s="2">
        <f t="shared" si="0"/>
        <v>749611.20000000007</v>
      </c>
      <c r="J4" s="2">
        <f t="shared" si="1"/>
        <v>26896</v>
      </c>
      <c r="K4" s="2">
        <f t="shared" si="2"/>
        <v>20892212.640000001</v>
      </c>
      <c r="L4">
        <f>J10 + J9*H4</f>
        <v>4163.6543947223745</v>
      </c>
      <c r="M4">
        <f t="shared" si="3"/>
        <v>407.14560527762569</v>
      </c>
    </row>
    <row r="5" spans="1:13">
      <c r="A5" s="1">
        <v>3</v>
      </c>
      <c r="B5" s="5">
        <v>4752</v>
      </c>
      <c r="C5" s="5">
        <v>4755</v>
      </c>
      <c r="D5" s="5">
        <v>4780</v>
      </c>
      <c r="E5" s="5">
        <v>4771</v>
      </c>
      <c r="F5" s="5">
        <v>4762</v>
      </c>
      <c r="G5" s="2">
        <f t="shared" si="4"/>
        <v>4764</v>
      </c>
      <c r="H5" s="4">
        <v>181</v>
      </c>
      <c r="I5" s="2">
        <f t="shared" si="0"/>
        <v>862284</v>
      </c>
      <c r="J5" s="2">
        <f t="shared" si="1"/>
        <v>32761</v>
      </c>
      <c r="K5" s="2">
        <f t="shared" si="2"/>
        <v>22695696</v>
      </c>
      <c r="L5">
        <f>J10 + J9*H5</f>
        <v>4395.1036657504119</v>
      </c>
      <c r="M5">
        <f t="shared" si="3"/>
        <v>368.89633424958811</v>
      </c>
    </row>
    <row r="6" spans="1:13">
      <c r="A6" s="1">
        <v>4</v>
      </c>
      <c r="B6" s="5">
        <v>5179</v>
      </c>
      <c r="C6" s="5">
        <v>5234</v>
      </c>
      <c r="D6" s="5">
        <v>5239</v>
      </c>
      <c r="E6" s="5">
        <v>5211</v>
      </c>
      <c r="F6" s="5">
        <v>5198</v>
      </c>
      <c r="G6" s="2">
        <f t="shared" si="4"/>
        <v>5212.2</v>
      </c>
      <c r="H6" s="4">
        <v>263</v>
      </c>
      <c r="I6" s="2">
        <f t="shared" si="0"/>
        <v>1370808.5999999999</v>
      </c>
      <c r="J6" s="2">
        <f t="shared" si="1"/>
        <v>69169</v>
      </c>
      <c r="K6" s="2">
        <f t="shared" si="2"/>
        <v>27167028.84</v>
      </c>
      <c r="L6">
        <f>J10 + J9*H6</f>
        <v>5511.5060318856486</v>
      </c>
      <c r="M6">
        <f t="shared" si="3"/>
        <v>-299.30603188564874</v>
      </c>
    </row>
    <row r="7" spans="1:13">
      <c r="A7" s="1"/>
      <c r="B7" s="1"/>
      <c r="C7" s="1"/>
      <c r="D7" s="1"/>
      <c r="E7" s="1"/>
      <c r="F7" s="1"/>
      <c r="G7" s="7"/>
      <c r="H7" s="7"/>
      <c r="I7" s="8"/>
      <c r="J7" s="8"/>
      <c r="K7" s="8"/>
    </row>
    <row r="8" spans="1:13">
      <c r="A8" s="1"/>
      <c r="B8" s="1"/>
      <c r="C8" s="1"/>
      <c r="D8" s="1"/>
      <c r="E8" s="1"/>
      <c r="F8" s="1"/>
      <c r="G8" s="7"/>
      <c r="H8" s="7"/>
      <c r="I8" s="8"/>
      <c r="J8" s="8"/>
      <c r="K8" s="8"/>
    </row>
    <row r="9" spans="1:13">
      <c r="A9" s="1"/>
      <c r="B9" s="1"/>
      <c r="C9" s="1"/>
      <c r="E9" s="1"/>
      <c r="F9" s="1" t="s">
        <v>1</v>
      </c>
      <c r="G9" s="1">
        <v>4</v>
      </c>
      <c r="H9" s="1"/>
      <c r="I9" s="1" t="s">
        <v>12</v>
      </c>
      <c r="J9" s="2">
        <f>(G12 - (G9*G10*G11))/(G13-G9*G10*G10)</f>
        <v>13.614663001649234</v>
      </c>
      <c r="K9" s="2"/>
      <c r="L9" s="2"/>
    </row>
    <row r="10" spans="1:13">
      <c r="A10" s="9"/>
      <c r="B10" s="9"/>
      <c r="C10" s="9"/>
      <c r="E10" s="9"/>
      <c r="F10" s="9" t="s">
        <v>13</v>
      </c>
      <c r="G10" s="2">
        <f>AVERAGE(H3:H6)</f>
        <v>180.75</v>
      </c>
      <c r="H10" s="1"/>
      <c r="I10" s="1" t="s">
        <v>14</v>
      </c>
      <c r="J10" s="2">
        <f>G11-G10*J9</f>
        <v>1930.8496624519007</v>
      </c>
      <c r="K10" s="2"/>
      <c r="L10" s="2"/>
    </row>
    <row r="11" spans="1:13">
      <c r="A11" s="9"/>
      <c r="B11" s="9"/>
      <c r="C11" s="9"/>
      <c r="E11" s="9"/>
      <c r="F11" s="9" t="s">
        <v>15</v>
      </c>
      <c r="G11" s="2">
        <f>AVERAGE(G3:G6)</f>
        <v>4391.7</v>
      </c>
      <c r="H11" s="1"/>
      <c r="I11" s="1" t="s">
        <v>16</v>
      </c>
      <c r="J11" s="2">
        <f>G16-G9*G11*G11</f>
        <v>2726013.9600000083</v>
      </c>
      <c r="K11" s="2"/>
      <c r="L11" s="6"/>
    </row>
    <row r="12" spans="1:13">
      <c r="A12" s="10"/>
      <c r="B12" s="10"/>
      <c r="C12" s="10"/>
      <c r="E12" s="10"/>
      <c r="F12" s="10" t="s">
        <v>17</v>
      </c>
      <c r="G12" s="3">
        <f>SUM(I3:I6)</f>
        <v>3329980.8</v>
      </c>
      <c r="H12" s="1"/>
      <c r="I12" s="1" t="s">
        <v>18</v>
      </c>
      <c r="J12" s="2">
        <f>G16-J10*G15-J9*G12</f>
        <v>618713.27567762882</v>
      </c>
      <c r="K12" s="2"/>
      <c r="L12" s="6"/>
    </row>
    <row r="13" spans="1:13">
      <c r="A13" s="10"/>
      <c r="B13" s="10"/>
      <c r="C13" s="10"/>
      <c r="E13" s="10"/>
      <c r="F13" s="10" t="s">
        <v>19</v>
      </c>
      <c r="G13" s="2">
        <f>SUM(J3:J6)</f>
        <v>142051</v>
      </c>
      <c r="H13" s="1"/>
      <c r="I13" s="1" t="s">
        <v>20</v>
      </c>
      <c r="J13" s="2">
        <f>(J11-J12)/J11</f>
        <v>0.77303370974753671</v>
      </c>
      <c r="K13" s="2"/>
      <c r="L13" s="6"/>
    </row>
    <row r="14" spans="1:13">
      <c r="A14" s="10"/>
      <c r="B14" s="10"/>
      <c r="C14" s="10"/>
      <c r="E14" s="10"/>
      <c r="F14" s="10" t="s">
        <v>21</v>
      </c>
      <c r="G14" s="2">
        <f>SUM(H3:H6)</f>
        <v>723</v>
      </c>
      <c r="H14" s="11"/>
      <c r="I14" s="1" t="s">
        <v>22</v>
      </c>
      <c r="J14" s="2">
        <f>J12/(G9-2)</f>
        <v>309356.63783881441</v>
      </c>
      <c r="K14" s="2"/>
      <c r="L14" s="6"/>
    </row>
    <row r="15" spans="1:13">
      <c r="A15" s="10"/>
      <c r="B15" s="10"/>
      <c r="C15" s="10"/>
      <c r="E15" s="10"/>
      <c r="F15" s="10" t="s">
        <v>23</v>
      </c>
      <c r="G15" s="2">
        <f>SUM(G3:G6)</f>
        <v>17566.8</v>
      </c>
      <c r="H15" s="1"/>
      <c r="I15" s="1" t="s">
        <v>24</v>
      </c>
      <c r="J15" s="2">
        <f>SQRT(J14)</f>
        <v>556.1983799318499</v>
      </c>
      <c r="K15" s="2"/>
      <c r="L15" s="6"/>
    </row>
    <row r="16" spans="1:13">
      <c r="A16" s="10"/>
      <c r="B16" s="10"/>
      <c r="C16" s="10"/>
      <c r="E16" s="10"/>
      <c r="F16" s="10" t="s">
        <v>25</v>
      </c>
      <c r="G16" s="3">
        <f>SUM(K3:K6)</f>
        <v>79874129.519999996</v>
      </c>
      <c r="H16" s="1"/>
      <c r="I16" s="1" t="s">
        <v>26</v>
      </c>
      <c r="J16" s="2">
        <f>J15*SQRT(1/G9 +(G10*G10)/(G13-G9*G10*G10))</f>
        <v>983.02715155015096</v>
      </c>
      <c r="K16" s="2">
        <f>J10-J18*J16</f>
        <v>76.86045462831612</v>
      </c>
      <c r="L16" s="2">
        <f>J10+J18*J16</f>
        <v>3784.8388702754855</v>
      </c>
    </row>
    <row r="17" spans="2:12">
      <c r="I17" s="1" t="s">
        <v>27</v>
      </c>
      <c r="J17" s="6">
        <f>J15/(SQRT(G13-G9*G10*G10))</f>
        <v>5.2164297289633765</v>
      </c>
      <c r="K17" s="2">
        <f>J9-J18*J17</f>
        <v>3.7764765328243062</v>
      </c>
      <c r="L17" s="2">
        <f>J9+J18*J17</f>
        <v>23.452849470474163</v>
      </c>
    </row>
    <row r="18" spans="2:12">
      <c r="I18" s="1" t="s">
        <v>0</v>
      </c>
      <c r="J18" s="13">
        <v>1.8859999999999999</v>
      </c>
      <c r="K18" s="6"/>
      <c r="L18" s="6"/>
    </row>
    <row r="20" spans="2:12">
      <c r="I20" s="1"/>
      <c r="J20" s="13"/>
    </row>
    <row r="21" spans="2:12">
      <c r="B21" s="14"/>
      <c r="C21" s="14"/>
      <c r="D21" s="14"/>
      <c r="I21" s="1"/>
    </row>
    <row r="22" spans="2:12">
      <c r="B22" s="14"/>
      <c r="C22" s="14"/>
      <c r="D22" s="14"/>
      <c r="I22" s="12"/>
    </row>
    <row r="23" spans="2:12">
      <c r="B23" s="14">
        <v>115</v>
      </c>
      <c r="C23" s="14">
        <v>3019.8</v>
      </c>
      <c r="D23" s="14"/>
    </row>
    <row r="24" spans="2:12">
      <c r="B24" s="14">
        <v>164</v>
      </c>
      <c r="C24" s="14">
        <v>4570.8</v>
      </c>
      <c r="D24" s="14"/>
      <c r="I24" s="12"/>
    </row>
    <row r="25" spans="2:12">
      <c r="B25" s="14">
        <v>181</v>
      </c>
      <c r="C25" s="14">
        <v>4764</v>
      </c>
      <c r="D25" s="14"/>
      <c r="I25" s="12"/>
    </row>
    <row r="26" spans="2:12">
      <c r="B26" s="14">
        <v>263</v>
      </c>
      <c r="C26" s="14">
        <v>5212.2</v>
      </c>
      <c r="D26" s="14"/>
    </row>
    <row r="27" spans="2:12">
      <c r="B27" s="14"/>
      <c r="C27" s="14"/>
      <c r="D27" s="14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Guga</dc:creator>
  <cp:lastModifiedBy>Guga</cp:lastModifiedBy>
  <dcterms:created xsi:type="dcterms:W3CDTF">2019-06-26T23:50:35Z</dcterms:created>
  <dcterms:modified xsi:type="dcterms:W3CDTF">2019-07-03T00:20:51Z</dcterms:modified>
</cp:coreProperties>
</file>