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ga\Google Drive\Doutorado\2019_01 - Metodos Quantitativos\Trabalho Final\Trabalho_Joao\"/>
    </mc:Choice>
  </mc:AlternateContent>
  <xr:revisionPtr revIDLastSave="0" documentId="13_ncr:1_{8D556519-0A73-40EF-83DF-AA097D9AB068}" xr6:coauthVersionLast="43" xr6:coauthVersionMax="43" xr10:uidLastSave="{00000000-0000-0000-0000-000000000000}"/>
  <bookViews>
    <workbookView xWindow="28680" yWindow="-120" windowWidth="29040" windowHeight="15840" activeTab="1" xr2:uid="{F94BCAFF-EC02-48C4-AB67-95CC502B07AA}"/>
  </bookViews>
  <sheets>
    <sheet name="Regressão" sheetId="6" r:id="rId1"/>
    <sheet name="com log" sheetId="7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7" l="1"/>
  <c r="G5" i="7"/>
  <c r="G6" i="7"/>
  <c r="G3" i="7"/>
  <c r="G4" i="6"/>
  <c r="G5" i="6"/>
  <c r="G6" i="6"/>
  <c r="G3" i="6"/>
  <c r="H6" i="7" l="1"/>
  <c r="H5" i="7"/>
  <c r="J5" i="7" s="1"/>
  <c r="H4" i="7"/>
  <c r="H3" i="7"/>
  <c r="C26" i="7"/>
  <c r="C25" i="7"/>
  <c r="C24" i="7"/>
  <c r="K3" i="7"/>
  <c r="J6" i="7"/>
  <c r="K5" i="7"/>
  <c r="J4" i="7"/>
  <c r="C26" i="6"/>
  <c r="C25" i="6"/>
  <c r="C24" i="6"/>
  <c r="C23" i="6"/>
  <c r="G10" i="7" l="1"/>
  <c r="G14" i="7"/>
  <c r="J3" i="7"/>
  <c r="G13" i="7" s="1"/>
  <c r="I6" i="7"/>
  <c r="K6" i="7"/>
  <c r="I4" i="7"/>
  <c r="G15" i="7"/>
  <c r="C23" i="7"/>
  <c r="I3" i="7"/>
  <c r="K4" i="7"/>
  <c r="G16" i="7" s="1"/>
  <c r="I5" i="7"/>
  <c r="G11" i="7"/>
  <c r="K5" i="6"/>
  <c r="G14" i="6"/>
  <c r="G10" i="6"/>
  <c r="J6" i="6"/>
  <c r="J5" i="6"/>
  <c r="J4" i="6"/>
  <c r="J3" i="6"/>
  <c r="G12" i="7" l="1"/>
  <c r="J9" i="7" s="1"/>
  <c r="J10" i="7" s="1"/>
  <c r="J11" i="7"/>
  <c r="G13" i="6"/>
  <c r="G15" i="6"/>
  <c r="I3" i="6"/>
  <c r="K4" i="6"/>
  <c r="I5" i="6"/>
  <c r="K6" i="6"/>
  <c r="K3" i="6"/>
  <c r="I4" i="6"/>
  <c r="I6" i="6"/>
  <c r="G11" i="6"/>
  <c r="L6" i="7" l="1"/>
  <c r="M6" i="7" s="1"/>
  <c r="L4" i="7"/>
  <c r="M4" i="7" s="1"/>
  <c r="L5" i="7"/>
  <c r="M5" i="7" s="1"/>
  <c r="L3" i="7"/>
  <c r="M3" i="7" s="1"/>
  <c r="J12" i="7"/>
  <c r="J14" i="7" s="1"/>
  <c r="J15" i="7" s="1"/>
  <c r="G16" i="6"/>
  <c r="G12" i="6"/>
  <c r="J9" i="6" s="1"/>
  <c r="J13" i="7" l="1"/>
  <c r="J16" i="7"/>
  <c r="J17" i="7"/>
  <c r="J11" i="6"/>
  <c r="J10" i="6"/>
  <c r="J12" i="6" s="1"/>
  <c r="J14" i="6" s="1"/>
  <c r="J15" i="6" s="1"/>
  <c r="K16" i="7" l="1"/>
  <c r="L16" i="7"/>
  <c r="L17" i="7"/>
  <c r="K17" i="7"/>
  <c r="J13" i="6"/>
  <c r="J16" i="6"/>
  <c r="K16" i="6" s="1"/>
  <c r="J17" i="6"/>
  <c r="L6" i="6"/>
  <c r="M6" i="6" s="1"/>
  <c r="L4" i="6"/>
  <c r="M4" i="6" s="1"/>
  <c r="L5" i="6"/>
  <c r="M5" i="6" s="1"/>
  <c r="L3" i="6"/>
  <c r="M3" i="6" s="1"/>
  <c r="L16" i="6" l="1"/>
  <c r="L17" i="6"/>
  <c r="K17" i="6"/>
</calcChain>
</file>

<file path=xl/sharedStrings.xml><?xml version="1.0" encoding="utf-8"?>
<sst xmlns="http://schemas.openxmlformats.org/spreadsheetml/2006/main" count="66" uniqueCount="32">
  <si>
    <t>t</t>
  </si>
  <si>
    <t>n</t>
  </si>
  <si>
    <t>y1</t>
  </si>
  <si>
    <t>y2</t>
  </si>
  <si>
    <t>y3</t>
  </si>
  <si>
    <r>
      <t>y</t>
    </r>
    <r>
      <rPr>
        <vertAlign val="subscript"/>
        <sz val="10"/>
        <color rgb="FF000000"/>
        <rFont val="Liberation Sans"/>
      </rPr>
      <t>i</t>
    </r>
  </si>
  <si>
    <r>
      <t>x</t>
    </r>
    <r>
      <rPr>
        <vertAlign val="subscript"/>
        <sz val="10"/>
        <color rgb="FF000000"/>
        <rFont val="Liberation Sans"/>
      </rPr>
      <t>i</t>
    </r>
  </si>
  <si>
    <r>
      <t>x</t>
    </r>
    <r>
      <rPr>
        <vertAlign val="subscript"/>
        <sz val="11"/>
        <color rgb="FF000000"/>
        <rFont val="Liberation Sans"/>
      </rPr>
      <t>i</t>
    </r>
    <r>
      <rPr>
        <sz val="11"/>
        <color theme="1"/>
        <rFont val="Calibri"/>
        <family val="2"/>
        <scheme val="minor"/>
      </rPr>
      <t xml:space="preserve"> * y</t>
    </r>
    <r>
      <rPr>
        <vertAlign val="subscript"/>
        <sz val="11"/>
        <color rgb="FF000000"/>
        <rFont val="Liberation Sans"/>
      </rPr>
      <t>i</t>
    </r>
  </si>
  <si>
    <t>x²</t>
  </si>
  <si>
    <t>Y^2</t>
  </si>
  <si>
    <t>ŷ</t>
  </si>
  <si>
    <t>erro</t>
  </si>
  <si>
    <t>b1</t>
  </si>
  <si>
    <t>x</t>
  </si>
  <si>
    <t>b0</t>
  </si>
  <si>
    <t>y</t>
  </si>
  <si>
    <t>SST</t>
  </si>
  <si>
    <t>∑xy</t>
  </si>
  <si>
    <t>SSE</t>
  </si>
  <si>
    <t>∑x^2</t>
  </si>
  <si>
    <t>R2</t>
  </si>
  <si>
    <t>∑x</t>
  </si>
  <si>
    <t>MSE</t>
  </si>
  <si>
    <t>∑y</t>
  </si>
  <si>
    <t>se</t>
  </si>
  <si>
    <t>∑y^2</t>
  </si>
  <si>
    <t>sb0</t>
  </si>
  <si>
    <t>sb1</t>
  </si>
  <si>
    <t>y4</t>
  </si>
  <si>
    <t>y5</t>
  </si>
  <si>
    <t>Indexação</t>
  </si>
  <si>
    <t>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</si>
</sst>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vertAlign val="subscript"/>
      <sz val="10"/>
      <color rgb="FF000000"/>
      <name val="Liberation Sans"/>
    </font>
    <font>
      <vertAlign val="subscript"/>
      <sz val="11"/>
      <color rgb="FF000000"/>
      <name val="Liberation Sans"/>
    </font>
    <font>
      <b/>
      <sz val="11"/>
      <color rgb="FF000000"/>
      <name val="Liberation Sans"/>
    </font>
    <font>
      <sz val="10"/>
      <color rgb="FF000000"/>
      <name val="Liberation Sans"/>
    </font>
    <font>
      <sz val="11"/>
      <color rgb="FF000000"/>
      <name val="Liberation Sans1"/>
    </font>
    <font>
      <sz val="5"/>
      <color rgb="FF212121"/>
      <name val="Noto Sans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0" fillId="0" borderId="0" xfId="0" applyNumberFormat="1"/>
    <xf numFmtId="164" fontId="0" fillId="0" borderId="0" xfId="0" applyNumberFormat="1" applyFill="1"/>
    <xf numFmtId="0" fontId="7" fillId="0" borderId="0" xfId="0" applyFont="1" applyBorder="1"/>
    <xf numFmtId="164" fontId="7" fillId="0" borderId="0" xfId="0" applyNumberFormat="1" applyFont="1" applyBorder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Regressão!$B$23:$B$26</c:f>
              <c:numCache>
                <c:formatCode>General</c:formatCode>
                <c:ptCount val="4"/>
                <c:pt idx="0">
                  <c:v>115</c:v>
                </c:pt>
                <c:pt idx="1">
                  <c:v>164</c:v>
                </c:pt>
                <c:pt idx="2">
                  <c:v>181</c:v>
                </c:pt>
                <c:pt idx="3">
                  <c:v>263</c:v>
                </c:pt>
              </c:numCache>
            </c:numRef>
          </c:xVal>
          <c:yVal>
            <c:numRef>
              <c:f>Regressão!$C$23:$C$26</c:f>
              <c:numCache>
                <c:formatCode>0.000</c:formatCode>
                <c:ptCount val="4"/>
                <c:pt idx="0">
                  <c:v>50.4</c:v>
                </c:pt>
                <c:pt idx="1">
                  <c:v>76</c:v>
                </c:pt>
                <c:pt idx="2">
                  <c:v>79.400000000000006</c:v>
                </c:pt>
                <c:pt idx="3">
                  <c:v>86.8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B-44B4-AD8E-56352E07E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05408"/>
        <c:axId val="338709016"/>
      </c:scatterChart>
      <c:valAx>
        <c:axId val="33870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709016"/>
        <c:crosses val="autoZero"/>
        <c:crossBetween val="midCat"/>
      </c:valAx>
      <c:valAx>
        <c:axId val="33870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70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 log'!$B$23:$B$26</c:f>
              <c:numCache>
                <c:formatCode>General</c:formatCode>
                <c:ptCount val="4"/>
                <c:pt idx="0">
                  <c:v>115</c:v>
                </c:pt>
                <c:pt idx="1">
                  <c:v>164</c:v>
                </c:pt>
                <c:pt idx="2">
                  <c:v>181</c:v>
                </c:pt>
                <c:pt idx="3">
                  <c:v>263</c:v>
                </c:pt>
              </c:numCache>
            </c:numRef>
          </c:xVal>
          <c:yVal>
            <c:numRef>
              <c:f>'com log'!$C$23:$C$26</c:f>
              <c:numCache>
                <c:formatCode>0.000</c:formatCode>
                <c:ptCount val="4"/>
                <c:pt idx="0">
                  <c:v>1.7024100730407858</c:v>
                </c:pt>
                <c:pt idx="1">
                  <c:v>1.8807985530813114</c:v>
                </c:pt>
                <c:pt idx="2">
                  <c:v>1.8998122495710423</c:v>
                </c:pt>
                <c:pt idx="3">
                  <c:v>1.9385150923436083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6-4FAF-AB18-F87264EAC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05408"/>
        <c:axId val="338709016"/>
      </c:scatterChart>
      <c:valAx>
        <c:axId val="33870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709016"/>
        <c:crosses val="autoZero"/>
        <c:crossBetween val="midCat"/>
      </c:valAx>
      <c:valAx>
        <c:axId val="33870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70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 log'!$M$2</c:f>
              <c:strCache>
                <c:ptCount val="1"/>
                <c:pt idx="0">
                  <c:v>erro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 log'!$L$3:$L$6</c:f>
              <c:numCache>
                <c:formatCode>General</c:formatCode>
                <c:ptCount val="4"/>
                <c:pt idx="0">
                  <c:v>1.7399980793120218</c:v>
                </c:pt>
                <c:pt idx="1">
                  <c:v>1.8401482037706416</c:v>
                </c:pt>
                <c:pt idx="2">
                  <c:v>1.8679783324032071</c:v>
                </c:pt>
                <c:pt idx="3">
                  <c:v>1.9734113525508772</c:v>
                </c:pt>
              </c:numCache>
            </c:numRef>
          </c:xVal>
          <c:yVal>
            <c:numRef>
              <c:f>'com log'!$M$3:$M$6</c:f>
              <c:numCache>
                <c:formatCode>General</c:formatCode>
                <c:ptCount val="4"/>
                <c:pt idx="0">
                  <c:v>-3.758800627123593E-2</c:v>
                </c:pt>
                <c:pt idx="1">
                  <c:v>4.0650349310669798E-2</c:v>
                </c:pt>
                <c:pt idx="2">
                  <c:v>3.1833917167835235E-2</c:v>
                </c:pt>
                <c:pt idx="3">
                  <c:v>-3.4896260207268881E-2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7-47CF-BE05-01715169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29944"/>
        <c:axId val="567830928"/>
      </c:scatterChart>
      <c:valAx>
        <c:axId val="56782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830928"/>
        <c:crosses val="autoZero"/>
        <c:crossBetween val="midCat"/>
      </c:valAx>
      <c:valAx>
        <c:axId val="5678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82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291465</xdr:colOff>
      <xdr:row>20</xdr:row>
      <xdr:rowOff>9525</xdr:rowOff>
    </xdr:from>
    <xdr:to>
      <xdr:col>11</xdr:col>
      <xdr:colOff>569595</xdr:colOff>
      <xdr:row>40</xdr:row>
      <xdr:rowOff>43815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7C2554-4A0A-4636-86FF-E6D5CA812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512445</xdr:colOff>
      <xdr:row>19</xdr:row>
      <xdr:rowOff>32385</xdr:rowOff>
    </xdr:from>
    <xdr:to>
      <xdr:col>15</xdr:col>
      <xdr:colOff>295275</xdr:colOff>
      <xdr:row>39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02AE38-E984-4948-8972-853E1C5C4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18</xdr:row>
      <xdr:rowOff>91440</xdr:rowOff>
    </xdr:from>
    <xdr:to>
      <xdr:col>6</xdr:col>
      <xdr:colOff>731520</xdr:colOff>
      <xdr:row>33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335D4E-1A6D-418D-B8E1-7DB6006CA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3776-BA37-4216-B62E-7E0C84E0637D}">
  <dimension ref="A1:M27"/>
  <sheetViews>
    <sheetView workbookViewId="0">
      <selection activeCell="B31" sqref="B31"/>
    </sheetView>
  </sheetViews>
  <sheetFormatPr defaultColWidth="10" defaultRowHeight="14.4"/>
  <cols>
    <col min="1" max="6" width="11.77734375" customWidth="1"/>
    <col min="7" max="7" width="12.77734375" bestFit="1" customWidth="1"/>
    <col min="8" max="8" width="11.77734375" customWidth="1"/>
    <col min="9" max="9" width="13.77734375" bestFit="1" customWidth="1"/>
    <col min="10" max="11" width="16.109375" bestFit="1" customWidth="1"/>
    <col min="12" max="13" width="11.77734375" customWidth="1"/>
  </cols>
  <sheetData>
    <row r="1" spans="1:13">
      <c r="A1" s="1"/>
      <c r="B1" s="1"/>
      <c r="C1" s="1"/>
      <c r="D1" s="1"/>
      <c r="E1" s="1"/>
      <c r="F1" s="1"/>
      <c r="G1" s="1" t="s">
        <v>30</v>
      </c>
      <c r="H1" s="1" t="s">
        <v>31</v>
      </c>
      <c r="I1" s="1"/>
      <c r="J1" s="1"/>
      <c r="K1" s="1"/>
    </row>
    <row r="2" spans="1:13" ht="16.2">
      <c r="A2" s="1" t="s">
        <v>1</v>
      </c>
      <c r="B2" s="1" t="s">
        <v>2</v>
      </c>
      <c r="C2" s="1" t="s">
        <v>3</v>
      </c>
      <c r="D2" s="1" t="s">
        <v>4</v>
      </c>
      <c r="E2" s="1" t="s">
        <v>28</v>
      </c>
      <c r="F2" s="1" t="s">
        <v>29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t="s">
        <v>10</v>
      </c>
      <c r="M2" t="s">
        <v>11</v>
      </c>
    </row>
    <row r="3" spans="1:13">
      <c r="A3" s="1">
        <v>1</v>
      </c>
      <c r="B3" s="5">
        <v>51</v>
      </c>
      <c r="C3" s="5">
        <v>50</v>
      </c>
      <c r="D3" s="5">
        <v>51</v>
      </c>
      <c r="E3" s="5">
        <v>50</v>
      </c>
      <c r="F3" s="5">
        <v>50</v>
      </c>
      <c r="G3" s="2">
        <f>AVERAGE(B3:F3)</f>
        <v>50.4</v>
      </c>
      <c r="H3" s="4">
        <v>115</v>
      </c>
      <c r="I3" s="2">
        <f t="shared" ref="I3:I6" si="0">G3*H3</f>
        <v>5796</v>
      </c>
      <c r="J3" s="2">
        <f t="shared" ref="J3:J6" si="1">H3*H3</f>
        <v>13225</v>
      </c>
      <c r="K3" s="2">
        <f t="shared" ref="K3:K6" si="2">G3*G3</f>
        <v>2540.16</v>
      </c>
      <c r="L3">
        <f>J10 + J9*H3</f>
        <v>58.273077515118217</v>
      </c>
      <c r="M3">
        <f t="shared" ref="M3:M6" si="3">G3 - L3</f>
        <v>-7.8730775151182186</v>
      </c>
    </row>
    <row r="4" spans="1:13">
      <c r="A4" s="1">
        <v>2</v>
      </c>
      <c r="B4" s="5">
        <v>76</v>
      </c>
      <c r="C4" s="5">
        <v>76</v>
      </c>
      <c r="D4" s="5">
        <v>76</v>
      </c>
      <c r="E4" s="5">
        <v>77</v>
      </c>
      <c r="F4" s="5">
        <v>75</v>
      </c>
      <c r="G4" s="2">
        <f t="shared" ref="G4:G6" si="4">AVERAGE(B4:F4)</f>
        <v>76</v>
      </c>
      <c r="H4" s="4">
        <v>164</v>
      </c>
      <c r="I4" s="2">
        <f t="shared" si="0"/>
        <v>12464</v>
      </c>
      <c r="J4" s="2">
        <f t="shared" si="1"/>
        <v>26896</v>
      </c>
      <c r="K4" s="2">
        <f t="shared" si="2"/>
        <v>5776</v>
      </c>
      <c r="L4">
        <f>J10 + J9*H4</f>
        <v>69.36006157229248</v>
      </c>
      <c r="M4">
        <f t="shared" si="3"/>
        <v>6.63993842770752</v>
      </c>
    </row>
    <row r="5" spans="1:13">
      <c r="A5" s="1">
        <v>3</v>
      </c>
      <c r="B5" s="5">
        <v>79</v>
      </c>
      <c r="C5" s="5">
        <v>79</v>
      </c>
      <c r="D5" s="5">
        <v>80</v>
      </c>
      <c r="E5" s="5">
        <v>80</v>
      </c>
      <c r="F5" s="5">
        <v>79</v>
      </c>
      <c r="G5" s="2">
        <f t="shared" si="4"/>
        <v>79.400000000000006</v>
      </c>
      <c r="H5" s="4">
        <v>181</v>
      </c>
      <c r="I5" s="2">
        <f t="shared" si="0"/>
        <v>14371.400000000001</v>
      </c>
      <c r="J5" s="2">
        <f t="shared" si="1"/>
        <v>32761</v>
      </c>
      <c r="K5" s="2">
        <f t="shared" si="2"/>
        <v>6304.3600000000006</v>
      </c>
      <c r="L5">
        <f>J10 + J9*H5</f>
        <v>73.206566245189663</v>
      </c>
      <c r="M5">
        <f t="shared" si="3"/>
        <v>6.1934337548103429</v>
      </c>
    </row>
    <row r="6" spans="1:13">
      <c r="A6" s="1">
        <v>4</v>
      </c>
      <c r="B6" s="5">
        <v>86</v>
      </c>
      <c r="C6" s="5">
        <v>87</v>
      </c>
      <c r="D6" s="5">
        <v>87</v>
      </c>
      <c r="E6" s="5">
        <v>87</v>
      </c>
      <c r="F6" s="5">
        <v>87</v>
      </c>
      <c r="G6" s="2">
        <f t="shared" si="4"/>
        <v>86.8</v>
      </c>
      <c r="H6" s="4">
        <v>263</v>
      </c>
      <c r="I6" s="2">
        <f t="shared" si="0"/>
        <v>22828.399999999998</v>
      </c>
      <c r="J6" s="2">
        <f t="shared" si="1"/>
        <v>69169</v>
      </c>
      <c r="K6" s="2">
        <f t="shared" si="2"/>
        <v>7534.24</v>
      </c>
      <c r="L6">
        <f>J10 + J9*H6</f>
        <v>91.760294667399663</v>
      </c>
      <c r="M6">
        <f t="shared" si="3"/>
        <v>-4.9602946673996655</v>
      </c>
    </row>
    <row r="7" spans="1:13">
      <c r="A7" s="1"/>
      <c r="B7" s="1"/>
      <c r="C7" s="1"/>
      <c r="D7" s="1"/>
      <c r="E7" s="1"/>
      <c r="F7" s="1"/>
      <c r="G7" s="7"/>
      <c r="H7" s="7"/>
      <c r="I7" s="8"/>
      <c r="J7" s="8"/>
      <c r="K7" s="8"/>
    </row>
    <row r="8" spans="1:13">
      <c r="A8" s="1"/>
      <c r="B8" s="1"/>
      <c r="C8" s="1"/>
      <c r="D8" s="1"/>
      <c r="E8" s="1"/>
      <c r="F8" s="1"/>
      <c r="G8" s="7"/>
      <c r="H8" s="7"/>
      <c r="I8" s="8"/>
      <c r="J8" s="8"/>
      <c r="K8" s="8"/>
    </row>
    <row r="9" spans="1:13">
      <c r="A9" s="1"/>
      <c r="B9" s="1"/>
      <c r="C9" s="1"/>
      <c r="E9" s="1"/>
      <c r="F9" s="1" t="s">
        <v>1</v>
      </c>
      <c r="G9" s="1">
        <v>4</v>
      </c>
      <c r="H9" s="1"/>
      <c r="I9" s="1" t="s">
        <v>12</v>
      </c>
      <c r="J9" s="2">
        <f>(G12 - (G9*G10*G11))/(G13-G9*G10*G10)</f>
        <v>0.22626498075865847</v>
      </c>
      <c r="K9" s="2"/>
      <c r="L9" s="2"/>
    </row>
    <row r="10" spans="1:13">
      <c r="A10" s="9"/>
      <c r="B10" s="9"/>
      <c r="C10" s="9"/>
      <c r="D10" s="9"/>
      <c r="E10" s="9"/>
      <c r="F10" s="9" t="s">
        <v>13</v>
      </c>
      <c r="G10" s="2">
        <f>AVERAGE(H3:H6)</f>
        <v>180.75</v>
      </c>
      <c r="H10" s="1"/>
      <c r="I10" s="1" t="s">
        <v>14</v>
      </c>
      <c r="J10" s="2">
        <f>G11-G10*J9</f>
        <v>32.252604727872487</v>
      </c>
      <c r="K10" s="2"/>
      <c r="L10" s="2"/>
    </row>
    <row r="11" spans="1:13">
      <c r="A11" s="9"/>
      <c r="B11" s="9"/>
      <c r="C11" s="9"/>
      <c r="D11" s="9"/>
      <c r="E11" s="9"/>
      <c r="F11" s="9" t="s">
        <v>15</v>
      </c>
      <c r="G11" s="2">
        <f>AVERAGE(G3:G6)</f>
        <v>73.150000000000006</v>
      </c>
      <c r="H11" s="1"/>
      <c r="I11" s="1" t="s">
        <v>16</v>
      </c>
      <c r="J11" s="2">
        <f>G16-G9*G11*G11</f>
        <v>751.06999999999971</v>
      </c>
      <c r="K11" s="2"/>
      <c r="L11" s="6"/>
    </row>
    <row r="12" spans="1:13">
      <c r="A12" s="9"/>
      <c r="B12" s="9"/>
      <c r="C12" s="9"/>
      <c r="D12" s="9"/>
      <c r="E12" s="9"/>
      <c r="F12" s="10" t="s">
        <v>17</v>
      </c>
      <c r="G12" s="3">
        <f>SUM(I3:I6)</f>
        <v>55459.8</v>
      </c>
      <c r="H12" s="1"/>
      <c r="I12" s="1" t="s">
        <v>18</v>
      </c>
      <c r="J12" s="2">
        <f>G16-J10*G15-J9*G12</f>
        <v>169.0372767454628</v>
      </c>
      <c r="K12" s="2"/>
      <c r="L12" s="6"/>
    </row>
    <row r="13" spans="1:13">
      <c r="A13" s="9"/>
      <c r="B13" s="9"/>
      <c r="C13" s="9"/>
      <c r="D13" s="9"/>
      <c r="E13" s="9"/>
      <c r="F13" s="10" t="s">
        <v>19</v>
      </c>
      <c r="G13" s="2">
        <f>SUM(J3:J6)</f>
        <v>142051</v>
      </c>
      <c r="H13" s="1"/>
      <c r="I13" s="1" t="s">
        <v>20</v>
      </c>
      <c r="J13" s="2">
        <f>(J11-J12)/J11</f>
        <v>0.77493805271750582</v>
      </c>
      <c r="K13" s="2"/>
      <c r="L13" s="6"/>
    </row>
    <row r="14" spans="1:13">
      <c r="A14" s="10"/>
      <c r="B14" s="10"/>
      <c r="C14" s="10"/>
      <c r="E14" s="10"/>
      <c r="F14" s="10" t="s">
        <v>21</v>
      </c>
      <c r="G14" s="2">
        <f>SUM(H3:H6)</f>
        <v>723</v>
      </c>
      <c r="H14" s="11"/>
      <c r="I14" s="1" t="s">
        <v>22</v>
      </c>
      <c r="J14" s="2">
        <f>J12/(G9-2)</f>
        <v>84.518638372731402</v>
      </c>
      <c r="K14" s="2"/>
      <c r="L14" s="6"/>
    </row>
    <row r="15" spans="1:13">
      <c r="A15" s="10"/>
      <c r="B15" s="10"/>
      <c r="C15" s="10"/>
      <c r="E15" s="10"/>
      <c r="F15" s="10" t="s">
        <v>23</v>
      </c>
      <c r="G15" s="2">
        <f>SUM(G3:G6)</f>
        <v>292.60000000000002</v>
      </c>
      <c r="H15" s="1"/>
      <c r="I15" s="1" t="s">
        <v>24</v>
      </c>
      <c r="J15" s="2">
        <f>SQRT(J14)</f>
        <v>9.1934018933543538</v>
      </c>
      <c r="K15" s="2"/>
      <c r="L15" s="6"/>
    </row>
    <row r="16" spans="1:13">
      <c r="A16" s="10"/>
      <c r="B16" s="10"/>
      <c r="C16" s="10"/>
      <c r="E16" s="10"/>
      <c r="F16" s="10" t="s">
        <v>25</v>
      </c>
      <c r="G16" s="3">
        <f>SUM(K3:K6)</f>
        <v>22154.760000000002</v>
      </c>
      <c r="H16" s="1"/>
      <c r="I16" s="1" t="s">
        <v>26</v>
      </c>
      <c r="J16" s="2">
        <f>J15*SQRT(1/G9 +(G10*G10)/(G13-G9*G10*G10))</f>
        <v>16.248453793387942</v>
      </c>
      <c r="K16" s="2">
        <f>J10-J18*J16</f>
        <v>1.6080208735428307</v>
      </c>
      <c r="L16" s="2">
        <f>J10+J18*J16</f>
        <v>62.897188582202148</v>
      </c>
    </row>
    <row r="17" spans="2:12">
      <c r="I17" s="1" t="s">
        <v>27</v>
      </c>
      <c r="J17" s="6">
        <f>J15/(SQRT(G13-G9*G10*G10))</f>
        <v>8.6222356405780812E-2</v>
      </c>
      <c r="K17" s="2">
        <f>J9-J18*J17</f>
        <v>6.3649616577355878E-2</v>
      </c>
      <c r="L17" s="2">
        <f>J9+J18*J17</f>
        <v>0.38888034493996104</v>
      </c>
    </row>
    <row r="18" spans="2:12">
      <c r="I18" s="1" t="s">
        <v>0</v>
      </c>
      <c r="J18" s="13">
        <v>1.8859999999999999</v>
      </c>
      <c r="K18" s="6"/>
      <c r="L18" s="6"/>
    </row>
    <row r="20" spans="2:12">
      <c r="I20" s="1"/>
      <c r="J20" s="13"/>
    </row>
    <row r="21" spans="2:12">
      <c r="B21" s="14"/>
      <c r="C21" s="14"/>
      <c r="D21" s="14"/>
      <c r="I21" s="1"/>
    </row>
    <row r="22" spans="2:12">
      <c r="B22" s="14"/>
      <c r="C22" s="14"/>
      <c r="D22" s="14"/>
      <c r="I22" s="12"/>
    </row>
    <row r="23" spans="2:12">
      <c r="B23" s="14">
        <v>115</v>
      </c>
      <c r="C23" s="15">
        <f>G3</f>
        <v>50.4</v>
      </c>
      <c r="D23" s="14"/>
    </row>
    <row r="24" spans="2:12">
      <c r="B24" s="14">
        <v>164</v>
      </c>
      <c r="C24" s="15">
        <f t="shared" ref="C24:C26" si="5">G4</f>
        <v>76</v>
      </c>
      <c r="D24" s="14"/>
      <c r="I24" s="12"/>
    </row>
    <row r="25" spans="2:12">
      <c r="B25" s="14">
        <v>181</v>
      </c>
      <c r="C25" s="15">
        <f t="shared" si="5"/>
        <v>79.400000000000006</v>
      </c>
      <c r="D25" s="14"/>
      <c r="I25" s="12"/>
    </row>
    <row r="26" spans="2:12">
      <c r="B26" s="14">
        <v>263</v>
      </c>
      <c r="C26" s="15">
        <f t="shared" si="5"/>
        <v>86.8</v>
      </c>
      <c r="D26" s="14"/>
    </row>
    <row r="27" spans="2:12">
      <c r="B27" s="14"/>
      <c r="C27" s="14"/>
      <c r="D27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09E7-5778-412B-965F-E1E00BE7E4BA}">
  <dimension ref="A1:M27"/>
  <sheetViews>
    <sheetView tabSelected="1" workbookViewId="0">
      <selection activeCell="B15" sqref="B15"/>
    </sheetView>
  </sheetViews>
  <sheetFormatPr defaultColWidth="10" defaultRowHeight="14.4"/>
  <cols>
    <col min="1" max="6" width="11.77734375" customWidth="1"/>
    <col min="7" max="7" width="12.77734375" bestFit="1" customWidth="1"/>
    <col min="8" max="8" width="11.77734375" customWidth="1"/>
    <col min="9" max="9" width="13.77734375" bestFit="1" customWidth="1"/>
    <col min="10" max="11" width="16.109375" bestFit="1" customWidth="1"/>
    <col min="12" max="13" width="11.77734375" customWidth="1"/>
  </cols>
  <sheetData>
    <row r="1" spans="1:13">
      <c r="A1" s="1"/>
      <c r="B1" s="1"/>
      <c r="C1" s="1"/>
      <c r="D1" s="1"/>
      <c r="E1" s="1"/>
      <c r="F1" s="1"/>
      <c r="G1" s="1" t="s">
        <v>30</v>
      </c>
      <c r="H1" s="1" t="s">
        <v>31</v>
      </c>
      <c r="I1" s="1"/>
      <c r="J1" s="1"/>
      <c r="K1" s="1"/>
    </row>
    <row r="2" spans="1:13" ht="16.2">
      <c r="A2" s="1" t="s">
        <v>1</v>
      </c>
      <c r="B2" s="1" t="s">
        <v>2</v>
      </c>
      <c r="C2" s="1" t="s">
        <v>3</v>
      </c>
      <c r="D2" s="1" t="s">
        <v>4</v>
      </c>
      <c r="E2" s="1" t="s">
        <v>28</v>
      </c>
      <c r="F2" s="1" t="s">
        <v>29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t="s">
        <v>10</v>
      </c>
      <c r="M2" t="s">
        <v>11</v>
      </c>
    </row>
    <row r="3" spans="1:13">
      <c r="A3" s="1">
        <v>1</v>
      </c>
      <c r="B3" s="16">
        <v>1.7075701760979363</v>
      </c>
      <c r="C3" s="16">
        <v>1.6989700043360187</v>
      </c>
      <c r="D3" s="16">
        <v>1.7075701760979363</v>
      </c>
      <c r="E3" s="16">
        <v>1.6989700043360187</v>
      </c>
      <c r="F3" s="16">
        <v>1.6989700043360187</v>
      </c>
      <c r="G3" s="2">
        <f>AVERAGE(B3:F3)</f>
        <v>1.7024100730407858</v>
      </c>
      <c r="H3" s="4">
        <f>LOG(115)</f>
        <v>2.0606978403536118</v>
      </c>
      <c r="I3" s="2">
        <f t="shared" ref="I3:I6" si="0">G3*H3</f>
        <v>3.5081527609113818</v>
      </c>
      <c r="J3" s="2">
        <f t="shared" ref="J3:J6" si="1">H3*H3</f>
        <v>4.2464755892380399</v>
      </c>
      <c r="K3" s="2">
        <f t="shared" ref="K3:K6" si="2">G3*G3</f>
        <v>2.898200056790734</v>
      </c>
      <c r="L3">
        <f>J10 + J9*H3</f>
        <v>1.7399980793120218</v>
      </c>
      <c r="M3">
        <f t="shared" ref="M3:M6" si="3">G3 - L3</f>
        <v>-3.758800627123593E-2</v>
      </c>
    </row>
    <row r="4" spans="1:13">
      <c r="A4" s="1">
        <v>2</v>
      </c>
      <c r="B4" s="16">
        <v>1.8808135922807914</v>
      </c>
      <c r="C4" s="16">
        <v>1.8808135922807914</v>
      </c>
      <c r="D4" s="16">
        <v>1.8808135922807914</v>
      </c>
      <c r="E4" s="16">
        <v>1.8864907251724818</v>
      </c>
      <c r="F4" s="16">
        <v>1.8750612633917001</v>
      </c>
      <c r="G4" s="2">
        <f t="shared" ref="G4:G6" si="4">AVERAGE(B4:F4)</f>
        <v>1.8807985530813114</v>
      </c>
      <c r="H4" s="4">
        <f>LOG(164)</f>
        <v>2.214843848047698</v>
      </c>
      <c r="I4" s="2">
        <f t="shared" si="0"/>
        <v>4.1656751047091545</v>
      </c>
      <c r="J4" s="2">
        <f t="shared" si="1"/>
        <v>4.9055332712347344</v>
      </c>
      <c r="K4" s="2">
        <f t="shared" si="2"/>
        <v>3.5374031972727544</v>
      </c>
      <c r="L4">
        <f>J10 + J9*H4</f>
        <v>1.8401482037706416</v>
      </c>
      <c r="M4">
        <f t="shared" si="3"/>
        <v>4.0650349310669798E-2</v>
      </c>
    </row>
    <row r="5" spans="1:13">
      <c r="A5" s="1">
        <v>3</v>
      </c>
      <c r="B5" s="16">
        <v>1.8976270912904414</v>
      </c>
      <c r="C5" s="16">
        <v>1.8976270912904414</v>
      </c>
      <c r="D5" s="16">
        <v>1.9030899869919435</v>
      </c>
      <c r="E5" s="16">
        <v>1.9030899869919435</v>
      </c>
      <c r="F5" s="16">
        <v>1.8976270912904414</v>
      </c>
      <c r="G5" s="2">
        <f t="shared" si="4"/>
        <v>1.8998122495710423</v>
      </c>
      <c r="H5" s="4">
        <f>LOG(181)</f>
        <v>2.2576785748691846</v>
      </c>
      <c r="I5" s="2">
        <f t="shared" si="0"/>
        <v>4.2891654121305702</v>
      </c>
      <c r="J5" s="2">
        <f t="shared" si="1"/>
        <v>5.0971125474233521</v>
      </c>
      <c r="K5" s="2">
        <f t="shared" si="2"/>
        <v>3.6092865836201846</v>
      </c>
      <c r="L5">
        <f>J10 + J9*H5</f>
        <v>1.8679783324032071</v>
      </c>
      <c r="M5">
        <f t="shared" si="3"/>
        <v>3.1833917167835235E-2</v>
      </c>
    </row>
    <row r="6" spans="1:13">
      <c r="A6" s="1">
        <v>4</v>
      </c>
      <c r="B6" s="16">
        <v>1.9344984512435677</v>
      </c>
      <c r="C6" s="16">
        <v>1.9395192526186185</v>
      </c>
      <c r="D6" s="16">
        <v>1.9395192526186185</v>
      </c>
      <c r="E6" s="16">
        <v>1.9395192526186185</v>
      </c>
      <c r="F6" s="16">
        <v>1.9395192526186185</v>
      </c>
      <c r="G6" s="2">
        <f t="shared" si="4"/>
        <v>1.9385150923436083</v>
      </c>
      <c r="H6" s="4">
        <f>LOG(263)</f>
        <v>2.419955748489758</v>
      </c>
      <c r="I6" s="2">
        <f t="shared" si="0"/>
        <v>4.6911207412510691</v>
      </c>
      <c r="J6" s="2">
        <f t="shared" si="1"/>
        <v>5.8561858246486249</v>
      </c>
      <c r="K6" s="2">
        <f t="shared" si="2"/>
        <v>3.7578407632439483</v>
      </c>
      <c r="L6">
        <f>J10 + J9*H6</f>
        <v>1.9734113525508772</v>
      </c>
      <c r="M6">
        <f t="shared" si="3"/>
        <v>-3.4896260207268881E-2</v>
      </c>
    </row>
    <row r="7" spans="1:13">
      <c r="A7" s="1"/>
      <c r="B7" s="1"/>
      <c r="C7" s="1"/>
      <c r="D7" s="1"/>
      <c r="E7" s="1"/>
      <c r="F7" s="1"/>
      <c r="G7" s="7"/>
      <c r="H7" s="7"/>
      <c r="I7" s="8"/>
      <c r="J7" s="8"/>
      <c r="K7" s="8"/>
    </row>
    <row r="8" spans="1:13">
      <c r="A8" s="1"/>
      <c r="B8" s="1"/>
      <c r="C8" s="1"/>
      <c r="D8" s="1"/>
      <c r="E8" s="1"/>
      <c r="F8" s="1"/>
      <c r="G8" s="7"/>
      <c r="H8" s="7"/>
      <c r="I8" s="8"/>
      <c r="J8" s="8"/>
      <c r="K8" s="8"/>
    </row>
    <row r="9" spans="1:13">
      <c r="A9" s="2"/>
      <c r="B9" s="2"/>
      <c r="C9" s="2"/>
      <c r="D9" s="2"/>
      <c r="E9" s="2"/>
      <c r="F9" s="1" t="s">
        <v>1</v>
      </c>
      <c r="G9" s="1">
        <v>4</v>
      </c>
      <c r="H9" s="1"/>
      <c r="I9" s="1" t="s">
        <v>12</v>
      </c>
      <c r="J9" s="2">
        <f>(G12 - (G9*G10*G11))/(G13-G9*G10*G10)</f>
        <v>0.64970949268679712</v>
      </c>
      <c r="K9" s="2"/>
      <c r="L9" s="2"/>
    </row>
    <row r="10" spans="1:13">
      <c r="A10" s="2"/>
      <c r="B10" s="2"/>
      <c r="C10" s="2"/>
      <c r="D10" s="2"/>
      <c r="E10" s="2"/>
      <c r="F10" s="9" t="s">
        <v>13</v>
      </c>
      <c r="G10" s="2">
        <f>AVERAGE(H3:H6)</f>
        <v>2.2382940029400631</v>
      </c>
      <c r="H10" s="1"/>
      <c r="I10" s="1" t="s">
        <v>14</v>
      </c>
      <c r="J10" s="2">
        <f>G11-G10*J9</f>
        <v>0.40114313087509812</v>
      </c>
      <c r="K10" s="2"/>
      <c r="L10" s="2"/>
    </row>
    <row r="11" spans="1:13">
      <c r="A11" s="2"/>
      <c r="B11" s="2"/>
      <c r="C11" s="2"/>
      <c r="D11" s="2"/>
      <c r="E11" s="2"/>
      <c r="F11" s="9" t="s">
        <v>15</v>
      </c>
      <c r="G11" s="2">
        <f>AVERAGE(G3:G6)</f>
        <v>1.8553839920091868</v>
      </c>
      <c r="H11" s="1"/>
      <c r="I11" s="1" t="s">
        <v>16</v>
      </c>
      <c r="J11" s="2">
        <f>G16-G9*G11*G11</f>
        <v>3.2931569711836417E-2</v>
      </c>
      <c r="K11" s="2"/>
      <c r="L11" s="6"/>
    </row>
    <row r="12" spans="1:13">
      <c r="A12" s="2"/>
      <c r="B12" s="2"/>
      <c r="C12" s="2"/>
      <c r="D12" s="2"/>
      <c r="E12" s="2"/>
      <c r="F12" s="10" t="s">
        <v>17</v>
      </c>
      <c r="G12" s="3">
        <f>SUM(I3:I6)</f>
        <v>16.654114019002176</v>
      </c>
      <c r="H12" s="1"/>
      <c r="I12" s="1" t="s">
        <v>18</v>
      </c>
      <c r="J12" s="2">
        <f>G16-J10*G15-J9*G12</f>
        <v>5.2964563732267322E-3</v>
      </c>
      <c r="K12" s="2"/>
      <c r="L12" s="6"/>
    </row>
    <row r="13" spans="1:13">
      <c r="A13" s="10"/>
      <c r="B13" s="10"/>
      <c r="C13" s="10"/>
      <c r="E13" s="10"/>
      <c r="F13" s="10" t="s">
        <v>19</v>
      </c>
      <c r="G13" s="2">
        <f>SUM(J3:J6)</f>
        <v>20.105307232544753</v>
      </c>
      <c r="H13" s="1"/>
      <c r="I13" s="1" t="s">
        <v>20</v>
      </c>
      <c r="J13" s="2">
        <f>(J11-J12)/J11</f>
        <v>0.83916781314790911</v>
      </c>
      <c r="K13" s="2"/>
      <c r="L13" s="6"/>
    </row>
    <row r="14" spans="1:13">
      <c r="A14" s="10"/>
      <c r="B14" s="10"/>
      <c r="C14" s="10"/>
      <c r="E14" s="10"/>
      <c r="F14" s="10" t="s">
        <v>21</v>
      </c>
      <c r="G14" s="2">
        <f>SUM(H3:H6)</f>
        <v>8.9531760117602524</v>
      </c>
      <c r="H14" s="11"/>
      <c r="I14" s="1" t="s">
        <v>22</v>
      </c>
      <c r="J14" s="2">
        <f>J12/(G9-2)</f>
        <v>2.6482281866133661E-3</v>
      </c>
      <c r="K14" s="2"/>
      <c r="L14" s="6"/>
    </row>
    <row r="15" spans="1:13">
      <c r="A15" s="10"/>
      <c r="B15" s="10"/>
      <c r="C15" s="10"/>
      <c r="E15" s="10"/>
      <c r="F15" s="10" t="s">
        <v>23</v>
      </c>
      <c r="G15" s="2">
        <f>SUM(G3:G6)</f>
        <v>7.4215359680367472</v>
      </c>
      <c r="H15" s="1"/>
      <c r="I15" s="1" t="s">
        <v>24</v>
      </c>
      <c r="J15" s="2">
        <f>SQRT(J14)</f>
        <v>5.146093845445656E-2</v>
      </c>
      <c r="K15" s="2"/>
      <c r="L15" s="6"/>
    </row>
    <row r="16" spans="1:13">
      <c r="A16" s="10"/>
      <c r="B16" s="10"/>
      <c r="C16" s="10"/>
      <c r="E16" s="10"/>
      <c r="F16" s="10" t="s">
        <v>25</v>
      </c>
      <c r="G16" s="3">
        <f>SUM(K3:K6)</f>
        <v>13.802730600927621</v>
      </c>
      <c r="H16" s="1"/>
      <c r="I16" s="1" t="s">
        <v>26</v>
      </c>
      <c r="J16" s="2">
        <f>J15*SQRT(1/G9 +(G10*G10)/(G13-G9*G10*G10))</f>
        <v>0.45091185160665581</v>
      </c>
      <c r="K16" s="2">
        <f>J10-J18*J16</f>
        <v>-0.44927662125505474</v>
      </c>
      <c r="L16" s="2">
        <f>J10+J18*J16</f>
        <v>1.251562883005251</v>
      </c>
    </row>
    <row r="17" spans="2:12">
      <c r="I17" s="1" t="s">
        <v>27</v>
      </c>
      <c r="J17" s="6">
        <f>J15/(SQRT(G13-G9*G10*G10))</f>
        <v>0.20112510737017464</v>
      </c>
      <c r="K17" s="2">
        <f>J9-J18*J17</f>
        <v>0.27038754018664779</v>
      </c>
      <c r="L17" s="2">
        <f>J9+J18*J17</f>
        <v>1.0290314451869464</v>
      </c>
    </row>
    <row r="18" spans="2:12">
      <c r="I18" s="1" t="s">
        <v>0</v>
      </c>
      <c r="J18" s="13">
        <v>1.8859999999999999</v>
      </c>
      <c r="K18" s="6"/>
      <c r="L18" s="6"/>
    </row>
    <row r="20" spans="2:12">
      <c r="I20" s="1"/>
      <c r="J20" s="13"/>
    </row>
    <row r="21" spans="2:12">
      <c r="B21" s="14"/>
      <c r="C21" s="14"/>
      <c r="D21" s="14"/>
      <c r="I21" s="1"/>
    </row>
    <row r="22" spans="2:12">
      <c r="B22" s="14"/>
      <c r="C22" s="14"/>
      <c r="D22" s="14"/>
      <c r="I22" s="12"/>
    </row>
    <row r="23" spans="2:12">
      <c r="B23" s="14">
        <v>115</v>
      </c>
      <c r="C23" s="15">
        <f>G3</f>
        <v>1.7024100730407858</v>
      </c>
      <c r="D23" s="14"/>
    </row>
    <row r="24" spans="2:12">
      <c r="B24" s="14">
        <v>164</v>
      </c>
      <c r="C24" s="15">
        <f t="shared" ref="C24:C26" si="5">G4</f>
        <v>1.8807985530813114</v>
      </c>
      <c r="D24" s="14"/>
      <c r="I24" s="12"/>
    </row>
    <row r="25" spans="2:12">
      <c r="B25" s="14">
        <v>181</v>
      </c>
      <c r="C25" s="15">
        <f t="shared" si="5"/>
        <v>1.8998122495710423</v>
      </c>
      <c r="D25" s="14"/>
      <c r="I25" s="12"/>
    </row>
    <row r="26" spans="2:12">
      <c r="B26" s="14">
        <v>263</v>
      </c>
      <c r="C26" s="15">
        <f t="shared" si="5"/>
        <v>1.9385150923436083</v>
      </c>
      <c r="D26" s="14"/>
    </row>
    <row r="27" spans="2:12">
      <c r="B27" s="14"/>
      <c r="C27" s="14"/>
      <c r="D27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Regressão</vt:lpstr>
      <vt:lpstr>com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Guga</dc:creator>
  <cp:lastModifiedBy>Guga</cp:lastModifiedBy>
  <dcterms:created xsi:type="dcterms:W3CDTF">2019-06-26T23:50:35Z</dcterms:created>
  <dcterms:modified xsi:type="dcterms:W3CDTF">2019-07-10T00:10:00Z</dcterms:modified>
</cp:coreProperties>
</file>