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FF218664-F43D-4E80-9FE9-9E434782937C}" xr6:coauthVersionLast="47" xr6:coauthVersionMax="47" xr10:uidLastSave="{00000000-0000-0000-0000-000000000000}"/>
  <bookViews>
    <workbookView xWindow="-120" yWindow="-120" windowWidth="29040" windowHeight="15720" activeTab="4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3" l="1"/>
  <c r="D100" i="3" s="1"/>
  <c r="E100" i="3"/>
  <c r="G99" i="3"/>
  <c r="D99" i="3" s="1"/>
  <c r="E99" i="3"/>
  <c r="G98" i="3"/>
  <c r="D98" i="3" s="1"/>
  <c r="E98" i="3"/>
  <c r="G97" i="3"/>
  <c r="D97" i="3" s="1"/>
  <c r="E97" i="3"/>
  <c r="G96" i="3"/>
  <c r="D96" i="3" s="1"/>
  <c r="E96" i="3"/>
  <c r="G95" i="3"/>
  <c r="D95" i="3" s="1"/>
  <c r="E95" i="3"/>
  <c r="G94" i="3"/>
  <c r="D94" i="3" s="1"/>
  <c r="E94" i="3"/>
  <c r="G93" i="3"/>
  <c r="D93" i="3" s="1"/>
  <c r="E93" i="3"/>
  <c r="G92" i="3"/>
  <c r="D92" i="3" s="1"/>
  <c r="E92" i="3"/>
  <c r="G91" i="3"/>
  <c r="D91" i="3" s="1"/>
  <c r="E91" i="3"/>
  <c r="G90" i="3"/>
  <c r="D90" i="3" s="1"/>
  <c r="E90" i="3"/>
  <c r="E290" i="7"/>
  <c r="F290" i="7"/>
  <c r="G290" i="7"/>
  <c r="H290" i="7"/>
  <c r="I290" i="7"/>
  <c r="E291" i="7"/>
  <c r="F291" i="7"/>
  <c r="G291" i="7"/>
  <c r="H291" i="7"/>
  <c r="I291" i="7"/>
  <c r="I289" i="7"/>
  <c r="E289" i="7"/>
  <c r="F289" i="7"/>
  <c r="G289" i="7"/>
  <c r="H289" i="7"/>
  <c r="G89" i="3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K273" i="7" s="1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J273" i="7" l="1"/>
  <c r="K274" i="7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C11" i="5" l="1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B8" i="5" l="1"/>
  <c r="B12" i="5"/>
  <c r="B11" i="5"/>
  <c r="B9" i="5"/>
  <c r="D8" i="5"/>
  <c r="E11" i="5"/>
  <c r="K9" i="5"/>
  <c r="K8" i="5"/>
  <c r="C9" i="5"/>
  <c r="C8" i="5"/>
  <c r="E9" i="5"/>
  <c r="E8" i="5"/>
  <c r="G9" i="5"/>
  <c r="G8" i="5"/>
  <c r="F9" i="5"/>
  <c r="F8" i="5"/>
  <c r="M6" i="5"/>
  <c r="H7" i="5"/>
  <c r="H6" i="5"/>
  <c r="I7" i="5"/>
  <c r="I6" i="5"/>
  <c r="J6" i="5"/>
  <c r="L6" i="5"/>
  <c r="J7" i="5"/>
  <c r="G2" i="5"/>
  <c r="F3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B10" i="5" l="1"/>
  <c r="D9" i="5"/>
  <c r="D10" i="5" s="1"/>
  <c r="B13" i="5"/>
  <c r="K19" i="7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C13" i="5" s="1"/>
  <c r="J9" i="5"/>
  <c r="J8" i="5"/>
  <c r="I9" i="5"/>
  <c r="I8" i="5"/>
  <c r="L9" i="5"/>
  <c r="L8" i="5"/>
  <c r="H9" i="5"/>
  <c r="H8" i="5"/>
  <c r="M9" i="5"/>
  <c r="M8" i="5"/>
  <c r="F11" i="5"/>
  <c r="H2" i="5"/>
  <c r="G3" i="5"/>
  <c r="G10" i="5"/>
  <c r="E10" i="5"/>
  <c r="K10" i="5"/>
  <c r="C10" i="5"/>
  <c r="F10" i="5"/>
  <c r="K39" i="7" l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N8" i="5" a="1"/>
  <c r="N8" i="5" s="1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<sst xmlns="http://schemas.openxmlformats.org/spreadsheetml/2006/main" count="294" uniqueCount="73">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</sst>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"/>
    <numFmt numFmtId="165" formatCode="#,##0.00000000"/>
    <numFmt numFmtId="166" formatCode="0.0000%"/>
    <numFmt numFmtId="167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6" fontId="3" fillId="0" borderId="0" xfId="0" applyNumberFormat="1" applyFont="1"/>
    <xf numFmtId="167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91"/>
  <sheetViews>
    <sheetView showGridLines="0" workbookViewId="0">
      <pane ySplit="1" topLeftCell="A286" activePane="bottomLeft" state="frozen"/>
      <selection pane="bottomLeft" activeCell="M291" sqref="M291"/>
    </sheetView>
  </sheetViews>
  <sheetFormatPr defaultRowHeight="15" x14ac:dyDescent="0.25"/>
  <cols>
    <col min="1" max="1" width="10.42578125" style="47" bestFit="1" customWidth="1"/>
    <col min="2" max="2" width="21" style="64" bestFit="1" customWidth="1"/>
    <col min="3" max="3" width="12.28515625" style="59" bestFit="1" customWidth="1"/>
    <col min="4" max="4" width="8.5703125" style="70" bestFit="1" customWidth="1"/>
    <col min="5" max="6" width="10.7109375" style="49" bestFit="1" customWidth="1"/>
    <col min="7" max="7" width="13.28515625" style="49" bestFit="1" customWidth="1"/>
    <col min="8" max="8" width="11.42578125" style="49" bestFit="1" customWidth="1"/>
    <col min="9" max="9" width="8.140625" style="83" bestFit="1" customWidth="1"/>
    <col min="10" max="10" width="11.85546875" style="49" bestFit="1" customWidth="1"/>
    <col min="11" max="11" width="10.140625" style="49" bestFit="1" customWidth="1"/>
    <col min="12" max="12" width="16" style="64" bestFit="1" customWidth="1"/>
    <col min="13" max="13" width="14.28515625" style="64" bestFit="1" customWidth="1"/>
    <col min="14" max="14" width="13.85546875" bestFit="1" customWidth="1"/>
    <col min="15" max="15" width="13.85546875" customWidth="1"/>
    <col min="16" max="16" width="10.42578125" style="47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2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.75" thickBot="1" x14ac:dyDescent="0.3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.75" thickBot="1" x14ac:dyDescent="0.3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.75" thickBot="1" x14ac:dyDescent="0.3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.75" thickBot="1" x14ac:dyDescent="0.3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.75" thickBot="1" x14ac:dyDescent="0.3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.75" thickBot="1" x14ac:dyDescent="0.3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.75" thickBot="1" x14ac:dyDescent="0.3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.75" thickBot="1" x14ac:dyDescent="0.3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.75" thickBot="1" x14ac:dyDescent="0.3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.75" thickBot="1" x14ac:dyDescent="0.3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.75" thickBot="1" x14ac:dyDescent="0.3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.75" thickBot="1" x14ac:dyDescent="0.3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.75" thickBot="1" x14ac:dyDescent="0.3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.75" thickBot="1" x14ac:dyDescent="0.3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.75" thickBot="1" x14ac:dyDescent="0.3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.75" thickBot="1" x14ac:dyDescent="0.3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.75" thickBot="1" x14ac:dyDescent="0.3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.75" thickBot="1" x14ac:dyDescent="0.3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.75" thickBot="1" x14ac:dyDescent="0.3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.75" thickBot="1" x14ac:dyDescent="0.3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.75" thickBot="1" x14ac:dyDescent="0.3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.75" thickBot="1" x14ac:dyDescent="0.3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.75" thickBot="1" x14ac:dyDescent="0.3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.75" thickBot="1" x14ac:dyDescent="0.3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.75" thickBot="1" x14ac:dyDescent="0.3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.75" thickBot="1" x14ac:dyDescent="0.3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.75" thickBot="1" x14ac:dyDescent="0.3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.75" thickBot="1" x14ac:dyDescent="0.3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.75" thickBot="1" x14ac:dyDescent="0.3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.75" thickBot="1" x14ac:dyDescent="0.3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.75" thickBot="1" x14ac:dyDescent="0.3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.75" thickBot="1" x14ac:dyDescent="0.3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.75" thickBot="1" x14ac:dyDescent="0.3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.75" thickBot="1" x14ac:dyDescent="0.3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.75" thickBot="1" x14ac:dyDescent="0.3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.75" thickBot="1" x14ac:dyDescent="0.3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.75" thickBot="1" x14ac:dyDescent="0.3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.75" thickBot="1" x14ac:dyDescent="0.3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.75" thickBot="1" x14ac:dyDescent="0.3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.75" thickBot="1" x14ac:dyDescent="0.3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.75" thickBot="1" x14ac:dyDescent="0.3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.75" thickBot="1" x14ac:dyDescent="0.3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.75" thickBot="1" x14ac:dyDescent="0.3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.75" thickBot="1" x14ac:dyDescent="0.3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.75" thickBot="1" x14ac:dyDescent="0.3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.75" thickBot="1" x14ac:dyDescent="0.3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.75" thickBot="1" x14ac:dyDescent="0.3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.75" thickBot="1" x14ac:dyDescent="0.3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.75" thickBot="1" x14ac:dyDescent="0.3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.75" thickBot="1" x14ac:dyDescent="0.3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.75" thickBot="1" x14ac:dyDescent="0.3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.75" thickBot="1" x14ac:dyDescent="0.3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.75" thickBot="1" x14ac:dyDescent="0.3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.75" thickBot="1" x14ac:dyDescent="0.3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.75" thickBot="1" x14ac:dyDescent="0.3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.75" thickBot="1" x14ac:dyDescent="0.3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.75" thickBot="1" x14ac:dyDescent="0.3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.75" thickBot="1" x14ac:dyDescent="0.3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.75" thickBot="1" x14ac:dyDescent="0.3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.75" thickBot="1" x14ac:dyDescent="0.3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.75" thickBot="1" x14ac:dyDescent="0.3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.75" thickBot="1" x14ac:dyDescent="0.3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.75" thickBot="1" x14ac:dyDescent="0.3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.75" thickBot="1" x14ac:dyDescent="0.3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.75" thickBot="1" x14ac:dyDescent="0.3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.75" thickBot="1" x14ac:dyDescent="0.3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.75" thickBot="1" x14ac:dyDescent="0.3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.75" thickBot="1" x14ac:dyDescent="0.3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.75" thickBot="1" x14ac:dyDescent="0.3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.75" thickBot="1" x14ac:dyDescent="0.3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.75" thickBot="1" x14ac:dyDescent="0.3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.75" thickBot="1" x14ac:dyDescent="0.3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.75" thickBot="1" x14ac:dyDescent="0.3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.75" thickBot="1" x14ac:dyDescent="0.3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.75" thickBot="1" x14ac:dyDescent="0.3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.75" thickBot="1" x14ac:dyDescent="0.3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.75" thickBot="1" x14ac:dyDescent="0.3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.75" thickBot="1" x14ac:dyDescent="0.3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.75" thickBot="1" x14ac:dyDescent="0.3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.75" thickBot="1" x14ac:dyDescent="0.3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.75" thickBot="1" x14ac:dyDescent="0.3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.75" thickBot="1" x14ac:dyDescent="0.3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.75" thickBot="1" x14ac:dyDescent="0.3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.75" thickBot="1" x14ac:dyDescent="0.3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.75" thickBot="1" x14ac:dyDescent="0.3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.75" thickBot="1" x14ac:dyDescent="0.3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.75" thickBot="1" x14ac:dyDescent="0.3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.75" thickBot="1" x14ac:dyDescent="0.3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.75" thickBot="1" x14ac:dyDescent="0.3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.75" thickBot="1" x14ac:dyDescent="0.3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.75" thickBot="1" x14ac:dyDescent="0.3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.75" thickBot="1" x14ac:dyDescent="0.3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.75" thickBot="1" x14ac:dyDescent="0.3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.75" thickBot="1" x14ac:dyDescent="0.3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.75" thickBot="1" x14ac:dyDescent="0.3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.75" thickBot="1" x14ac:dyDescent="0.3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.75" thickBot="1" x14ac:dyDescent="0.3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.75" thickBot="1" x14ac:dyDescent="0.3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.75" thickBot="1" x14ac:dyDescent="0.3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.75" thickBot="1" x14ac:dyDescent="0.3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.75" thickBot="1" x14ac:dyDescent="0.3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.75" thickBot="1" x14ac:dyDescent="0.3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.75" thickBot="1" x14ac:dyDescent="0.3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.75" thickBot="1" x14ac:dyDescent="0.3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.75" thickBot="1" x14ac:dyDescent="0.3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.75" thickBot="1" x14ac:dyDescent="0.3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.75" thickBot="1" x14ac:dyDescent="0.3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.75" thickBot="1" x14ac:dyDescent="0.3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.75" thickBot="1" x14ac:dyDescent="0.3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.75" thickBot="1" x14ac:dyDescent="0.3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.75" thickBot="1" x14ac:dyDescent="0.3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.75" thickBot="1" x14ac:dyDescent="0.3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.75" thickBot="1" x14ac:dyDescent="0.3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.75" thickBot="1" x14ac:dyDescent="0.3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.75" thickBot="1" x14ac:dyDescent="0.3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.75" thickBot="1" x14ac:dyDescent="0.3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.75" thickBot="1" x14ac:dyDescent="0.3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.75" thickBot="1" x14ac:dyDescent="0.3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.75" thickBot="1" x14ac:dyDescent="0.3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.75" thickBot="1" x14ac:dyDescent="0.3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.75" thickBot="1" x14ac:dyDescent="0.3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.75" thickBot="1" x14ac:dyDescent="0.3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.75" thickBot="1" x14ac:dyDescent="0.3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.75" thickBot="1" x14ac:dyDescent="0.3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.75" thickBot="1" x14ac:dyDescent="0.3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.75" thickBot="1" x14ac:dyDescent="0.3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.75" thickBot="1" x14ac:dyDescent="0.3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.75" thickBot="1" x14ac:dyDescent="0.3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.75" thickBot="1" x14ac:dyDescent="0.3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.75" thickBot="1" x14ac:dyDescent="0.3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.75" thickBot="1" x14ac:dyDescent="0.3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.75" thickBot="1" x14ac:dyDescent="0.3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.75" thickBot="1" x14ac:dyDescent="0.3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.75" thickBot="1" x14ac:dyDescent="0.3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.75" thickBot="1" x14ac:dyDescent="0.3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.75" thickBot="1" x14ac:dyDescent="0.3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.75" thickBot="1" x14ac:dyDescent="0.3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.75" thickBot="1" x14ac:dyDescent="0.3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.75" thickBot="1" x14ac:dyDescent="0.3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.75" thickBot="1" x14ac:dyDescent="0.3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.75" thickBot="1" x14ac:dyDescent="0.3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.75" thickBot="1" x14ac:dyDescent="0.3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.75" thickBot="1" x14ac:dyDescent="0.3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.75" thickBot="1" x14ac:dyDescent="0.3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.75" thickBot="1" x14ac:dyDescent="0.3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.75" thickBot="1" x14ac:dyDescent="0.3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.75" thickBot="1" x14ac:dyDescent="0.3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.75" thickBot="1" x14ac:dyDescent="0.3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.75" thickBot="1" x14ac:dyDescent="0.3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.75" thickBot="1" x14ac:dyDescent="0.3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.75" thickBot="1" x14ac:dyDescent="0.3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.75" thickBot="1" x14ac:dyDescent="0.3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.75" thickBot="1" x14ac:dyDescent="0.3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.75" thickBot="1" x14ac:dyDescent="0.3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.75" thickBot="1" x14ac:dyDescent="0.3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.75" thickBot="1" x14ac:dyDescent="0.3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.75" thickBot="1" x14ac:dyDescent="0.3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.75" thickBot="1" x14ac:dyDescent="0.3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.75" thickBot="1" x14ac:dyDescent="0.3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.75" thickBot="1" x14ac:dyDescent="0.3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.75" thickBot="1" x14ac:dyDescent="0.3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.75" thickBot="1" x14ac:dyDescent="0.3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.75" thickBot="1" x14ac:dyDescent="0.3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.75" thickBot="1" x14ac:dyDescent="0.3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.75" thickBot="1" x14ac:dyDescent="0.3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.75" thickBot="1" x14ac:dyDescent="0.3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.75" thickBot="1" x14ac:dyDescent="0.3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.75" thickBot="1" x14ac:dyDescent="0.3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.75" thickBot="1" x14ac:dyDescent="0.3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.75" thickBot="1" x14ac:dyDescent="0.3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.75" thickBot="1" x14ac:dyDescent="0.3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.75" thickBot="1" x14ac:dyDescent="0.3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.75" thickBot="1" x14ac:dyDescent="0.3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.75" thickBot="1" x14ac:dyDescent="0.3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.75" thickBot="1" x14ac:dyDescent="0.3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.75" thickBot="1" x14ac:dyDescent="0.3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.75" thickBot="1" x14ac:dyDescent="0.3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.75" thickBot="1" x14ac:dyDescent="0.3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.75" thickBot="1" x14ac:dyDescent="0.3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.75" thickBot="1" x14ac:dyDescent="0.3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.75" thickBot="1" x14ac:dyDescent="0.3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.75" thickBot="1" x14ac:dyDescent="0.3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.75" thickBot="1" x14ac:dyDescent="0.3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.75" thickBot="1" x14ac:dyDescent="0.3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.75" thickBot="1" x14ac:dyDescent="0.3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.75" thickBot="1" x14ac:dyDescent="0.3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.75" thickBot="1" x14ac:dyDescent="0.3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.75" thickBot="1" x14ac:dyDescent="0.3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.75" thickBot="1" x14ac:dyDescent="0.3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.75" thickBot="1" x14ac:dyDescent="0.3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.75" thickBot="1" x14ac:dyDescent="0.3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.75" thickBot="1" x14ac:dyDescent="0.3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.75" thickBot="1" x14ac:dyDescent="0.3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.75" thickBot="1" x14ac:dyDescent="0.3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.75" thickBot="1" x14ac:dyDescent="0.3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.75" thickBot="1" x14ac:dyDescent="0.3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.75" thickBot="1" x14ac:dyDescent="0.3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.75" thickBot="1" x14ac:dyDescent="0.3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.75" thickBot="1" x14ac:dyDescent="0.3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.75" thickBot="1" x14ac:dyDescent="0.3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.75" thickBot="1" x14ac:dyDescent="0.3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.75" thickBot="1" x14ac:dyDescent="0.3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.75" thickBot="1" x14ac:dyDescent="0.3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.75" thickBot="1" x14ac:dyDescent="0.3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.75" thickBot="1" x14ac:dyDescent="0.3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.75" thickBot="1" x14ac:dyDescent="0.3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.75" thickBot="1" x14ac:dyDescent="0.3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.75" thickBot="1" x14ac:dyDescent="0.3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.75" thickBot="1" x14ac:dyDescent="0.3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.75" thickBot="1" x14ac:dyDescent="0.3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.75" thickBot="1" x14ac:dyDescent="0.3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.75" thickBot="1" x14ac:dyDescent="0.3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.75" thickBot="1" x14ac:dyDescent="0.3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.75" thickBot="1" x14ac:dyDescent="0.3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.75" thickBot="1" x14ac:dyDescent="0.3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.75" thickBot="1" x14ac:dyDescent="0.3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.75" thickBot="1" x14ac:dyDescent="0.3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.75" thickBot="1" x14ac:dyDescent="0.3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.75" thickBot="1" x14ac:dyDescent="0.3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.75" thickBot="1" x14ac:dyDescent="0.3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.75" thickBot="1" x14ac:dyDescent="0.3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.75" thickBot="1" x14ac:dyDescent="0.3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.75" thickBot="1" x14ac:dyDescent="0.3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.75" thickBot="1" x14ac:dyDescent="0.3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.75" thickBot="1" x14ac:dyDescent="0.3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.75" thickBot="1" x14ac:dyDescent="0.3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.75" thickBot="1" x14ac:dyDescent="0.3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.75" thickBot="1" x14ac:dyDescent="0.3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.75" thickBot="1" x14ac:dyDescent="0.3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.75" thickBot="1" x14ac:dyDescent="0.3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.75" thickBot="1" x14ac:dyDescent="0.3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.75" thickBot="1" x14ac:dyDescent="0.3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.75" thickBot="1" x14ac:dyDescent="0.3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.75" thickBot="1" x14ac:dyDescent="0.3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.75" thickBot="1" x14ac:dyDescent="0.3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.75" thickBot="1" x14ac:dyDescent="0.3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.75" thickBot="1" x14ac:dyDescent="0.3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.75" thickBot="1" x14ac:dyDescent="0.3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.75" thickBot="1" x14ac:dyDescent="0.3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.75" thickBot="1" x14ac:dyDescent="0.3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  <row r="282" spans="1:13" ht="15.75" thickBot="1" x14ac:dyDescent="0.3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100.45751850475033</v>
      </c>
      <c r="M282" s="82">
        <f t="shared" ref="M282" si="105">M281*(1+F282)</f>
        <v>103.04209094053307</v>
      </c>
    </row>
    <row r="283" spans="1:13" ht="15.75" thickBot="1" x14ac:dyDescent="0.3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100.75156907782085</v>
      </c>
      <c r="M283" s="82">
        <f t="shared" ref="M283:M284" si="114">M282*(1+F283)</f>
        <v>103.85169337401146</v>
      </c>
    </row>
    <row r="284" spans="1:13" ht="15.75" thickBot="1" x14ac:dyDescent="0.3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100.66747464508057</v>
      </c>
      <c r="M284" s="82">
        <f t="shared" si="114"/>
        <v>103.41828568213</v>
      </c>
    </row>
    <row r="285" spans="1:13" ht="15.75" thickBot="1" x14ac:dyDescent="0.3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100.74137920647682</v>
      </c>
      <c r="M285" s="82">
        <f t="shared" ref="M285" si="123">M284*(1+F285)</f>
        <v>103.7239439096775</v>
      </c>
    </row>
    <row r="286" spans="1:13" ht="15.75" thickBot="1" x14ac:dyDescent="0.3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</v>
      </c>
      <c r="M286" s="82">
        <f t="shared" ref="M286" si="132">M285*(1+F286)</f>
        <v>102.92139512760406</v>
      </c>
    </row>
    <row r="287" spans="1:13" ht="15.75" thickBot="1" x14ac:dyDescent="0.3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100.75677599010105</v>
      </c>
      <c r="M287" s="82">
        <f t="shared" ref="M287:M288" si="141">M286*(1+F287)</f>
        <v>103.50684819421429</v>
      </c>
    </row>
    <row r="288" spans="1:13" ht="15.75" thickBot="1" x14ac:dyDescent="0.3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101.23004512455748</v>
      </c>
      <c r="M288" s="82">
        <f t="shared" si="141"/>
        <v>103.86109824255139</v>
      </c>
    </row>
    <row r="289" spans="1:13" ht="15.75" thickBot="1" x14ac:dyDescent="0.3">
      <c r="A289" s="60">
        <v>45743</v>
      </c>
      <c r="B289" s="26">
        <v>133149</v>
      </c>
      <c r="C289" s="26">
        <v>134360.5</v>
      </c>
      <c r="D289" s="68">
        <v>1.808999</v>
      </c>
      <c r="E289" s="79">
        <f t="shared" ref="E289:E290" si="142">D289/D288-1</f>
        <v>5.2100127374310468E-4</v>
      </c>
      <c r="F289" s="79">
        <f t="shared" ref="F289:F290" si="143">B289/B288-1</f>
        <v>4.7464533655297014E-3</v>
      </c>
      <c r="G289" s="79">
        <f t="shared" ref="G289:G290" si="144">D289/$D$2-1</f>
        <v>1.2827861070084712E-2</v>
      </c>
      <c r="H289" s="79">
        <f t="shared" ref="H289:H290" si="145">B289/$B$2-1</f>
        <v>4.3540701018523809E-2</v>
      </c>
      <c r="I289" s="80" t="str">
        <f t="shared" ref="I289:I290" si="146">TEXT(A289,"mmaaaa")</f>
        <v>032025</v>
      </c>
      <c r="J289" s="79">
        <f t="shared" ref="J289:J290" si="147">IF(I289=I288,(1+E289)*(1+J288)-1,E289)</f>
        <v>3.9099217085121429E-2</v>
      </c>
      <c r="K289" s="79">
        <f t="shared" ref="K289:K290" si="148">IF(I289=I288,(1+F289)*(1+K288)-1,F289)</f>
        <v>8.4284073974544516E-2</v>
      </c>
      <c r="L289" s="81">
        <f t="shared" ref="L289:L290" si="149">L288*(1+E289)</f>
        <v>101.28278610700845</v>
      </c>
      <c r="M289" s="82">
        <f t="shared" ref="M289:M290" si="150">M288*(1+F289)</f>
        <v>104.35407010185236</v>
      </c>
    </row>
    <row r="290" spans="1:13" ht="15.75" thickBot="1" x14ac:dyDescent="0.3">
      <c r="A290" s="60">
        <v>45744</v>
      </c>
      <c r="B290" s="26">
        <v>131902</v>
      </c>
      <c r="C290" s="26">
        <v>133440.13</v>
      </c>
      <c r="D290" s="68">
        <v>1.7966070000000001</v>
      </c>
      <c r="E290" s="79">
        <f t="shared" ref="E290:E291" si="151">D290/D289-1</f>
        <v>-6.8501972637906583E-3</v>
      </c>
      <c r="F290" s="79">
        <f t="shared" ref="F290:F291" si="152">B290/B289-1</f>
        <v>-9.3654477314887297E-3</v>
      </c>
      <c r="G290" s="79">
        <f t="shared" ref="G290:G291" si="153">D290/$D$2-1</f>
        <v>5.8897904274914925E-3</v>
      </c>
      <c r="H290" s="79">
        <f t="shared" ref="H290:H291" si="154">B290/$B$2-1</f>
        <v>3.3767475127453483E-2</v>
      </c>
      <c r="I290" s="80" t="str">
        <f t="shared" ref="I290:I291" si="155">TEXT(A290,"mmaaaa")</f>
        <v>032025</v>
      </c>
      <c r="J290" s="79">
        <f t="shared" ref="J290:J291" si="156">IF(I290=I289,(1+E290)*(1+J289)-1,E290)</f>
        <v>3.1981182471437997E-2</v>
      </c>
      <c r="K290" s="79">
        <f t="shared" ref="K290:K291" si="157">IF(I290=I289,(1+F290)*(1+K289)-1,F290)</f>
        <v>7.4129268153650285E-2</v>
      </c>
      <c r="L290" s="81">
        <f t="shared" ref="L290:L291" si="158">L289*(1+E290)</f>
        <v>100.58897904274913</v>
      </c>
      <c r="M290" s="82">
        <f t="shared" ref="M290:M291" si="159">M289*(1+F290)</f>
        <v>103.37674751274535</v>
      </c>
    </row>
    <row r="291" spans="1:13" ht="15.75" thickBot="1" x14ac:dyDescent="0.3">
      <c r="A291" s="60">
        <v>45747</v>
      </c>
      <c r="B291" s="26">
        <v>130260</v>
      </c>
      <c r="C291" s="26">
        <v>132059.6</v>
      </c>
      <c r="D291" s="68">
        <v>1.7780199999999999</v>
      </c>
      <c r="E291" s="79">
        <f t="shared" si="151"/>
        <v>-1.0345612590844877E-2</v>
      </c>
      <c r="F291" s="79">
        <f t="shared" si="152"/>
        <v>-1.2448636108626121E-2</v>
      </c>
      <c r="G291" s="79">
        <f t="shared" si="153"/>
        <v>-4.5167556533575182E-3</v>
      </c>
      <c r="H291" s="79">
        <f t="shared" si="154"/>
        <v>2.0898480008658682E-2</v>
      </c>
      <c r="I291" s="80" t="str">
        <f t="shared" si="155"/>
        <v>032025</v>
      </c>
      <c r="J291" s="79">
        <f t="shared" si="156"/>
        <v>2.1304704956546461E-2</v>
      </c>
      <c r="K291" s="79">
        <f t="shared" si="157"/>
        <v>6.0757823760780649E-2</v>
      </c>
      <c r="L291" s="81">
        <f t="shared" si="158"/>
        <v>99.548324434664238</v>
      </c>
      <c r="M291" s="82">
        <f t="shared" si="159"/>
        <v>102.08984800086587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6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.75" thickBot="1" x14ac:dyDescent="0.3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22" sqref="A2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7" x14ac:dyDescent="0.2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100"/>
  <sheetViews>
    <sheetView showGridLines="0" topLeftCell="A71" workbookViewId="0">
      <selection activeCell="G95" sqref="G95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  <col min="8" max="8" width="8.85546875" bestFit="1" customWidth="1"/>
    <col min="9" max="9" width="10.140625" bestFit="1" customWidth="1"/>
    <col min="10" max="10" width="12" bestFit="1" customWidth="1"/>
  </cols>
  <sheetData>
    <row r="1" spans="1:13" x14ac:dyDescent="0.2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72</v>
      </c>
    </row>
    <row r="2" spans="1:13" x14ac:dyDescent="0.2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2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2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2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2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2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2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2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2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2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2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2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2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2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2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2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2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2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2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2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2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2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2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2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2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2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2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2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2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2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2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2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2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2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2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2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2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2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2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2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2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2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2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25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25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25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25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25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25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25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25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25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25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25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25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5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25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25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25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25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25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25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9" x14ac:dyDescent="0.25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9" x14ac:dyDescent="0.25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9" x14ac:dyDescent="0.25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9" x14ac:dyDescent="0.25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9" x14ac:dyDescent="0.25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9" x14ac:dyDescent="0.25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9" x14ac:dyDescent="0.25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9" x14ac:dyDescent="0.25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9" x14ac:dyDescent="0.25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9" x14ac:dyDescent="0.25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9" x14ac:dyDescent="0.25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9" x14ac:dyDescent="0.25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9" x14ac:dyDescent="0.25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9" x14ac:dyDescent="0.25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  <row r="79" spans="1:9" x14ac:dyDescent="0.25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  <c r="I79" s="1"/>
    </row>
    <row r="80" spans="1:9" x14ac:dyDescent="0.25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  <c r="H80" s="1"/>
      <c r="I80" s="1"/>
    </row>
    <row r="81" spans="1:9" x14ac:dyDescent="0.25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  <c r="H81" s="1"/>
      <c r="I81" s="1"/>
    </row>
    <row r="82" spans="1:9" x14ac:dyDescent="0.25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  <c r="H82" s="1"/>
      <c r="I82" s="1"/>
    </row>
    <row r="83" spans="1:9" x14ac:dyDescent="0.25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  <c r="H83" s="1"/>
      <c r="I83" s="1"/>
    </row>
    <row r="84" spans="1:9" x14ac:dyDescent="0.25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  <c r="H84" s="1"/>
      <c r="I84" s="1"/>
    </row>
    <row r="85" spans="1:9" x14ac:dyDescent="0.25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  <c r="H85" s="1"/>
      <c r="I85" s="1"/>
    </row>
    <row r="86" spans="1:9" x14ac:dyDescent="0.25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  <c r="H86" s="1"/>
      <c r="I86" s="1"/>
    </row>
    <row r="87" spans="1:9" x14ac:dyDescent="0.25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  <c r="H87" s="1"/>
      <c r="I87" s="1"/>
    </row>
    <row r="88" spans="1:9" x14ac:dyDescent="0.25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  <c r="H88" s="1"/>
      <c r="I88" s="1"/>
    </row>
    <row r="89" spans="1:9" x14ac:dyDescent="0.25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  <c r="H89" s="1"/>
      <c r="I89" s="1"/>
    </row>
    <row r="90" spans="1:9" x14ac:dyDescent="0.25">
      <c r="A90" s="9">
        <v>45747</v>
      </c>
      <c r="B90" s="10" t="s">
        <v>22</v>
      </c>
      <c r="C90" s="11">
        <v>16293.45</v>
      </c>
      <c r="D90" s="41">
        <f>C90/G90</f>
        <v>0.12337951955026367</v>
      </c>
      <c r="E90" s="10" t="str">
        <f>_xlfn.XLOOKUP(B90,Cadastro_Acoes!A:A,Cadastro_Acoes!C:C)</f>
        <v>Títulos Públicos</v>
      </c>
      <c r="F90" s="10" t="s">
        <v>23</v>
      </c>
      <c r="G90" s="11">
        <f>_xlfn.XLOOKUP(A90,Historico_Cota!A:A,Historico_Cota!C:C)</f>
        <v>132059.6</v>
      </c>
      <c r="I90" s="1"/>
    </row>
    <row r="91" spans="1:9" x14ac:dyDescent="0.25">
      <c r="A91" s="9">
        <v>45747</v>
      </c>
      <c r="B91" s="10" t="s">
        <v>24</v>
      </c>
      <c r="C91" s="11">
        <v>14348.71</v>
      </c>
      <c r="D91" s="41">
        <f t="shared" ref="D91:D96" si="11">C91/G91</f>
        <v>0.10865328987820649</v>
      </c>
      <c r="E91" s="10" t="str">
        <f>_xlfn.XLOOKUP(B91,Cadastro_Acoes!A:A,Cadastro_Acoes!C:C)</f>
        <v>Intermediários Financeiros</v>
      </c>
      <c r="F91" s="10" t="s">
        <v>63</v>
      </c>
      <c r="G91" s="11">
        <f>_xlfn.XLOOKUP(A91,Historico_Cota!A:A,Historico_Cota!C:C)</f>
        <v>132059.6</v>
      </c>
    </row>
    <row r="92" spans="1:9" x14ac:dyDescent="0.25">
      <c r="A92" s="9">
        <v>45747</v>
      </c>
      <c r="B92" s="10" t="s">
        <v>25</v>
      </c>
      <c r="C92" s="11">
        <v>7173.4</v>
      </c>
      <c r="D92" s="41">
        <f t="shared" si="11"/>
        <v>5.4319413355787834E-2</v>
      </c>
      <c r="E92" s="10" t="str">
        <f>_xlfn.XLOOKUP(B92,Cadastro_Acoes!A:A,Cadastro_Acoes!C:C)</f>
        <v>Previdência e Seguros</v>
      </c>
      <c r="F92" s="10" t="s">
        <v>63</v>
      </c>
      <c r="G92" s="11">
        <f>_xlfn.XLOOKUP(A92,Historico_Cota!A:A,Historico_Cota!C:C)</f>
        <v>132059.6</v>
      </c>
    </row>
    <row r="93" spans="1:9" x14ac:dyDescent="0.25">
      <c r="A93" s="9">
        <v>45747</v>
      </c>
      <c r="B93" s="10" t="s">
        <v>26</v>
      </c>
      <c r="C93" s="11">
        <v>14423.6</v>
      </c>
      <c r="D93" s="41">
        <f t="shared" si="11"/>
        <v>0.10922038231222872</v>
      </c>
      <c r="E93" s="10" t="str">
        <f>_xlfn.XLOOKUP(B93,Cadastro_Acoes!A:A,Cadastro_Acoes!C:C)</f>
        <v>Intermediários Financeiros</v>
      </c>
      <c r="F93" s="10" t="s">
        <v>63</v>
      </c>
      <c r="G93" s="11">
        <f>_xlfn.XLOOKUP(A93,Historico_Cota!A:A,Historico_Cota!C:C)</f>
        <v>132059.6</v>
      </c>
    </row>
    <row r="94" spans="1:9" x14ac:dyDescent="0.25">
      <c r="A94" s="9">
        <v>45747</v>
      </c>
      <c r="B94" s="10" t="s">
        <v>27</v>
      </c>
      <c r="C94" s="11">
        <v>11116.8</v>
      </c>
      <c r="D94" s="41">
        <f t="shared" si="11"/>
        <v>8.4180173194527308E-2</v>
      </c>
      <c r="E94" s="10" t="str">
        <f>_xlfn.XLOOKUP(B94,Cadastro_Acoes!A:A,Cadastro_Acoes!C:C)</f>
        <v>Energia Elétrica</v>
      </c>
      <c r="F94" s="10" t="s">
        <v>63</v>
      </c>
      <c r="G94" s="11">
        <f>_xlfn.XLOOKUP(A94,Historico_Cota!A:A,Historico_Cota!C:C)</f>
        <v>132059.6</v>
      </c>
    </row>
    <row r="95" spans="1:9" x14ac:dyDescent="0.25">
      <c r="A95" s="9">
        <v>45747</v>
      </c>
      <c r="B95" s="10" t="s">
        <v>28</v>
      </c>
      <c r="C95" s="11">
        <v>15236.06</v>
      </c>
      <c r="D95" s="41">
        <f t="shared" si="11"/>
        <v>0.11537260449069965</v>
      </c>
      <c r="E95" s="10" t="str">
        <f>_xlfn.XLOOKUP(B95,Cadastro_Acoes!A:A,Cadastro_Acoes!C:C)</f>
        <v>Energia Elétrica</v>
      </c>
      <c r="F95" s="10" t="s">
        <v>63</v>
      </c>
      <c r="G95" s="11">
        <f>_xlfn.XLOOKUP(A95,Historico_Cota!A:A,Historico_Cota!C:C)</f>
        <v>132059.6</v>
      </c>
    </row>
    <row r="96" spans="1:9" x14ac:dyDescent="0.25">
      <c r="A96" s="9">
        <v>45747</v>
      </c>
      <c r="B96" s="10" t="s">
        <v>29</v>
      </c>
      <c r="C96" s="11">
        <v>6815.3</v>
      </c>
      <c r="D96" s="41">
        <f t="shared" si="11"/>
        <v>5.1607758920972045E-2</v>
      </c>
      <c r="E96" s="10" t="str">
        <f>_xlfn.XLOOKUP(B96,Cadastro_Acoes!A:A,Cadastro_Acoes!C:C)</f>
        <v>Fundos de índice</v>
      </c>
      <c r="F96" s="10" t="s">
        <v>63</v>
      </c>
      <c r="G96" s="11">
        <f>_xlfn.XLOOKUP(A96,Historico_Cota!A:A,Historico_Cota!C:C)</f>
        <v>132059.6</v>
      </c>
    </row>
    <row r="97" spans="1:7" x14ac:dyDescent="0.25">
      <c r="A97" s="9">
        <v>45747</v>
      </c>
      <c r="B97" s="10" t="s">
        <v>30</v>
      </c>
      <c r="C97" s="11">
        <v>16795.599999999999</v>
      </c>
      <c r="D97" s="41">
        <f>C97/G97</f>
        <v>0.12718196935323139</v>
      </c>
      <c r="E97" s="10" t="str">
        <f>_xlfn.XLOOKUP(B97,Cadastro_Acoes!A:A,Cadastro_Acoes!C:C)</f>
        <v>Petróleo, Gás e Biocombustíveis</v>
      </c>
      <c r="F97" s="10" t="s">
        <v>63</v>
      </c>
      <c r="G97" s="11">
        <f>_xlfn.XLOOKUP(A97,Historico_Cota!A:A,Historico_Cota!C:C)</f>
        <v>132059.6</v>
      </c>
    </row>
    <row r="98" spans="1:7" x14ac:dyDescent="0.25">
      <c r="A98" s="9">
        <v>45747</v>
      </c>
      <c r="B98" s="10" t="s">
        <v>31</v>
      </c>
      <c r="C98" s="11">
        <v>6319.35</v>
      </c>
      <c r="D98" s="41">
        <f t="shared" ref="D98:D100" si="12">C98/G98</f>
        <v>4.7852257617015351E-2</v>
      </c>
      <c r="E98" s="10" t="str">
        <f>_xlfn.XLOOKUP(B98,Cadastro_Acoes!A:A,Cadastro_Acoes!C:C)</f>
        <v>Fundos de índice</v>
      </c>
      <c r="F98" s="10" t="s">
        <v>63</v>
      </c>
      <c r="G98" s="11">
        <f>_xlfn.XLOOKUP(A98,Historico_Cota!A:A,Historico_Cota!C:C)</f>
        <v>132059.6</v>
      </c>
    </row>
    <row r="99" spans="1:7" x14ac:dyDescent="0.25">
      <c r="A99" s="9">
        <v>45747</v>
      </c>
      <c r="B99" s="10" t="s">
        <v>32</v>
      </c>
      <c r="C99" s="11">
        <v>14458.5</v>
      </c>
      <c r="D99" s="41">
        <f t="shared" si="12"/>
        <v>0.10948465692762964</v>
      </c>
      <c r="E99" s="10" t="str">
        <f>_xlfn.XLOOKUP(B99,Cadastro_Acoes!A:A,Cadastro_Acoes!C:C)</f>
        <v>Mineração</v>
      </c>
      <c r="F99" s="10" t="s">
        <v>63</v>
      </c>
      <c r="G99" s="11">
        <f>_xlfn.XLOOKUP(A99,Historico_Cota!A:A,Historico_Cota!C:C)</f>
        <v>132059.6</v>
      </c>
    </row>
    <row r="100" spans="1:7" x14ac:dyDescent="0.25">
      <c r="A100" s="9">
        <v>45747</v>
      </c>
      <c r="B100" s="13" t="s">
        <v>33</v>
      </c>
      <c r="C100" s="14">
        <v>8570.6200000000008</v>
      </c>
      <c r="D100" s="42">
        <f t="shared" si="12"/>
        <v>6.4899636224856047E-2</v>
      </c>
      <c r="E100" s="13" t="str">
        <f>_xlfn.XLOOKUP(B100,Cadastro_Acoes!A:A,Cadastro_Acoes!C:C)</f>
        <v>Caixa</v>
      </c>
      <c r="F100" s="13" t="s">
        <v>59</v>
      </c>
      <c r="G100" s="14">
        <f>_xlfn.XLOOKUP(A100,Historico_Cota!A:A,Historico_Cota!C:C)</f>
        <v>132059.6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5"/>
  <sheetViews>
    <sheetView showGridLines="0" tabSelected="1" topLeftCell="A7" workbookViewId="0">
      <selection activeCell="J20" sqref="J20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8" hidden="1" x14ac:dyDescent="0.25"/>
    <row r="2" spans="1:18" hidden="1" x14ac:dyDescent="0.2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5.75" thickBot="1" x14ac:dyDescent="0.3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2.1304704956546461E-2</v>
      </c>
      <c r="E8" s="49" t="str">
        <f>_xlfn.XLOOKUP(E6,Historico_Cota!$I:$I,Historico_Cota!$J:$J,"-",,-1)</f>
        <v>-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5.4044360659333934E-2</v>
      </c>
      <c r="O8" s="1"/>
      <c r="R8" s="3"/>
    </row>
    <row r="9" spans="1:18" x14ac:dyDescent="0.2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6.0757823760780649E-2</v>
      </c>
      <c r="E9" s="49" t="str">
        <f>_xlfn.XLOOKUP(E6,Historico_Cota!$I:$I,Historico_Cota!$K:$K,"-",,-1)</f>
        <v>-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8.2946052226832379E-2</v>
      </c>
      <c r="O9" s="1"/>
    </row>
    <row r="10" spans="1:18" x14ac:dyDescent="0.2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0.96280666715767582</v>
      </c>
      <c r="E10" s="49" t="str">
        <f t="shared" si="14"/>
        <v>-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0.97331197476728537</v>
      </c>
      <c r="O10" s="1"/>
    </row>
    <row r="11" spans="1:18" x14ac:dyDescent="0.2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25">
      <c r="B14" s="1"/>
      <c r="C14" s="1"/>
      <c r="D14" s="1"/>
    </row>
    <row r="15" spans="1:18" x14ac:dyDescent="0.25">
      <c r="D15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0.14249999999999999</v>
      </c>
    </row>
    <row r="24" spans="12:15" x14ac:dyDescent="0.25">
      <c r="L24" s="3"/>
      <c r="M24" s="3"/>
    </row>
    <row r="25" spans="12:15" x14ac:dyDescent="0.25">
      <c r="L25" s="3"/>
      <c r="M25" s="3"/>
    </row>
    <row r="26" spans="12:15" x14ac:dyDescent="0.25">
      <c r="L26" s="3"/>
      <c r="M26" s="3"/>
    </row>
    <row r="27" spans="12:15" x14ac:dyDescent="0.2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2025-04-01T23:50:43Z</dcterms:modified>
</cp:coreProperties>
</file>