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_DashBoard\"/>
    </mc:Choice>
  </mc:AlternateContent>
  <xr:revisionPtr revIDLastSave="0" documentId="13_ncr:1_{F8855EB4-7E7B-4B85-80AF-4BF66BAD3EEC}" xr6:coauthVersionLast="47" xr6:coauthVersionMax="47" xr10:uidLastSave="{00000000-0000-0000-0000-000000000000}"/>
  <bookViews>
    <workbookView xWindow="11424" yWindow="0" windowWidth="11712" windowHeight="13776" activeTab="3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Rent_Mensal" sheetId="5" r:id="rId5"/>
    <sheet name="Selic" sheetId="6" r:id="rId6"/>
    <sheet name="Cadastro_Acoes" sheetId="4" state="hidden" r:id="rId7"/>
  </sheets>
  <definedNames>
    <definedName name="_xlnm._FilterDatabase" localSheetId="3" hidden="1">Ativos!$A$1:$G$45</definedName>
    <definedName name="_xlnm._FilterDatabase" localSheetId="0" hidden="1">Historico_Cota!$A$1:$S$1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1" i="3" l="1"/>
  <c r="E131" i="3"/>
  <c r="D131" i="3"/>
  <c r="G130" i="3"/>
  <c r="D130" i="3" s="1"/>
  <c r="E130" i="3"/>
  <c r="G129" i="3"/>
  <c r="E129" i="3"/>
  <c r="D129" i="3"/>
  <c r="G128" i="3"/>
  <c r="E128" i="3"/>
  <c r="D128" i="3"/>
  <c r="G127" i="3"/>
  <c r="E127" i="3"/>
  <c r="D127" i="3"/>
  <c r="G126" i="3"/>
  <c r="E126" i="3"/>
  <c r="D126" i="3"/>
  <c r="G125" i="3"/>
  <c r="E125" i="3"/>
  <c r="D125" i="3"/>
  <c r="G124" i="3"/>
  <c r="E124" i="3"/>
  <c r="D124" i="3"/>
  <c r="G123" i="3"/>
  <c r="E123" i="3"/>
  <c r="D123" i="3"/>
  <c r="G122" i="3"/>
  <c r="D122" i="3" s="1"/>
  <c r="E122" i="3"/>
  <c r="E303" i="7"/>
  <c r="F303" i="7"/>
  <c r="G303" i="7"/>
  <c r="H303" i="7"/>
  <c r="I303" i="7"/>
  <c r="E304" i="7"/>
  <c r="F304" i="7"/>
  <c r="G304" i="7"/>
  <c r="H304" i="7"/>
  <c r="I304" i="7"/>
  <c r="E302" i="7"/>
  <c r="L302" i="7" s="1"/>
  <c r="F302" i="7"/>
  <c r="G302" i="7"/>
  <c r="H302" i="7"/>
  <c r="I302" i="7"/>
  <c r="G121" i="3"/>
  <c r="D121" i="3" s="1"/>
  <c r="E121" i="3"/>
  <c r="G120" i="3"/>
  <c r="D120" i="3" s="1"/>
  <c r="E120" i="3"/>
  <c r="G119" i="3"/>
  <c r="D119" i="3" s="1"/>
  <c r="E119" i="3"/>
  <c r="G118" i="3"/>
  <c r="D118" i="3" s="1"/>
  <c r="E118" i="3"/>
  <c r="G117" i="3"/>
  <c r="D117" i="3" s="1"/>
  <c r="E117" i="3"/>
  <c r="G116" i="3"/>
  <c r="D116" i="3" s="1"/>
  <c r="E116" i="3"/>
  <c r="G115" i="3"/>
  <c r="D115" i="3" s="1"/>
  <c r="E115" i="3"/>
  <c r="G114" i="3"/>
  <c r="D114" i="3" s="1"/>
  <c r="E114" i="3"/>
  <c r="G113" i="3"/>
  <c r="D113" i="3" s="1"/>
  <c r="E113" i="3"/>
  <c r="G112" i="3"/>
  <c r="D112" i="3" s="1"/>
  <c r="E112" i="3"/>
  <c r="E301" i="7"/>
  <c r="F301" i="7"/>
  <c r="G301" i="7"/>
  <c r="H301" i="7"/>
  <c r="I301" i="7"/>
  <c r="E298" i="7"/>
  <c r="L298" i="7" s="1"/>
  <c r="F298" i="7"/>
  <c r="K298" i="7" s="1"/>
  <c r="G298" i="7"/>
  <c r="H298" i="7"/>
  <c r="I298" i="7"/>
  <c r="J298" i="7" s="1"/>
  <c r="E299" i="7"/>
  <c r="F299" i="7"/>
  <c r="G299" i="7"/>
  <c r="H299" i="7"/>
  <c r="I299" i="7"/>
  <c r="E300" i="7"/>
  <c r="F300" i="7"/>
  <c r="G300" i="7"/>
  <c r="H300" i="7"/>
  <c r="I300" i="7"/>
  <c r="G111" i="3"/>
  <c r="D111" i="3" s="1"/>
  <c r="E111" i="3"/>
  <c r="G110" i="3"/>
  <c r="D110" i="3" s="1"/>
  <c r="E110" i="3"/>
  <c r="G109" i="3"/>
  <c r="D109" i="3" s="1"/>
  <c r="E109" i="3"/>
  <c r="G108" i="3"/>
  <c r="D108" i="3" s="1"/>
  <c r="E108" i="3"/>
  <c r="G107" i="3"/>
  <c r="D107" i="3" s="1"/>
  <c r="E107" i="3"/>
  <c r="G106" i="3"/>
  <c r="D106" i="3" s="1"/>
  <c r="E106" i="3"/>
  <c r="G105" i="3"/>
  <c r="D105" i="3" s="1"/>
  <c r="E105" i="3"/>
  <c r="G104" i="3"/>
  <c r="D104" i="3" s="1"/>
  <c r="E104" i="3"/>
  <c r="G103" i="3"/>
  <c r="D103" i="3" s="1"/>
  <c r="E103" i="3"/>
  <c r="G102" i="3"/>
  <c r="D102" i="3" s="1"/>
  <c r="E102" i="3"/>
  <c r="G101" i="3"/>
  <c r="D101" i="3" s="1"/>
  <c r="E101" i="3"/>
  <c r="I294" i="7"/>
  <c r="E294" i="7"/>
  <c r="F294" i="7"/>
  <c r="G294" i="7"/>
  <c r="H294" i="7"/>
  <c r="E295" i="7"/>
  <c r="F295" i="7"/>
  <c r="G295" i="7"/>
  <c r="H295" i="7"/>
  <c r="I295" i="7"/>
  <c r="E296" i="7"/>
  <c r="F296" i="7"/>
  <c r="G296" i="7"/>
  <c r="H296" i="7"/>
  <c r="E297" i="7"/>
  <c r="F297" i="7"/>
  <c r="G297" i="7"/>
  <c r="H297" i="7"/>
  <c r="I293" i="7"/>
  <c r="E292" i="7"/>
  <c r="F292" i="7"/>
  <c r="G292" i="7"/>
  <c r="H292" i="7"/>
  <c r="I292" i="7"/>
  <c r="E293" i="7"/>
  <c r="F293" i="7"/>
  <c r="G293" i="7"/>
  <c r="H293" i="7"/>
  <c r="G100" i="3"/>
  <c r="D100" i="3" s="1"/>
  <c r="E100" i="3"/>
  <c r="G99" i="3"/>
  <c r="D99" i="3" s="1"/>
  <c r="E99" i="3"/>
  <c r="G98" i="3"/>
  <c r="D98" i="3" s="1"/>
  <c r="E98" i="3"/>
  <c r="G97" i="3"/>
  <c r="D97" i="3" s="1"/>
  <c r="E97" i="3"/>
  <c r="G96" i="3"/>
  <c r="D96" i="3" s="1"/>
  <c r="E96" i="3"/>
  <c r="G95" i="3"/>
  <c r="D95" i="3" s="1"/>
  <c r="E95" i="3"/>
  <c r="G94" i="3"/>
  <c r="D94" i="3" s="1"/>
  <c r="E94" i="3"/>
  <c r="G93" i="3"/>
  <c r="D93" i="3" s="1"/>
  <c r="E93" i="3"/>
  <c r="G92" i="3"/>
  <c r="D92" i="3" s="1"/>
  <c r="E92" i="3"/>
  <c r="G91" i="3"/>
  <c r="D91" i="3" s="1"/>
  <c r="E91" i="3"/>
  <c r="G90" i="3"/>
  <c r="D90" i="3" s="1"/>
  <c r="E90" i="3"/>
  <c r="E290" i="7"/>
  <c r="F290" i="7"/>
  <c r="G290" i="7"/>
  <c r="H290" i="7"/>
  <c r="I290" i="7"/>
  <c r="E291" i="7"/>
  <c r="F291" i="7"/>
  <c r="G291" i="7"/>
  <c r="H291" i="7"/>
  <c r="I291" i="7"/>
  <c r="I289" i="7"/>
  <c r="E289" i="7"/>
  <c r="F289" i="7"/>
  <c r="G289" i="7"/>
  <c r="H289" i="7"/>
  <c r="G89" i="3"/>
  <c r="D89" i="3" s="1"/>
  <c r="E89" i="3"/>
  <c r="G88" i="3"/>
  <c r="D88" i="3" s="1"/>
  <c r="E88" i="3"/>
  <c r="G87" i="3"/>
  <c r="D87" i="3" s="1"/>
  <c r="E87" i="3"/>
  <c r="G86" i="3"/>
  <c r="D86" i="3" s="1"/>
  <c r="E86" i="3"/>
  <c r="G85" i="3"/>
  <c r="D85" i="3" s="1"/>
  <c r="E85" i="3"/>
  <c r="G84" i="3"/>
  <c r="D84" i="3" s="1"/>
  <c r="E84" i="3"/>
  <c r="G83" i="3"/>
  <c r="D83" i="3" s="1"/>
  <c r="E83" i="3"/>
  <c r="G82" i="3"/>
  <c r="D82" i="3" s="1"/>
  <c r="E82" i="3"/>
  <c r="G81" i="3"/>
  <c r="D81" i="3" s="1"/>
  <c r="E81" i="3"/>
  <c r="G80" i="3"/>
  <c r="D80" i="3" s="1"/>
  <c r="E80" i="3"/>
  <c r="G79" i="3"/>
  <c r="D79" i="3" s="1"/>
  <c r="E79" i="3"/>
  <c r="E287" i="7"/>
  <c r="F287" i="7"/>
  <c r="G287" i="7"/>
  <c r="H287" i="7"/>
  <c r="I287" i="7"/>
  <c r="E288" i="7"/>
  <c r="F288" i="7"/>
  <c r="G288" i="7"/>
  <c r="H288" i="7"/>
  <c r="I288" i="7"/>
  <c r="E286" i="7"/>
  <c r="F286" i="7"/>
  <c r="G286" i="7"/>
  <c r="H286" i="7"/>
  <c r="I286" i="7"/>
  <c r="G78" i="3"/>
  <c r="D78" i="3" s="1"/>
  <c r="E78" i="3"/>
  <c r="G77" i="3"/>
  <c r="D77" i="3" s="1"/>
  <c r="E77" i="3"/>
  <c r="G76" i="3"/>
  <c r="D76" i="3" s="1"/>
  <c r="E76" i="3"/>
  <c r="G75" i="3"/>
  <c r="D75" i="3" s="1"/>
  <c r="E75" i="3"/>
  <c r="G74" i="3"/>
  <c r="D74" i="3" s="1"/>
  <c r="E74" i="3"/>
  <c r="G73" i="3"/>
  <c r="D73" i="3" s="1"/>
  <c r="E73" i="3"/>
  <c r="G72" i="3"/>
  <c r="D72" i="3" s="1"/>
  <c r="E72" i="3"/>
  <c r="G71" i="3"/>
  <c r="D71" i="3" s="1"/>
  <c r="E71" i="3"/>
  <c r="G70" i="3"/>
  <c r="D70" i="3" s="1"/>
  <c r="E70" i="3"/>
  <c r="G69" i="3"/>
  <c r="D69" i="3" s="1"/>
  <c r="E69" i="3"/>
  <c r="G68" i="3"/>
  <c r="D68" i="3" s="1"/>
  <c r="E68" i="3"/>
  <c r="E285" i="7"/>
  <c r="F285" i="7"/>
  <c r="G285" i="7"/>
  <c r="H285" i="7"/>
  <c r="I285" i="7"/>
  <c r="E283" i="7"/>
  <c r="F283" i="7"/>
  <c r="G283" i="7"/>
  <c r="H283" i="7"/>
  <c r="I283" i="7"/>
  <c r="E284" i="7"/>
  <c r="F284" i="7"/>
  <c r="G284" i="7"/>
  <c r="H284" i="7"/>
  <c r="I284" i="7"/>
  <c r="G67" i="3"/>
  <c r="D67" i="3" s="1"/>
  <c r="E67" i="3"/>
  <c r="G66" i="3"/>
  <c r="D66" i="3" s="1"/>
  <c r="E66" i="3"/>
  <c r="G65" i="3"/>
  <c r="D65" i="3" s="1"/>
  <c r="E65" i="3"/>
  <c r="G64" i="3"/>
  <c r="D64" i="3" s="1"/>
  <c r="E64" i="3"/>
  <c r="G63" i="3"/>
  <c r="D63" i="3" s="1"/>
  <c r="E63" i="3"/>
  <c r="G62" i="3"/>
  <c r="D62" i="3" s="1"/>
  <c r="E62" i="3"/>
  <c r="G61" i="3"/>
  <c r="D61" i="3" s="1"/>
  <c r="E61" i="3"/>
  <c r="G60" i="3"/>
  <c r="D60" i="3" s="1"/>
  <c r="E60" i="3"/>
  <c r="G59" i="3"/>
  <c r="D59" i="3" s="1"/>
  <c r="E59" i="3"/>
  <c r="G58" i="3"/>
  <c r="D58" i="3" s="1"/>
  <c r="E58" i="3"/>
  <c r="G57" i="3"/>
  <c r="D57" i="3" s="1"/>
  <c r="E57" i="3"/>
  <c r="E282" i="7"/>
  <c r="F282" i="7"/>
  <c r="G282" i="7"/>
  <c r="H282" i="7"/>
  <c r="I282" i="7"/>
  <c r="G281" i="7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D49" i="3" s="1"/>
  <c r="E49" i="3"/>
  <c r="G48" i="3"/>
  <c r="D48" i="3" s="1"/>
  <c r="E48" i="3"/>
  <c r="G47" i="3"/>
  <c r="D47" i="3" s="1"/>
  <c r="E47" i="3"/>
  <c r="G46" i="3"/>
  <c r="D46" i="3" s="1"/>
  <c r="E46" i="3"/>
  <c r="E281" i="7"/>
  <c r="F281" i="7"/>
  <c r="H281" i="7"/>
  <c r="I281" i="7"/>
  <c r="E280" i="7"/>
  <c r="F280" i="7"/>
  <c r="G280" i="7"/>
  <c r="H280" i="7"/>
  <c r="I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E274" i="7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J302" i="7" l="1"/>
  <c r="L303" i="7"/>
  <c r="L304" i="7" s="1"/>
  <c r="J303" i="7"/>
  <c r="K302" i="7"/>
  <c r="K303" i="7" s="1"/>
  <c r="K304" i="7" s="1"/>
  <c r="J304" i="7"/>
  <c r="M302" i="7"/>
  <c r="M303" i="7" s="1"/>
  <c r="M304" i="7" s="1"/>
  <c r="L299" i="7"/>
  <c r="L300" i="7" s="1"/>
  <c r="L301" i="7" s="1"/>
  <c r="M298" i="7"/>
  <c r="M299" i="7" s="1"/>
  <c r="M300" i="7" s="1"/>
  <c r="M301" i="7" s="1"/>
  <c r="J299" i="7"/>
  <c r="J300" i="7" s="1"/>
  <c r="J301" i="7" s="1"/>
  <c r="K299" i="7"/>
  <c r="K300" i="7" s="1"/>
  <c r="K301" i="7" s="1"/>
  <c r="I296" i="7"/>
  <c r="K273" i="7"/>
  <c r="J292" i="7"/>
  <c r="J293" i="7" s="1"/>
  <c r="J294" i="7" s="1"/>
  <c r="J295" i="7" s="1"/>
  <c r="K292" i="7"/>
  <c r="K293" i="7" s="1"/>
  <c r="K294" i="7" s="1"/>
  <c r="K295" i="7" s="1"/>
  <c r="J273" i="7"/>
  <c r="K274" i="7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J274" i="7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K296" i="7" l="1"/>
  <c r="I297" i="7"/>
  <c r="J296" i="7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K297" i="7" l="1"/>
  <c r="J297" i="7"/>
  <c r="B8" i="5"/>
  <c r="B12" i="5"/>
  <c r="B11" i="5"/>
  <c r="B9" i="5"/>
  <c r="D8" i="5"/>
  <c r="E11" i="5"/>
  <c r="K9" i="5"/>
  <c r="K8" i="5"/>
  <c r="C9" i="5"/>
  <c r="C8" i="5"/>
  <c r="E9" i="5"/>
  <c r="G9" i="5"/>
  <c r="G8" i="5"/>
  <c r="F9" i="5"/>
  <c r="F8" i="5"/>
  <c r="M6" i="5"/>
  <c r="H7" i="5"/>
  <c r="H6" i="5"/>
  <c r="I7" i="5"/>
  <c r="I6" i="5"/>
  <c r="J6" i="5"/>
  <c r="L6" i="5"/>
  <c r="J7" i="5"/>
  <c r="G2" i="5"/>
  <c r="F3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D11" i="5" l="1"/>
  <c r="C11" i="5"/>
  <c r="E8" i="5"/>
  <c r="E10" i="5" s="1"/>
  <c r="B10" i="5"/>
  <c r="D9" i="5"/>
  <c r="D10" i="5" s="1"/>
  <c r="B13" i="5"/>
  <c r="K19" i="7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C12" i="5"/>
  <c r="J9" i="5"/>
  <c r="J8" i="5"/>
  <c r="I9" i="5"/>
  <c r="I8" i="5"/>
  <c r="L9" i="5"/>
  <c r="L8" i="5"/>
  <c r="H9" i="5"/>
  <c r="H8" i="5"/>
  <c r="M9" i="5"/>
  <c r="M8" i="5"/>
  <c r="F11" i="5"/>
  <c r="H2" i="5"/>
  <c r="G3" i="5"/>
  <c r="G10" i="5"/>
  <c r="K10" i="5"/>
  <c r="C10" i="5"/>
  <c r="F10" i="5"/>
  <c r="N8" i="5" l="1" a="1"/>
  <c r="N8" i="5" s="1"/>
  <c r="C13" i="5"/>
  <c r="K39" i="7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D12" i="5"/>
  <c r="D13" i="5" s="1"/>
  <c r="M10" i="5"/>
  <c r="H10" i="5"/>
  <c r="N9" i="5" a="1"/>
  <c r="N9" i="5" s="1"/>
  <c r="L10" i="5"/>
  <c r="J10" i="5"/>
  <c r="G11" i="5"/>
  <c r="I10" i="5"/>
  <c r="H3" i="5"/>
  <c r="I2" i="5"/>
  <c r="K61" i="7" l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E12" i="5"/>
  <c r="E13" i="5" s="1"/>
  <c r="N10" i="5"/>
  <c r="H11" i="5"/>
  <c r="J2" i="5"/>
  <c r="I3" i="5"/>
  <c r="K82" i="7" l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F12" i="5"/>
  <c r="F13" i="5" s="1"/>
  <c r="I11" i="5"/>
  <c r="K2" i="5"/>
  <c r="J3" i="5"/>
  <c r="K102" i="7" l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G12" i="5"/>
  <c r="G13" i="5" s="1"/>
  <c r="J11" i="5"/>
  <c r="L2" i="5"/>
  <c r="K3" i="5"/>
  <c r="K125" i="7" l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H12" i="5"/>
  <c r="H13" i="5" s="1"/>
  <c r="K12" i="5"/>
  <c r="K11" i="5"/>
  <c r="M2" i="5"/>
  <c r="M3" i="5" s="1"/>
  <c r="L3" i="5"/>
  <c r="K147" i="7" l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J12" i="5" s="1"/>
  <c r="J13" i="5" s="1"/>
  <c r="I12" i="5"/>
  <c r="I13" i="5" s="1"/>
  <c r="K13" i="5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<sst xmlns="http://schemas.openxmlformats.org/spreadsheetml/2006/main" count="393" uniqueCount="73">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</sst>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0"/>
    <numFmt numFmtId="165" formatCode="#,##0.00000000"/>
    <numFmt numFmtId="166" formatCode="0.0000%"/>
    <numFmt numFmtId="167" formatCode="0.0000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5" fontId="5" fillId="5" borderId="1" xfId="1" applyNumberFormat="1" applyFont="1" applyFill="1" applyBorder="1" applyAlignment="1">
      <alignment horizontal="center" vertical="center"/>
    </xf>
    <xf numFmtId="165" fontId="5" fillId="5" borderId="8" xfId="1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4" fontId="5" fillId="6" borderId="8" xfId="0" applyNumberFormat="1" applyFont="1" applyFill="1" applyBorder="1" applyAlignment="1">
      <alignment horizontal="center" vertical="center"/>
    </xf>
    <xf numFmtId="164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  <xf numFmtId="166" fontId="3" fillId="0" borderId="0" xfId="0" applyNumberFormat="1" applyFont="1"/>
    <xf numFmtId="167" fontId="0" fillId="0" borderId="0" xfId="0" applyNumberFormat="1"/>
    <xf numFmtId="10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304"/>
  <sheetViews>
    <sheetView showGridLines="0" workbookViewId="0">
      <pane ySplit="1" topLeftCell="A286" activePane="bottomLeft" state="frozen"/>
      <selection pane="bottomLeft" activeCell="A304" sqref="A304"/>
    </sheetView>
  </sheetViews>
  <sheetFormatPr defaultRowHeight="14.4" x14ac:dyDescent="0.3"/>
  <cols>
    <col min="1" max="1" width="10.44140625" style="47" bestFit="1" customWidth="1"/>
    <col min="2" max="2" width="21" style="64" bestFit="1" customWidth="1"/>
    <col min="3" max="3" width="12.33203125" style="59" bestFit="1" customWidth="1"/>
    <col min="4" max="4" width="8.5546875" style="70" bestFit="1" customWidth="1"/>
    <col min="5" max="6" width="10.6640625" style="49" bestFit="1" customWidth="1"/>
    <col min="7" max="7" width="13.33203125" style="49" bestFit="1" customWidth="1"/>
    <col min="8" max="8" width="11.44140625" style="49" bestFit="1" customWidth="1"/>
    <col min="9" max="9" width="8.109375" style="83" bestFit="1" customWidth="1"/>
    <col min="10" max="10" width="11.88671875" style="49" bestFit="1" customWidth="1"/>
    <col min="11" max="11" width="10.109375" style="49" bestFit="1" customWidth="1"/>
    <col min="12" max="12" width="16" style="64" bestFit="1" customWidth="1"/>
    <col min="13" max="13" width="14.33203125" style="64" bestFit="1" customWidth="1"/>
    <col min="14" max="14" width="13.88671875" bestFit="1" customWidth="1"/>
    <col min="15" max="15" width="13.88671875" customWidth="1"/>
    <col min="16" max="16" width="10.44140625" style="47" bestFit="1" customWidth="1"/>
    <col min="17" max="17" width="20.5546875" style="3" bestFit="1" customWidth="1"/>
    <col min="18" max="18" width="10.88671875" style="3" bestFit="1" customWidth="1"/>
    <col min="19" max="19" width="11" style="3" bestFit="1" customWidth="1"/>
    <col min="20" max="20" width="13.88671875" bestFit="1" customWidth="1"/>
  </cols>
  <sheetData>
    <row r="1" spans="1:15" x14ac:dyDescent="0.3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3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3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3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3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3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3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3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3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3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3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</row>
    <row r="12" spans="1:15" x14ac:dyDescent="0.3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3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3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3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3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3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3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3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3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3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3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3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3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3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3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3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3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3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3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3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3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3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3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3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3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3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3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3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3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3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5" thickBot="1" x14ac:dyDescent="0.35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5" thickBot="1" x14ac:dyDescent="0.35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5" thickBot="1" x14ac:dyDescent="0.35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5" thickBot="1" x14ac:dyDescent="0.35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5" thickBot="1" x14ac:dyDescent="0.35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5" thickBot="1" x14ac:dyDescent="0.35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5" thickBot="1" x14ac:dyDescent="0.35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5" thickBot="1" x14ac:dyDescent="0.35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5" thickBot="1" x14ac:dyDescent="0.35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5" thickBot="1" x14ac:dyDescent="0.35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5" thickBot="1" x14ac:dyDescent="0.35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5" thickBot="1" x14ac:dyDescent="0.35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5" thickBot="1" x14ac:dyDescent="0.35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5" thickBot="1" x14ac:dyDescent="0.35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5" thickBot="1" x14ac:dyDescent="0.35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5" thickBot="1" x14ac:dyDescent="0.35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5" thickBot="1" x14ac:dyDescent="0.35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5" thickBot="1" x14ac:dyDescent="0.35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5" thickBot="1" x14ac:dyDescent="0.35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5" thickBot="1" x14ac:dyDescent="0.35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5" thickBot="1" x14ac:dyDescent="0.35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5" thickBot="1" x14ac:dyDescent="0.35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5" thickBot="1" x14ac:dyDescent="0.35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5" thickBot="1" x14ac:dyDescent="0.35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5" thickBot="1" x14ac:dyDescent="0.35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5" thickBot="1" x14ac:dyDescent="0.35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5" thickBot="1" x14ac:dyDescent="0.35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5" thickBot="1" x14ac:dyDescent="0.35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5" thickBot="1" x14ac:dyDescent="0.35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5" thickBot="1" x14ac:dyDescent="0.35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5" thickBot="1" x14ac:dyDescent="0.35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5" thickBot="1" x14ac:dyDescent="0.35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5" thickBot="1" x14ac:dyDescent="0.35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5" thickBot="1" x14ac:dyDescent="0.35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5" thickBot="1" x14ac:dyDescent="0.35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5" thickBot="1" x14ac:dyDescent="0.35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5" thickBot="1" x14ac:dyDescent="0.35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5" thickBot="1" x14ac:dyDescent="0.35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5" thickBot="1" x14ac:dyDescent="0.35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5" thickBot="1" x14ac:dyDescent="0.35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5" thickBot="1" x14ac:dyDescent="0.35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5" thickBot="1" x14ac:dyDescent="0.35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5" thickBot="1" x14ac:dyDescent="0.35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5" thickBot="1" x14ac:dyDescent="0.35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5" thickBot="1" x14ac:dyDescent="0.35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5" thickBot="1" x14ac:dyDescent="0.35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5" thickBot="1" x14ac:dyDescent="0.35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5" thickBot="1" x14ac:dyDescent="0.35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5" thickBot="1" x14ac:dyDescent="0.35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-1.6432397313081992E-4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-3.8705333485031801E-3</v>
      </c>
      <c r="K90" s="79">
        <f t="shared" si="15"/>
        <v>-2.0725631334609695E-2</v>
      </c>
      <c r="L90" s="81">
        <f t="shared" si="16"/>
        <v>94.431794073763413</v>
      </c>
      <c r="M90" s="82">
        <f t="shared" si="17"/>
        <v>93.709741774443145</v>
      </c>
    </row>
    <row r="91" spans="1:13" ht="15" thickBot="1" x14ac:dyDescent="0.35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-1.7281189545985676E-3</v>
      </c>
      <c r="K91" s="79">
        <f t="shared" si="15"/>
        <v>-1.9948796905831956E-2</v>
      </c>
      <c r="L91" s="81">
        <f t="shared" si="16"/>
        <v>94.634892206725922</v>
      </c>
      <c r="M91" s="82">
        <f t="shared" si="17"/>
        <v>93.784079422860799</v>
      </c>
    </row>
    <row r="92" spans="1:13" ht="15" thickBot="1" x14ac:dyDescent="0.35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-5.3877129190815776E-3</v>
      </c>
      <c r="K92" s="79">
        <f t="shared" si="15"/>
        <v>-2.4244687201904536E-2</v>
      </c>
      <c r="L92" s="81">
        <f t="shared" si="16"/>
        <v>94.28796739904071</v>
      </c>
      <c r="M92" s="82">
        <f t="shared" si="17"/>
        <v>93.37299261898076</v>
      </c>
    </row>
    <row r="93" spans="1:13" ht="15" thickBot="1" x14ac:dyDescent="0.35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-6.7948279146627932E-3</v>
      </c>
      <c r="K93" s="79">
        <f t="shared" si="15"/>
        <v>-2.0210389859497302E-2</v>
      </c>
      <c r="L93" s="81">
        <f t="shared" si="16"/>
        <v>94.154574704667866</v>
      </c>
      <c r="M93" s="82">
        <f t="shared" si="17"/>
        <v>93.759046797763702</v>
      </c>
    </row>
    <row r="94" spans="1:13" ht="15" thickBot="1" x14ac:dyDescent="0.35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-3.5459326237541333E-3</v>
      </c>
      <c r="K94" s="79">
        <f t="shared" si="15"/>
        <v>-1.5043232863020117E-2</v>
      </c>
      <c r="L94" s="81">
        <f t="shared" si="16"/>
        <v>94.462565805573263</v>
      </c>
      <c r="M94" s="82">
        <f t="shared" si="17"/>
        <v>94.253507761250162</v>
      </c>
    </row>
    <row r="95" spans="1:13" ht="15" thickBot="1" x14ac:dyDescent="0.35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-6.6978569843730851E-3</v>
      </c>
      <c r="K95" s="79">
        <f t="shared" si="15"/>
        <v>-1.3531579404722827E-2</v>
      </c>
      <c r="L95" s="81">
        <f t="shared" si="16"/>
        <v>94.163767424316077</v>
      </c>
      <c r="M95" s="82">
        <f t="shared" si="17"/>
        <v>94.398162476784634</v>
      </c>
    </row>
    <row r="96" spans="1:13" ht="15" thickBot="1" x14ac:dyDescent="0.35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-9.8393099728355526E-4</v>
      </c>
      <c r="K96" s="79">
        <f t="shared" si="15"/>
        <v>-6.199605579415568E-3</v>
      </c>
      <c r="L96" s="81">
        <f t="shared" si="16"/>
        <v>94.705440269292097</v>
      </c>
      <c r="M96" s="82">
        <f t="shared" si="17"/>
        <v>95.099781344643816</v>
      </c>
    </row>
    <row r="97" spans="1:13" ht="15" thickBot="1" x14ac:dyDescent="0.35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95.671256990951591</v>
      </c>
      <c r="M97" s="82">
        <f t="shared" si="17"/>
        <v>96.115373911317874</v>
      </c>
    </row>
    <row r="98" spans="1:13" ht="15" thickBot="1" x14ac:dyDescent="0.35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95.29208403987775</v>
      </c>
      <c r="M98" s="82">
        <f t="shared" si="17"/>
        <v>95.875886771339168</v>
      </c>
    </row>
    <row r="99" spans="1:13" ht="15" thickBot="1" x14ac:dyDescent="0.35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95.29559618619318</v>
      </c>
      <c r="M99" s="82">
        <f t="shared" si="17"/>
        <v>96.118775338773133</v>
      </c>
    </row>
    <row r="100" spans="1:13" ht="15" thickBot="1" x14ac:dyDescent="0.35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95.605492569086721</v>
      </c>
      <c r="M100" s="82">
        <f t="shared" si="17"/>
        <v>97.424899969426306</v>
      </c>
    </row>
    <row r="101" spans="1:13" ht="15" thickBot="1" x14ac:dyDescent="0.35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</v>
      </c>
      <c r="M101" s="82">
        <f t="shared" si="17"/>
        <v>97.110401165451279</v>
      </c>
    </row>
    <row r="102" spans="1:13" ht="15" thickBot="1" x14ac:dyDescent="0.35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96.098657147400843</v>
      </c>
      <c r="M102" s="82">
        <f t="shared" si="17"/>
        <v>97.746421075244484</v>
      </c>
    </row>
    <row r="103" spans="1:13" ht="15" thickBot="1" x14ac:dyDescent="0.35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96.399540533102268</v>
      </c>
      <c r="M103" s="82">
        <f t="shared" si="17"/>
        <v>97.800506906739486</v>
      </c>
    </row>
    <row r="104" spans="1:13" ht="15" thickBot="1" x14ac:dyDescent="0.35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97.536270511119241</v>
      </c>
      <c r="M104" s="82">
        <f t="shared" si="17"/>
        <v>98.486129660690324</v>
      </c>
    </row>
    <row r="105" spans="1:13" ht="15" thickBot="1" x14ac:dyDescent="0.35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98.198820984855317</v>
      </c>
      <c r="M105" s="82">
        <f t="shared" si="17"/>
        <v>98.879637197791155</v>
      </c>
    </row>
    <row r="106" spans="1:13" ht="15" thickBot="1" x14ac:dyDescent="0.35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98.234117131518516</v>
      </c>
      <c r="M106" s="82">
        <f t="shared" si="17"/>
        <v>98.960417181158661</v>
      </c>
    </row>
    <row r="107" spans="1:13" ht="15" thickBot="1" x14ac:dyDescent="0.35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97.637934073682345</v>
      </c>
      <c r="M107" s="82">
        <f t="shared" ref="M107:M170" si="26">M106*(1+F107)</f>
        <v>99.1808751371249</v>
      </c>
    </row>
    <row r="108" spans="1:13" ht="15" thickBot="1" x14ac:dyDescent="0.35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97.645585995202069</v>
      </c>
      <c r="M108" s="82">
        <f t="shared" si="26"/>
        <v>99.619674953635922</v>
      </c>
    </row>
    <row r="109" spans="1:13" ht="15" thickBot="1" x14ac:dyDescent="0.35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97.650345560932607</v>
      </c>
      <c r="M109" s="82">
        <f t="shared" si="26"/>
        <v>99.705901923366113</v>
      </c>
    </row>
    <row r="110" spans="1:13" ht="15" thickBot="1" x14ac:dyDescent="0.35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97.898671605820468</v>
      </c>
      <c r="M110" s="82">
        <f t="shared" si="26"/>
        <v>100.54871138018088</v>
      </c>
    </row>
    <row r="111" spans="1:13" ht="15" thickBot="1" x14ac:dyDescent="0.35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99.212514984989639</v>
      </c>
      <c r="M111" s="82">
        <f t="shared" si="26"/>
        <v>101.02159600775867</v>
      </c>
    </row>
    <row r="112" spans="1:13" ht="15" thickBot="1" x14ac:dyDescent="0.35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99.25386962603821</v>
      </c>
      <c r="M112" s="82">
        <f t="shared" si="26"/>
        <v>101.35388568805507</v>
      </c>
    </row>
    <row r="113" spans="1:13" ht="15" thickBot="1" x14ac:dyDescent="0.35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98.972810019165237</v>
      </c>
      <c r="M113" s="82">
        <f t="shared" si="26"/>
        <v>101.18884591996031</v>
      </c>
    </row>
    <row r="114" spans="1:13" ht="15" thickBot="1" x14ac:dyDescent="0.35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99.484374593734856</v>
      </c>
      <c r="M114" s="82">
        <f t="shared" si="26"/>
        <v>101.45527017091543</v>
      </c>
    </row>
    <row r="115" spans="1:13" ht="15" thickBot="1" x14ac:dyDescent="0.35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98.325895399111815</v>
      </c>
      <c r="M115" s="82">
        <f t="shared" si="26"/>
        <v>100.04590359586524</v>
      </c>
    </row>
    <row r="116" spans="1:13" ht="15" thickBot="1" x14ac:dyDescent="0.35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97.815528974249673</v>
      </c>
      <c r="M116" s="82">
        <f t="shared" si="26"/>
        <v>100.01800248586348</v>
      </c>
    </row>
    <row r="117" spans="1:13" ht="15" thickBot="1" x14ac:dyDescent="0.35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98.221030985203981</v>
      </c>
      <c r="M117" s="82">
        <f t="shared" si="26"/>
        <v>100.20858430943457</v>
      </c>
    </row>
    <row r="118" spans="1:13" ht="15" thickBot="1" x14ac:dyDescent="0.35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97.438815029491366</v>
      </c>
      <c r="M118" s="82">
        <f t="shared" si="26"/>
        <v>99.213400307492151</v>
      </c>
    </row>
    <row r="119" spans="1:13" ht="15" thickBot="1" x14ac:dyDescent="0.35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97.628838213800179</v>
      </c>
      <c r="M119" s="82">
        <f t="shared" si="26"/>
        <v>99.082429675683272</v>
      </c>
    </row>
    <row r="120" spans="1:13" ht="15" thickBot="1" x14ac:dyDescent="0.35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97.588033937780807</v>
      </c>
      <c r="M120" s="82">
        <f t="shared" si="26"/>
        <v>98.715138209637473</v>
      </c>
    </row>
    <row r="121" spans="1:13" ht="15" thickBot="1" x14ac:dyDescent="0.35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99.029076585124599</v>
      </c>
      <c r="M121" s="82">
        <f t="shared" si="26"/>
        <v>99.920842356455637</v>
      </c>
    </row>
    <row r="122" spans="1:13" ht="15" thickBot="1" x14ac:dyDescent="0.35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98.847837965727209</v>
      </c>
      <c r="M122" s="82">
        <f t="shared" si="26"/>
        <v>99.498696994650729</v>
      </c>
    </row>
    <row r="123" spans="1:13" ht="15" thickBot="1" x14ac:dyDescent="0.35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98.220628989180639</v>
      </c>
      <c r="M123" s="82">
        <f t="shared" si="26"/>
        <v>98.860223981646698</v>
      </c>
    </row>
    <row r="124" spans="1:13" ht="15" thickBot="1" x14ac:dyDescent="0.35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99.370123180763613</v>
      </c>
      <c r="M124" s="82">
        <f t="shared" si="26"/>
        <v>100.045707661104</v>
      </c>
    </row>
    <row r="125" spans="1:13" ht="15" thickBot="1" x14ac:dyDescent="0.35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99.199733415049366</v>
      </c>
      <c r="M125" s="82">
        <f t="shared" si="26"/>
        <v>99.844514010863705</v>
      </c>
    </row>
    <row r="126" spans="1:13" ht="15" thickBot="1" x14ac:dyDescent="0.35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97.766827547938675</v>
      </c>
      <c r="M126" s="82">
        <f t="shared" si="26"/>
        <v>98.636764305138115</v>
      </c>
    </row>
    <row r="127" spans="1:13" ht="15" thickBot="1" x14ac:dyDescent="0.35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96.513470013324962</v>
      </c>
      <c r="M127" s="82">
        <f t="shared" si="26"/>
        <v>98.178629646387108</v>
      </c>
    </row>
    <row r="128" spans="1:13" ht="15" thickBot="1" x14ac:dyDescent="0.35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96.721376981725598</v>
      </c>
      <c r="M128" s="82">
        <f t="shared" si="26"/>
        <v>98.960142872492938</v>
      </c>
    </row>
    <row r="129" spans="1:13" ht="15" thickBot="1" x14ac:dyDescent="0.35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97.585412005500359</v>
      </c>
      <c r="M129" s="82">
        <f t="shared" si="26"/>
        <v>99.937606534628046</v>
      </c>
    </row>
    <row r="130" spans="1:13" ht="15" thickBot="1" x14ac:dyDescent="0.35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98.900269892739601</v>
      </c>
      <c r="M130" s="82">
        <f t="shared" si="26"/>
        <v>100.83655521923571</v>
      </c>
    </row>
    <row r="131" spans="1:13" ht="15" thickBot="1" x14ac:dyDescent="0.35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100.14288607121401</v>
      </c>
      <c r="M131" s="82">
        <f t="shared" si="26"/>
        <v>102.36775402883015</v>
      </c>
    </row>
    <row r="132" spans="1:13" ht="15" thickBot="1" x14ac:dyDescent="0.35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100.85535067792765</v>
      </c>
      <c r="M132" s="82">
        <f t="shared" si="26"/>
        <v>102.76065024947589</v>
      </c>
    </row>
    <row r="133" spans="1:13" ht="15" thickBot="1" x14ac:dyDescent="0.35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101.57226579493324</v>
      </c>
      <c r="M133" s="82">
        <f t="shared" si="26"/>
        <v>103.76545856689083</v>
      </c>
    </row>
    <row r="134" spans="1:13" ht="15" thickBot="1" x14ac:dyDescent="0.35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</v>
      </c>
      <c r="M134" s="82">
        <f t="shared" si="26"/>
        <v>104.48625552918098</v>
      </c>
    </row>
    <row r="135" spans="1:13" ht="15" thickBot="1" x14ac:dyDescent="0.35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102.46350273624921</v>
      </c>
      <c r="M135" s="82">
        <f t="shared" si="26"/>
        <v>105.14127327342483</v>
      </c>
    </row>
    <row r="136" spans="1:13" ht="15" thickBot="1" x14ac:dyDescent="0.35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102.57707837039011</v>
      </c>
      <c r="M136" s="82">
        <f t="shared" si="26"/>
        <v>104.98439222878845</v>
      </c>
    </row>
    <row r="137" spans="1:13" ht="15" thickBot="1" x14ac:dyDescent="0.35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103.17486213384015</v>
      </c>
      <c r="M137" s="82">
        <f t="shared" si="26"/>
        <v>106.41450437635962</v>
      </c>
    </row>
    <row r="138" spans="1:13" ht="15" thickBot="1" x14ac:dyDescent="0.35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103.40744538738456</v>
      </c>
      <c r="M138" s="82">
        <f t="shared" si="26"/>
        <v>106.65701674905198</v>
      </c>
    </row>
    <row r="139" spans="1:13" ht="15" thickBot="1" x14ac:dyDescent="0.35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</v>
      </c>
      <c r="M139" s="82">
        <f t="shared" si="26"/>
        <v>106.95189072734034</v>
      </c>
    </row>
    <row r="140" spans="1:13" ht="15" thickBot="1" x14ac:dyDescent="0.35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103.04024665490601</v>
      </c>
      <c r="M140" s="82">
        <f t="shared" si="26"/>
        <v>105.94066358714691</v>
      </c>
    </row>
    <row r="141" spans="1:13" ht="15" thickBot="1" x14ac:dyDescent="0.35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103.49900138141065</v>
      </c>
      <c r="M141" s="82">
        <f t="shared" si="26"/>
        <v>106.28165277084273</v>
      </c>
    </row>
    <row r="142" spans="1:13" ht="15" thickBot="1" x14ac:dyDescent="0.35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103.40939881931419</v>
      </c>
      <c r="M142" s="82">
        <f t="shared" si="26"/>
        <v>107.28502684580532</v>
      </c>
    </row>
    <row r="143" spans="1:13" ht="15" thickBot="1" x14ac:dyDescent="0.35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103.45776431580067</v>
      </c>
      <c r="M143" s="82">
        <f t="shared" si="26"/>
        <v>107.19662108153004</v>
      </c>
    </row>
    <row r="144" spans="1:13" ht="15" thickBot="1" x14ac:dyDescent="0.35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103.51406895380683</v>
      </c>
      <c r="M144" s="82">
        <f t="shared" si="26"/>
        <v>107.64182404603864</v>
      </c>
    </row>
    <row r="145" spans="1:13" ht="15" thickBot="1" x14ac:dyDescent="0.35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103.03579222543277</v>
      </c>
      <c r="M145" s="82">
        <f t="shared" si="26"/>
        <v>106.62091772863954</v>
      </c>
    </row>
    <row r="146" spans="1:13" ht="15" thickBot="1" x14ac:dyDescent="0.35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103.40396403463637</v>
      </c>
      <c r="M146" s="82">
        <f t="shared" si="26"/>
        <v>106.59165291269949</v>
      </c>
    </row>
    <row r="147" spans="1:13" ht="15" thickBot="1" x14ac:dyDescent="0.35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</v>
      </c>
      <c r="M147" s="82">
        <f t="shared" si="26"/>
        <v>105.73115446563922</v>
      </c>
    </row>
    <row r="148" spans="1:13" ht="15" thickBot="1" x14ac:dyDescent="0.35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102.30047991158689</v>
      </c>
      <c r="M148" s="82">
        <f t="shared" si="26"/>
        <v>105.29806810676621</v>
      </c>
    </row>
    <row r="149" spans="1:13" ht="15" thickBot="1" x14ac:dyDescent="0.35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102.86356268404619</v>
      </c>
      <c r="M149" s="82">
        <f t="shared" si="26"/>
        <v>106.6752935435812</v>
      </c>
    </row>
    <row r="150" spans="1:13" ht="15" thickBot="1" x14ac:dyDescent="0.35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102.71262941388557</v>
      </c>
      <c r="M150" s="82">
        <f t="shared" si="26"/>
        <v>106.98233115184789</v>
      </c>
    </row>
    <row r="151" spans="1:13" ht="15" thickBot="1" x14ac:dyDescent="0.35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101.70232606544681</v>
      </c>
      <c r="M151" s="82">
        <f t="shared" si="26"/>
        <v>105.46968344544847</v>
      </c>
    </row>
    <row r="152" spans="1:13" ht="15" thickBot="1" x14ac:dyDescent="0.35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101.82161754555204</v>
      </c>
      <c r="M152" s="82">
        <f t="shared" si="26"/>
        <v>105.59881229050158</v>
      </c>
    </row>
    <row r="153" spans="1:13" ht="15" thickBot="1" x14ac:dyDescent="0.35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101.49562844441446</v>
      </c>
      <c r="M153" s="82">
        <f t="shared" si="26"/>
        <v>105.2714993531409</v>
      </c>
    </row>
    <row r="154" spans="1:13" ht="15" thickBot="1" x14ac:dyDescent="0.35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101.55889522803399</v>
      </c>
      <c r="M154" s="82">
        <f t="shared" si="26"/>
        <v>105.55142742784128</v>
      </c>
    </row>
    <row r="155" spans="1:13" ht="15" thickBot="1" x14ac:dyDescent="0.35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101.03987972995631</v>
      </c>
      <c r="M155" s="82">
        <f t="shared" si="26"/>
        <v>105.04409746923602</v>
      </c>
    </row>
    <row r="156" spans="1:13" ht="15" thickBot="1" x14ac:dyDescent="0.35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101.86166989864751</v>
      </c>
      <c r="M156" s="82">
        <f t="shared" si="26"/>
        <v>105.71225067987397</v>
      </c>
    </row>
    <row r="157" spans="1:13" ht="15" thickBot="1" x14ac:dyDescent="0.35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102.02482037664315</v>
      </c>
      <c r="M157" s="82">
        <f t="shared" si="26"/>
        <v>105.89742470403461</v>
      </c>
    </row>
    <row r="158" spans="1:13" ht="15" thickBot="1" x14ac:dyDescent="0.35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101.91413317911017</v>
      </c>
      <c r="M158" s="82">
        <f t="shared" si="26"/>
        <v>105.77357042275428</v>
      </c>
    </row>
    <row r="159" spans="1:13" ht="15" thickBot="1" x14ac:dyDescent="0.35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101.35441754325872</v>
      </c>
      <c r="M159" s="82">
        <f t="shared" si="26"/>
        <v>104.82328683069954</v>
      </c>
    </row>
    <row r="160" spans="1:13" ht="15" thickBot="1" x14ac:dyDescent="0.35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101.19092441684202</v>
      </c>
      <c r="M160" s="82">
        <f t="shared" si="26"/>
        <v>104.33343425279766</v>
      </c>
    </row>
    <row r="161" spans="1:13" ht="15" thickBot="1" x14ac:dyDescent="0.35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100.24503841167181</v>
      </c>
      <c r="M161" s="82">
        <f t="shared" si="26"/>
        <v>102.72110277726549</v>
      </c>
    </row>
    <row r="162" spans="1:13" ht="15" thickBot="1" x14ac:dyDescent="0.35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99.985398810176846</v>
      </c>
      <c r="M162" s="82">
        <f t="shared" si="26"/>
        <v>102.33152961017052</v>
      </c>
    </row>
    <row r="163" spans="1:13" ht="15" thickBot="1" x14ac:dyDescent="0.35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100.97809495674599</v>
      </c>
      <c r="M163" s="82">
        <f t="shared" si="26"/>
        <v>103.57562913280292</v>
      </c>
    </row>
    <row r="164" spans="1:13" ht="15" thickBot="1" x14ac:dyDescent="0.35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</v>
      </c>
      <c r="M164" s="82">
        <f t="shared" si="26"/>
        <v>103.12943865709761</v>
      </c>
    </row>
    <row r="165" spans="1:13" ht="15" thickBot="1" x14ac:dyDescent="0.35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100.84004739477125</v>
      </c>
      <c r="M165" s="82">
        <f t="shared" si="26"/>
        <v>104.24495795200833</v>
      </c>
    </row>
    <row r="166" spans="1:13" ht="15" thickBot="1" x14ac:dyDescent="0.35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101.11181350304864</v>
      </c>
      <c r="M166" s="82">
        <f t="shared" si="26"/>
        <v>104.02596558805621</v>
      </c>
    </row>
    <row r="167" spans="1:13" ht="15" thickBot="1" x14ac:dyDescent="0.35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100.59745007315765</v>
      </c>
      <c r="M167" s="82">
        <f t="shared" si="26"/>
        <v>103.30969080005568</v>
      </c>
    </row>
    <row r="168" spans="1:13" ht="15" thickBot="1" x14ac:dyDescent="0.35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100.76923898659105</v>
      </c>
      <c r="M168" s="82">
        <f t="shared" si="26"/>
        <v>103.84163016467373</v>
      </c>
    </row>
    <row r="169" spans="1:13" ht="15" thickBot="1" x14ac:dyDescent="0.35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100.60235464859575</v>
      </c>
      <c r="M169" s="82">
        <f t="shared" si="26"/>
        <v>104.6408715679773</v>
      </c>
    </row>
    <row r="170" spans="1:13" ht="15" thickBot="1" x14ac:dyDescent="0.35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99.781960268325477</v>
      </c>
      <c r="M170" s="82">
        <f t="shared" si="26"/>
        <v>103.19610350026477</v>
      </c>
    </row>
    <row r="171" spans="1:13" ht="15" thickBot="1" x14ac:dyDescent="0.35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99.83522754083485</v>
      </c>
      <c r="M171" s="82">
        <f t="shared" ref="M171:M234" si="35">M170*(1+F171)</f>
        <v>103.29018353522579</v>
      </c>
    </row>
    <row r="172" spans="1:13" ht="15" thickBot="1" x14ac:dyDescent="0.35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99.944543024917678</v>
      </c>
      <c r="M172" s="82">
        <f t="shared" si="35"/>
        <v>103.4675358437174</v>
      </c>
    </row>
    <row r="173" spans="1:13" ht="15" thickBot="1" x14ac:dyDescent="0.35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99.370905897254744</v>
      </c>
      <c r="M173" s="82">
        <f t="shared" si="35"/>
        <v>103.07087767565569</v>
      </c>
    </row>
    <row r="174" spans="1:13" ht="15" thickBot="1" x14ac:dyDescent="0.35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98.612303568674307</v>
      </c>
      <c r="M174" s="82">
        <f t="shared" si="35"/>
        <v>101.85634078980046</v>
      </c>
    </row>
    <row r="175" spans="1:13" ht="15" thickBot="1" x14ac:dyDescent="0.35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98.671138878025261</v>
      </c>
      <c r="M175" s="82">
        <f t="shared" si="35"/>
        <v>102.16262600858396</v>
      </c>
    </row>
    <row r="176" spans="1:13" ht="15" thickBot="1" x14ac:dyDescent="0.35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98.795092504211922</v>
      </c>
      <c r="M176" s="82">
        <f t="shared" si="35"/>
        <v>101.8800332211306</v>
      </c>
    </row>
    <row r="177" spans="1:13" ht="15" thickBot="1" x14ac:dyDescent="0.35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99.035966505825684</v>
      </c>
      <c r="M177" s="82">
        <f t="shared" si="35"/>
        <v>102.67392952414731</v>
      </c>
    </row>
    <row r="178" spans="1:13" ht="15" thickBot="1" x14ac:dyDescent="0.35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98.825912945846326</v>
      </c>
      <c r="M178" s="82">
        <f t="shared" si="35"/>
        <v>102.70372728263797</v>
      </c>
    </row>
    <row r="179" spans="1:13" ht="15" thickBot="1" x14ac:dyDescent="0.35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98.890930483734678</v>
      </c>
      <c r="M179" s="82">
        <f t="shared" si="35"/>
        <v>103.25739973097369</v>
      </c>
    </row>
    <row r="180" spans="1:13" ht="15" thickBot="1" x14ac:dyDescent="0.35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98.445915287053253</v>
      </c>
      <c r="M180" s="82">
        <f t="shared" si="35"/>
        <v>102.50790224485587</v>
      </c>
    </row>
    <row r="181" spans="1:13" ht="15" thickBot="1" x14ac:dyDescent="0.35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</v>
      </c>
      <c r="M181" s="82">
        <f t="shared" si="35"/>
        <v>102.277365404771</v>
      </c>
    </row>
    <row r="182" spans="1:13" ht="15" thickBot="1" x14ac:dyDescent="0.35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98.078546350130267</v>
      </c>
      <c r="M182" s="82">
        <f t="shared" si="35"/>
        <v>102.16944453827539</v>
      </c>
    </row>
    <row r="183" spans="1:13" ht="15" thickBot="1" x14ac:dyDescent="0.35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97.838073784656828</v>
      </c>
      <c r="M183" s="82">
        <f t="shared" si="35"/>
        <v>101.84796261940946</v>
      </c>
    </row>
    <row r="184" spans="1:13" ht="15" thickBot="1" x14ac:dyDescent="0.35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97.338386568916448</v>
      </c>
      <c r="M184" s="82">
        <f t="shared" si="35"/>
        <v>101.28503421295237</v>
      </c>
    </row>
    <row r="185" spans="1:13" ht="15" thickBot="1" x14ac:dyDescent="0.35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97.869380204770721</v>
      </c>
      <c r="M185" s="82">
        <f t="shared" si="35"/>
        <v>101.93854717822983</v>
      </c>
    </row>
    <row r="186" spans="1:13" ht="15" thickBot="1" x14ac:dyDescent="0.35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98.025739301480513</v>
      </c>
      <c r="M186" s="82">
        <f t="shared" si="35"/>
        <v>101.80246656784759</v>
      </c>
    </row>
    <row r="187" spans="1:13" ht="15" thickBot="1" x14ac:dyDescent="0.35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98.358742617354224</v>
      </c>
      <c r="M187" s="82">
        <f t="shared" si="35"/>
        <v>102.83642214034582</v>
      </c>
    </row>
    <row r="188" spans="1:13" ht="15" thickBot="1" x14ac:dyDescent="0.35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98.536649372775358</v>
      </c>
      <c r="M188" s="82">
        <f t="shared" si="35"/>
        <v>102.45815049027966</v>
      </c>
    </row>
    <row r="189" spans="1:13" ht="15" thickBot="1" x14ac:dyDescent="0.35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98.614543660720912</v>
      </c>
      <c r="M189" s="82">
        <f t="shared" si="35"/>
        <v>102.38714373280325</v>
      </c>
    </row>
    <row r="190" spans="1:13" ht="15" thickBot="1" x14ac:dyDescent="0.35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97.929346477864257</v>
      </c>
      <c r="M190" s="82">
        <f t="shared" si="35"/>
        <v>101.66140137713919</v>
      </c>
    </row>
    <row r="191" spans="1:13" ht="15" thickBot="1" x14ac:dyDescent="0.35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97.329950811139511</v>
      </c>
      <c r="M191" s="82">
        <f t="shared" si="35"/>
        <v>100.41323424886329</v>
      </c>
    </row>
    <row r="192" spans="1:13" ht="15" thickBot="1" x14ac:dyDescent="0.35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98.314791798645075</v>
      </c>
      <c r="M192" s="82">
        <f t="shared" si="35"/>
        <v>102.28953687213976</v>
      </c>
    </row>
    <row r="193" spans="1:13" ht="15" thickBot="1" x14ac:dyDescent="0.35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98.142202252463193</v>
      </c>
      <c r="M193" s="82">
        <f t="shared" si="35"/>
        <v>102.40393142314703</v>
      </c>
    </row>
    <row r="194" spans="1:13" ht="15" thickBot="1" x14ac:dyDescent="0.35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97.541629711586523</v>
      </c>
      <c r="M194" s="82">
        <f t="shared" si="35"/>
        <v>102.15326816438673</v>
      </c>
    </row>
    <row r="195" spans="1:13" ht="15" thickBot="1" x14ac:dyDescent="0.35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97.815332455302325</v>
      </c>
      <c r="M195" s="82">
        <f t="shared" si="35"/>
        <v>101.63661171114605</v>
      </c>
    </row>
    <row r="196" spans="1:13" ht="15" thickBot="1" x14ac:dyDescent="0.35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96.688244223132358</v>
      </c>
      <c r="M196" s="82">
        <f t="shared" si="35"/>
        <v>100.18520537372241</v>
      </c>
    </row>
    <row r="197" spans="1:13" ht="15" thickBot="1" x14ac:dyDescent="0.35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96.528418890516463</v>
      </c>
      <c r="M197" s="82">
        <f t="shared" si="35"/>
        <v>100.21961151779763</v>
      </c>
    </row>
    <row r="198" spans="1:13" ht="15" thickBot="1" x14ac:dyDescent="0.35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95.953016451625629</v>
      </c>
      <c r="M198" s="82">
        <f t="shared" si="35"/>
        <v>100.08215936408666</v>
      </c>
    </row>
    <row r="199" spans="1:13" ht="15" thickBot="1" x14ac:dyDescent="0.35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96.075213164829989</v>
      </c>
      <c r="M199" s="82">
        <f t="shared" si="35"/>
        <v>100.11002912452663</v>
      </c>
    </row>
    <row r="200" spans="1:13" ht="15" thickBot="1" x14ac:dyDescent="0.35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95.907466047068695</v>
      </c>
      <c r="M200" s="82">
        <f t="shared" si="35"/>
        <v>100.15526654220365</v>
      </c>
    </row>
    <row r="201" spans="1:13" ht="15" thickBot="1" x14ac:dyDescent="0.35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95.855478667190766</v>
      </c>
      <c r="M201" s="82">
        <f t="shared" si="35"/>
        <v>100.13691921116035</v>
      </c>
    </row>
    <row r="202" spans="1:13" ht="15" thickBot="1" x14ac:dyDescent="0.35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96.342377034511358</v>
      </c>
      <c r="M202" s="82">
        <f t="shared" si="35"/>
        <v>100.4731902858053</v>
      </c>
    </row>
    <row r="203" spans="1:13" ht="15" thickBot="1" x14ac:dyDescent="0.35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95.497915521845798</v>
      </c>
      <c r="M203" s="82">
        <f t="shared" si="35"/>
        <v>99.473813279972163</v>
      </c>
    </row>
    <row r="204" spans="1:13" ht="15" thickBot="1" x14ac:dyDescent="0.35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96.448774408185116</v>
      </c>
      <c r="M204" s="82">
        <f t="shared" si="35"/>
        <v>101.20070389171104</v>
      </c>
    </row>
    <row r="205" spans="1:13" ht="15" thickBot="1" x14ac:dyDescent="0.35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96.39437449228403</v>
      </c>
      <c r="M205" s="82">
        <f t="shared" si="35"/>
        <v>101.13062978369817</v>
      </c>
    </row>
    <row r="206" spans="1:13" ht="15" thickBot="1" x14ac:dyDescent="0.35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96.779051653532775</v>
      </c>
      <c r="M206" s="82">
        <f t="shared" si="35"/>
        <v>101.82524202449508</v>
      </c>
    </row>
    <row r="207" spans="1:13" ht="15" thickBot="1" x14ac:dyDescent="0.35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95.970286044021591</v>
      </c>
      <c r="M207" s="82">
        <f t="shared" si="35"/>
        <v>100.05887447705986</v>
      </c>
    </row>
    <row r="208" spans="1:13" ht="15" thickBot="1" x14ac:dyDescent="0.35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95.100040237674335</v>
      </c>
      <c r="M208" s="82">
        <f t="shared" si="35"/>
        <v>97.662043729660454</v>
      </c>
    </row>
    <row r="209" spans="1:13" ht="15" thickBot="1" x14ac:dyDescent="0.35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95.531010768275252</v>
      </c>
      <c r="M209" s="82">
        <f t="shared" si="35"/>
        <v>98.490785070617591</v>
      </c>
    </row>
    <row r="210" spans="1:13" ht="15" thickBot="1" x14ac:dyDescent="0.35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95.707654427556164</v>
      </c>
      <c r="M210" s="82">
        <f t="shared" si="35"/>
        <v>98.151982518857309</v>
      </c>
    </row>
    <row r="211" spans="1:13" ht="15" thickBot="1" x14ac:dyDescent="0.35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96.348986453808934</v>
      </c>
      <c r="M211" s="82">
        <f t="shared" si="35"/>
        <v>98.860216144256228</v>
      </c>
    </row>
    <row r="212" spans="1:13" ht="15" thickBot="1" x14ac:dyDescent="0.35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96.424837728538321</v>
      </c>
      <c r="M212" s="82">
        <f t="shared" si="35"/>
        <v>98.819320640888463</v>
      </c>
    </row>
    <row r="213" spans="1:13" ht="15" thickBot="1" x14ac:dyDescent="0.35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97.165282490219951</v>
      </c>
      <c r="M213" s="82">
        <f t="shared" si="35"/>
        <v>100.20697764439234</v>
      </c>
    </row>
    <row r="214" spans="1:13" ht="15" thickBot="1" x14ac:dyDescent="0.35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96.615601078227158</v>
      </c>
      <c r="M214" s="82">
        <f t="shared" si="35"/>
        <v>98.708797760763474</v>
      </c>
    </row>
    <row r="215" spans="1:13" ht="15" thickBot="1" x14ac:dyDescent="0.35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97.023083955380102</v>
      </c>
      <c r="M215" s="82">
        <f t="shared" si="35"/>
        <v>99.699443913635378</v>
      </c>
    </row>
    <row r="216" spans="1:13" ht="15" thickBot="1" x14ac:dyDescent="0.35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97.302577569387722</v>
      </c>
      <c r="M216" s="82">
        <f t="shared" si="35"/>
        <v>100.49729026143886</v>
      </c>
    </row>
    <row r="217" spans="1:13" ht="15" thickBot="1" x14ac:dyDescent="0.35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</v>
      </c>
      <c r="M217" s="82">
        <f t="shared" si="35"/>
        <v>101.56709405785513</v>
      </c>
    </row>
    <row r="218" spans="1:13" ht="15" thickBot="1" x14ac:dyDescent="0.35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96.591190177644748</v>
      </c>
      <c r="M218" s="82">
        <f t="shared" si="35"/>
        <v>98.784036709082869</v>
      </c>
    </row>
    <row r="219" spans="1:13" ht="15" thickBot="1" x14ac:dyDescent="0.35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96.470143464206345</v>
      </c>
      <c r="M219" s="82">
        <f t="shared" si="35"/>
        <v>97.66328987474202</v>
      </c>
    </row>
    <row r="220" spans="1:13" ht="15" thickBot="1" x14ac:dyDescent="0.35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95.907628973033525</v>
      </c>
      <c r="M220" s="82">
        <f t="shared" si="35"/>
        <v>96.838796399408764</v>
      </c>
    </row>
    <row r="221" spans="1:13" ht="15" thickBot="1" x14ac:dyDescent="0.35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96.440357686431483</v>
      </c>
      <c r="M221" s="82">
        <f t="shared" si="35"/>
        <v>97.730691432611479</v>
      </c>
    </row>
    <row r="222" spans="1:13" ht="15" thickBot="1" x14ac:dyDescent="0.35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94.555343464394454</v>
      </c>
      <c r="M222" s="82">
        <f t="shared" si="35"/>
        <v>94.652948202921621</v>
      </c>
    </row>
    <row r="223" spans="1:13" ht="15" thickBot="1" x14ac:dyDescent="0.35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94.420915546278991</v>
      </c>
      <c r="M223" s="82">
        <f t="shared" si="35"/>
        <v>94.979767384683953</v>
      </c>
    </row>
    <row r="224" spans="1:13" ht="15" thickBot="1" x14ac:dyDescent="0.35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95.191482575443047</v>
      </c>
      <c r="M224" s="82">
        <f t="shared" si="35"/>
        <v>95.696104871808103</v>
      </c>
    </row>
    <row r="225" spans="1:13" ht="15" thickBot="1" x14ac:dyDescent="0.35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94.677845873739116</v>
      </c>
      <c r="M225" s="82">
        <f t="shared" si="35"/>
        <v>94.649813246741658</v>
      </c>
    </row>
    <row r="226" spans="1:13" ht="15" thickBot="1" x14ac:dyDescent="0.35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94.673814715844784</v>
      </c>
      <c r="M226" s="82">
        <f t="shared" si="35"/>
        <v>94.649813246741658</v>
      </c>
    </row>
    <row r="227" spans="1:13" ht="15" thickBot="1" x14ac:dyDescent="0.35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95.302731335666053</v>
      </c>
      <c r="M227" s="82">
        <f t="shared" si="35"/>
        <v>94.893556089734673</v>
      </c>
    </row>
    <row r="228" spans="1:13" ht="15" thickBot="1" x14ac:dyDescent="0.35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94.682268949762104</v>
      </c>
      <c r="M228" s="82">
        <f t="shared" si="35"/>
        <v>94.259511202334849</v>
      </c>
    </row>
    <row r="229" spans="1:13" ht="15" thickBot="1" x14ac:dyDescent="0.35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94.448125862065794</v>
      </c>
      <c r="M229" s="82">
        <f t="shared" si="35"/>
        <v>94.270483548964748</v>
      </c>
    </row>
    <row r="230" spans="1:13" ht="15" thickBot="1" x14ac:dyDescent="0.35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94.444150692475546</v>
      </c>
      <c r="M230" s="82">
        <f t="shared" si="35"/>
        <v>94.270483548964748</v>
      </c>
    </row>
    <row r="231" spans="1:13" ht="15" thickBot="1" x14ac:dyDescent="0.35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94.185372750980505</v>
      </c>
      <c r="M231" s="82">
        <f t="shared" si="35"/>
        <v>94.146652779855756</v>
      </c>
    </row>
    <row r="232" spans="1:13" ht="15" thickBot="1" x14ac:dyDescent="0.35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93.938184388431679</v>
      </c>
      <c r="M232" s="82">
        <f t="shared" si="35"/>
        <v>92.898940220225953</v>
      </c>
    </row>
    <row r="233" spans="1:13" ht="15" thickBot="1" x14ac:dyDescent="0.35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94.421643394232134</v>
      </c>
      <c r="M233" s="82">
        <f t="shared" si="35"/>
        <v>94.065927658221412</v>
      </c>
    </row>
    <row r="234" spans="1:13" ht="15" thickBot="1" x14ac:dyDescent="0.35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94.498571324049138</v>
      </c>
      <c r="M234" s="82">
        <f t="shared" si="35"/>
        <v>94.960173908559099</v>
      </c>
    </row>
    <row r="235" spans="1:13" ht="15" thickBot="1" x14ac:dyDescent="0.35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94.212135160334597</v>
      </c>
      <c r="M235" s="82">
        <f t="shared" ref="M235:M268" si="44">M234*(1+F235)</f>
        <v>93.754783257358952</v>
      </c>
    </row>
    <row r="236" spans="1:13" ht="15" thickBot="1" x14ac:dyDescent="0.35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94.556127300651681</v>
      </c>
      <c r="M236" s="82">
        <f t="shared" si="44"/>
        <v>93.877046548377947</v>
      </c>
    </row>
    <row r="237" spans="1:13" ht="15" thickBot="1" x14ac:dyDescent="0.35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93.988741827023219</v>
      </c>
      <c r="M237" s="82">
        <f t="shared" si="44"/>
        <v>93.152087931758871</v>
      </c>
    </row>
    <row r="238" spans="1:13" ht="15" thickBot="1" x14ac:dyDescent="0.35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93.891490142822263</v>
      </c>
      <c r="M238" s="82">
        <f t="shared" si="44"/>
        <v>93.270432527552913</v>
      </c>
    </row>
    <row r="239" spans="1:13" ht="15" thickBot="1" x14ac:dyDescent="0.35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94.159170224667307</v>
      </c>
      <c r="M239" s="82">
        <f t="shared" si="44"/>
        <v>93.499284328691047</v>
      </c>
    </row>
    <row r="240" spans="1:13" ht="15" thickBot="1" x14ac:dyDescent="0.35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96.149162516869453</v>
      </c>
      <c r="M240" s="82">
        <f t="shared" si="44"/>
        <v>96.125593868464591</v>
      </c>
    </row>
    <row r="241" spans="1:13" ht="15" thickBot="1" x14ac:dyDescent="0.35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95.749126084160224</v>
      </c>
      <c r="M241" s="82">
        <f t="shared" si="44"/>
        <v>95.015819380753669</v>
      </c>
    </row>
    <row r="242" spans="1:13" ht="15" thickBot="1" x14ac:dyDescent="0.35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96.698799698101993</v>
      </c>
      <c r="M242" s="82">
        <f t="shared" si="44"/>
        <v>95.890472154966517</v>
      </c>
    </row>
    <row r="243" spans="1:13" ht="15" thickBot="1" x14ac:dyDescent="0.35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96.46051347590317</v>
      </c>
      <c r="M243" s="82">
        <f t="shared" si="44"/>
        <v>96.286260372688275</v>
      </c>
    </row>
    <row r="244" spans="1:13" ht="15" thickBot="1" x14ac:dyDescent="0.35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96.708373698101028</v>
      </c>
      <c r="M244" s="82">
        <f t="shared" si="44"/>
        <v>96.664806331420181</v>
      </c>
    </row>
    <row r="245" spans="1:13" ht="15" thickBot="1" x14ac:dyDescent="0.35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96.697176037283413</v>
      </c>
      <c r="M245" s="82">
        <f t="shared" si="44"/>
        <v>96.377957840952519</v>
      </c>
    </row>
    <row r="246" spans="1:13" ht="15" thickBot="1" x14ac:dyDescent="0.35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96.633349370623023</v>
      </c>
      <c r="M246" s="82">
        <f t="shared" si="44"/>
        <v>95.994709447950655</v>
      </c>
    </row>
    <row r="247" spans="1:13" ht="15" thickBot="1" x14ac:dyDescent="0.35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96.564091838466084</v>
      </c>
      <c r="M247" s="82">
        <f t="shared" si="44"/>
        <v>95.966494842330889</v>
      </c>
    </row>
    <row r="248" spans="1:13" ht="15" thickBot="1" x14ac:dyDescent="0.35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97.599427557662622</v>
      </c>
      <c r="M248" s="82">
        <f t="shared" si="44"/>
        <v>97.859224635990415</v>
      </c>
    </row>
    <row r="249" spans="1:13" ht="15" thickBot="1" x14ac:dyDescent="0.35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97.399605300372301</v>
      </c>
      <c r="M249" s="82">
        <f t="shared" si="44"/>
        <v>97.227530965725578</v>
      </c>
    </row>
    <row r="250" spans="1:13" ht="15" thickBot="1" x14ac:dyDescent="0.35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96.853719335513659</v>
      </c>
      <c r="M250" s="82">
        <f t="shared" si="44"/>
        <v>96.738477801649566</v>
      </c>
    </row>
    <row r="251" spans="1:13" ht="15" thickBot="1" x14ac:dyDescent="0.35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98.243125089763112</v>
      </c>
      <c r="M251" s="82">
        <f t="shared" si="44"/>
        <v>99.465889678227285</v>
      </c>
    </row>
    <row r="252" spans="1:13" ht="15" thickBot="1" x14ac:dyDescent="0.35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97.762913405599775</v>
      </c>
      <c r="M252" s="82">
        <f t="shared" si="44"/>
        <v>98.856924440267264</v>
      </c>
    </row>
    <row r="253" spans="1:13" ht="15" thickBot="1" x14ac:dyDescent="0.35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</v>
      </c>
      <c r="M253" s="82">
        <f t="shared" si="44"/>
        <v>98.727607497843323</v>
      </c>
    </row>
    <row r="254" spans="1:13" ht="15" thickBot="1" x14ac:dyDescent="0.35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97.221226563547745</v>
      </c>
      <c r="M254" s="82">
        <f t="shared" si="44"/>
        <v>98.0825902638136</v>
      </c>
    </row>
    <row r="255" spans="1:13" ht="15" thickBot="1" x14ac:dyDescent="0.35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97.315118949503443</v>
      </c>
      <c r="M255" s="82">
        <f t="shared" si="44"/>
        <v>98.385897274226124</v>
      </c>
    </row>
    <row r="256" spans="1:13" ht="15" thickBot="1" x14ac:dyDescent="0.35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97.785140762322783</v>
      </c>
      <c r="M256" s="82">
        <f t="shared" si="44"/>
        <v>98.927460954316714</v>
      </c>
    </row>
    <row r="257" spans="1:13" ht="15" thickBot="1" x14ac:dyDescent="0.35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97.105722692214087</v>
      </c>
      <c r="M257" s="82">
        <f t="shared" si="44"/>
        <v>97.668776048056998</v>
      </c>
    </row>
    <row r="258" spans="1:13" ht="15" thickBot="1" x14ac:dyDescent="0.35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97.422728469960717</v>
      </c>
      <c r="M258" s="82">
        <f t="shared" si="44"/>
        <v>98.415679357935886</v>
      </c>
    </row>
    <row r="259" spans="1:13" ht="15" thickBot="1" x14ac:dyDescent="0.35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97.952993697978783</v>
      </c>
      <c r="M259" s="82">
        <f t="shared" si="44"/>
        <v>99.160231450679802</v>
      </c>
    </row>
    <row r="260" spans="1:13" ht="15" thickBot="1" x14ac:dyDescent="0.35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97.059140423212796</v>
      </c>
      <c r="M260" s="82">
        <f t="shared" si="44"/>
        <v>97.481462416303515</v>
      </c>
    </row>
    <row r="261" spans="1:13" ht="15" thickBot="1" x14ac:dyDescent="0.35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97.183098528463788</v>
      </c>
      <c r="M261" s="82">
        <f t="shared" si="44"/>
        <v>97.849819767450512</v>
      </c>
    </row>
    <row r="262" spans="1:13" ht="15" thickBot="1" x14ac:dyDescent="0.35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98.792818259299779</v>
      </c>
      <c r="M262" s="82">
        <f t="shared" si="44"/>
        <v>100.49023661003393</v>
      </c>
    </row>
    <row r="263" spans="1:13" ht="15" thickBot="1" x14ac:dyDescent="0.35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99.153942820667822</v>
      </c>
      <c r="M263" s="82">
        <f t="shared" si="44"/>
        <v>100.7512217120168</v>
      </c>
    </row>
    <row r="264" spans="1:13" ht="15" thickBot="1" x14ac:dyDescent="0.35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99.404602458070087</v>
      </c>
      <c r="M264" s="82">
        <f t="shared" si="44"/>
        <v>100.73554693111693</v>
      </c>
    </row>
    <row r="265" spans="1:13" ht="15" thickBot="1" x14ac:dyDescent="0.35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98.888670235898559</v>
      </c>
      <c r="M265" s="82">
        <f t="shared" si="44"/>
        <v>99.777034079089759</v>
      </c>
    </row>
    <row r="266" spans="1:13" ht="15" thickBot="1" x14ac:dyDescent="0.35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99.005405849922184</v>
      </c>
      <c r="M266" s="82">
        <f t="shared" si="44"/>
        <v>100.00588588022788</v>
      </c>
    </row>
    <row r="267" spans="1:13" ht="15" thickBot="1" x14ac:dyDescent="0.35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</v>
      </c>
      <c r="M267" s="82">
        <f t="shared" si="44"/>
        <v>99.63517731194591</v>
      </c>
    </row>
    <row r="268" spans="1:13" ht="15" thickBot="1" x14ac:dyDescent="0.35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97.737046809111106</v>
      </c>
      <c r="M268" s="82">
        <f t="shared" si="44"/>
        <v>98.281659981241958</v>
      </c>
    </row>
    <row r="269" spans="1:13" ht="15" thickBot="1" x14ac:dyDescent="0.35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97.669524914380915</v>
      </c>
      <c r="M269" s="82">
        <f t="shared" ref="M269:M270" si="53">M268*(1+F269)</f>
        <v>98.735444888293259</v>
      </c>
    </row>
    <row r="270" spans="1:13" ht="15" thickBot="1" x14ac:dyDescent="0.35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97.736262972853879</v>
      </c>
      <c r="M270" s="82">
        <f t="shared" si="53"/>
        <v>97.786336904806006</v>
      </c>
    </row>
    <row r="271" spans="1:13" ht="15" thickBot="1" x14ac:dyDescent="0.35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97.559955803280573</v>
      </c>
      <c r="M271" s="82">
        <f t="shared" ref="M271:M272" si="62">M270*(1+F271)</f>
        <v>97.8098490761558</v>
      </c>
    </row>
    <row r="272" spans="1:13" ht="15" thickBot="1" x14ac:dyDescent="0.35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97.471718236037788</v>
      </c>
      <c r="M272" s="82">
        <f t="shared" si="62"/>
        <v>96.242370986168609</v>
      </c>
    </row>
    <row r="273" spans="1:13" ht="15" thickBot="1" x14ac:dyDescent="0.35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96.942740739013729</v>
      </c>
      <c r="M273" s="82">
        <f t="shared" ref="M273:M275" si="71">M272*(1+F273)</f>
        <v>96.436738269327023</v>
      </c>
    </row>
    <row r="274" spans="1:13" ht="15" thickBot="1" x14ac:dyDescent="0.35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96.824325475867468</v>
      </c>
      <c r="M274" s="82">
        <f t="shared" si="71"/>
        <v>96.680481112320038</v>
      </c>
    </row>
    <row r="275" spans="1:13" ht="15" thickBot="1" x14ac:dyDescent="0.35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97.94067627107944</v>
      </c>
      <c r="M275" s="82">
        <f t="shared" si="71"/>
        <v>97.994811490774296</v>
      </c>
    </row>
    <row r="276" spans="1:13" ht="15" thickBot="1" x14ac:dyDescent="0.35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97.190656949515699</v>
      </c>
      <c r="M276" s="82">
        <f t="shared" ref="M276:M279" si="80">M275*(1+F276)</f>
        <v>97.590402143557597</v>
      </c>
    </row>
    <row r="277" spans="1:13" ht="15" thickBot="1" x14ac:dyDescent="0.35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96.661959394012086</v>
      </c>
      <c r="M277" s="82">
        <f t="shared" si="80"/>
        <v>96.797258230024084</v>
      </c>
    </row>
    <row r="278" spans="1:13" ht="15" thickBot="1" x14ac:dyDescent="0.35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96.711005148393241</v>
      </c>
      <c r="M278" s="82">
        <f t="shared" si="80"/>
        <v>97.077053069086801</v>
      </c>
    </row>
    <row r="279" spans="1:13" ht="15" thickBot="1" x14ac:dyDescent="0.35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97.387231885168916</v>
      </c>
      <c r="M279" s="82">
        <f t="shared" si="80"/>
        <v>98.466622395860455</v>
      </c>
    </row>
    <row r="280" spans="1:13" ht="15" thickBot="1" x14ac:dyDescent="0.35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99.168275826514403</v>
      </c>
      <c r="M280" s="82">
        <f t="shared" ref="M280" si="89">M279*(1+F280)</f>
        <v>101.0686360252392</v>
      </c>
    </row>
    <row r="281" spans="1:13" ht="15" thickBot="1" x14ac:dyDescent="0.35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100.23143773284271</v>
      </c>
      <c r="M281" s="82">
        <f t="shared" ref="M281" si="97">M280*(1+F281)</f>
        <v>102.53971421269218</v>
      </c>
    </row>
    <row r="282" spans="1:13" ht="15" thickBot="1" x14ac:dyDescent="0.35">
      <c r="A282" s="60">
        <v>45734</v>
      </c>
      <c r="B282" s="26">
        <v>131475</v>
      </c>
      <c r="C282" s="26">
        <v>133265.72</v>
      </c>
      <c r="D282" s="68">
        <v>1.794259</v>
      </c>
      <c r="E282" s="79">
        <f t="shared" ref="E282" si="98">D282/D281-1</f>
        <v>2.2555874386458452E-3</v>
      </c>
      <c r="F282" s="79">
        <f t="shared" ref="F282" si="99">B282/B281-1</f>
        <v>4.899338092544836E-3</v>
      </c>
      <c r="G282" s="79">
        <f>D282/$D$2-1</f>
        <v>4.5751850475037603E-3</v>
      </c>
      <c r="H282" s="79">
        <f t="shared" ref="H282" si="100">B282/$B$2-1</f>
        <v>3.0420909405330931E-2</v>
      </c>
      <c r="I282" s="80" t="str">
        <f t="shared" ref="I282" si="101">TEXT(A282,"mmaaaa")</f>
        <v>032025</v>
      </c>
      <c r="J282" s="79">
        <f t="shared" ref="J282" si="102">IF(I282=I281,(1+E282)*(1+J281)-1,E282)</f>
        <v>3.063247804334468E-2</v>
      </c>
      <c r="K282" s="79">
        <f t="shared" ref="K282" si="103">IF(I282=I281,(1+F282)*(1+K281)-1,F282)</f>
        <v>7.0652041140400579E-2</v>
      </c>
      <c r="L282" s="81">
        <f t="shared" ref="L282" si="104">L281*(1+E282)</f>
        <v>100.45751850475033</v>
      </c>
      <c r="M282" s="82">
        <f t="shared" ref="M282" si="105">M281*(1+F282)</f>
        <v>103.04209094053307</v>
      </c>
    </row>
    <row r="283" spans="1:13" ht="15" thickBot="1" x14ac:dyDescent="0.35">
      <c r="A283" s="60">
        <v>45735</v>
      </c>
      <c r="B283" s="26">
        <v>132508</v>
      </c>
      <c r="C283" s="26">
        <v>133655.76999999999</v>
      </c>
      <c r="D283" s="68">
        <v>1.7995110000000001</v>
      </c>
      <c r="E283" s="79">
        <f t="shared" ref="E283:E284" si="106">D283/D282-1</f>
        <v>2.9271136441282319E-3</v>
      </c>
      <c r="F283" s="79">
        <f t="shared" ref="F283:F284" si="107">B283/B282-1</f>
        <v>7.857007035558139E-3</v>
      </c>
      <c r="G283" s="79">
        <f t="shared" ref="G283:G284" si="108">D283/$D$2-1</f>
        <v>7.5156907782090165E-3</v>
      </c>
      <c r="H283" s="79">
        <f t="shared" ref="H283:H284" si="109">B283/$B$2-1</f>
        <v>3.8516933740114778E-2</v>
      </c>
      <c r="I283" s="80" t="str">
        <f t="shared" ref="I283:I284" si="110">TEXT(A283,"mmaaaa")</f>
        <v>032025</v>
      </c>
      <c r="J283" s="79">
        <f t="shared" ref="J283:J284" si="111">IF(I283=I282,(1+E283)*(1+J282)-1,E283)</f>
        <v>3.3649256431907082E-2</v>
      </c>
      <c r="K283" s="79">
        <f t="shared" ref="K283:K284" si="112">IF(I283=I282,(1+F283)*(1+K282)-1,F283)</f>
        <v>7.906416176027542E-2</v>
      </c>
      <c r="L283" s="81">
        <f t="shared" ref="L283:L284" si="113">L282*(1+E283)</f>
        <v>100.75156907782085</v>
      </c>
      <c r="M283" s="82">
        <f t="shared" ref="M283:M284" si="114">M282*(1+F283)</f>
        <v>103.85169337401146</v>
      </c>
    </row>
    <row r="284" spans="1:13" ht="15" thickBot="1" x14ac:dyDescent="0.35">
      <c r="A284" s="60">
        <v>45736</v>
      </c>
      <c r="B284" s="26">
        <v>131955</v>
      </c>
      <c r="C284" s="26">
        <v>133544.21</v>
      </c>
      <c r="D284" s="68">
        <v>1.798009</v>
      </c>
      <c r="E284" s="79">
        <f t="shared" si="106"/>
        <v>-8.34671196786263E-4</v>
      </c>
      <c r="F284" s="79">
        <f t="shared" si="107"/>
        <v>-4.1733329308418776E-3</v>
      </c>
      <c r="G284" s="79">
        <f t="shared" si="108"/>
        <v>6.6747464508061238E-3</v>
      </c>
      <c r="H284" s="79">
        <f t="shared" si="109"/>
        <v>3.4182856821300067E-2</v>
      </c>
      <c r="I284" s="80" t="str">
        <f t="shared" si="110"/>
        <v>032025</v>
      </c>
      <c r="J284" s="79">
        <f t="shared" si="111"/>
        <v>3.2786499169983774E-2</v>
      </c>
      <c r="K284" s="79">
        <f t="shared" si="112"/>
        <v>7.4560867759509986E-2</v>
      </c>
      <c r="L284" s="81">
        <f t="shared" si="113"/>
        <v>100.66747464508057</v>
      </c>
      <c r="M284" s="82">
        <f t="shared" si="114"/>
        <v>103.41828568213</v>
      </c>
    </row>
    <row r="285" spans="1:13" ht="15" thickBot="1" x14ac:dyDescent="0.35">
      <c r="A285" s="60">
        <v>45737</v>
      </c>
      <c r="B285" s="26">
        <v>132345</v>
      </c>
      <c r="C285" s="26">
        <v>133642.26999999999</v>
      </c>
      <c r="D285" s="68">
        <v>1.799329</v>
      </c>
      <c r="E285" s="79">
        <f t="shared" ref="E285" si="115">D285/D284-1</f>
        <v>7.3414537969496152E-4</v>
      </c>
      <c r="F285" s="79">
        <f t="shared" ref="F285" si="116">B285/B284-1</f>
        <v>2.9555530294418375E-3</v>
      </c>
      <c r="G285" s="79">
        <f t="shared" ref="G285" si="117">D285/$D$2-1</f>
        <v>7.413792064768554E-3</v>
      </c>
      <c r="H285" s="79">
        <f t="shared" ref="H285" si="118">B285/$B$2-1</f>
        <v>3.7239439096775184E-2</v>
      </c>
      <c r="I285" s="80" t="str">
        <f t="shared" ref="I285" si="119">TEXT(A285,"mmaaaa")</f>
        <v>032025</v>
      </c>
      <c r="J285" s="79">
        <f t="shared" ref="J285" si="120">IF(I285=I284,(1+E285)*(1+J284)-1,E285)</f>
        <v>3.3544714606560833E-2</v>
      </c>
      <c r="K285" s="79">
        <f t="shared" ref="K285" si="121">IF(I285=I284,(1+F285)*(1+K284)-1,F285)</f>
        <v>7.7736789387536254E-2</v>
      </c>
      <c r="L285" s="81">
        <f t="shared" ref="L285" si="122">L284*(1+E285)</f>
        <v>100.74137920647682</v>
      </c>
      <c r="M285" s="82">
        <f t="shared" ref="M285" si="123">M284*(1+F285)</f>
        <v>103.7239439096775</v>
      </c>
    </row>
    <row r="286" spans="1:13" ht="15" thickBot="1" x14ac:dyDescent="0.35">
      <c r="A286" s="60">
        <v>45740</v>
      </c>
      <c r="B286" s="26">
        <v>131321</v>
      </c>
      <c r="C286" s="26">
        <v>133560.32000000001</v>
      </c>
      <c r="D286" s="68">
        <v>1.7982260000000001</v>
      </c>
      <c r="E286" s="79">
        <f t="shared" ref="E286" si="124">D286/D285-1</f>
        <v>-6.1300629290128583E-4</v>
      </c>
      <c r="F286" s="79">
        <f t="shared" ref="F286" si="125">B286/B285-1</f>
        <v>-7.7373531300767295E-3</v>
      </c>
      <c r="G286" s="79">
        <f t="shared" ref="G286" si="126">D286/$D$2-1</f>
        <v>6.7962410706774445E-3</v>
      </c>
      <c r="H286" s="79">
        <f t="shared" ref="H286" si="127">B286/$B$2-1</f>
        <v>2.9213951276040762E-2</v>
      </c>
      <c r="I286" s="80" t="str">
        <f t="shared" ref="I286" si="128">TEXT(A286,"mmaaaa")</f>
        <v>032025</v>
      </c>
      <c r="J286" s="79">
        <f t="shared" ref="J286" si="129">IF(I286=I285,(1+E286)*(1+J285)-1,E286)</f>
        <v>3.2911145192512148E-2</v>
      </c>
      <c r="K286" s="79">
        <f t="shared" ref="K286" si="130">IF(I286=I285,(1+F286)*(1+K285)-1,F286)</f>
        <v>6.9397959266769726E-2</v>
      </c>
      <c r="L286" s="81">
        <f t="shared" ref="L286" si="131">L285*(1+E286)</f>
        <v>100.6796241070677</v>
      </c>
      <c r="M286" s="82">
        <f t="shared" ref="M286" si="132">M285*(1+F286)</f>
        <v>102.92139512760406</v>
      </c>
    </row>
    <row r="287" spans="1:13" ht="15" thickBot="1" x14ac:dyDescent="0.35">
      <c r="A287" s="60">
        <v>45741</v>
      </c>
      <c r="B287" s="26">
        <v>132068</v>
      </c>
      <c r="C287" s="26">
        <v>133662.72</v>
      </c>
      <c r="D287" s="68">
        <v>1.799604</v>
      </c>
      <c r="E287" s="79">
        <f t="shared" ref="E287:E288" si="133">D287/D286-1</f>
        <v>7.6631079741917851E-4</v>
      </c>
      <c r="F287" s="79">
        <f t="shared" ref="F287:F288" si="134">B287/B286-1</f>
        <v>5.6883514441712357E-3</v>
      </c>
      <c r="G287" s="79">
        <f t="shared" ref="G287:G288" si="135">D287/$D$2-1</f>
        <v>7.5677599010108842E-3</v>
      </c>
      <c r="H287" s="79">
        <f t="shared" ref="H287:H288" si="136">B287/$B$2-1</f>
        <v>3.5068481942142959E-2</v>
      </c>
      <c r="I287" s="80" t="str">
        <f t="shared" ref="I287:I288" si="137">TEXT(A287,"mmaaaa")</f>
        <v>032025</v>
      </c>
      <c r="J287" s="79">
        <f t="shared" ref="J287:J288" si="138">IF(I287=I286,(1+E287)*(1+J286)-1,E287)</f>
        <v>3.3702676155847877E-2</v>
      </c>
      <c r="K287" s="79">
        <f t="shared" ref="K287:K288" si="139">IF(I287=I286,(1+F287)*(1+K286)-1,F287)</f>
        <v>7.5481070692758667E-2</v>
      </c>
      <c r="L287" s="81">
        <f t="shared" ref="L287:L288" si="140">L286*(1+E287)</f>
        <v>100.75677599010105</v>
      </c>
      <c r="M287" s="82">
        <f t="shared" ref="M287:M288" si="141">M286*(1+F287)</f>
        <v>103.50684819421429</v>
      </c>
    </row>
    <row r="288" spans="1:13" ht="15" thickBot="1" x14ac:dyDescent="0.35">
      <c r="A288" s="60">
        <v>45742</v>
      </c>
      <c r="B288" s="26">
        <v>132520</v>
      </c>
      <c r="C288" s="26">
        <v>134290.53</v>
      </c>
      <c r="D288" s="68">
        <v>1.808057</v>
      </c>
      <c r="E288" s="79">
        <f t="shared" si="133"/>
        <v>4.6971444828973752E-3</v>
      </c>
      <c r="F288" s="79">
        <f t="shared" si="134"/>
        <v>3.4224793288306632E-3</v>
      </c>
      <c r="G288" s="79">
        <f t="shared" si="135"/>
        <v>1.2300451245575106E-2</v>
      </c>
      <c r="H288" s="79">
        <f t="shared" si="136"/>
        <v>3.8610982425514084E-2</v>
      </c>
      <c r="I288" s="80" t="str">
        <f t="shared" si="137"/>
        <v>032025</v>
      </c>
      <c r="J288" s="79">
        <f t="shared" si="138"/>
        <v>3.8558126978109675E-2</v>
      </c>
      <c r="K288" s="79">
        <f t="shared" si="139"/>
        <v>7.9161882425753394E-2</v>
      </c>
      <c r="L288" s="81">
        <f t="shared" si="140"/>
        <v>101.23004512455748</v>
      </c>
      <c r="M288" s="82">
        <f t="shared" si="141"/>
        <v>103.86109824255139</v>
      </c>
    </row>
    <row r="289" spans="1:13" ht="15" thickBot="1" x14ac:dyDescent="0.35">
      <c r="A289" s="60">
        <v>45743</v>
      </c>
      <c r="B289" s="26">
        <v>133149</v>
      </c>
      <c r="C289" s="26">
        <v>134360.5</v>
      </c>
      <c r="D289" s="68">
        <v>1.808999</v>
      </c>
      <c r="E289" s="79">
        <f t="shared" ref="E289" si="142">D289/D288-1</f>
        <v>5.2100127374310468E-4</v>
      </c>
      <c r="F289" s="79">
        <f t="shared" ref="F289" si="143">B289/B288-1</f>
        <v>4.7464533655297014E-3</v>
      </c>
      <c r="G289" s="79">
        <f t="shared" ref="G289" si="144">D289/$D$2-1</f>
        <v>1.2827861070084712E-2</v>
      </c>
      <c r="H289" s="79">
        <f t="shared" ref="H289" si="145">B289/$B$2-1</f>
        <v>4.3540701018523809E-2</v>
      </c>
      <c r="I289" s="80" t="str">
        <f t="shared" ref="I289" si="146">TEXT(A289,"mmaaaa")</f>
        <v>032025</v>
      </c>
      <c r="J289" s="79">
        <f t="shared" ref="J289" si="147">IF(I289=I288,(1+E289)*(1+J288)-1,E289)</f>
        <v>3.9099217085121429E-2</v>
      </c>
      <c r="K289" s="79">
        <f t="shared" ref="K289" si="148">IF(I289=I288,(1+F289)*(1+K288)-1,F289)</f>
        <v>8.4284073974544516E-2</v>
      </c>
      <c r="L289" s="81">
        <f t="shared" ref="L289" si="149">L288*(1+E289)</f>
        <v>101.28278610700845</v>
      </c>
      <c r="M289" s="82">
        <f t="shared" ref="M289" si="150">M288*(1+F289)</f>
        <v>104.35407010185236</v>
      </c>
    </row>
    <row r="290" spans="1:13" ht="15" thickBot="1" x14ac:dyDescent="0.35">
      <c r="A290" s="60">
        <v>45744</v>
      </c>
      <c r="B290" s="26">
        <v>131902</v>
      </c>
      <c r="C290" s="26">
        <v>133440.13</v>
      </c>
      <c r="D290" s="68">
        <v>1.7966070000000001</v>
      </c>
      <c r="E290" s="79">
        <f t="shared" ref="E290:E291" si="151">D290/D289-1</f>
        <v>-6.8501972637906583E-3</v>
      </c>
      <c r="F290" s="79">
        <f t="shared" ref="F290:F291" si="152">B290/B289-1</f>
        <v>-9.3654477314887297E-3</v>
      </c>
      <c r="G290" s="79">
        <f t="shared" ref="G290:G291" si="153">D290/$D$2-1</f>
        <v>5.8897904274914925E-3</v>
      </c>
      <c r="H290" s="79">
        <f t="shared" ref="H290:H291" si="154">B290/$B$2-1</f>
        <v>3.3767475127453483E-2</v>
      </c>
      <c r="I290" s="80" t="str">
        <f t="shared" ref="I290:I291" si="155">TEXT(A290,"mmaaaa")</f>
        <v>032025</v>
      </c>
      <c r="J290" s="79">
        <f t="shared" ref="J290:J291" si="156">IF(I290=I289,(1+E290)*(1+J289)-1,E290)</f>
        <v>3.1981182471437997E-2</v>
      </c>
      <c r="K290" s="79">
        <f t="shared" ref="K290:K291" si="157">IF(I290=I289,(1+F290)*(1+K289)-1,F290)</f>
        <v>7.4129268153650285E-2</v>
      </c>
      <c r="L290" s="81">
        <f t="shared" ref="L290:L291" si="158">L289*(1+E290)</f>
        <v>100.58897904274913</v>
      </c>
      <c r="M290" s="82">
        <f t="shared" ref="M290:M291" si="159">M289*(1+F290)</f>
        <v>103.37674751274535</v>
      </c>
    </row>
    <row r="291" spans="1:13" ht="15" thickBot="1" x14ac:dyDescent="0.35">
      <c r="A291" s="60">
        <v>45747</v>
      </c>
      <c r="B291" s="26">
        <v>130260</v>
      </c>
      <c r="C291" s="26">
        <v>132059.6</v>
      </c>
      <c r="D291" s="68">
        <v>1.7780199999999999</v>
      </c>
      <c r="E291" s="79">
        <f t="shared" si="151"/>
        <v>-1.0345612590844877E-2</v>
      </c>
      <c r="F291" s="79">
        <f t="shared" si="152"/>
        <v>-1.2448636108626121E-2</v>
      </c>
      <c r="G291" s="79">
        <f t="shared" si="153"/>
        <v>-4.5167556533575182E-3</v>
      </c>
      <c r="H291" s="79">
        <f t="shared" si="154"/>
        <v>2.0898480008658682E-2</v>
      </c>
      <c r="I291" s="80" t="str">
        <f t="shared" si="155"/>
        <v>032025</v>
      </c>
      <c r="J291" s="79">
        <f t="shared" si="156"/>
        <v>2.1304704956546461E-2</v>
      </c>
      <c r="K291" s="79">
        <f t="shared" si="157"/>
        <v>6.0757823760780649E-2</v>
      </c>
      <c r="L291" s="81">
        <f t="shared" si="158"/>
        <v>99.548324434664238</v>
      </c>
      <c r="M291" s="82">
        <f t="shared" si="159"/>
        <v>102.08984800086587</v>
      </c>
    </row>
    <row r="292" spans="1:13" ht="15" thickBot="1" x14ac:dyDescent="0.35">
      <c r="A292" s="60">
        <v>45748</v>
      </c>
      <c r="B292" s="26">
        <v>131147</v>
      </c>
      <c r="C292" s="26">
        <v>132669.26999999999</v>
      </c>
      <c r="D292" s="68">
        <v>1.7862290000000001</v>
      </c>
      <c r="E292" s="79">
        <f t="shared" ref="E292:E293" si="160">D292/D291-1</f>
        <v>4.6169334428185493E-3</v>
      </c>
      <c r="F292" s="79">
        <f t="shared" ref="F292:F293" si="161">B292/B291-1</f>
        <v>6.8094580070627853E-3</v>
      </c>
      <c r="G292" s="79">
        <f t="shared" ref="G292:G293" si="162">D292/$D$2-1</f>
        <v>7.9324229232069499E-5</v>
      </c>
      <c r="H292" s="79">
        <f t="shared" ref="H292:H293" si="163">B292/$B$2-1</f>
        <v>2.7850245337751822E-2</v>
      </c>
      <c r="I292" s="80" t="str">
        <f t="shared" ref="I292:I293" si="164">TEXT(A292,"mmaaaa")</f>
        <v>042025</v>
      </c>
      <c r="J292" s="79">
        <f t="shared" ref="J292:J293" si="165">IF(I292=I291,(1+E292)*(1+J291)-1,E292)</f>
        <v>4.6169334428185493E-3</v>
      </c>
      <c r="K292" s="79">
        <f t="shared" ref="K292:K293" si="166">IF(I292=I291,(1+F292)*(1+K291)-1,F292)</f>
        <v>6.8094580070627853E-3</v>
      </c>
      <c r="L292" s="81">
        <f t="shared" ref="L292:L293" si="167">L291*(1+E292)</f>
        <v>100.00793242292319</v>
      </c>
      <c r="M292" s="82">
        <f t="shared" ref="M292:M293" si="168">M291*(1+F292)</f>
        <v>102.78502453377519</v>
      </c>
    </row>
    <row r="293" spans="1:13" ht="15" thickBot="1" x14ac:dyDescent="0.35">
      <c r="A293" s="60">
        <v>45749</v>
      </c>
      <c r="B293" s="26">
        <v>131190</v>
      </c>
      <c r="C293" s="26">
        <v>132447.88</v>
      </c>
      <c r="D293" s="68">
        <v>1.7832479999999999</v>
      </c>
      <c r="E293" s="79">
        <f t="shared" si="160"/>
        <v>-1.6688789623279243E-3</v>
      </c>
      <c r="F293" s="79">
        <f t="shared" si="161"/>
        <v>3.2787635248987534E-4</v>
      </c>
      <c r="G293" s="79">
        <f t="shared" si="162"/>
        <v>-1.5896871156333425E-3</v>
      </c>
      <c r="H293" s="79">
        <f t="shared" si="163"/>
        <v>2.8187253127099243E-2</v>
      </c>
      <c r="I293" s="80" t="str">
        <f t="shared" si="164"/>
        <v>042025</v>
      </c>
      <c r="J293" s="79">
        <f t="shared" si="165"/>
        <v>2.9403493773973999E-3</v>
      </c>
      <c r="K293" s="79">
        <f t="shared" si="166"/>
        <v>7.1395670198064476E-3</v>
      </c>
      <c r="L293" s="81">
        <f t="shared" si="167"/>
        <v>99.841031288436668</v>
      </c>
      <c r="M293" s="82">
        <f t="shared" si="168"/>
        <v>102.8187253127099</v>
      </c>
    </row>
    <row r="294" spans="1:13" ht="15" thickBot="1" x14ac:dyDescent="0.35">
      <c r="A294" s="60">
        <v>45750</v>
      </c>
      <c r="B294" s="26">
        <v>131141</v>
      </c>
      <c r="C294" s="26">
        <v>130887.9</v>
      </c>
      <c r="D294" s="68">
        <v>1.7622450000000001</v>
      </c>
      <c r="E294" s="79">
        <f t="shared" ref="E294:E297" si="169">D294/D293-1</f>
        <v>-1.1777946757826063E-2</v>
      </c>
      <c r="F294" s="79">
        <f t="shared" ref="F294:F297" si="170">B294/B293-1</f>
        <v>-3.7350407805469832E-4</v>
      </c>
      <c r="G294" s="79">
        <f t="shared" ref="G294:G297" si="171">D294/$D$2-1</f>
        <v>-1.3348910623249943E-2</v>
      </c>
      <c r="H294" s="79">
        <f t="shared" ref="H294:H297" si="172">B294/$B$2-1</f>
        <v>2.780322099505228E-2</v>
      </c>
      <c r="I294" s="80" t="str">
        <f t="shared" ref="I294:I297" si="173">TEXT(A294,"mmaaaa")</f>
        <v>042025</v>
      </c>
      <c r="J294" s="79">
        <f t="shared" ref="J294:J297" si="174">IF(I294=I293,(1+E294)*(1+J293)-1,E294)</f>
        <v>-8.8722286588450716E-3</v>
      </c>
      <c r="K294" s="79">
        <f t="shared" ref="K294:K297" si="175">IF(I294=I293,(1+F294)*(1+K293)-1,F294)</f>
        <v>6.763396284354295E-3</v>
      </c>
      <c r="L294" s="81">
        <f t="shared" ref="L294:L297" si="176">L293*(1+E294)</f>
        <v>98.665108937675015</v>
      </c>
      <c r="M294" s="82">
        <f t="shared" ref="M294:M297" si="177">M293*(1+F294)</f>
        <v>102.78032209950521</v>
      </c>
    </row>
    <row r="295" spans="1:13" ht="15" thickBot="1" x14ac:dyDescent="0.35">
      <c r="A295" s="60">
        <v>45751</v>
      </c>
      <c r="B295" s="26">
        <v>127256</v>
      </c>
      <c r="C295" s="26">
        <v>127154.27</v>
      </c>
      <c r="D295" s="68">
        <v>1.7119759999999999</v>
      </c>
      <c r="E295" s="79">
        <f t="shared" si="169"/>
        <v>-2.8525545539922148E-2</v>
      </c>
      <c r="F295" s="79">
        <f t="shared" si="170"/>
        <v>-2.9624602527051014E-2</v>
      </c>
      <c r="G295" s="79">
        <f t="shared" si="171"/>
        <v>-4.1493671205280247E-2</v>
      </c>
      <c r="H295" s="79">
        <f t="shared" si="172"/>
        <v>-2.6450409029489252E-3</v>
      </c>
      <c r="I295" s="80" t="str">
        <f t="shared" si="173"/>
        <v>042025</v>
      </c>
      <c r="J295" s="79">
        <f t="shared" si="174"/>
        <v>-3.7144689036118783E-2</v>
      </c>
      <c r="K295" s="79">
        <f t="shared" si="175"/>
        <v>-2.3061569169353646E-2</v>
      </c>
      <c r="L295" s="81">
        <f t="shared" si="176"/>
        <v>95.850632879471988</v>
      </c>
      <c r="M295" s="82">
        <f t="shared" si="177"/>
        <v>99.735495909705094</v>
      </c>
    </row>
    <row r="296" spans="1:13" ht="15" thickBot="1" x14ac:dyDescent="0.35">
      <c r="A296" s="60">
        <v>45754</v>
      </c>
      <c r="B296" s="26">
        <v>125588</v>
      </c>
      <c r="C296" s="26">
        <v>116215.1</v>
      </c>
      <c r="D296" s="68">
        <v>1.713565</v>
      </c>
      <c r="E296" s="79">
        <f t="shared" si="169"/>
        <v>9.2816721729738205E-4</v>
      </c>
      <c r="F296" s="79">
        <f t="shared" si="170"/>
        <v>-1.310743697743133E-2</v>
      </c>
      <c r="G296" s="79">
        <f t="shared" si="171"/>
        <v>-4.060401705332084E-2</v>
      </c>
      <c r="H296" s="79">
        <f t="shared" si="172"/>
        <v>-1.5717808173442149E-2</v>
      </c>
      <c r="I296" s="80" t="str">
        <f t="shared" si="173"/>
        <v>042025</v>
      </c>
      <c r="J296" s="79">
        <f t="shared" si="174"/>
        <v>-3.6250998301481485E-2</v>
      </c>
      <c r="K296" s="79">
        <f t="shared" si="175"/>
        <v>-3.5866728082296961E-2</v>
      </c>
      <c r="L296" s="81">
        <f t="shared" si="176"/>
        <v>95.939598294667917</v>
      </c>
      <c r="M296" s="82">
        <f t="shared" si="177"/>
        <v>98.428219182655781</v>
      </c>
    </row>
    <row r="297" spans="1:13" ht="15" thickBot="1" x14ac:dyDescent="0.35">
      <c r="A297" s="60">
        <v>45755</v>
      </c>
      <c r="B297" s="26">
        <v>123932</v>
      </c>
      <c r="C297" s="26">
        <v>115156.59</v>
      </c>
      <c r="D297" s="68">
        <v>1.6979569999999999</v>
      </c>
      <c r="E297" s="79">
        <f t="shared" si="169"/>
        <v>-9.1084960302060258E-3</v>
      </c>
      <c r="F297" s="79">
        <f t="shared" si="170"/>
        <v>-1.3185973182151201E-2</v>
      </c>
      <c r="G297" s="79">
        <f t="shared" si="171"/>
        <v>-4.9342671555386297E-2</v>
      </c>
      <c r="H297" s="79">
        <f t="shared" si="172"/>
        <v>-2.8696526758536067E-2</v>
      </c>
      <c r="I297" s="80" t="str">
        <f t="shared" si="173"/>
        <v>042025</v>
      </c>
      <c r="J297" s="79">
        <f t="shared" si="174"/>
        <v>-4.5029302257567516E-2</v>
      </c>
      <c r="K297" s="79">
        <f t="shared" si="175"/>
        <v>-4.8579763549823518E-2</v>
      </c>
      <c r="L297" s="81">
        <f t="shared" si="176"/>
        <v>95.06573284446138</v>
      </c>
      <c r="M297" s="82">
        <f t="shared" si="177"/>
        <v>97.130347324146385</v>
      </c>
    </row>
    <row r="298" spans="1:13" ht="15" thickBot="1" x14ac:dyDescent="0.35">
      <c r="A298" s="60">
        <v>45756</v>
      </c>
      <c r="B298" s="26">
        <v>127402</v>
      </c>
      <c r="C298" s="26">
        <v>118502.33</v>
      </c>
      <c r="D298" s="68">
        <v>1.7472890000000001</v>
      </c>
      <c r="E298" s="79">
        <f t="shared" ref="E298:E300" si="178">D298/D297-1</f>
        <v>2.9053739287861813E-2</v>
      </c>
      <c r="F298" s="79">
        <f t="shared" ref="F298:F300" si="179">B298/B297-1</f>
        <v>2.7999225381660997E-2</v>
      </c>
      <c r="G298" s="79">
        <f t="shared" ref="G298:G300" si="180">D298/$D$2-1</f>
        <v>-2.1722521382661175E-2</v>
      </c>
      <c r="H298" s="79">
        <f t="shared" ref="H298:H300" si="181">B298/$B$2-1</f>
        <v>-1.5007818972583298E-3</v>
      </c>
      <c r="I298" s="80" t="str">
        <f t="shared" ref="I298:I300" si="182">TEXT(A298,"mmaaaa")</f>
        <v>042025</v>
      </c>
      <c r="J298" s="79">
        <f t="shared" ref="J298:J300" si="183">IF(I298=I297,(1+E298)*(1+J297)-1,E298)</f>
        <v>-1.7283832577811409E-2</v>
      </c>
      <c r="K298" s="79">
        <f t="shared" ref="K298:K300" si="184">IF(I298=I297,(1+F298)*(1+K297)-1,F298)</f>
        <v>-2.1940733916781863E-2</v>
      </c>
      <c r="L298" s="81">
        <f t="shared" ref="L298:L300" si="185">L297*(1+E298)</f>
        <v>97.827747861733883</v>
      </c>
      <c r="M298" s="82">
        <f t="shared" ref="M298:M300" si="186">M297*(1+F298)</f>
        <v>99.849921810274168</v>
      </c>
    </row>
    <row r="299" spans="1:13" ht="15" thickBot="1" x14ac:dyDescent="0.35">
      <c r="A299" s="60">
        <v>45757</v>
      </c>
      <c r="B299" s="26">
        <v>126355</v>
      </c>
      <c r="C299" s="26">
        <v>116697.75</v>
      </c>
      <c r="D299" s="68">
        <v>1.7206809999999999</v>
      </c>
      <c r="E299" s="79">
        <f t="shared" si="178"/>
        <v>-1.5228162027003056E-2</v>
      </c>
      <c r="F299" s="79">
        <f t="shared" si="179"/>
        <v>-8.2180813488014204E-3</v>
      </c>
      <c r="G299" s="79">
        <f t="shared" si="180"/>
        <v>-3.6619889334414069E-2</v>
      </c>
      <c r="H299" s="79">
        <f t="shared" si="181"/>
        <v>-9.706529698341182E-3</v>
      </c>
      <c r="I299" s="80" t="str">
        <f t="shared" si="182"/>
        <v>042025</v>
      </c>
      <c r="J299" s="79">
        <f t="shared" si="183"/>
        <v>-3.2248793601871939E-2</v>
      </c>
      <c r="K299" s="79">
        <f t="shared" si="184"/>
        <v>-2.9978504529402761E-2</v>
      </c>
      <c r="L299" s="81">
        <f t="shared" si="185"/>
        <v>96.338011066558593</v>
      </c>
      <c r="M299" s="82">
        <f t="shared" si="186"/>
        <v>99.02934703016588</v>
      </c>
    </row>
    <row r="300" spans="1:13" ht="15" thickBot="1" x14ac:dyDescent="0.35">
      <c r="A300" s="60">
        <v>45758</v>
      </c>
      <c r="B300" s="26">
        <v>127682</v>
      </c>
      <c r="C300" s="26">
        <v>117806.57</v>
      </c>
      <c r="D300" s="68">
        <v>1.737031</v>
      </c>
      <c r="E300" s="79">
        <f t="shared" si="178"/>
        <v>9.5020518039079516E-3</v>
      </c>
      <c r="F300" s="79">
        <f t="shared" si="179"/>
        <v>1.0502156622215209E-2</v>
      </c>
      <c r="G300" s="79">
        <f t="shared" si="180"/>
        <v>-2.7465801616015084E-2</v>
      </c>
      <c r="H300" s="79">
        <f t="shared" si="181"/>
        <v>6.9368742872377709E-4</v>
      </c>
      <c r="I300" s="80" t="str">
        <f t="shared" si="182"/>
        <v>042025</v>
      </c>
      <c r="J300" s="79">
        <f t="shared" si="183"/>
        <v>-2.3053171505382553E-2</v>
      </c>
      <c r="K300" s="79">
        <f t="shared" si="184"/>
        <v>-1.9791186857055165E-2</v>
      </c>
      <c r="L300" s="81">
        <f t="shared" si="185"/>
        <v>97.253419838398486</v>
      </c>
      <c r="M300" s="82">
        <f t="shared" si="186"/>
        <v>100.06936874287238</v>
      </c>
    </row>
    <row r="301" spans="1:13" ht="15" thickBot="1" x14ac:dyDescent="0.35">
      <c r="A301" s="60">
        <v>45761</v>
      </c>
      <c r="B301" s="26">
        <v>129454</v>
      </c>
      <c r="C301" s="26">
        <v>118628.72</v>
      </c>
      <c r="D301" s="68">
        <v>1.749153</v>
      </c>
      <c r="E301" s="79">
        <f t="shared" ref="E301" si="187">D301/D300-1</f>
        <v>6.9785743605035311E-3</v>
      </c>
      <c r="F301" s="79">
        <f t="shared" ref="F301" si="188">B301/B300-1</f>
        <v>1.3878228724487407E-2</v>
      </c>
      <c r="G301" s="79">
        <f t="shared" ref="G301" si="189">D301/$D$2-1</f>
        <v>-2.067889939445966E-2</v>
      </c>
      <c r="H301" s="79">
        <f t="shared" ref="H301" si="190">B301/$B$2-1</f>
        <v>1.4581543306010358E-2</v>
      </c>
      <c r="I301" s="80" t="str">
        <f t="shared" ref="I301" si="191">TEXT(A301,"mmaaaa")</f>
        <v>042025</v>
      </c>
      <c r="J301" s="79">
        <f t="shared" ref="J301" si="192">IF(I301=I300,(1+E301)*(1+J300)-1,E301)</f>
        <v>-1.6235475416474743E-2</v>
      </c>
      <c r="K301" s="79">
        <f t="shared" ref="K301" si="193">IF(I301=I300,(1+F301)*(1+K300)-1,F301)</f>
        <v>-6.1876247504990545E-3</v>
      </c>
      <c r="L301" s="81">
        <f t="shared" ref="L301" si="194">L300*(1+E301)</f>
        <v>97.932110060554024</v>
      </c>
      <c r="M301" s="82">
        <f t="shared" ref="M301" si="195">M300*(1+F301)</f>
        <v>101.45815433060103</v>
      </c>
    </row>
    <row r="302" spans="1:13" ht="15" thickBot="1" x14ac:dyDescent="0.35">
      <c r="A302" s="60">
        <v>45762</v>
      </c>
      <c r="B302" s="26">
        <v>129245</v>
      </c>
      <c r="C302" s="26">
        <v>117992.73</v>
      </c>
      <c r="D302" s="68">
        <v>1.739776</v>
      </c>
      <c r="E302" s="79">
        <f t="shared" ref="E302" si="196">D302/D301-1</f>
        <v>-5.360880380389843E-3</v>
      </c>
      <c r="F302" s="79">
        <f t="shared" ref="F302" si="197">B302/B301-1</f>
        <v>-1.6144730946899832E-3</v>
      </c>
      <c r="G302" s="79">
        <f t="shared" ref="G302" si="198">D302/$D$2-1</f>
        <v>-2.5928922668797649E-2</v>
      </c>
      <c r="H302" s="79">
        <f t="shared" ref="H302" si="199">B302/$B$2-1</f>
        <v>1.2943528701973683E-2</v>
      </c>
      <c r="I302" s="80" t="str">
        <f t="shared" ref="I302" si="200">TEXT(A302,"mmaaaa")</f>
        <v>042025</v>
      </c>
      <c r="J302" s="79">
        <f t="shared" ref="J302" si="201">IF(I302=I301,(1+E302)*(1+J301)-1,E302)</f>
        <v>-2.1509319355238143E-2</v>
      </c>
      <c r="K302" s="79">
        <f t="shared" ref="K302" si="202">IF(I302=I301,(1+F302)*(1+K301)-1,F302)</f>
        <v>-7.7921080915093199E-3</v>
      </c>
      <c r="L302" s="81">
        <f t="shared" ref="L302" si="203">L301*(1+E302)</f>
        <v>97.407107733120228</v>
      </c>
      <c r="M302" s="82">
        <f t="shared" ref="M302" si="204">M301*(1+F302)</f>
        <v>101.29435287019737</v>
      </c>
    </row>
    <row r="303" spans="1:13" ht="15" thickBot="1" x14ac:dyDescent="0.35">
      <c r="A303" s="60">
        <v>45763</v>
      </c>
      <c r="B303" s="26">
        <v>128317</v>
      </c>
      <c r="C303" s="26">
        <v>116822.12</v>
      </c>
      <c r="D303" s="68">
        <v>1.722515</v>
      </c>
      <c r="E303" s="79">
        <f t="shared" ref="E303:E304" si="205">D303/D302-1</f>
        <v>-9.9213921792230542E-3</v>
      </c>
      <c r="F303" s="79">
        <f t="shared" ref="F303:F304" si="206">B303/B302-1</f>
        <v>-7.1801617083833147E-3</v>
      </c>
      <c r="G303" s="79">
        <f t="shared" ref="G303:G304" si="207">D303/$D$2-1</f>
        <v>-3.5593063837438765E-2</v>
      </c>
      <c r="H303" s="79">
        <f t="shared" ref="H303:H304" si="208">B303/$B$2-1</f>
        <v>5.6704303644330434E-3</v>
      </c>
      <c r="I303" s="80" t="str">
        <f t="shared" ref="I303:I304" si="209">TEXT(A303,"mmaaaa")</f>
        <v>042025</v>
      </c>
      <c r="J303" s="79">
        <f t="shared" ref="J303:J304" si="210">IF(I303=I302,(1+E303)*(1+J302)-1,E303)</f>
        <v>-3.1217309141629679E-2</v>
      </c>
      <c r="K303" s="79">
        <f t="shared" ref="K303:K304" si="211">IF(I303=I302,(1+F303)*(1+K302)-1,F303)</f>
        <v>-1.4916321203746419E-2</v>
      </c>
      <c r="L303" s="81">
        <f t="shared" ref="L303:L304" si="212">L302*(1+E303)</f>
        <v>96.440693616256112</v>
      </c>
      <c r="M303" s="82">
        <f t="shared" ref="M303:M304" si="213">M302*(1+F303)</f>
        <v>100.56704303644331</v>
      </c>
    </row>
    <row r="304" spans="1:13" ht="15" thickBot="1" x14ac:dyDescent="0.35">
      <c r="A304" s="60">
        <v>45764</v>
      </c>
      <c r="B304" s="26">
        <v>129650</v>
      </c>
      <c r="C304" s="26">
        <v>117875.9</v>
      </c>
      <c r="D304" s="68">
        <v>1.7380530000000001</v>
      </c>
      <c r="E304" s="79">
        <f t="shared" si="205"/>
        <v>9.0205310258546501E-3</v>
      </c>
      <c r="F304" s="79">
        <f t="shared" si="206"/>
        <v>1.038833513875792E-2</v>
      </c>
      <c r="G304" s="79">
        <f t="shared" si="207"/>
        <v>-2.6893601148235025E-2</v>
      </c>
      <c r="H304" s="79">
        <f t="shared" si="208"/>
        <v>1.6117671834197767E-2</v>
      </c>
      <c r="I304" s="80" t="str">
        <f t="shared" si="209"/>
        <v>042025</v>
      </c>
      <c r="J304" s="79">
        <f t="shared" si="210"/>
        <v>-2.247837482143078E-2</v>
      </c>
      <c r="K304" s="79">
        <f t="shared" si="211"/>
        <v>-4.6829418086903329E-3</v>
      </c>
      <c r="L304" s="81">
        <f t="shared" si="212"/>
        <v>97.310639885176499</v>
      </c>
      <c r="M304" s="82">
        <f t="shared" si="213"/>
        <v>101.61176718341977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defaultRowHeight="14.4" x14ac:dyDescent="0.3"/>
  <cols>
    <col min="1" max="1" width="7.5546875" bestFit="1" customWidth="1"/>
    <col min="2" max="2" width="21" bestFit="1" customWidth="1"/>
    <col min="3" max="3" width="12.33203125" style="2" bestFit="1" customWidth="1"/>
    <col min="4" max="4" width="6.6640625" bestFit="1" customWidth="1"/>
    <col min="5" max="5" width="12.44140625" style="1" bestFit="1" customWidth="1"/>
    <col min="6" max="6" width="10.6640625" style="1" bestFit="1" customWidth="1"/>
    <col min="7" max="7" width="13.33203125" style="1" bestFit="1" customWidth="1"/>
    <col min="8" max="8" width="11.44140625" style="1" bestFit="1" customWidth="1"/>
    <col min="9" max="9" width="8.109375" style="46" bestFit="1" customWidth="1"/>
    <col min="10" max="10" width="11.88671875" style="1" bestFit="1" customWidth="1"/>
    <col min="11" max="11" width="10.109375" style="1" bestFit="1" customWidth="1"/>
    <col min="12" max="12" width="16" style="3" bestFit="1" customWidth="1"/>
    <col min="13" max="13" width="14.33203125" style="3" bestFit="1" customWidth="1"/>
  </cols>
  <sheetData>
    <row r="1" spans="1:13" x14ac:dyDescent="0.3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3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3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3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3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3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3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3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3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3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3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3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3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3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3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3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3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3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3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3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3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3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3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3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3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3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3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3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3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3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3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3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3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3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3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3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3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3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3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3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3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5" thickBot="1" x14ac:dyDescent="0.35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A18" sqref="A18"/>
    </sheetView>
  </sheetViews>
  <sheetFormatPr defaultRowHeight="14.4" x14ac:dyDescent="0.3"/>
  <cols>
    <col min="1" max="1" width="10.44140625" bestFit="1" customWidth="1"/>
    <col min="2" max="2" width="12" bestFit="1" customWidth="1"/>
    <col min="3" max="3" width="16.33203125" style="3" bestFit="1" customWidth="1"/>
    <col min="4" max="4" width="7.109375" bestFit="1" customWidth="1"/>
    <col min="5" max="5" width="14" bestFit="1" customWidth="1"/>
  </cols>
  <sheetData>
    <row r="1" spans="1:7" x14ac:dyDescent="0.3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3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3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3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3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3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3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3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3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3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3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3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3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3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3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3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3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3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3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3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3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3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P131"/>
  <sheetViews>
    <sheetView showGridLines="0" tabSelected="1" topLeftCell="A103" workbookViewId="0">
      <selection activeCell="A130" sqref="A130"/>
    </sheetView>
  </sheetViews>
  <sheetFormatPr defaultRowHeight="14.4" x14ac:dyDescent="0.3"/>
  <cols>
    <col min="1" max="1" width="10.44140625" bestFit="1" customWidth="1"/>
    <col min="2" max="2" width="7.5546875" bestFit="1" customWidth="1"/>
    <col min="3" max="3" width="9.109375" style="3"/>
    <col min="4" max="4" width="9.109375" style="1"/>
    <col min="5" max="5" width="29.88671875" bestFit="1" customWidth="1"/>
    <col min="6" max="6" width="29.88671875" customWidth="1"/>
    <col min="7" max="7" width="10" style="3" bestFit="1" customWidth="1"/>
    <col min="8" max="8" width="8.88671875" bestFit="1" customWidth="1"/>
    <col min="9" max="9" width="10.109375" bestFit="1" customWidth="1"/>
    <col min="10" max="10" width="12" bestFit="1" customWidth="1"/>
  </cols>
  <sheetData>
    <row r="1" spans="1:16" x14ac:dyDescent="0.3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  <c r="H1" t="s">
        <v>72</v>
      </c>
      <c r="J1" t="s">
        <v>16</v>
      </c>
      <c r="K1" t="s">
        <v>18</v>
      </c>
      <c r="L1" t="s">
        <v>19</v>
      </c>
      <c r="M1" t="s">
        <v>61</v>
      </c>
      <c r="N1" t="s">
        <v>21</v>
      </c>
      <c r="O1" t="s">
        <v>62</v>
      </c>
      <c r="P1" t="s">
        <v>20</v>
      </c>
    </row>
    <row r="2" spans="1:16" x14ac:dyDescent="0.3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J2" s="47">
        <v>45761</v>
      </c>
      <c r="K2" t="s">
        <v>24</v>
      </c>
      <c r="L2" s="3">
        <v>14287.63</v>
      </c>
      <c r="M2">
        <v>0.12043989010418386</v>
      </c>
      <c r="N2" t="s">
        <v>38</v>
      </c>
      <c r="O2" t="s">
        <v>63</v>
      </c>
      <c r="P2">
        <v>118628.72</v>
      </c>
    </row>
    <row r="3" spans="1:16" x14ac:dyDescent="0.3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J3" s="47">
        <v>45761</v>
      </c>
      <c r="K3" t="s">
        <v>25</v>
      </c>
      <c r="L3" s="3">
        <v>7171.62</v>
      </c>
      <c r="M3">
        <v>6.0454331800933195E-2</v>
      </c>
      <c r="N3" t="s">
        <v>41</v>
      </c>
      <c r="O3" t="s">
        <v>63</v>
      </c>
      <c r="P3">
        <v>118628.72</v>
      </c>
    </row>
    <row r="4" spans="1:16" x14ac:dyDescent="0.3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J4" s="47">
        <v>45761</v>
      </c>
      <c r="K4" t="s">
        <v>26</v>
      </c>
      <c r="L4" s="3">
        <v>14714.64</v>
      </c>
      <c r="M4">
        <v>0.12403944002767626</v>
      </c>
      <c r="N4" t="s">
        <v>38</v>
      </c>
      <c r="O4" t="s">
        <v>63</v>
      </c>
      <c r="P4">
        <v>118628.72</v>
      </c>
    </row>
    <row r="5" spans="1:16" x14ac:dyDescent="0.3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J5" s="47">
        <v>45761</v>
      </c>
      <c r="K5" t="s">
        <v>27</v>
      </c>
      <c r="L5" s="3">
        <v>11445.12</v>
      </c>
      <c r="M5">
        <v>9.6478491886281839E-2</v>
      </c>
      <c r="N5" t="s">
        <v>45</v>
      </c>
      <c r="O5" t="s">
        <v>63</v>
      </c>
      <c r="P5">
        <v>118628.72</v>
      </c>
    </row>
    <row r="6" spans="1:16" x14ac:dyDescent="0.3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J6" s="47">
        <v>45761</v>
      </c>
      <c r="K6" t="s">
        <v>28</v>
      </c>
      <c r="L6" s="3">
        <v>15627.08</v>
      </c>
      <c r="M6">
        <v>0.13173100072225344</v>
      </c>
      <c r="N6" t="s">
        <v>45</v>
      </c>
      <c r="O6" t="s">
        <v>63</v>
      </c>
      <c r="P6">
        <v>118628.72</v>
      </c>
    </row>
    <row r="7" spans="1:16" x14ac:dyDescent="0.3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J7" s="47">
        <v>45761</v>
      </c>
      <c r="K7" t="s">
        <v>29</v>
      </c>
      <c r="L7" s="3">
        <v>6734.55</v>
      </c>
      <c r="M7">
        <v>5.6769979478831098E-2</v>
      </c>
      <c r="N7" t="s">
        <v>48</v>
      </c>
      <c r="O7" t="s">
        <v>63</v>
      </c>
      <c r="P7">
        <v>118628.72</v>
      </c>
    </row>
    <row r="8" spans="1:16" x14ac:dyDescent="0.3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J8" s="47">
        <v>45761</v>
      </c>
      <c r="K8" t="s">
        <v>30</v>
      </c>
      <c r="L8" s="3">
        <v>14272.04</v>
      </c>
      <c r="M8">
        <v>0.12030847167532449</v>
      </c>
      <c r="N8" t="s">
        <v>51</v>
      </c>
      <c r="O8" t="s">
        <v>63</v>
      </c>
      <c r="P8">
        <v>118628.72</v>
      </c>
    </row>
    <row r="9" spans="1:16" x14ac:dyDescent="0.3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J9" s="47">
        <v>45761</v>
      </c>
      <c r="K9" t="s">
        <v>31</v>
      </c>
      <c r="L9" s="3">
        <v>6237.81</v>
      </c>
      <c r="M9">
        <v>5.2582629231774571E-2</v>
      </c>
      <c r="N9" t="s">
        <v>48</v>
      </c>
      <c r="O9" t="s">
        <v>63</v>
      </c>
      <c r="P9">
        <v>118628.72</v>
      </c>
    </row>
    <row r="10" spans="1:16" x14ac:dyDescent="0.3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J10" s="47">
        <v>45761</v>
      </c>
      <c r="K10" t="s">
        <v>32</v>
      </c>
      <c r="L10" s="3">
        <v>13861.8</v>
      </c>
      <c r="M10">
        <v>0.11685028718172125</v>
      </c>
      <c r="N10" t="s">
        <v>56</v>
      </c>
      <c r="O10" t="s">
        <v>63</v>
      </c>
      <c r="P10">
        <v>118628.72</v>
      </c>
    </row>
    <row r="11" spans="1:16" x14ac:dyDescent="0.3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J11" s="47">
        <v>45761</v>
      </c>
      <c r="K11" t="s">
        <v>33</v>
      </c>
      <c r="L11" s="3">
        <v>13668.29</v>
      </c>
      <c r="M11">
        <v>0.11521906330945829</v>
      </c>
      <c r="N11" t="s">
        <v>59</v>
      </c>
      <c r="O11" t="s">
        <v>59</v>
      </c>
      <c r="P11">
        <v>118628.72</v>
      </c>
    </row>
    <row r="12" spans="1:16" x14ac:dyDescent="0.3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J12" s="47"/>
      <c r="L12" s="1"/>
    </row>
    <row r="13" spans="1:16" x14ac:dyDescent="0.3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I13" s="3"/>
      <c r="J13" s="1"/>
      <c r="L13" s="1"/>
      <c r="M13" s="1"/>
    </row>
    <row r="14" spans="1:16" x14ac:dyDescent="0.3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J14" s="47"/>
      <c r="L14" s="1"/>
      <c r="M14" s="1"/>
    </row>
    <row r="15" spans="1:16" x14ac:dyDescent="0.3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J15" s="47"/>
      <c r="L15" s="1"/>
      <c r="M15" s="1"/>
    </row>
    <row r="16" spans="1:16" x14ac:dyDescent="0.3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J16" s="47"/>
      <c r="L16" s="1"/>
      <c r="M16" s="1"/>
    </row>
    <row r="17" spans="1:13" x14ac:dyDescent="0.3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J17" s="47"/>
      <c r="L17" s="1"/>
      <c r="M17" s="1"/>
    </row>
    <row r="18" spans="1:13" x14ac:dyDescent="0.3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J18" s="47"/>
      <c r="L18" s="1"/>
      <c r="M18" s="1"/>
    </row>
    <row r="19" spans="1:13" x14ac:dyDescent="0.3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J19" s="47"/>
      <c r="L19" s="1"/>
      <c r="M19" s="1"/>
    </row>
    <row r="20" spans="1:13" x14ac:dyDescent="0.3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J20" s="47"/>
      <c r="L20" s="1"/>
      <c r="M20" s="1"/>
    </row>
    <row r="21" spans="1:13" x14ac:dyDescent="0.3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J21" s="47"/>
      <c r="L21" s="1"/>
      <c r="M21" s="1"/>
    </row>
    <row r="22" spans="1:13" x14ac:dyDescent="0.3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J22" s="47"/>
      <c r="L22" s="1"/>
      <c r="M22" s="1"/>
    </row>
    <row r="23" spans="1:13" x14ac:dyDescent="0.3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J23" s="47"/>
      <c r="L23" s="1"/>
      <c r="M23" s="1"/>
    </row>
    <row r="24" spans="1:13" x14ac:dyDescent="0.3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I24" s="3"/>
      <c r="J24" s="3"/>
    </row>
    <row r="25" spans="1:13" x14ac:dyDescent="0.3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I25" s="1"/>
    </row>
    <row r="26" spans="1:13" x14ac:dyDescent="0.3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I26" s="1"/>
    </row>
    <row r="27" spans="1:13" x14ac:dyDescent="0.3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I27" s="1"/>
    </row>
    <row r="28" spans="1:13" x14ac:dyDescent="0.3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I28" s="1"/>
    </row>
    <row r="29" spans="1:13" x14ac:dyDescent="0.3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10" t="str">
        <f>_xlfn.XLOOKUP(B29,Cadastro_Acoes!A:A,Cadastro_Acoes!C:C)</f>
        <v>Energia Elétrica</v>
      </c>
      <c r="F29" s="10" t="s">
        <v>63</v>
      </c>
      <c r="G29" s="11">
        <v>129926.89</v>
      </c>
      <c r="I29" s="1"/>
    </row>
    <row r="30" spans="1:13" x14ac:dyDescent="0.3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I30" s="1"/>
    </row>
    <row r="31" spans="1:13" x14ac:dyDescent="0.3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I31" s="1"/>
    </row>
    <row r="32" spans="1:13" x14ac:dyDescent="0.3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I32" s="1"/>
    </row>
    <row r="33" spans="1:12" x14ac:dyDescent="0.3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I33" s="1"/>
    </row>
    <row r="34" spans="1:12" x14ac:dyDescent="0.3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I34" s="1"/>
    </row>
    <row r="35" spans="1:12" x14ac:dyDescent="0.3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</row>
    <row r="36" spans="1:12" x14ac:dyDescent="0.3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J36" s="3"/>
      <c r="K36" s="1"/>
    </row>
    <row r="37" spans="1:12" x14ac:dyDescent="0.3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K37" s="1"/>
    </row>
    <row r="38" spans="1:12" x14ac:dyDescent="0.3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K38" s="1"/>
    </row>
    <row r="39" spans="1:12" x14ac:dyDescent="0.3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K39" s="1"/>
    </row>
    <row r="40" spans="1:12" x14ac:dyDescent="0.3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K40" s="1"/>
    </row>
    <row r="41" spans="1:12" x14ac:dyDescent="0.3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K41" s="1"/>
    </row>
    <row r="42" spans="1:12" x14ac:dyDescent="0.3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3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K43" s="1"/>
    </row>
    <row r="44" spans="1:12" x14ac:dyDescent="0.3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K44" s="1"/>
    </row>
    <row r="45" spans="1:12" x14ac:dyDescent="0.3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</row>
    <row r="46" spans="1:12" x14ac:dyDescent="0.3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  <c r="I46" s="1"/>
      <c r="J46" s="1"/>
    </row>
    <row r="47" spans="1:12" x14ac:dyDescent="0.3">
      <c r="A47" s="9">
        <v>45733</v>
      </c>
      <c r="B47" s="10" t="s">
        <v>24</v>
      </c>
      <c r="C47" s="11">
        <v>14486.14</v>
      </c>
      <c r="D47" s="41">
        <f t="shared" ref="D47:D52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  <c r="H47" s="1"/>
      <c r="I47" s="1"/>
    </row>
    <row r="48" spans="1:12" x14ac:dyDescent="0.3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  <c r="H48" s="1"/>
      <c r="I48" s="1"/>
    </row>
    <row r="49" spans="1:11" x14ac:dyDescent="0.3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  <c r="H49" s="1"/>
      <c r="I49" s="1"/>
    </row>
    <row r="50" spans="1:11" x14ac:dyDescent="0.3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  <c r="H50" s="1"/>
      <c r="I50" s="1"/>
    </row>
    <row r="51" spans="1:11" x14ac:dyDescent="0.3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  <c r="H51" s="1"/>
      <c r="I51" s="1"/>
    </row>
    <row r="52" spans="1:11" x14ac:dyDescent="0.3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  <c r="H52" s="1"/>
      <c r="I52" s="1"/>
    </row>
    <row r="53" spans="1:11" x14ac:dyDescent="0.3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  <c r="H53" s="1"/>
      <c r="I53" s="1"/>
    </row>
    <row r="54" spans="1:11" x14ac:dyDescent="0.3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  <c r="H54" s="1"/>
      <c r="I54" s="1"/>
    </row>
    <row r="55" spans="1:11" x14ac:dyDescent="0.3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  <c r="H55" s="1"/>
      <c r="I55" s="1"/>
    </row>
    <row r="56" spans="1:11" x14ac:dyDescent="0.3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  <c r="I56" s="88"/>
      <c r="K56" s="3"/>
    </row>
    <row r="57" spans="1:11" x14ac:dyDescent="0.3">
      <c r="A57" s="9">
        <v>45734</v>
      </c>
      <c r="B57" s="10" t="s">
        <v>22</v>
      </c>
      <c r="C57" s="11">
        <v>16217.71</v>
      </c>
      <c r="D57" s="41">
        <f>C57/G57</f>
        <v>0.12169453629935739</v>
      </c>
      <c r="E57" s="10" t="str">
        <f>_xlfn.XLOOKUP(B57,Cadastro_Acoes!A:A,Cadastro_Acoes!C:C)</f>
        <v>Títulos Públicos</v>
      </c>
      <c r="F57" s="10" t="s">
        <v>23</v>
      </c>
      <c r="G57" s="11">
        <f>_xlfn.XLOOKUP(A57,Historico_Cota!A:A,Historico_Cota!C:C)</f>
        <v>133265.72</v>
      </c>
      <c r="H57" s="3"/>
      <c r="I57" s="1"/>
    </row>
    <row r="58" spans="1:11" x14ac:dyDescent="0.3">
      <c r="A58" s="9">
        <v>45734</v>
      </c>
      <c r="B58" s="10" t="s">
        <v>24</v>
      </c>
      <c r="C58" s="11">
        <v>14506.5</v>
      </c>
      <c r="D58" s="41">
        <f t="shared" ref="D58:D63" si="5">C58/G58</f>
        <v>0.10885394983796283</v>
      </c>
      <c r="E58" s="10" t="str">
        <f>_xlfn.XLOOKUP(B58,Cadastro_Acoes!A:A,Cadastro_Acoes!C:C)</f>
        <v>Intermediários Financeiros</v>
      </c>
      <c r="F58" s="10" t="s">
        <v>63</v>
      </c>
      <c r="G58" s="11">
        <f>_xlfn.XLOOKUP(A58,Historico_Cota!A:A,Historico_Cota!C:C)</f>
        <v>133265.72</v>
      </c>
      <c r="I58" s="89"/>
    </row>
    <row r="59" spans="1:11" x14ac:dyDescent="0.3">
      <c r="A59" s="9">
        <v>45734</v>
      </c>
      <c r="B59" s="10" t="s">
        <v>25</v>
      </c>
      <c r="C59" s="11">
        <v>7187.64</v>
      </c>
      <c r="D59" s="41">
        <f t="shared" si="5"/>
        <v>5.3934650261147431E-2</v>
      </c>
      <c r="E59" s="10" t="str">
        <f>_xlfn.XLOOKUP(B59,Cadastro_Acoes!A:A,Cadastro_Acoes!C:C)</f>
        <v>Previdência e Seguros</v>
      </c>
      <c r="F59" s="10" t="s">
        <v>63</v>
      </c>
      <c r="G59" s="11">
        <f>_xlfn.XLOOKUP(A59,Historico_Cota!A:A,Historico_Cota!C:C)</f>
        <v>133265.72</v>
      </c>
    </row>
    <row r="60" spans="1:11" x14ac:dyDescent="0.3">
      <c r="A60" s="9">
        <v>45734</v>
      </c>
      <c r="B60" s="10" t="s">
        <v>26</v>
      </c>
      <c r="C60" s="11">
        <v>15223.96</v>
      </c>
      <c r="D60" s="41">
        <f t="shared" si="5"/>
        <v>0.11423762990212336</v>
      </c>
      <c r="E60" s="10" t="str">
        <f>_xlfn.XLOOKUP(B60,Cadastro_Acoes!A:A,Cadastro_Acoes!C:C)</f>
        <v>Intermediários Financeiros</v>
      </c>
      <c r="F60" s="10" t="s">
        <v>63</v>
      </c>
      <c r="G60" s="11">
        <f>_xlfn.XLOOKUP(A60,Historico_Cota!A:A,Historico_Cota!C:C)</f>
        <v>133265.72</v>
      </c>
    </row>
    <row r="61" spans="1:11" x14ac:dyDescent="0.3">
      <c r="A61" s="9">
        <v>45734</v>
      </c>
      <c r="B61" s="10" t="s">
        <v>27</v>
      </c>
      <c r="C61" s="11">
        <v>11142.72</v>
      </c>
      <c r="D61" s="41">
        <f t="shared" si="5"/>
        <v>8.3612800050905808E-2</v>
      </c>
      <c r="E61" s="10" t="str">
        <f>_xlfn.XLOOKUP(B61,Cadastro_Acoes!A:A,Cadastro_Acoes!C:C)</f>
        <v>Energia Elétrica</v>
      </c>
      <c r="F61" s="10" t="s">
        <v>63</v>
      </c>
      <c r="G61" s="11">
        <f>_xlfn.XLOOKUP(A61,Historico_Cota!A:A,Historico_Cota!C:C)</f>
        <v>133265.72</v>
      </c>
    </row>
    <row r="62" spans="1:11" x14ac:dyDescent="0.3">
      <c r="A62" s="9">
        <v>45734</v>
      </c>
      <c r="B62" s="10" t="s">
        <v>28</v>
      </c>
      <c r="C62" s="11">
        <v>15191.47</v>
      </c>
      <c r="D62" s="41">
        <f t="shared" si="5"/>
        <v>0.11399383127183794</v>
      </c>
      <c r="E62" s="10" t="str">
        <f>_xlfn.XLOOKUP(B62,Cadastro_Acoes!A:A,Cadastro_Acoes!C:C)</f>
        <v>Energia Elétrica</v>
      </c>
      <c r="F62" s="10" t="s">
        <v>63</v>
      </c>
      <c r="G62" s="11">
        <f>_xlfn.XLOOKUP(A62,Historico_Cota!A:A,Historico_Cota!C:C)</f>
        <v>133265.72</v>
      </c>
    </row>
    <row r="63" spans="1:11" x14ac:dyDescent="0.3">
      <c r="A63" s="9">
        <v>45734</v>
      </c>
      <c r="B63" s="10" t="s">
        <v>29</v>
      </c>
      <c r="C63" s="11">
        <v>6782.05</v>
      </c>
      <c r="D63" s="41">
        <f t="shared" si="5"/>
        <v>5.0891181918350799E-2</v>
      </c>
      <c r="E63" s="10" t="str">
        <f>_xlfn.XLOOKUP(B63,Cadastro_Acoes!A:A,Cadastro_Acoes!C:C)</f>
        <v>Fundos de índice</v>
      </c>
      <c r="F63" s="10" t="s">
        <v>63</v>
      </c>
      <c r="G63" s="11">
        <f>_xlfn.XLOOKUP(A63,Historico_Cota!A:A,Historico_Cota!C:C)</f>
        <v>133265.72</v>
      </c>
    </row>
    <row r="64" spans="1:11" x14ac:dyDescent="0.3">
      <c r="A64" s="9">
        <v>45734</v>
      </c>
      <c r="B64" s="10" t="s">
        <v>30</v>
      </c>
      <c r="C64" s="11">
        <v>16732.3</v>
      </c>
      <c r="D64" s="41">
        <f>C64/G64</f>
        <v>0.12555591940673114</v>
      </c>
      <c r="E64" s="10" t="str">
        <f>_xlfn.XLOOKUP(B64,Cadastro_Acoes!A:A,Cadastro_Acoes!C:C)</f>
        <v>Petróleo, Gás e Biocombustíveis</v>
      </c>
      <c r="F64" s="10" t="s">
        <v>63</v>
      </c>
      <c r="G64" s="11">
        <f>_xlfn.XLOOKUP(A64,Historico_Cota!A:A,Historico_Cota!C:C)</f>
        <v>133265.72</v>
      </c>
    </row>
    <row r="65" spans="1:9" x14ac:dyDescent="0.3">
      <c r="A65" s="9">
        <v>45734</v>
      </c>
      <c r="B65" s="10" t="s">
        <v>31</v>
      </c>
      <c r="C65" s="11">
        <v>6441.66</v>
      </c>
      <c r="D65" s="41">
        <f t="shared" ref="D65:D67" si="6">C65/G65</f>
        <v>4.8336961673264511E-2</v>
      </c>
      <c r="E65" s="10" t="str">
        <f>_xlfn.XLOOKUP(B65,Cadastro_Acoes!A:A,Cadastro_Acoes!C:C)</f>
        <v>Fundos de índice</v>
      </c>
      <c r="F65" s="10" t="s">
        <v>63</v>
      </c>
      <c r="G65" s="11">
        <f>_xlfn.XLOOKUP(A65,Historico_Cota!A:A,Historico_Cota!C:C)</f>
        <v>133265.72</v>
      </c>
    </row>
    <row r="66" spans="1:9" x14ac:dyDescent="0.3">
      <c r="A66" s="9">
        <v>45734</v>
      </c>
      <c r="B66" s="10" t="s">
        <v>32</v>
      </c>
      <c r="C66" s="11">
        <v>14667.6</v>
      </c>
      <c r="D66" s="41">
        <f t="shared" si="6"/>
        <v>0.11006281285239745</v>
      </c>
      <c r="E66" s="10" t="str">
        <f>_xlfn.XLOOKUP(B66,Cadastro_Acoes!A:A,Cadastro_Acoes!C:C)</f>
        <v>Mineração</v>
      </c>
      <c r="F66" s="10" t="s">
        <v>63</v>
      </c>
      <c r="G66" s="11">
        <f>_xlfn.XLOOKUP(A66,Historico_Cota!A:A,Historico_Cota!C:C)</f>
        <v>133265.72</v>
      </c>
    </row>
    <row r="67" spans="1:9" x14ac:dyDescent="0.3">
      <c r="A67" s="12">
        <v>45734</v>
      </c>
      <c r="B67" s="13" t="s">
        <v>33</v>
      </c>
      <c r="C67" s="14">
        <v>6065.46</v>
      </c>
      <c r="D67" s="42">
        <f t="shared" si="6"/>
        <v>4.5514030164696517E-2</v>
      </c>
      <c r="E67" s="13" t="str">
        <f>_xlfn.XLOOKUP(B67,Cadastro_Acoes!A:A,Cadastro_Acoes!C:C)</f>
        <v>Caixa</v>
      </c>
      <c r="F67" s="13" t="s">
        <v>59</v>
      </c>
      <c r="G67" s="14">
        <f>_xlfn.XLOOKUP(A67,Historico_Cota!A:A,Historico_Cota!C:C)</f>
        <v>133265.72</v>
      </c>
    </row>
    <row r="68" spans="1:9" x14ac:dyDescent="0.3">
      <c r="A68" s="9">
        <v>45737</v>
      </c>
      <c r="B68" s="10" t="s">
        <v>22</v>
      </c>
      <c r="C68" s="11">
        <v>16242.19</v>
      </c>
      <c r="D68" s="41">
        <f>C68/G68</f>
        <v>0.12153482577031954</v>
      </c>
      <c r="E68" s="10" t="str">
        <f>_xlfn.XLOOKUP(B68,Cadastro_Acoes!A:A,Cadastro_Acoes!C:C)</f>
        <v>Títulos Públicos</v>
      </c>
      <c r="F68" s="10" t="s">
        <v>23</v>
      </c>
      <c r="G68" s="11">
        <f>_xlfn.XLOOKUP(A68,Historico_Cota!A:A,Historico_Cota!C:C)</f>
        <v>133642.26999999999</v>
      </c>
    </row>
    <row r="69" spans="1:9" x14ac:dyDescent="0.3">
      <c r="A69" s="9">
        <v>45737</v>
      </c>
      <c r="B69" s="10" t="s">
        <v>24</v>
      </c>
      <c r="C69" s="11">
        <v>14440.33</v>
      </c>
      <c r="D69" s="41">
        <f t="shared" ref="D69:D74" si="7">C69/G69</f>
        <v>0.10805211554697478</v>
      </c>
      <c r="E69" s="10" t="str">
        <f>_xlfn.XLOOKUP(B69,Cadastro_Acoes!A:A,Cadastro_Acoes!C:C)</f>
        <v>Intermediários Financeiros</v>
      </c>
      <c r="F69" s="10" t="s">
        <v>63</v>
      </c>
      <c r="G69" s="11">
        <f>_xlfn.XLOOKUP(A69,Historico_Cota!A:A,Historico_Cota!C:C)</f>
        <v>133642.26999999999</v>
      </c>
    </row>
    <row r="70" spans="1:9" x14ac:dyDescent="0.3">
      <c r="A70" s="9">
        <v>45737</v>
      </c>
      <c r="B70" s="10" t="s">
        <v>25</v>
      </c>
      <c r="C70" s="11">
        <v>7175.18</v>
      </c>
      <c r="D70" s="41">
        <f t="shared" si="7"/>
        <v>5.3689450201646539E-2</v>
      </c>
      <c r="E70" s="10" t="str">
        <f>_xlfn.XLOOKUP(B70,Cadastro_Acoes!A:A,Cadastro_Acoes!C:C)</f>
        <v>Previdência e Seguros</v>
      </c>
      <c r="F70" s="10" t="s">
        <v>63</v>
      </c>
      <c r="G70" s="11">
        <f>_xlfn.XLOOKUP(A70,Historico_Cota!A:A,Historico_Cota!C:C)</f>
        <v>133642.26999999999</v>
      </c>
    </row>
    <row r="71" spans="1:9" x14ac:dyDescent="0.3">
      <c r="A71" s="9">
        <v>45737</v>
      </c>
      <c r="B71" s="10" t="s">
        <v>26</v>
      </c>
      <c r="C71" s="11">
        <v>15322.4</v>
      </c>
      <c r="D71" s="41">
        <f t="shared" si="7"/>
        <v>0.11465234764419971</v>
      </c>
      <c r="E71" s="10" t="str">
        <f>_xlfn.XLOOKUP(B71,Cadastro_Acoes!A:A,Cadastro_Acoes!C:C)</f>
        <v>Intermediários Financeiros</v>
      </c>
      <c r="F71" s="10" t="s">
        <v>63</v>
      </c>
      <c r="G71" s="11">
        <f>_xlfn.XLOOKUP(A71,Historico_Cota!A:A,Historico_Cota!C:C)</f>
        <v>133642.26999999999</v>
      </c>
    </row>
    <row r="72" spans="1:9" x14ac:dyDescent="0.3">
      <c r="A72" s="9">
        <v>45737</v>
      </c>
      <c r="B72" s="10" t="s">
        <v>27</v>
      </c>
      <c r="C72" s="11">
        <v>11255.04</v>
      </c>
      <c r="D72" s="41">
        <f t="shared" si="7"/>
        <v>8.4217665563447869E-2</v>
      </c>
      <c r="E72" s="10" t="str">
        <f>_xlfn.XLOOKUP(B72,Cadastro_Acoes!A:A,Cadastro_Acoes!C:C)</f>
        <v>Energia Elétrica</v>
      </c>
      <c r="F72" s="10" t="s">
        <v>63</v>
      </c>
      <c r="G72" s="11">
        <f>_xlfn.XLOOKUP(A72,Historico_Cota!A:A,Historico_Cota!C:C)</f>
        <v>133642.26999999999</v>
      </c>
    </row>
    <row r="73" spans="1:9" x14ac:dyDescent="0.3">
      <c r="A73" s="9">
        <v>45737</v>
      </c>
      <c r="B73" s="10" t="s">
        <v>28</v>
      </c>
      <c r="C73" s="11">
        <v>15459.01</v>
      </c>
      <c r="D73" s="41">
        <f t="shared" si="7"/>
        <v>0.11567455416613323</v>
      </c>
      <c r="E73" s="10" t="str">
        <f>_xlfn.XLOOKUP(B73,Cadastro_Acoes!A:A,Cadastro_Acoes!C:C)</f>
        <v>Energia Elétrica</v>
      </c>
      <c r="F73" s="10" t="s">
        <v>63</v>
      </c>
      <c r="G73" s="11">
        <f>_xlfn.XLOOKUP(A73,Historico_Cota!A:A,Historico_Cota!C:C)</f>
        <v>133642.26999999999</v>
      </c>
    </row>
    <row r="74" spans="1:9" x14ac:dyDescent="0.3">
      <c r="A74" s="9">
        <v>45737</v>
      </c>
      <c r="B74" s="10" t="s">
        <v>29</v>
      </c>
      <c r="C74" s="11">
        <v>6890.35</v>
      </c>
      <c r="D74" s="41">
        <f t="shared" si="7"/>
        <v>5.1558163446340746E-2</v>
      </c>
      <c r="E74" s="10" t="str">
        <f>_xlfn.XLOOKUP(B74,Cadastro_Acoes!A:A,Cadastro_Acoes!C:C)</f>
        <v>Fundos de índice</v>
      </c>
      <c r="F74" s="10" t="s">
        <v>63</v>
      </c>
      <c r="G74" s="11">
        <f>_xlfn.XLOOKUP(A74,Historico_Cota!A:A,Historico_Cota!C:C)</f>
        <v>133642.26999999999</v>
      </c>
    </row>
    <row r="75" spans="1:9" x14ac:dyDescent="0.3">
      <c r="A75" s="9">
        <v>45737</v>
      </c>
      <c r="B75" s="10" t="s">
        <v>30</v>
      </c>
      <c r="C75" s="11">
        <v>16483.32</v>
      </c>
      <c r="D75" s="41">
        <f>C75/G75</f>
        <v>0.12333912017507635</v>
      </c>
      <c r="E75" s="10" t="str">
        <f>_xlfn.XLOOKUP(B75,Cadastro_Acoes!A:A,Cadastro_Acoes!C:C)</f>
        <v>Petróleo, Gás e Biocombustíveis</v>
      </c>
      <c r="F75" s="10" t="s">
        <v>63</v>
      </c>
      <c r="G75" s="11">
        <f>_xlfn.XLOOKUP(A75,Historico_Cota!A:A,Historico_Cota!C:C)</f>
        <v>133642.26999999999</v>
      </c>
    </row>
    <row r="76" spans="1:9" x14ac:dyDescent="0.3">
      <c r="A76" s="9">
        <v>45737</v>
      </c>
      <c r="B76" s="10" t="s">
        <v>31</v>
      </c>
      <c r="C76" s="11">
        <v>6582.09</v>
      </c>
      <c r="D76" s="41">
        <f t="shared" ref="D76:D78" si="8">C76/G76</f>
        <v>4.925155790903582E-2</v>
      </c>
      <c r="E76" s="10" t="str">
        <f>_xlfn.XLOOKUP(B76,Cadastro_Acoes!A:A,Cadastro_Acoes!C:C)</f>
        <v>Fundos de índice</v>
      </c>
      <c r="F76" s="10" t="s">
        <v>63</v>
      </c>
      <c r="G76" s="11">
        <f>_xlfn.XLOOKUP(A76,Historico_Cota!A:A,Historico_Cota!C:C)</f>
        <v>133642.26999999999</v>
      </c>
    </row>
    <row r="77" spans="1:9" x14ac:dyDescent="0.3">
      <c r="A77" s="9">
        <v>45737</v>
      </c>
      <c r="B77" s="10" t="s">
        <v>32</v>
      </c>
      <c r="C77" s="11">
        <v>14649.75</v>
      </c>
      <c r="D77" s="41">
        <f t="shared" si="8"/>
        <v>0.10961913472436528</v>
      </c>
      <c r="E77" s="10" t="str">
        <f>_xlfn.XLOOKUP(B77,Cadastro_Acoes!A:A,Cadastro_Acoes!C:C)</f>
        <v>Mineração</v>
      </c>
      <c r="F77" s="10" t="s">
        <v>63</v>
      </c>
      <c r="G77" s="11">
        <f>_xlfn.XLOOKUP(A77,Historico_Cota!A:A,Historico_Cota!C:C)</f>
        <v>133642.26999999999</v>
      </c>
    </row>
    <row r="78" spans="1:9" x14ac:dyDescent="0.3">
      <c r="A78" s="12">
        <v>45737</v>
      </c>
      <c r="B78" s="13" t="s">
        <v>33</v>
      </c>
      <c r="C78" s="14">
        <v>8570.68</v>
      </c>
      <c r="D78" s="42">
        <f t="shared" si="8"/>
        <v>6.4131505698010072E-2</v>
      </c>
      <c r="E78" s="13" t="str">
        <f>_xlfn.XLOOKUP(B78,Cadastro_Acoes!A:A,Cadastro_Acoes!C:C)</f>
        <v>Caixa</v>
      </c>
      <c r="F78" s="13" t="s">
        <v>59</v>
      </c>
      <c r="G78" s="14">
        <f>_xlfn.XLOOKUP(A78,Historico_Cota!A:A,Historico_Cota!C:C)</f>
        <v>133642.26999999999</v>
      </c>
    </row>
    <row r="79" spans="1:9" x14ac:dyDescent="0.3">
      <c r="A79" s="9">
        <v>45742</v>
      </c>
      <c r="B79" s="10" t="s">
        <v>22</v>
      </c>
      <c r="C79" s="11">
        <v>16267.8</v>
      </c>
      <c r="D79" s="41">
        <f>C79/G79</f>
        <v>0.12113884724410574</v>
      </c>
      <c r="E79" s="10" t="str">
        <f>_xlfn.XLOOKUP(B79,Cadastro_Acoes!A:A,Cadastro_Acoes!C:C)</f>
        <v>Títulos Públicos</v>
      </c>
      <c r="F79" s="10" t="s">
        <v>23</v>
      </c>
      <c r="G79" s="11">
        <f>_xlfn.XLOOKUP(A79,Historico_Cota!A:A,Historico_Cota!C:C)</f>
        <v>134290.53</v>
      </c>
      <c r="I79" s="1"/>
    </row>
    <row r="80" spans="1:9" x14ac:dyDescent="0.3">
      <c r="A80" s="9">
        <v>45742</v>
      </c>
      <c r="B80" s="10" t="s">
        <v>24</v>
      </c>
      <c r="C80" s="11">
        <v>14664.29</v>
      </c>
      <c r="D80" s="41">
        <f t="shared" ref="D80:D85" si="9">C80/G80</f>
        <v>0.10919824353958542</v>
      </c>
      <c r="E80" s="10" t="str">
        <f>_xlfn.XLOOKUP(B80,Cadastro_Acoes!A:A,Cadastro_Acoes!C:C)</f>
        <v>Intermediários Financeiros</v>
      </c>
      <c r="F80" s="10" t="s">
        <v>63</v>
      </c>
      <c r="G80" s="11">
        <f>_xlfn.XLOOKUP(A80,Historico_Cota!A:A,Historico_Cota!C:C)</f>
        <v>134290.53</v>
      </c>
      <c r="H80" s="1"/>
      <c r="I80" s="1"/>
    </row>
    <row r="81" spans="1:11" x14ac:dyDescent="0.3">
      <c r="A81" s="9">
        <v>45742</v>
      </c>
      <c r="B81" s="10" t="s">
        <v>25</v>
      </c>
      <c r="C81" s="11">
        <v>7143.14</v>
      </c>
      <c r="D81" s="41">
        <f t="shared" si="9"/>
        <v>5.3191688200202952E-2</v>
      </c>
      <c r="E81" s="10" t="str">
        <f>_xlfn.XLOOKUP(B81,Cadastro_Acoes!A:A,Cadastro_Acoes!C:C)</f>
        <v>Previdência e Seguros</v>
      </c>
      <c r="F81" s="10" t="s">
        <v>63</v>
      </c>
      <c r="G81" s="11">
        <f>_xlfn.XLOOKUP(A81,Historico_Cota!A:A,Historico_Cota!C:C)</f>
        <v>134290.53</v>
      </c>
      <c r="H81" s="1"/>
      <c r="I81" s="1"/>
    </row>
    <row r="82" spans="1:11" x14ac:dyDescent="0.3">
      <c r="A82" s="9">
        <v>45742</v>
      </c>
      <c r="B82" s="10" t="s">
        <v>26</v>
      </c>
      <c r="C82" s="11">
        <v>15116.96</v>
      </c>
      <c r="D82" s="41">
        <f t="shared" si="9"/>
        <v>0.11256906946454079</v>
      </c>
      <c r="E82" s="10" t="str">
        <f>_xlfn.XLOOKUP(B82,Cadastro_Acoes!A:A,Cadastro_Acoes!C:C)</f>
        <v>Intermediários Financeiros</v>
      </c>
      <c r="F82" s="10" t="s">
        <v>63</v>
      </c>
      <c r="G82" s="11">
        <f>_xlfn.XLOOKUP(A82,Historico_Cota!A:A,Historico_Cota!C:C)</f>
        <v>134290.53</v>
      </c>
      <c r="H82" s="1"/>
      <c r="I82" s="1"/>
    </row>
    <row r="83" spans="1:11" x14ac:dyDescent="0.3">
      <c r="A83" s="9">
        <v>45742</v>
      </c>
      <c r="B83" s="10" t="s">
        <v>27</v>
      </c>
      <c r="C83" s="11">
        <v>11148.48</v>
      </c>
      <c r="D83" s="41">
        <f t="shared" si="9"/>
        <v>8.3017618591571571E-2</v>
      </c>
      <c r="E83" s="10" t="str">
        <f>_xlfn.XLOOKUP(B83,Cadastro_Acoes!A:A,Cadastro_Acoes!C:C)</f>
        <v>Energia Elétrica</v>
      </c>
      <c r="F83" s="10" t="s">
        <v>63</v>
      </c>
      <c r="G83" s="11">
        <f>_xlfn.XLOOKUP(A83,Historico_Cota!A:A,Historico_Cota!C:C)</f>
        <v>134290.53</v>
      </c>
      <c r="H83" s="1"/>
      <c r="I83" s="1"/>
    </row>
    <row r="84" spans="1:11" x14ac:dyDescent="0.3">
      <c r="A84" s="9">
        <v>45742</v>
      </c>
      <c r="B84" s="10" t="s">
        <v>28</v>
      </c>
      <c r="C84" s="11">
        <v>15441.86</v>
      </c>
      <c r="D84" s="41">
        <f t="shared" si="9"/>
        <v>0.11498845078651489</v>
      </c>
      <c r="E84" s="10" t="str">
        <f>_xlfn.XLOOKUP(B84,Cadastro_Acoes!A:A,Cadastro_Acoes!C:C)</f>
        <v>Energia Elétrica</v>
      </c>
      <c r="F84" s="10" t="s">
        <v>63</v>
      </c>
      <c r="G84" s="11">
        <f>_xlfn.XLOOKUP(A84,Historico_Cota!A:A,Historico_Cota!C:C)</f>
        <v>134290.53</v>
      </c>
      <c r="H84" s="1"/>
      <c r="I84" s="1"/>
    </row>
    <row r="85" spans="1:11" x14ac:dyDescent="0.3">
      <c r="A85" s="9">
        <v>45742</v>
      </c>
      <c r="B85" s="10" t="s">
        <v>29</v>
      </c>
      <c r="C85" s="11">
        <v>6962.55</v>
      </c>
      <c r="D85" s="41">
        <f t="shared" si="9"/>
        <v>5.1846917277041056E-2</v>
      </c>
      <c r="E85" s="10" t="str">
        <f>_xlfn.XLOOKUP(B85,Cadastro_Acoes!A:A,Cadastro_Acoes!C:C)</f>
        <v>Fundos de índice</v>
      </c>
      <c r="F85" s="10" t="s">
        <v>63</v>
      </c>
      <c r="G85" s="11">
        <f>_xlfn.XLOOKUP(A85,Historico_Cota!A:A,Historico_Cota!C:C)</f>
        <v>134290.53</v>
      </c>
      <c r="H85" s="1"/>
      <c r="I85" s="1"/>
    </row>
    <row r="86" spans="1:11" x14ac:dyDescent="0.3">
      <c r="A86" s="9">
        <v>45742</v>
      </c>
      <c r="B86" s="10" t="s">
        <v>30</v>
      </c>
      <c r="C86" s="11">
        <v>17141.64</v>
      </c>
      <c r="D86" s="41">
        <f>C86/G86</f>
        <v>0.12764593303786945</v>
      </c>
      <c r="E86" s="10" t="str">
        <f>_xlfn.XLOOKUP(B86,Cadastro_Acoes!A:A,Cadastro_Acoes!C:C)</f>
        <v>Petróleo, Gás e Biocombustíveis</v>
      </c>
      <c r="F86" s="10" t="s">
        <v>63</v>
      </c>
      <c r="G86" s="11">
        <f>_xlfn.XLOOKUP(A86,Historico_Cota!A:A,Historico_Cota!C:C)</f>
        <v>134290.53</v>
      </c>
      <c r="H86" s="1"/>
      <c r="I86" s="1"/>
    </row>
    <row r="87" spans="1:11" x14ac:dyDescent="0.3">
      <c r="A87" s="9">
        <v>45742</v>
      </c>
      <c r="B87" s="10" t="s">
        <v>31</v>
      </c>
      <c r="C87" s="11">
        <v>6582.09</v>
      </c>
      <c r="D87" s="41">
        <f t="shared" ref="D87:D89" si="10">C87/G87</f>
        <v>4.9013806111272332E-2</v>
      </c>
      <c r="E87" s="10" t="str">
        <f>_xlfn.XLOOKUP(B87,Cadastro_Acoes!A:A,Cadastro_Acoes!C:C)</f>
        <v>Fundos de índice</v>
      </c>
      <c r="F87" s="10" t="s">
        <v>63</v>
      </c>
      <c r="G87" s="11">
        <f>_xlfn.XLOOKUP(A87,Historico_Cota!A:A,Historico_Cota!C:C)</f>
        <v>134290.53</v>
      </c>
      <c r="H87" s="1"/>
      <c r="I87" s="1"/>
    </row>
    <row r="88" spans="1:11" x14ac:dyDescent="0.3">
      <c r="A88" s="9">
        <v>45742</v>
      </c>
      <c r="B88" s="10" t="s">
        <v>32</v>
      </c>
      <c r="C88" s="11">
        <v>14710.95</v>
      </c>
      <c r="D88" s="41">
        <f t="shared" si="10"/>
        <v>0.10954569916434168</v>
      </c>
      <c r="E88" s="10" t="str">
        <f>_xlfn.XLOOKUP(B88,Cadastro_Acoes!A:A,Cadastro_Acoes!C:C)</f>
        <v>Mineração</v>
      </c>
      <c r="F88" s="10" t="s">
        <v>63</v>
      </c>
      <c r="G88" s="11">
        <f>_xlfn.XLOOKUP(A88,Historico_Cota!A:A,Historico_Cota!C:C)</f>
        <v>134290.53</v>
      </c>
      <c r="H88" s="1"/>
      <c r="I88" s="1"/>
    </row>
    <row r="89" spans="1:11" x14ac:dyDescent="0.3">
      <c r="A89" s="12">
        <v>45742</v>
      </c>
      <c r="B89" s="13" t="s">
        <v>33</v>
      </c>
      <c r="C89" s="14">
        <v>8570.68</v>
      </c>
      <c r="D89" s="42">
        <f t="shared" si="10"/>
        <v>6.3821924003129638E-2</v>
      </c>
      <c r="E89" s="13" t="str">
        <f>_xlfn.XLOOKUP(B89,Cadastro_Acoes!A:A,Cadastro_Acoes!C:C)</f>
        <v>Caixa</v>
      </c>
      <c r="F89" s="13" t="s">
        <v>59</v>
      </c>
      <c r="G89" s="14">
        <f>_xlfn.XLOOKUP(A89,Historico_Cota!A:A,Historico_Cota!C:C)</f>
        <v>134290.53</v>
      </c>
      <c r="H89" s="1"/>
      <c r="I89" s="1"/>
    </row>
    <row r="90" spans="1:11" x14ac:dyDescent="0.3">
      <c r="A90" s="9">
        <v>45747</v>
      </c>
      <c r="B90" s="10" t="s">
        <v>22</v>
      </c>
      <c r="C90" s="11">
        <v>16293.45</v>
      </c>
      <c r="D90" s="41">
        <f>C90/G90</f>
        <v>0.12337951955026367</v>
      </c>
      <c r="E90" s="10" t="str">
        <f>_xlfn.XLOOKUP(B90,Cadastro_Acoes!A:A,Cadastro_Acoes!C:C)</f>
        <v>Títulos Públicos</v>
      </c>
      <c r="F90" s="10" t="s">
        <v>23</v>
      </c>
      <c r="G90" s="11">
        <f>_xlfn.XLOOKUP(A90,Historico_Cota!A:A,Historico_Cota!C:C)</f>
        <v>132059.6</v>
      </c>
      <c r="I90" s="90"/>
    </row>
    <row r="91" spans="1:11" x14ac:dyDescent="0.3">
      <c r="A91" s="9">
        <v>45747</v>
      </c>
      <c r="B91" s="10" t="s">
        <v>24</v>
      </c>
      <c r="C91" s="11">
        <v>14348.71</v>
      </c>
      <c r="D91" s="41">
        <f t="shared" ref="D91:D96" si="11">C91/G91</f>
        <v>0.10865328987820649</v>
      </c>
      <c r="E91" s="10" t="str">
        <f>_xlfn.XLOOKUP(B91,Cadastro_Acoes!A:A,Cadastro_Acoes!C:C)</f>
        <v>Intermediários Financeiros</v>
      </c>
      <c r="F91" s="10" t="s">
        <v>63</v>
      </c>
      <c r="G91" s="11">
        <f>_xlfn.XLOOKUP(A91,Historico_Cota!A:A,Historico_Cota!C:C)</f>
        <v>132059.6</v>
      </c>
      <c r="H91" s="1"/>
      <c r="I91" s="1"/>
      <c r="J91" s="3"/>
      <c r="K91" s="1"/>
    </row>
    <row r="92" spans="1:11" x14ac:dyDescent="0.3">
      <c r="A92" s="9">
        <v>45747</v>
      </c>
      <c r="B92" s="10" t="s">
        <v>25</v>
      </c>
      <c r="C92" s="11">
        <v>7173.4</v>
      </c>
      <c r="D92" s="41">
        <f t="shared" si="11"/>
        <v>5.4319413355787834E-2</v>
      </c>
      <c r="E92" s="10" t="str">
        <f>_xlfn.XLOOKUP(B92,Cadastro_Acoes!A:A,Cadastro_Acoes!C:C)</f>
        <v>Previdência e Seguros</v>
      </c>
      <c r="F92" s="10" t="s">
        <v>63</v>
      </c>
      <c r="G92" s="11">
        <f>_xlfn.XLOOKUP(A92,Historico_Cota!A:A,Historico_Cota!C:C)</f>
        <v>132059.6</v>
      </c>
      <c r="H92" s="1"/>
      <c r="I92" s="1"/>
      <c r="J92" s="3"/>
      <c r="K92" s="1"/>
    </row>
    <row r="93" spans="1:11" x14ac:dyDescent="0.3">
      <c r="A93" s="9">
        <v>45747</v>
      </c>
      <c r="B93" s="10" t="s">
        <v>26</v>
      </c>
      <c r="C93" s="11">
        <v>14423.6</v>
      </c>
      <c r="D93" s="41">
        <f t="shared" si="11"/>
        <v>0.10922038231222872</v>
      </c>
      <c r="E93" s="10" t="str">
        <f>_xlfn.XLOOKUP(B93,Cadastro_Acoes!A:A,Cadastro_Acoes!C:C)</f>
        <v>Intermediários Financeiros</v>
      </c>
      <c r="F93" s="10" t="s">
        <v>63</v>
      </c>
      <c r="G93" s="11">
        <f>_xlfn.XLOOKUP(A93,Historico_Cota!A:A,Historico_Cota!C:C)</f>
        <v>132059.6</v>
      </c>
      <c r="H93" s="1"/>
      <c r="I93" s="1"/>
      <c r="J93" s="3"/>
      <c r="K93" s="1"/>
    </row>
    <row r="94" spans="1:11" x14ac:dyDescent="0.3">
      <c r="A94" s="9">
        <v>45747</v>
      </c>
      <c r="B94" s="10" t="s">
        <v>27</v>
      </c>
      <c r="C94" s="11">
        <v>11116.8</v>
      </c>
      <c r="D94" s="41">
        <f t="shared" si="11"/>
        <v>8.4180173194527308E-2</v>
      </c>
      <c r="E94" s="10" t="str">
        <f>_xlfn.XLOOKUP(B94,Cadastro_Acoes!A:A,Cadastro_Acoes!C:C)</f>
        <v>Energia Elétrica</v>
      </c>
      <c r="F94" s="10" t="s">
        <v>63</v>
      </c>
      <c r="G94" s="11">
        <f>_xlfn.XLOOKUP(A94,Historico_Cota!A:A,Historico_Cota!C:C)</f>
        <v>132059.6</v>
      </c>
      <c r="H94" s="1"/>
      <c r="I94" s="1"/>
      <c r="J94" s="3"/>
      <c r="K94" s="1"/>
    </row>
    <row r="95" spans="1:11" x14ac:dyDescent="0.3">
      <c r="A95" s="9">
        <v>45747</v>
      </c>
      <c r="B95" s="10" t="s">
        <v>28</v>
      </c>
      <c r="C95" s="11">
        <v>15236.06</v>
      </c>
      <c r="D95" s="41">
        <f t="shared" si="11"/>
        <v>0.11537260449069965</v>
      </c>
      <c r="E95" s="10" t="str">
        <f>_xlfn.XLOOKUP(B95,Cadastro_Acoes!A:A,Cadastro_Acoes!C:C)</f>
        <v>Energia Elétrica</v>
      </c>
      <c r="F95" s="10" t="s">
        <v>63</v>
      </c>
      <c r="G95" s="11">
        <f>_xlfn.XLOOKUP(A95,Historico_Cota!A:A,Historico_Cota!C:C)</f>
        <v>132059.6</v>
      </c>
      <c r="H95" s="1"/>
      <c r="I95" s="1"/>
      <c r="J95" s="3"/>
      <c r="K95" s="1"/>
    </row>
    <row r="96" spans="1:11" x14ac:dyDescent="0.3">
      <c r="A96" s="9">
        <v>45747</v>
      </c>
      <c r="B96" s="10" t="s">
        <v>29</v>
      </c>
      <c r="C96" s="11">
        <v>6815.3</v>
      </c>
      <c r="D96" s="41">
        <f t="shared" si="11"/>
        <v>5.1607758920972045E-2</v>
      </c>
      <c r="E96" s="10" t="str">
        <f>_xlfn.XLOOKUP(B96,Cadastro_Acoes!A:A,Cadastro_Acoes!C:C)</f>
        <v>Fundos de índice</v>
      </c>
      <c r="F96" s="10" t="s">
        <v>63</v>
      </c>
      <c r="G96" s="11">
        <f>_xlfn.XLOOKUP(A96,Historico_Cota!A:A,Historico_Cota!C:C)</f>
        <v>132059.6</v>
      </c>
      <c r="H96" s="1"/>
      <c r="I96" s="1"/>
      <c r="J96" s="3"/>
      <c r="K96" s="1"/>
    </row>
    <row r="97" spans="1:11" x14ac:dyDescent="0.3">
      <c r="A97" s="9">
        <v>45747</v>
      </c>
      <c r="B97" s="10" t="s">
        <v>30</v>
      </c>
      <c r="C97" s="11">
        <v>16795.599999999999</v>
      </c>
      <c r="D97" s="41">
        <f>C97/G97</f>
        <v>0.12718196935323139</v>
      </c>
      <c r="E97" s="10" t="str">
        <f>_xlfn.XLOOKUP(B97,Cadastro_Acoes!A:A,Cadastro_Acoes!C:C)</f>
        <v>Petróleo, Gás e Biocombustíveis</v>
      </c>
      <c r="F97" s="10" t="s">
        <v>63</v>
      </c>
      <c r="G97" s="11">
        <f>_xlfn.XLOOKUP(A97,Historico_Cota!A:A,Historico_Cota!C:C)</f>
        <v>132059.6</v>
      </c>
      <c r="H97" s="1"/>
      <c r="I97" s="1"/>
      <c r="J97" s="3"/>
      <c r="K97" s="1"/>
    </row>
    <row r="98" spans="1:11" x14ac:dyDescent="0.3">
      <c r="A98" s="9">
        <v>45747</v>
      </c>
      <c r="B98" s="10" t="s">
        <v>31</v>
      </c>
      <c r="C98" s="11">
        <v>6319.35</v>
      </c>
      <c r="D98" s="41">
        <f t="shared" ref="D98:D100" si="12">C98/G98</f>
        <v>4.7852257617015351E-2</v>
      </c>
      <c r="E98" s="10" t="str">
        <f>_xlfn.XLOOKUP(B98,Cadastro_Acoes!A:A,Cadastro_Acoes!C:C)</f>
        <v>Fundos de índice</v>
      </c>
      <c r="F98" s="10" t="s">
        <v>63</v>
      </c>
      <c r="G98" s="11">
        <f>_xlfn.XLOOKUP(A98,Historico_Cota!A:A,Historico_Cota!C:C)</f>
        <v>132059.6</v>
      </c>
      <c r="H98" s="1"/>
      <c r="I98" s="1"/>
      <c r="J98" s="3"/>
      <c r="K98" s="1"/>
    </row>
    <row r="99" spans="1:11" x14ac:dyDescent="0.3">
      <c r="A99" s="9">
        <v>45747</v>
      </c>
      <c r="B99" s="10" t="s">
        <v>32</v>
      </c>
      <c r="C99" s="11">
        <v>14458.5</v>
      </c>
      <c r="D99" s="41">
        <f t="shared" si="12"/>
        <v>0.10948465692762964</v>
      </c>
      <c r="E99" s="10" t="str">
        <f>_xlfn.XLOOKUP(B99,Cadastro_Acoes!A:A,Cadastro_Acoes!C:C)</f>
        <v>Mineração</v>
      </c>
      <c r="F99" s="10" t="s">
        <v>63</v>
      </c>
      <c r="G99" s="11">
        <f>_xlfn.XLOOKUP(A99,Historico_Cota!A:A,Historico_Cota!C:C)</f>
        <v>132059.6</v>
      </c>
      <c r="H99" s="1"/>
      <c r="I99" s="1"/>
      <c r="J99" s="3"/>
      <c r="K99" s="1"/>
    </row>
    <row r="100" spans="1:11" x14ac:dyDescent="0.3">
      <c r="A100" s="12">
        <v>45747</v>
      </c>
      <c r="B100" s="13" t="s">
        <v>33</v>
      </c>
      <c r="C100" s="14">
        <v>8570.6200000000008</v>
      </c>
      <c r="D100" s="42">
        <f t="shared" si="12"/>
        <v>6.4899636224856047E-2</v>
      </c>
      <c r="E100" s="13" t="str">
        <f>_xlfn.XLOOKUP(B100,Cadastro_Acoes!A:A,Cadastro_Acoes!C:C)</f>
        <v>Caixa</v>
      </c>
      <c r="F100" s="13" t="s">
        <v>59</v>
      </c>
      <c r="G100" s="14">
        <f>_xlfn.XLOOKUP(A100,Historico_Cota!A:A,Historico_Cota!C:C)</f>
        <v>132059.6</v>
      </c>
      <c r="H100" s="1"/>
      <c r="I100" s="1"/>
      <c r="J100" s="3"/>
      <c r="K100" s="1"/>
    </row>
    <row r="101" spans="1:11" x14ac:dyDescent="0.3">
      <c r="A101" s="9">
        <v>45755</v>
      </c>
      <c r="B101" s="10" t="s">
        <v>22</v>
      </c>
      <c r="C101" s="11">
        <v>16345.53</v>
      </c>
      <c r="D101" s="41">
        <f>C101/G101</f>
        <v>0.14194176816107529</v>
      </c>
      <c r="E101" s="10" t="str">
        <f>_xlfn.XLOOKUP(B101,Cadastro_Acoes!A:A,Cadastro_Acoes!C:C)</f>
        <v>Títulos Públicos</v>
      </c>
      <c r="F101" s="10" t="s">
        <v>23</v>
      </c>
      <c r="G101" s="11">
        <f>_xlfn.XLOOKUP(A101,Historico_Cota!A:A,Historico_Cota!C:C)</f>
        <v>115156.59</v>
      </c>
      <c r="I101" s="90"/>
    </row>
    <row r="102" spans="1:11" x14ac:dyDescent="0.3">
      <c r="A102" s="9">
        <v>45755</v>
      </c>
      <c r="B102" s="10" t="s">
        <v>24</v>
      </c>
      <c r="C102" s="11">
        <v>14063.67</v>
      </c>
      <c r="D102" s="41">
        <f t="shared" ref="D102:D107" si="13">C102/G102</f>
        <v>0.12212648880971554</v>
      </c>
      <c r="E102" s="10" t="str">
        <f>_xlfn.XLOOKUP(B102,Cadastro_Acoes!A:A,Cadastro_Acoes!C:C)</f>
        <v>Intermediários Financeiros</v>
      </c>
      <c r="F102" s="10" t="s">
        <v>63</v>
      </c>
      <c r="G102" s="11">
        <f>_xlfn.XLOOKUP(A102,Historico_Cota!A:A,Historico_Cota!C:C)</f>
        <v>115156.59</v>
      </c>
      <c r="H102" s="1"/>
      <c r="I102" s="1"/>
      <c r="J102" s="1"/>
    </row>
    <row r="103" spans="1:11" x14ac:dyDescent="0.3">
      <c r="A103" s="9">
        <v>45755</v>
      </c>
      <c r="B103" s="10" t="s">
        <v>25</v>
      </c>
      <c r="C103" s="11">
        <v>7200.1</v>
      </c>
      <c r="D103" s="41">
        <f t="shared" si="13"/>
        <v>6.2524428693138623E-2</v>
      </c>
      <c r="E103" s="10" t="str">
        <f>_xlfn.XLOOKUP(B103,Cadastro_Acoes!A:A,Cadastro_Acoes!C:C)</f>
        <v>Previdência e Seguros</v>
      </c>
      <c r="F103" s="10" t="s">
        <v>63</v>
      </c>
      <c r="G103" s="11">
        <f>_xlfn.XLOOKUP(A103,Historico_Cota!A:A,Historico_Cota!C:C)</f>
        <v>115156.59</v>
      </c>
      <c r="H103" s="1"/>
      <c r="I103" s="1"/>
      <c r="J103" s="1"/>
    </row>
    <row r="104" spans="1:11" x14ac:dyDescent="0.3">
      <c r="A104" s="9">
        <v>45755</v>
      </c>
      <c r="B104" s="10" t="s">
        <v>26</v>
      </c>
      <c r="C104" s="11">
        <v>14380.8</v>
      </c>
      <c r="D104" s="41">
        <f t="shared" si="13"/>
        <v>0.12488039112655211</v>
      </c>
      <c r="E104" s="10" t="str">
        <f>_xlfn.XLOOKUP(B104,Cadastro_Acoes!A:A,Cadastro_Acoes!C:C)</f>
        <v>Intermediários Financeiros</v>
      </c>
      <c r="F104" s="10" t="s">
        <v>63</v>
      </c>
      <c r="G104" s="11">
        <f>_xlfn.XLOOKUP(A104,Historico_Cota!A:A,Historico_Cota!C:C)</f>
        <v>115156.59</v>
      </c>
      <c r="H104" s="1"/>
      <c r="I104" s="1"/>
      <c r="J104" s="1"/>
    </row>
    <row r="105" spans="1:11" x14ac:dyDescent="0.3">
      <c r="A105" s="9">
        <v>45755</v>
      </c>
      <c r="B105" s="10" t="s">
        <v>27</v>
      </c>
      <c r="C105" s="11">
        <v>11246.4</v>
      </c>
      <c r="D105" s="41">
        <f t="shared" si="13"/>
        <v>9.766180120477691E-2</v>
      </c>
      <c r="E105" s="10" t="str">
        <f>_xlfn.XLOOKUP(B105,Cadastro_Acoes!A:A,Cadastro_Acoes!C:C)</f>
        <v>Energia Elétrica</v>
      </c>
      <c r="F105" s="10" t="s">
        <v>63</v>
      </c>
      <c r="G105" s="11">
        <f>_xlfn.XLOOKUP(A105,Historico_Cota!A:A,Historico_Cota!C:C)</f>
        <v>115156.59</v>
      </c>
      <c r="H105" s="1"/>
      <c r="I105" s="1"/>
      <c r="J105" s="1"/>
    </row>
    <row r="106" spans="1:11" x14ac:dyDescent="0.3">
      <c r="A106" s="9">
        <v>45755</v>
      </c>
      <c r="B106" s="10" t="s">
        <v>28</v>
      </c>
      <c r="C106" s="11">
        <v>15043.98</v>
      </c>
      <c r="D106" s="41">
        <f t="shared" si="13"/>
        <v>0.13063933206080519</v>
      </c>
      <c r="E106" s="10" t="str">
        <f>_xlfn.XLOOKUP(B106,Cadastro_Acoes!A:A,Cadastro_Acoes!C:C)</f>
        <v>Energia Elétrica</v>
      </c>
      <c r="F106" s="10" t="s">
        <v>63</v>
      </c>
      <c r="G106" s="11">
        <f>_xlfn.XLOOKUP(A106,Historico_Cota!A:A,Historico_Cota!C:C)</f>
        <v>115156.59</v>
      </c>
      <c r="H106" s="1"/>
      <c r="I106" s="1"/>
      <c r="J106" s="1"/>
    </row>
    <row r="107" spans="1:11" x14ac:dyDescent="0.3">
      <c r="A107" s="9">
        <v>45755</v>
      </c>
      <c r="B107" s="10" t="s">
        <v>29</v>
      </c>
      <c r="C107" s="11">
        <v>6353.6</v>
      </c>
      <c r="D107" s="41">
        <f t="shared" si="13"/>
        <v>5.5173568442761292E-2</v>
      </c>
      <c r="E107" s="10" t="str">
        <f>_xlfn.XLOOKUP(B107,Cadastro_Acoes!A:A,Cadastro_Acoes!C:C)</f>
        <v>Fundos de índice</v>
      </c>
      <c r="F107" s="10" t="s">
        <v>63</v>
      </c>
      <c r="G107" s="11">
        <f>_xlfn.XLOOKUP(A107,Historico_Cota!A:A,Historico_Cota!C:C)</f>
        <v>115156.59</v>
      </c>
      <c r="H107" s="1"/>
      <c r="I107" s="1"/>
      <c r="J107" s="1"/>
    </row>
    <row r="108" spans="1:11" x14ac:dyDescent="0.3">
      <c r="A108" s="9">
        <v>45755</v>
      </c>
      <c r="B108" s="10" t="s">
        <v>30</v>
      </c>
      <c r="C108" s="11">
        <v>14272.04</v>
      </c>
      <c r="D108" s="41">
        <f>C108/G108</f>
        <v>0.12393593801275291</v>
      </c>
      <c r="E108" s="10" t="str">
        <f>_xlfn.XLOOKUP(B108,Cadastro_Acoes!A:A,Cadastro_Acoes!C:C)</f>
        <v>Petróleo, Gás e Biocombustíveis</v>
      </c>
      <c r="F108" s="10" t="s">
        <v>63</v>
      </c>
      <c r="G108" s="11">
        <f>_xlfn.XLOOKUP(A108,Historico_Cota!A:A,Historico_Cota!C:C)</f>
        <v>115156.59</v>
      </c>
      <c r="H108" s="1"/>
      <c r="I108" s="1"/>
      <c r="J108" s="1"/>
    </row>
    <row r="109" spans="1:11" x14ac:dyDescent="0.3">
      <c r="A109" s="9">
        <v>45755</v>
      </c>
      <c r="B109" s="10" t="s">
        <v>31</v>
      </c>
      <c r="C109" s="11">
        <v>5744.04</v>
      </c>
      <c r="D109" s="41">
        <f t="shared" ref="D109:D111" si="14">C109/G109</f>
        <v>4.9880254356263934E-2</v>
      </c>
      <c r="E109" s="10" t="str">
        <f>_xlfn.XLOOKUP(B109,Cadastro_Acoes!A:A,Cadastro_Acoes!C:C)</f>
        <v>Fundos de índice</v>
      </c>
      <c r="F109" s="10" t="s">
        <v>63</v>
      </c>
      <c r="G109" s="11">
        <f>_xlfn.XLOOKUP(A109,Historico_Cota!A:A,Historico_Cota!C:C)</f>
        <v>115156.59</v>
      </c>
      <c r="H109" s="1"/>
      <c r="I109" s="1"/>
      <c r="J109" s="1"/>
    </row>
    <row r="110" spans="1:11" x14ac:dyDescent="0.3">
      <c r="A110" s="9">
        <v>45755</v>
      </c>
      <c r="B110" s="10" t="s">
        <v>32</v>
      </c>
      <c r="C110" s="11">
        <v>12546</v>
      </c>
      <c r="D110" s="41">
        <f t="shared" si="14"/>
        <v>0.10894730384079626</v>
      </c>
      <c r="E110" s="10" t="str">
        <f>_xlfn.XLOOKUP(B110,Cadastro_Acoes!A:A,Cadastro_Acoes!C:C)</f>
        <v>Mineração</v>
      </c>
      <c r="F110" s="10" t="s">
        <v>63</v>
      </c>
      <c r="G110" s="11">
        <f>_xlfn.XLOOKUP(A110,Historico_Cota!A:A,Historico_Cota!C:C)</f>
        <v>115156.59</v>
      </c>
      <c r="H110" s="1"/>
      <c r="I110" s="1"/>
      <c r="J110" s="1"/>
    </row>
    <row r="111" spans="1:11" x14ac:dyDescent="0.3">
      <c r="A111" s="12">
        <v>45755</v>
      </c>
      <c r="B111" s="13" t="s">
        <v>33</v>
      </c>
      <c r="C111" s="14">
        <v>8372.31</v>
      </c>
      <c r="D111" s="42">
        <f t="shared" si="14"/>
        <v>7.2703698503055705E-2</v>
      </c>
      <c r="E111" s="13" t="str">
        <f>_xlfn.XLOOKUP(B111,Cadastro_Acoes!A:A,Cadastro_Acoes!C:C)</f>
        <v>Caixa</v>
      </c>
      <c r="F111" s="13" t="s">
        <v>59</v>
      </c>
      <c r="G111" s="14">
        <f>_xlfn.XLOOKUP(A111,Historico_Cota!A:A,Historico_Cota!C:C)</f>
        <v>115156.59</v>
      </c>
    </row>
    <row r="112" spans="1:11" x14ac:dyDescent="0.3">
      <c r="A112" s="9">
        <v>45761</v>
      </c>
      <c r="B112" s="10" t="s">
        <v>24</v>
      </c>
      <c r="C112" s="11">
        <v>14287.63</v>
      </c>
      <c r="D112" s="41">
        <f t="shared" ref="D112:D117" si="15">C112/G112</f>
        <v>0.12043989010418386</v>
      </c>
      <c r="E112" s="10" t="str">
        <f>_xlfn.XLOOKUP(B112,Cadastro_Acoes!A:A,Cadastro_Acoes!C:C)</f>
        <v>Intermediários Financeiros</v>
      </c>
      <c r="F112" s="10" t="s">
        <v>63</v>
      </c>
      <c r="G112" s="11">
        <f>_xlfn.XLOOKUP(A112,Historico_Cota!A:A,Historico_Cota!C:C)</f>
        <v>118628.72</v>
      </c>
    </row>
    <row r="113" spans="1:7" x14ac:dyDescent="0.3">
      <c r="A113" s="9">
        <v>45761</v>
      </c>
      <c r="B113" s="10" t="s">
        <v>25</v>
      </c>
      <c r="C113" s="11">
        <v>7171.62</v>
      </c>
      <c r="D113" s="41">
        <f t="shared" si="15"/>
        <v>6.0454331800933195E-2</v>
      </c>
      <c r="E113" s="10" t="str">
        <f>_xlfn.XLOOKUP(B113,Cadastro_Acoes!A:A,Cadastro_Acoes!C:C)</f>
        <v>Previdência e Seguros</v>
      </c>
      <c r="F113" s="10" t="s">
        <v>63</v>
      </c>
      <c r="G113" s="11">
        <f>_xlfn.XLOOKUP(A113,Historico_Cota!A:A,Historico_Cota!C:C)</f>
        <v>118628.72</v>
      </c>
    </row>
    <row r="114" spans="1:7" x14ac:dyDescent="0.3">
      <c r="A114" s="9">
        <v>45761</v>
      </c>
      <c r="B114" s="10" t="s">
        <v>26</v>
      </c>
      <c r="C114" s="11">
        <v>14714.64</v>
      </c>
      <c r="D114" s="41">
        <f t="shared" si="15"/>
        <v>0.12403944002767626</v>
      </c>
      <c r="E114" s="10" t="str">
        <f>_xlfn.XLOOKUP(B114,Cadastro_Acoes!A:A,Cadastro_Acoes!C:C)</f>
        <v>Intermediários Financeiros</v>
      </c>
      <c r="F114" s="10" t="s">
        <v>63</v>
      </c>
      <c r="G114" s="11">
        <f>_xlfn.XLOOKUP(A114,Historico_Cota!A:A,Historico_Cota!C:C)</f>
        <v>118628.72</v>
      </c>
    </row>
    <row r="115" spans="1:7" x14ac:dyDescent="0.3">
      <c r="A115" s="9">
        <v>45761</v>
      </c>
      <c r="B115" s="10" t="s">
        <v>27</v>
      </c>
      <c r="C115" s="11">
        <v>11445.12</v>
      </c>
      <c r="D115" s="41">
        <f t="shared" si="15"/>
        <v>9.6478491886281839E-2</v>
      </c>
      <c r="E115" s="10" t="str">
        <f>_xlfn.XLOOKUP(B115,Cadastro_Acoes!A:A,Cadastro_Acoes!C:C)</f>
        <v>Energia Elétrica</v>
      </c>
      <c r="F115" s="10" t="s">
        <v>63</v>
      </c>
      <c r="G115" s="11">
        <f>_xlfn.XLOOKUP(A115,Historico_Cota!A:A,Historico_Cota!C:C)</f>
        <v>118628.72</v>
      </c>
    </row>
    <row r="116" spans="1:7" x14ac:dyDescent="0.3">
      <c r="A116" s="9">
        <v>45761</v>
      </c>
      <c r="B116" s="10" t="s">
        <v>28</v>
      </c>
      <c r="C116" s="11">
        <v>15627.08</v>
      </c>
      <c r="D116" s="41">
        <f t="shared" si="15"/>
        <v>0.13173100072225344</v>
      </c>
      <c r="E116" s="10" t="str">
        <f>_xlfn.XLOOKUP(B116,Cadastro_Acoes!A:A,Cadastro_Acoes!C:C)</f>
        <v>Energia Elétrica</v>
      </c>
      <c r="F116" s="10" t="s">
        <v>63</v>
      </c>
      <c r="G116" s="11">
        <f>_xlfn.XLOOKUP(A116,Historico_Cota!A:A,Historico_Cota!C:C)</f>
        <v>118628.72</v>
      </c>
    </row>
    <row r="117" spans="1:7" x14ac:dyDescent="0.3">
      <c r="A117" s="9">
        <v>45761</v>
      </c>
      <c r="B117" s="10" t="s">
        <v>29</v>
      </c>
      <c r="C117" s="11">
        <v>6734.55</v>
      </c>
      <c r="D117" s="41">
        <f t="shared" si="15"/>
        <v>5.6769979478831098E-2</v>
      </c>
      <c r="E117" s="10" t="str">
        <f>_xlfn.XLOOKUP(B117,Cadastro_Acoes!A:A,Cadastro_Acoes!C:C)</f>
        <v>Fundos de índice</v>
      </c>
      <c r="F117" s="10" t="s">
        <v>63</v>
      </c>
      <c r="G117" s="11">
        <f>_xlfn.XLOOKUP(A117,Historico_Cota!A:A,Historico_Cota!C:C)</f>
        <v>118628.72</v>
      </c>
    </row>
    <row r="118" spans="1:7" x14ac:dyDescent="0.3">
      <c r="A118" s="9">
        <v>45761</v>
      </c>
      <c r="B118" s="10" t="s">
        <v>30</v>
      </c>
      <c r="C118" s="11">
        <v>14272.04</v>
      </c>
      <c r="D118" s="41">
        <f>C118/G118</f>
        <v>0.12030847167532449</v>
      </c>
      <c r="E118" s="10" t="str">
        <f>_xlfn.XLOOKUP(B118,Cadastro_Acoes!A:A,Cadastro_Acoes!C:C)</f>
        <v>Petróleo, Gás e Biocombustíveis</v>
      </c>
      <c r="F118" s="10" t="s">
        <v>63</v>
      </c>
      <c r="G118" s="11">
        <f>_xlfn.XLOOKUP(A118,Historico_Cota!A:A,Historico_Cota!C:C)</f>
        <v>118628.72</v>
      </c>
    </row>
    <row r="119" spans="1:7" x14ac:dyDescent="0.3">
      <c r="A119" s="9">
        <v>45761</v>
      </c>
      <c r="B119" s="10" t="s">
        <v>31</v>
      </c>
      <c r="C119" s="11">
        <v>6237.81</v>
      </c>
      <c r="D119" s="41">
        <f t="shared" ref="D119:D127" si="16">C119/G119</f>
        <v>5.2582629231774571E-2</v>
      </c>
      <c r="E119" s="10" t="str">
        <f>_xlfn.XLOOKUP(B119,Cadastro_Acoes!A:A,Cadastro_Acoes!C:C)</f>
        <v>Fundos de índice</v>
      </c>
      <c r="F119" s="10" t="s">
        <v>63</v>
      </c>
      <c r="G119" s="11">
        <f>_xlfn.XLOOKUP(A119,Historico_Cota!A:A,Historico_Cota!C:C)</f>
        <v>118628.72</v>
      </c>
    </row>
    <row r="120" spans="1:7" x14ac:dyDescent="0.3">
      <c r="A120" s="9">
        <v>45761</v>
      </c>
      <c r="B120" s="10" t="s">
        <v>32</v>
      </c>
      <c r="C120" s="11">
        <v>13861.8</v>
      </c>
      <c r="D120" s="41">
        <f t="shared" si="16"/>
        <v>0.11685028718172125</v>
      </c>
      <c r="E120" s="10" t="str">
        <f>_xlfn.XLOOKUP(B120,Cadastro_Acoes!A:A,Cadastro_Acoes!C:C)</f>
        <v>Mineração</v>
      </c>
      <c r="F120" s="10" t="s">
        <v>63</v>
      </c>
      <c r="G120" s="11">
        <f>_xlfn.XLOOKUP(A120,Historico_Cota!A:A,Historico_Cota!C:C)</f>
        <v>118628.72</v>
      </c>
    </row>
    <row r="121" spans="1:7" x14ac:dyDescent="0.3">
      <c r="A121" s="12">
        <v>45761</v>
      </c>
      <c r="B121" s="13" t="s">
        <v>33</v>
      </c>
      <c r="C121" s="14">
        <v>13668.29</v>
      </c>
      <c r="D121" s="42">
        <f t="shared" si="16"/>
        <v>0.11521906330945829</v>
      </c>
      <c r="E121" s="13" t="str">
        <f>_xlfn.XLOOKUP(B121,Cadastro_Acoes!A:A,Cadastro_Acoes!C:C)</f>
        <v>Caixa</v>
      </c>
      <c r="F121" s="13" t="s">
        <v>59</v>
      </c>
      <c r="G121" s="14">
        <f>_xlfn.XLOOKUP(A121,Historico_Cota!A:A,Historico_Cota!C:C)</f>
        <v>118628.72</v>
      </c>
    </row>
    <row r="122" spans="1:7" x14ac:dyDescent="0.3">
      <c r="A122" s="9">
        <v>45764</v>
      </c>
      <c r="B122" s="10" t="s">
        <v>24</v>
      </c>
      <c r="C122" s="11">
        <v>13961.87</v>
      </c>
      <c r="D122" s="41">
        <f t="shared" si="16"/>
        <v>0.1184455007342468</v>
      </c>
      <c r="E122" s="10" t="str">
        <f>_xlfn.XLOOKUP(B122,Cadastro_Acoes!A:A,Cadastro_Acoes!C:C)</f>
        <v>Intermediários Financeiros</v>
      </c>
      <c r="F122" s="10" t="s">
        <v>63</v>
      </c>
      <c r="G122" s="11">
        <f>_xlfn.XLOOKUP(A122,Historico_Cota!A:A,Historico_Cota!C:C)</f>
        <v>117875.9</v>
      </c>
    </row>
    <row r="123" spans="1:7" x14ac:dyDescent="0.3">
      <c r="A123" s="9">
        <v>45764</v>
      </c>
      <c r="B123" s="10" t="s">
        <v>25</v>
      </c>
      <c r="C123" s="11">
        <v>7251.72</v>
      </c>
      <c r="D123" s="41">
        <f t="shared" si="16"/>
        <v>6.1519954460581006E-2</v>
      </c>
      <c r="E123" s="10" t="str">
        <f>_xlfn.XLOOKUP(B123,Cadastro_Acoes!A:A,Cadastro_Acoes!C:C)</f>
        <v>Previdência e Seguros</v>
      </c>
      <c r="F123" s="10" t="s">
        <v>63</v>
      </c>
      <c r="G123" s="11">
        <f>_xlfn.XLOOKUP(A123,Historico_Cota!A:A,Historico_Cota!C:C)</f>
        <v>117875.9</v>
      </c>
    </row>
    <row r="124" spans="1:7" x14ac:dyDescent="0.3">
      <c r="A124" s="9">
        <v>45764</v>
      </c>
      <c r="B124" s="10" t="s">
        <v>26</v>
      </c>
      <c r="C124" s="11">
        <v>14864.44</v>
      </c>
      <c r="D124" s="41">
        <f t="shared" si="16"/>
        <v>0.12610245181585042</v>
      </c>
      <c r="E124" s="10" t="str">
        <f>_xlfn.XLOOKUP(B124,Cadastro_Acoes!A:A,Cadastro_Acoes!C:C)</f>
        <v>Intermediários Financeiros</v>
      </c>
      <c r="F124" s="10" t="s">
        <v>63</v>
      </c>
      <c r="G124" s="11">
        <f>_xlfn.XLOOKUP(A124,Historico_Cota!A:A,Historico_Cota!C:C)</f>
        <v>117875.9</v>
      </c>
    </row>
    <row r="125" spans="1:7" x14ac:dyDescent="0.3">
      <c r="A125" s="9">
        <v>45764</v>
      </c>
      <c r="B125" s="10" t="s">
        <v>27</v>
      </c>
      <c r="C125" s="11">
        <v>11315.52</v>
      </c>
      <c r="D125" s="41">
        <f t="shared" si="16"/>
        <v>9.5995194946549733E-2</v>
      </c>
      <c r="E125" s="10" t="str">
        <f>_xlfn.XLOOKUP(B125,Cadastro_Acoes!A:A,Cadastro_Acoes!C:C)</f>
        <v>Energia Elétrica</v>
      </c>
      <c r="F125" s="10" t="s">
        <v>63</v>
      </c>
      <c r="G125" s="11">
        <f>_xlfn.XLOOKUP(A125,Historico_Cota!A:A,Historico_Cota!C:C)</f>
        <v>117875.9</v>
      </c>
    </row>
    <row r="126" spans="1:7" x14ac:dyDescent="0.3">
      <c r="A126" s="9">
        <v>45764</v>
      </c>
      <c r="B126" s="10" t="s">
        <v>28</v>
      </c>
      <c r="C126" s="11">
        <v>15640.8</v>
      </c>
      <c r="D126" s="41">
        <f t="shared" si="16"/>
        <v>0.13268870057407833</v>
      </c>
      <c r="E126" s="10" t="str">
        <f>_xlfn.XLOOKUP(B126,Cadastro_Acoes!A:A,Cadastro_Acoes!C:C)</f>
        <v>Energia Elétrica</v>
      </c>
      <c r="F126" s="10" t="s">
        <v>63</v>
      </c>
      <c r="G126" s="11">
        <f>_xlfn.XLOOKUP(A126,Historico_Cota!A:A,Historico_Cota!C:C)</f>
        <v>117875.9</v>
      </c>
    </row>
    <row r="127" spans="1:7" x14ac:dyDescent="0.3">
      <c r="A127" s="9">
        <v>45764</v>
      </c>
      <c r="B127" s="10" t="s">
        <v>29</v>
      </c>
      <c r="C127" s="11">
        <v>6531.25</v>
      </c>
      <c r="D127" s="41">
        <f t="shared" si="16"/>
        <v>5.5407848423638759E-2</v>
      </c>
      <c r="E127" s="10" t="str">
        <f>_xlfn.XLOOKUP(B127,Cadastro_Acoes!A:A,Cadastro_Acoes!C:C)</f>
        <v>Fundos de índice</v>
      </c>
      <c r="F127" s="10" t="s">
        <v>63</v>
      </c>
      <c r="G127" s="11">
        <f>_xlfn.XLOOKUP(A127,Historico_Cota!A:A,Historico_Cota!C:C)</f>
        <v>117875.9</v>
      </c>
    </row>
    <row r="128" spans="1:7" x14ac:dyDescent="0.3">
      <c r="A128" s="9">
        <v>45764</v>
      </c>
      <c r="B128" s="10" t="s">
        <v>30</v>
      </c>
      <c r="C128" s="11">
        <v>14584.32</v>
      </c>
      <c r="D128" s="41">
        <f>C128/G128</f>
        <v>0.12372605426554538</v>
      </c>
      <c r="E128" s="10" t="str">
        <f>_xlfn.XLOOKUP(B128,Cadastro_Acoes!A:A,Cadastro_Acoes!C:C)</f>
        <v>Petróleo, Gás e Biocombustíveis</v>
      </c>
      <c r="F128" s="10" t="s">
        <v>63</v>
      </c>
      <c r="G128" s="11">
        <f>_xlfn.XLOOKUP(A128,Historico_Cota!A:A,Historico_Cota!C:C)</f>
        <v>117875.9</v>
      </c>
    </row>
    <row r="129" spans="1:7" x14ac:dyDescent="0.3">
      <c r="A129" s="9">
        <v>45764</v>
      </c>
      <c r="B129" s="10" t="s">
        <v>31</v>
      </c>
      <c r="C129" s="11">
        <v>5993.19</v>
      </c>
      <c r="D129" s="41">
        <f t="shared" ref="D129:D131" si="17">C129/G129</f>
        <v>5.0843217315838095E-2</v>
      </c>
      <c r="E129" s="10" t="str">
        <f>_xlfn.XLOOKUP(B129,Cadastro_Acoes!A:A,Cadastro_Acoes!C:C)</f>
        <v>Fundos de índice</v>
      </c>
      <c r="F129" s="10" t="s">
        <v>63</v>
      </c>
      <c r="G129" s="11">
        <f>_xlfn.XLOOKUP(A129,Historico_Cota!A:A,Historico_Cota!C:C)</f>
        <v>117875.9</v>
      </c>
    </row>
    <row r="130" spans="1:7" x14ac:dyDescent="0.3">
      <c r="A130" s="9">
        <v>45764</v>
      </c>
      <c r="B130" s="10" t="s">
        <v>32</v>
      </c>
      <c r="C130" s="11">
        <v>13484.4</v>
      </c>
      <c r="D130" s="41">
        <f t="shared" si="17"/>
        <v>0.11439488478985102</v>
      </c>
      <c r="E130" s="10" t="str">
        <f>_xlfn.XLOOKUP(B130,Cadastro_Acoes!A:A,Cadastro_Acoes!C:C)</f>
        <v>Mineração</v>
      </c>
      <c r="F130" s="10" t="s">
        <v>63</v>
      </c>
      <c r="G130" s="11">
        <f>_xlfn.XLOOKUP(A130,Historico_Cota!A:A,Historico_Cota!C:C)</f>
        <v>117875.9</v>
      </c>
    </row>
    <row r="131" spans="1:7" x14ac:dyDescent="0.3">
      <c r="A131" s="12">
        <v>45764</v>
      </c>
      <c r="B131" s="13" t="s">
        <v>33</v>
      </c>
      <c r="C131" s="14">
        <v>13668.29</v>
      </c>
      <c r="D131" s="42">
        <f t="shared" si="17"/>
        <v>0.115954915296511</v>
      </c>
      <c r="E131" s="13" t="str">
        <f>_xlfn.XLOOKUP(B131,Cadastro_Acoes!A:A,Cadastro_Acoes!C:C)</f>
        <v>Caixa</v>
      </c>
      <c r="F131" s="13" t="s">
        <v>59</v>
      </c>
      <c r="G131" s="14">
        <f>_xlfn.XLOOKUP(A131,Historico_Cota!A:A,Historico_Cota!C:C)</f>
        <v>117875.9</v>
      </c>
    </row>
  </sheetData>
  <autoFilter ref="A1:G45" xr:uid="{C9E8ED7A-067E-430E-AA1E-91607D7381E6}"/>
  <sortState xmlns:xlrd2="http://schemas.microsoft.com/office/spreadsheetml/2017/richdata2" ref="J2:P11">
    <sortCondition ref="M2:M1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R15"/>
  <sheetViews>
    <sheetView showGridLines="0" topLeftCell="A7" workbookViewId="0">
      <selection activeCell="P10" sqref="P10"/>
    </sheetView>
  </sheetViews>
  <sheetFormatPr defaultRowHeight="14.4" x14ac:dyDescent="0.3"/>
  <cols>
    <col min="1" max="1" width="12.33203125" bestFit="1" customWidth="1"/>
    <col min="2" max="13" width="10.44140625" bestFit="1" customWidth="1"/>
    <col min="14" max="15" width="8.109375" bestFit="1" customWidth="1"/>
  </cols>
  <sheetData>
    <row r="1" spans="1:18" hidden="1" x14ac:dyDescent="0.3"/>
    <row r="2" spans="1:18" hidden="1" x14ac:dyDescent="0.3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8" hidden="1" x14ac:dyDescent="0.3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8" hidden="1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8" hidden="1" x14ac:dyDescent="0.3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8" hidden="1" x14ac:dyDescent="0.3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8" ht="15" thickBot="1" x14ac:dyDescent="0.35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8" x14ac:dyDescent="0.3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2.1304704956546461E-2</v>
      </c>
      <c r="E8" s="49">
        <f>_xlfn.XLOOKUP(E6,Historico_Cota!$I:$I,Historico_Cota!$J:$J,"-",,-1)</f>
        <v>-2.247837482143078E-2</v>
      </c>
      <c r="F8" s="49" t="str">
        <f>_xlfn.XLOOKUP(F6,Historico_Cota!$I:$I,Historico_Cota!$J:$J,"-",,-1)</f>
        <v>-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3.0351156442018024E-2</v>
      </c>
      <c r="O8" s="1"/>
      <c r="R8" s="3"/>
    </row>
    <row r="9" spans="1:18" x14ac:dyDescent="0.3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6.0757823760780649E-2</v>
      </c>
      <c r="E9" s="49">
        <f>_xlfn.XLOOKUP(E6,Historico_Cota!$I:$I,Historico_Cota!$K:$K,"-",,-1)</f>
        <v>-4.6829418086903329E-3</v>
      </c>
      <c r="F9" s="49" t="str">
        <f>_xlfn.XLOOKUP(F6,Historico_Cota!$I:$I,Historico_Cota!$K:$K,"-",,-1)</f>
        <v>-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7.7874678882303039E-2</v>
      </c>
      <c r="O9" s="1"/>
    </row>
    <row r="10" spans="1:18" x14ac:dyDescent="0.3">
      <c r="A10" t="s">
        <v>67</v>
      </c>
      <c r="B10" s="49">
        <f t="shared" ref="B10:N10" si="14">IFERROR((1+B8)/(1+B9),"-")</f>
        <v>0.98711490530285706</v>
      </c>
      <c r="C10" s="49">
        <f t="shared" si="14"/>
        <v>1.0241068425025053</v>
      </c>
      <c r="D10" s="49">
        <f t="shared" si="14"/>
        <v>0.96280666715767582</v>
      </c>
      <c r="E10" s="49">
        <f t="shared" si="14"/>
        <v>0.98212083992102139</v>
      </c>
      <c r="F10" s="49" t="str">
        <f t="shared" si="14"/>
        <v>-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0.95590997416363443</v>
      </c>
      <c r="O10" s="1"/>
      <c r="P10" s="49"/>
    </row>
    <row r="11" spans="1:18" x14ac:dyDescent="0.3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8" x14ac:dyDescent="0.3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8" x14ac:dyDescent="0.3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</row>
    <row r="14" spans="1:18" x14ac:dyDescent="0.3">
      <c r="B14" s="1"/>
      <c r="C14" s="1"/>
      <c r="D14" s="1"/>
    </row>
    <row r="15" spans="1:18" x14ac:dyDescent="0.3">
      <c r="D15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69</v>
      </c>
    </row>
    <row r="2" spans="1:1" x14ac:dyDescent="0.3">
      <c r="A2" s="1">
        <v>0.14249999999999999</v>
      </c>
    </row>
    <row r="24" spans="12:15" x14ac:dyDescent="0.3">
      <c r="L24" s="3"/>
      <c r="M24" s="3"/>
    </row>
    <row r="25" spans="12:15" x14ac:dyDescent="0.3">
      <c r="L25" s="3"/>
      <c r="M25" s="3"/>
    </row>
    <row r="26" spans="12:15" x14ac:dyDescent="0.3">
      <c r="L26" s="3"/>
      <c r="M26" s="3"/>
    </row>
    <row r="27" spans="12:15" x14ac:dyDescent="0.3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4.4" x14ac:dyDescent="0.3"/>
  <sheetData>
    <row r="1" spans="1:4" x14ac:dyDescent="0.3">
      <c r="A1" t="s">
        <v>34</v>
      </c>
      <c r="B1" t="s">
        <v>35</v>
      </c>
      <c r="C1" t="s">
        <v>21</v>
      </c>
      <c r="D1" t="s">
        <v>36</v>
      </c>
    </row>
    <row r="2" spans="1:4" x14ac:dyDescent="0.3">
      <c r="A2" t="s">
        <v>24</v>
      </c>
      <c r="B2" t="s">
        <v>37</v>
      </c>
      <c r="C2" t="s">
        <v>38</v>
      </c>
      <c r="D2" t="s">
        <v>39</v>
      </c>
    </row>
    <row r="3" spans="1:4" x14ac:dyDescent="0.3">
      <c r="A3" t="s">
        <v>25</v>
      </c>
      <c r="B3" t="s">
        <v>40</v>
      </c>
      <c r="C3" t="s">
        <v>41</v>
      </c>
      <c r="D3" t="s">
        <v>42</v>
      </c>
    </row>
    <row r="4" spans="1:4" x14ac:dyDescent="0.3">
      <c r="A4" t="s">
        <v>26</v>
      </c>
      <c r="B4" t="s">
        <v>43</v>
      </c>
      <c r="C4" t="s">
        <v>38</v>
      </c>
      <c r="D4" t="s">
        <v>39</v>
      </c>
    </row>
    <row r="5" spans="1:4" x14ac:dyDescent="0.3">
      <c r="A5" t="s">
        <v>27</v>
      </c>
      <c r="B5" t="s">
        <v>44</v>
      </c>
      <c r="C5" t="s">
        <v>45</v>
      </c>
      <c r="D5" t="s">
        <v>45</v>
      </c>
    </row>
    <row r="6" spans="1:4" x14ac:dyDescent="0.3">
      <c r="A6" t="s">
        <v>28</v>
      </c>
      <c r="B6" t="s">
        <v>46</v>
      </c>
      <c r="C6" t="s">
        <v>45</v>
      </c>
      <c r="D6" t="s">
        <v>45</v>
      </c>
    </row>
    <row r="7" spans="1:4" x14ac:dyDescent="0.3">
      <c r="A7" t="s">
        <v>29</v>
      </c>
      <c r="B7" t="s">
        <v>47</v>
      </c>
      <c r="C7" t="s">
        <v>48</v>
      </c>
      <c r="D7" t="s">
        <v>49</v>
      </c>
    </row>
    <row r="8" spans="1:4" x14ac:dyDescent="0.3">
      <c r="A8" t="s">
        <v>30</v>
      </c>
      <c r="B8" t="s">
        <v>50</v>
      </c>
      <c r="C8" t="s">
        <v>51</v>
      </c>
      <c r="D8" t="s">
        <v>52</v>
      </c>
    </row>
    <row r="9" spans="1:4" x14ac:dyDescent="0.3">
      <c r="A9" t="s">
        <v>31</v>
      </c>
      <c r="B9" t="s">
        <v>53</v>
      </c>
      <c r="C9" t="s">
        <v>48</v>
      </c>
      <c r="D9" t="s">
        <v>54</v>
      </c>
    </row>
    <row r="10" spans="1:4" x14ac:dyDescent="0.3">
      <c r="A10" t="s">
        <v>32</v>
      </c>
      <c r="B10" t="s">
        <v>55</v>
      </c>
      <c r="C10" t="s">
        <v>56</v>
      </c>
      <c r="D10" t="s">
        <v>57</v>
      </c>
    </row>
    <row r="11" spans="1:4" x14ac:dyDescent="0.3">
      <c r="A11" t="s">
        <v>22</v>
      </c>
      <c r="B11" t="s">
        <v>58</v>
      </c>
      <c r="C11" t="s">
        <v>23</v>
      </c>
      <c r="D11" t="s">
        <v>23</v>
      </c>
    </row>
    <row r="12" spans="1:4" x14ac:dyDescent="0.3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Historico_Cota</vt:lpstr>
      <vt:lpstr>Historico_Cota_old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2025-04-18T18:57:27Z</dcterms:modified>
</cp:coreProperties>
</file>