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python.xml" ContentType="application/vnd.ms-excel.pyth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A6CC\EXCELCNV\400f2b9f-6c6a-4cd1-a734-9bfc1e9631b8\"/>
    </mc:Choice>
  </mc:AlternateContent>
  <xr:revisionPtr revIDLastSave="0" documentId="8_{767E0DC2-FD3D-41ED-92C4-B224B87AF94D}" xr6:coauthVersionLast="47" xr6:coauthVersionMax="47" xr10:uidLastSave="{00000000-0000-0000-0000-000000000000}"/>
  <bookViews>
    <workbookView xWindow="-60" yWindow="-60" windowWidth="15480" windowHeight="11640" tabRatio="599" firstSheet="1" activeTab="2" xr2:uid="{6798A427-423D-4B7E-A489-ED9EBE4AFA5D}"/>
  </bookViews>
  <sheets>
    <sheet name="PROJETOS" sheetId="9" r:id="rId1"/>
    <sheet name="TAREFAS" sheetId="2" r:id="rId2"/>
    <sheet name="PROJETOS_CLASSIFICADOS" sheetId="15" r:id="rId3"/>
    <sheet name="GRÁFICOS" sheetId="20" r:id="rId4"/>
    <sheet name="ATUALIZAR A3" sheetId="27" r:id="rId5"/>
    <sheet name="LEAD_TIME_GERAL" sheetId="16" r:id="rId6"/>
    <sheet name="LEAD_TIME_PLAN_REAL" sheetId="17" r:id="rId7"/>
    <sheet name="QTD_PROJETOS_COMPLEXIDADE" sheetId="18" r:id="rId8"/>
    <sheet name="KPIS_PRODUTIVIDADE" sheetId="19" r:id="rId9"/>
    <sheet name="KPIS_COMPLEXIDADE" sheetId="21" r:id="rId10"/>
    <sheet name="DADOS_PROD" sheetId="26" r:id="rId11"/>
    <sheet name="DADOS_COMPL" sheetId="23" r:id="rId12"/>
    <sheet name="DADOS_ATIVIDADES" sheetId="24" r:id="rId13"/>
  </sheets>
  <definedNames>
    <definedName name="_xlnm._FilterDatabase" localSheetId="2" hidden="1">PROJETOS_CLASSIFICADOS!$A$1:$Z$1</definedName>
    <definedName name="SegmentaçãodeDados_Ano">#N/A</definedName>
    <definedName name="SegmentaçãodeDados_Ano1">#N/A</definedName>
    <definedName name="SegmentaçãodeDados_ano2">#N/A</definedName>
    <definedName name="SegmentaçãodeDados_Mês">#N/A</definedName>
    <definedName name="SegmentaçãodeDados_mes_nome">#N/A</definedName>
    <definedName name="SegmentaçãodeDados_Mês1">#N/A</definedName>
    <definedName name="SegmentaçãodeDados_tipo_atividade">#N/A</definedName>
    <definedName name="SegmentaçãodeDados_Tipo_de_Projeto">#N/A</definedName>
    <definedName name="SegmentaçãodeDados_Tipo_de_Projeto1">#N/A</definedName>
  </definedNames>
  <calcPr calcId="191028" calcCompleted="0"/>
  <pivotCaches>
    <pivotCache cacheId="29" r:id="rId14"/>
    <pivotCache cacheId="30" r:id="rId15"/>
    <pivotCache cacheId="37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37" i="15" l="1"/>
  <c r="Z238" i="15"/>
  <c r="Z239" i="15"/>
  <c r="Z240" i="15"/>
  <c r="Z241" i="15"/>
  <c r="Z242" i="15"/>
  <c r="Z243" i="15"/>
  <c r="Z244" i="15"/>
  <c r="Z245" i="15"/>
  <c r="Z246" i="15"/>
  <c r="Z247" i="15"/>
  <c r="Z248" i="15"/>
  <c r="Z249" i="15"/>
  <c r="Z250" i="15"/>
  <c r="Z251" i="15"/>
  <c r="Z252" i="15"/>
  <c r="Z253" i="15"/>
  <c r="Z254" i="15"/>
  <c r="Z255" i="15"/>
  <c r="Z256" i="15"/>
  <c r="Z257" i="15"/>
  <c r="Z258" i="15"/>
  <c r="Z259" i="15"/>
  <c r="Z260" i="15"/>
  <c r="Z261" i="15"/>
  <c r="Z262" i="15"/>
  <c r="Z263" i="15"/>
  <c r="Y237" i="15"/>
  <c r="Y238" i="15"/>
  <c r="Y239" i="15"/>
  <c r="Y240" i="15"/>
  <c r="Y241" i="15"/>
  <c r="Y242" i="15"/>
  <c r="Y243" i="15"/>
  <c r="Y244" i="15"/>
  <c r="Y245" i="15"/>
  <c r="Y246" i="15"/>
  <c r="Y247" i="15"/>
  <c r="Y248" i="15"/>
  <c r="Y249" i="15"/>
  <c r="Y250" i="15"/>
  <c r="Y251" i="15"/>
  <c r="Y252" i="15"/>
  <c r="Y253" i="15"/>
  <c r="Y254" i="15"/>
  <c r="Y255" i="15"/>
  <c r="Y256" i="15"/>
  <c r="Y257" i="15"/>
  <c r="Y258" i="15"/>
  <c r="Y259" i="15"/>
  <c r="Y260" i="15"/>
  <c r="Y261" i="15"/>
  <c r="Y262" i="15"/>
  <c r="Y263" i="15"/>
  <c r="X237" i="15"/>
  <c r="X238" i="15"/>
  <c r="X239" i="15"/>
  <c r="X240" i="15"/>
  <c r="X241" i="15"/>
  <c r="X242" i="15"/>
  <c r="X243" i="15"/>
  <c r="X244" i="15"/>
  <c r="X245" i="15"/>
  <c r="X246" i="15"/>
  <c r="X247" i="15"/>
  <c r="X248" i="15"/>
  <c r="X249" i="15"/>
  <c r="X250" i="15"/>
  <c r="X251" i="15"/>
  <c r="X252" i="15"/>
  <c r="X253" i="15"/>
  <c r="X254" i="15"/>
  <c r="X255" i="15"/>
  <c r="X256" i="15"/>
  <c r="X257" i="15"/>
  <c r="X258" i="15"/>
  <c r="X259" i="15"/>
  <c r="X260" i="15"/>
  <c r="X261" i="15"/>
  <c r="X262" i="15"/>
  <c r="X263" i="15"/>
  <c r="W237" i="15"/>
  <c r="W238" i="15"/>
  <c r="W239" i="15"/>
  <c r="W240" i="15"/>
  <c r="W241" i="15"/>
  <c r="W242" i="15"/>
  <c r="W243" i="15"/>
  <c r="W244" i="15"/>
  <c r="W245" i="15"/>
  <c r="W246" i="15"/>
  <c r="W247" i="15"/>
  <c r="W248" i="15"/>
  <c r="W249" i="15"/>
  <c r="W250" i="15"/>
  <c r="W251" i="15"/>
  <c r="W252" i="15"/>
  <c r="W253" i="15"/>
  <c r="W254" i="15"/>
  <c r="W255" i="15"/>
  <c r="W256" i="15"/>
  <c r="W257" i="15"/>
  <c r="W258" i="15"/>
  <c r="W259" i="15"/>
  <c r="W260" i="15"/>
  <c r="W261" i="15"/>
  <c r="W262" i="15"/>
  <c r="W263" i="15"/>
  <c r="T237" i="15"/>
  <c r="T238" i="15"/>
  <c r="T239" i="15"/>
  <c r="T240" i="15"/>
  <c r="T241" i="15"/>
  <c r="T242" i="15"/>
  <c r="T243" i="15"/>
  <c r="T244" i="15"/>
  <c r="T245" i="15"/>
  <c r="T246" i="15"/>
  <c r="T247" i="15"/>
  <c r="T248" i="15"/>
  <c r="T249" i="15"/>
  <c r="T250" i="15"/>
  <c r="T251" i="15"/>
  <c r="T252" i="15"/>
  <c r="T253" i="15"/>
  <c r="T254" i="15"/>
  <c r="T255" i="15"/>
  <c r="T256" i="15"/>
  <c r="T257" i="15"/>
  <c r="T258" i="15"/>
  <c r="T259" i="15"/>
  <c r="T260" i="15"/>
  <c r="T261" i="15"/>
  <c r="T262" i="15"/>
  <c r="T263" i="15"/>
  <c r="S237" i="15"/>
  <c r="S238" i="15"/>
  <c r="S239" i="15"/>
  <c r="S240" i="15"/>
  <c r="S241" i="15"/>
  <c r="S242" i="15"/>
  <c r="S243" i="15"/>
  <c r="S244" i="15"/>
  <c r="S245" i="15"/>
  <c r="S246" i="15"/>
  <c r="S247" i="15"/>
  <c r="S248" i="15"/>
  <c r="S249" i="15"/>
  <c r="S250" i="15"/>
  <c r="S251" i="15"/>
  <c r="S252" i="15"/>
  <c r="S253" i="15"/>
  <c r="S254" i="15"/>
  <c r="S255" i="15"/>
  <c r="S256" i="15"/>
  <c r="S257" i="15"/>
  <c r="S258" i="15"/>
  <c r="S259" i="15"/>
  <c r="S260" i="15"/>
  <c r="S261" i="15"/>
  <c r="S262" i="15"/>
  <c r="S263" i="15"/>
  <c r="R237" i="15"/>
  <c r="R238" i="15"/>
  <c r="R239" i="15"/>
  <c r="R240" i="15"/>
  <c r="R241" i="15"/>
  <c r="R242" i="15"/>
  <c r="R243" i="15"/>
  <c r="R244" i="15"/>
  <c r="R245" i="15"/>
  <c r="R246" i="15"/>
  <c r="R247" i="15"/>
  <c r="R248" i="15"/>
  <c r="R249" i="15"/>
  <c r="R250" i="15"/>
  <c r="R251" i="15"/>
  <c r="R252" i="15"/>
  <c r="R253" i="15"/>
  <c r="R254" i="15"/>
  <c r="R255" i="15"/>
  <c r="R256" i="15"/>
  <c r="R257" i="15"/>
  <c r="R258" i="15"/>
  <c r="R259" i="15"/>
  <c r="R260" i="15"/>
  <c r="R261" i="15"/>
  <c r="R262" i="15"/>
  <c r="R263" i="15"/>
  <c r="Q237" i="15"/>
  <c r="Q238" i="15"/>
  <c r="Q239" i="15"/>
  <c r="Q240" i="15"/>
  <c r="Q241" i="15"/>
  <c r="Q242" i="15"/>
  <c r="Q243" i="15"/>
  <c r="Q244" i="15"/>
  <c r="Q245" i="15"/>
  <c r="Q246" i="15"/>
  <c r="Q247" i="15"/>
  <c r="Q248" i="15"/>
  <c r="Q249" i="15"/>
  <c r="Q250" i="15"/>
  <c r="Q251" i="15"/>
  <c r="Q252" i="15"/>
  <c r="Q253" i="15"/>
  <c r="Q254" i="15"/>
  <c r="Q255" i="15"/>
  <c r="Q256" i="15"/>
  <c r="Q257" i="15"/>
  <c r="Q258" i="15"/>
  <c r="Q259" i="15"/>
  <c r="Q260" i="15"/>
  <c r="Q261" i="15"/>
  <c r="Q262" i="15"/>
  <c r="Q263" i="15"/>
  <c r="P237" i="15"/>
  <c r="P238" i="15"/>
  <c r="P239" i="15"/>
  <c r="P240" i="15"/>
  <c r="P241" i="15"/>
  <c r="P242" i="15"/>
  <c r="P243" i="15"/>
  <c r="P244" i="15"/>
  <c r="P245" i="15"/>
  <c r="P246" i="15"/>
  <c r="P247" i="15"/>
  <c r="P248" i="15"/>
  <c r="P249" i="15"/>
  <c r="P250" i="15"/>
  <c r="P251" i="15"/>
  <c r="P252" i="15"/>
  <c r="P253" i="15"/>
  <c r="P254" i="15"/>
  <c r="P255" i="15"/>
  <c r="P256" i="15"/>
  <c r="P257" i="15"/>
  <c r="P258" i="15"/>
  <c r="P259" i="15"/>
  <c r="P260" i="15"/>
  <c r="P261" i="15"/>
  <c r="P262" i="15"/>
  <c r="P263" i="15"/>
  <c r="E263" i="15"/>
  <c r="E262" i="15"/>
  <c r="E261" i="15"/>
  <c r="E260" i="15"/>
  <c r="E259" i="15"/>
  <c r="E258" i="15"/>
  <c r="E257" i="15"/>
  <c r="E256" i="15"/>
  <c r="E255" i="15"/>
  <c r="E254" i="15"/>
  <c r="E253" i="15"/>
  <c r="E252" i="15"/>
  <c r="E251" i="15"/>
  <c r="E250" i="15"/>
  <c r="E249" i="15"/>
  <c r="E248" i="15"/>
  <c r="E247" i="15"/>
  <c r="E246" i="15"/>
  <c r="E245" i="15"/>
  <c r="E244" i="15"/>
  <c r="E243" i="15"/>
  <c r="E242" i="15"/>
  <c r="E241" i="15"/>
  <c r="E240" i="15"/>
  <c r="E239" i="15"/>
  <c r="E238" i="15"/>
  <c r="E237" i="15"/>
  <c r="D263" i="15"/>
  <c r="D262" i="15"/>
  <c r="D261" i="15"/>
  <c r="D260" i="15"/>
  <c r="D259" i="15"/>
  <c r="D258" i="15"/>
  <c r="D257" i="15"/>
  <c r="D256" i="15"/>
  <c r="D252" i="15"/>
  <c r="D255" i="15"/>
  <c r="D254" i="15"/>
  <c r="D253" i="15"/>
  <c r="D251" i="15"/>
  <c r="D250" i="15"/>
  <c r="D249" i="15"/>
  <c r="D248" i="15"/>
  <c r="D247" i="15"/>
  <c r="D246" i="15"/>
  <c r="D245" i="15"/>
  <c r="D244" i="15"/>
  <c r="D243" i="15"/>
  <c r="D242" i="15"/>
  <c r="D241" i="15"/>
  <c r="D240" i="15"/>
  <c r="D239" i="15"/>
  <c r="D238" i="15"/>
  <c r="D237" i="15"/>
  <c r="C262" i="15"/>
  <c r="C263" i="15"/>
  <c r="C261" i="15"/>
  <c r="C253" i="15"/>
  <c r="C260" i="15"/>
  <c r="C259" i="15"/>
  <c r="C258" i="15"/>
  <c r="C257" i="15"/>
  <c r="C256" i="15"/>
  <c r="C255" i="15"/>
  <c r="C254" i="15"/>
  <c r="C252" i="15"/>
  <c r="C251" i="15"/>
  <c r="C250" i="15"/>
  <c r="C249" i="15"/>
  <c r="C248" i="15"/>
  <c r="C247" i="15"/>
  <c r="C246" i="15"/>
  <c r="C245" i="15"/>
  <c r="C244" i="15"/>
  <c r="C243" i="15"/>
  <c r="C242" i="15"/>
  <c r="C241" i="15"/>
  <c r="C240" i="15"/>
  <c r="C239" i="15"/>
  <c r="C238" i="15"/>
  <c r="C237" i="15"/>
  <c r="G560" i="2"/>
  <c r="L560" i="2" s="1"/>
  <c r="J559" i="2"/>
  <c r="G559" i="2"/>
  <c r="J491" i="2"/>
  <c r="L558" i="2"/>
  <c r="J558" i="2"/>
  <c r="G558" i="2"/>
  <c r="L557" i="2"/>
  <c r="J557" i="2"/>
  <c r="A267" i="9"/>
  <c r="G267" i="9"/>
  <c r="H267" i="9"/>
  <c r="I267" i="9"/>
  <c r="J267" i="9"/>
  <c r="I244" i="9"/>
  <c r="F263" i="15" s="1"/>
  <c r="I271" i="9"/>
  <c r="F262" i="15" s="1"/>
  <c r="G557" i="2"/>
  <c r="A244" i="9"/>
  <c r="I243" i="9"/>
  <c r="F237" i="15" s="1"/>
  <c r="I242" i="9"/>
  <c r="J243" i="9"/>
  <c r="G237" i="15" s="1"/>
  <c r="L490" i="2"/>
  <c r="L491" i="2"/>
  <c r="L488" i="2"/>
  <c r="J486" i="2"/>
  <c r="G547" i="2"/>
  <c r="G552" i="2"/>
  <c r="J552" i="2"/>
  <c r="L552" i="2"/>
  <c r="O552" i="2"/>
  <c r="P552" i="2"/>
  <c r="Q552" i="2"/>
  <c r="G553" i="2"/>
  <c r="J553" i="2"/>
  <c r="L553" i="2"/>
  <c r="O553" i="2"/>
  <c r="P553" i="2"/>
  <c r="Q553" i="2"/>
  <c r="G554" i="2"/>
  <c r="J554" i="2"/>
  <c r="L554" i="2"/>
  <c r="O554" i="2"/>
  <c r="P554" i="2"/>
  <c r="Q554" i="2"/>
  <c r="G555" i="2"/>
  <c r="J555" i="2"/>
  <c r="L555" i="2"/>
  <c r="O555" i="2"/>
  <c r="P555" i="2"/>
  <c r="Q555" i="2"/>
  <c r="G556" i="2"/>
  <c r="J556" i="2"/>
  <c r="L556" i="2"/>
  <c r="O556" i="2"/>
  <c r="P556" i="2"/>
  <c r="Q556" i="2"/>
  <c r="O557" i="2"/>
  <c r="P557" i="2"/>
  <c r="O558" i="2"/>
  <c r="P558" i="2"/>
  <c r="L559" i="2"/>
  <c r="O559" i="2"/>
  <c r="P559" i="2"/>
  <c r="Q559" i="2"/>
  <c r="J560" i="2"/>
  <c r="O560" i="2"/>
  <c r="P560" i="2"/>
  <c r="Q560" i="2"/>
  <c r="G561" i="2"/>
  <c r="J561" i="2"/>
  <c r="L561" i="2"/>
  <c r="O561" i="2"/>
  <c r="P561" i="2"/>
  <c r="Q561" i="2"/>
  <c r="G562" i="2"/>
  <c r="J562" i="2"/>
  <c r="L562" i="2"/>
  <c r="O562" i="2"/>
  <c r="P562" i="2"/>
  <c r="Q562" i="2"/>
  <c r="G563" i="2"/>
  <c r="J563" i="2"/>
  <c r="L563" i="2"/>
  <c r="O563" i="2"/>
  <c r="P563" i="2"/>
  <c r="Q563" i="2"/>
  <c r="G564" i="2"/>
  <c r="J564" i="2"/>
  <c r="L564" i="2"/>
  <c r="O564" i="2"/>
  <c r="P564" i="2"/>
  <c r="Q564" i="2"/>
  <c r="G565" i="2"/>
  <c r="J565" i="2"/>
  <c r="L565" i="2"/>
  <c r="O565" i="2"/>
  <c r="P565" i="2"/>
  <c r="Q565" i="2"/>
  <c r="G566" i="2"/>
  <c r="J566" i="2"/>
  <c r="L566" i="2"/>
  <c r="O566" i="2"/>
  <c r="P566" i="2"/>
  <c r="Q566" i="2"/>
  <c r="G567" i="2"/>
  <c r="J567" i="2"/>
  <c r="L567" i="2"/>
  <c r="O567" i="2"/>
  <c r="P567" i="2"/>
  <c r="Q567" i="2"/>
  <c r="G568" i="2"/>
  <c r="J568" i="2"/>
  <c r="L568" i="2"/>
  <c r="O568" i="2"/>
  <c r="P568" i="2"/>
  <c r="Q568" i="2"/>
  <c r="G569" i="2"/>
  <c r="J569" i="2"/>
  <c r="L569" i="2"/>
  <c r="O569" i="2"/>
  <c r="P569" i="2"/>
  <c r="Q569" i="2"/>
  <c r="G570" i="2"/>
  <c r="J570" i="2"/>
  <c r="L570" i="2"/>
  <c r="O570" i="2"/>
  <c r="P570" i="2"/>
  <c r="Q570" i="2"/>
  <c r="G571" i="2"/>
  <c r="J571" i="2"/>
  <c r="L571" i="2"/>
  <c r="O571" i="2"/>
  <c r="P571" i="2"/>
  <c r="Q571" i="2"/>
  <c r="G572" i="2"/>
  <c r="J572" i="2"/>
  <c r="L572" i="2"/>
  <c r="O572" i="2"/>
  <c r="P572" i="2"/>
  <c r="Q572" i="2"/>
  <c r="G573" i="2"/>
  <c r="J573" i="2"/>
  <c r="L573" i="2"/>
  <c r="O573" i="2"/>
  <c r="P573" i="2"/>
  <c r="Q573" i="2"/>
  <c r="G574" i="2"/>
  <c r="J574" i="2"/>
  <c r="L574" i="2"/>
  <c r="O574" i="2"/>
  <c r="P574" i="2"/>
  <c r="Q574" i="2"/>
  <c r="G575" i="2"/>
  <c r="J575" i="2"/>
  <c r="L575" i="2"/>
  <c r="O575" i="2"/>
  <c r="P575" i="2"/>
  <c r="Q575" i="2"/>
  <c r="G576" i="2"/>
  <c r="J576" i="2"/>
  <c r="L576" i="2"/>
  <c r="O576" i="2"/>
  <c r="P576" i="2"/>
  <c r="Q576" i="2"/>
  <c r="G577" i="2"/>
  <c r="J577" i="2"/>
  <c r="L577" i="2"/>
  <c r="O577" i="2"/>
  <c r="P577" i="2"/>
  <c r="Q577" i="2"/>
  <c r="G578" i="2"/>
  <c r="J578" i="2"/>
  <c r="L578" i="2"/>
  <c r="O578" i="2"/>
  <c r="P578" i="2"/>
  <c r="Q578" i="2"/>
  <c r="G579" i="2"/>
  <c r="J579" i="2"/>
  <c r="L579" i="2"/>
  <c r="O579" i="2"/>
  <c r="P579" i="2"/>
  <c r="Q579" i="2"/>
  <c r="G580" i="2"/>
  <c r="J580" i="2"/>
  <c r="L580" i="2"/>
  <c r="O580" i="2"/>
  <c r="P580" i="2"/>
  <c r="Q580" i="2"/>
  <c r="G581" i="2"/>
  <c r="J581" i="2"/>
  <c r="L581" i="2"/>
  <c r="O581" i="2"/>
  <c r="P581" i="2"/>
  <c r="Q581" i="2"/>
  <c r="G582" i="2"/>
  <c r="J582" i="2"/>
  <c r="L582" i="2"/>
  <c r="O582" i="2"/>
  <c r="P582" i="2"/>
  <c r="Q582" i="2"/>
  <c r="G583" i="2"/>
  <c r="J583" i="2"/>
  <c r="L583" i="2"/>
  <c r="O583" i="2"/>
  <c r="P583" i="2"/>
  <c r="Q583" i="2"/>
  <c r="G584" i="2"/>
  <c r="J584" i="2"/>
  <c r="L584" i="2"/>
  <c r="O584" i="2"/>
  <c r="P584" i="2"/>
  <c r="Q584" i="2"/>
  <c r="G585" i="2"/>
  <c r="J585" i="2"/>
  <c r="L585" i="2"/>
  <c r="O585" i="2"/>
  <c r="P585" i="2"/>
  <c r="Q585" i="2"/>
  <c r="G586" i="2"/>
  <c r="J586" i="2"/>
  <c r="L586" i="2"/>
  <c r="O586" i="2"/>
  <c r="P586" i="2"/>
  <c r="Q586" i="2"/>
  <c r="G587" i="2"/>
  <c r="J587" i="2"/>
  <c r="L587" i="2"/>
  <c r="O587" i="2"/>
  <c r="P587" i="2"/>
  <c r="Q587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G536" i="2"/>
  <c r="J536" i="2"/>
  <c r="O536" i="2"/>
  <c r="P536" i="2"/>
  <c r="Q536" i="2"/>
  <c r="G537" i="2"/>
  <c r="J537" i="2"/>
  <c r="O537" i="2"/>
  <c r="P537" i="2"/>
  <c r="Q537" i="2"/>
  <c r="G538" i="2"/>
  <c r="J538" i="2"/>
  <c r="O538" i="2"/>
  <c r="P538" i="2"/>
  <c r="Q538" i="2"/>
  <c r="G539" i="2"/>
  <c r="J539" i="2"/>
  <c r="O539" i="2"/>
  <c r="P539" i="2"/>
  <c r="Q539" i="2"/>
  <c r="G540" i="2"/>
  <c r="J540" i="2"/>
  <c r="O540" i="2"/>
  <c r="P540" i="2"/>
  <c r="Q540" i="2"/>
  <c r="G541" i="2"/>
  <c r="J541" i="2"/>
  <c r="O541" i="2"/>
  <c r="P541" i="2"/>
  <c r="Q541" i="2"/>
  <c r="G542" i="2"/>
  <c r="J542" i="2"/>
  <c r="O542" i="2"/>
  <c r="P542" i="2"/>
  <c r="Q542" i="2"/>
  <c r="G543" i="2"/>
  <c r="J543" i="2"/>
  <c r="O543" i="2"/>
  <c r="P543" i="2"/>
  <c r="Q543" i="2"/>
  <c r="G544" i="2"/>
  <c r="J544" i="2"/>
  <c r="O544" i="2"/>
  <c r="P544" i="2"/>
  <c r="Q544" i="2"/>
  <c r="G545" i="2"/>
  <c r="J545" i="2"/>
  <c r="O545" i="2"/>
  <c r="P545" i="2"/>
  <c r="Q545" i="2"/>
  <c r="G546" i="2"/>
  <c r="J546" i="2"/>
  <c r="L546" i="2"/>
  <c r="O546" i="2"/>
  <c r="P546" i="2"/>
  <c r="Q546" i="2"/>
  <c r="J547" i="2"/>
  <c r="L547" i="2"/>
  <c r="O547" i="2"/>
  <c r="P547" i="2"/>
  <c r="Q547" i="2"/>
  <c r="G548" i="2"/>
  <c r="J548" i="2"/>
  <c r="L548" i="2"/>
  <c r="O548" i="2"/>
  <c r="P548" i="2"/>
  <c r="Q548" i="2"/>
  <c r="G549" i="2"/>
  <c r="J549" i="2"/>
  <c r="L549" i="2"/>
  <c r="O549" i="2"/>
  <c r="P549" i="2"/>
  <c r="Q549" i="2"/>
  <c r="G550" i="2"/>
  <c r="J550" i="2"/>
  <c r="L550" i="2"/>
  <c r="O550" i="2"/>
  <c r="P550" i="2"/>
  <c r="Q550" i="2"/>
  <c r="G551" i="2"/>
  <c r="J551" i="2"/>
  <c r="L551" i="2"/>
  <c r="O551" i="2"/>
  <c r="P551" i="2"/>
  <c r="Q551" i="2"/>
  <c r="G265" i="9"/>
  <c r="H265" i="9"/>
  <c r="I265" i="9"/>
  <c r="F258" i="15" s="1"/>
  <c r="J265" i="9"/>
  <c r="G258" i="15" s="1"/>
  <c r="N265" i="9"/>
  <c r="O265" i="9"/>
  <c r="P265" i="9"/>
  <c r="Q265" i="9"/>
  <c r="G266" i="9"/>
  <c r="H266" i="9"/>
  <c r="I266" i="9"/>
  <c r="F259" i="15" s="1"/>
  <c r="J266" i="9"/>
  <c r="G259" i="15" s="1"/>
  <c r="N266" i="9"/>
  <c r="O266" i="9"/>
  <c r="P266" i="9"/>
  <c r="Q266" i="9"/>
  <c r="G268" i="9"/>
  <c r="H268" i="9"/>
  <c r="I268" i="9"/>
  <c r="J268" i="9"/>
  <c r="G269" i="9"/>
  <c r="H269" i="9"/>
  <c r="I269" i="9"/>
  <c r="F260" i="15" s="1"/>
  <c r="J269" i="9"/>
  <c r="G260" i="15" s="1"/>
  <c r="N269" i="9"/>
  <c r="O269" i="9"/>
  <c r="P269" i="9"/>
  <c r="Q269" i="9"/>
  <c r="G270" i="9"/>
  <c r="H270" i="9"/>
  <c r="I270" i="9"/>
  <c r="F261" i="15" s="1"/>
  <c r="J270" i="9"/>
  <c r="G261" i="15" s="1"/>
  <c r="N270" i="9"/>
  <c r="O270" i="9"/>
  <c r="P270" i="9"/>
  <c r="Q270" i="9"/>
  <c r="G271" i="9"/>
  <c r="H271" i="9"/>
  <c r="G272" i="9"/>
  <c r="H272" i="9"/>
  <c r="I272" i="9"/>
  <c r="J272" i="9"/>
  <c r="N272" i="9"/>
  <c r="O272" i="9"/>
  <c r="P272" i="9"/>
  <c r="Q272" i="9"/>
  <c r="G273" i="9"/>
  <c r="H273" i="9"/>
  <c r="I273" i="9"/>
  <c r="J273" i="9"/>
  <c r="N273" i="9"/>
  <c r="O273" i="9"/>
  <c r="P273" i="9"/>
  <c r="Q273" i="9"/>
  <c r="G274" i="9"/>
  <c r="H274" i="9"/>
  <c r="I274" i="9"/>
  <c r="J274" i="9"/>
  <c r="N274" i="9"/>
  <c r="O274" i="9"/>
  <c r="P274" i="9"/>
  <c r="Q274" i="9"/>
  <c r="G275" i="9"/>
  <c r="H275" i="9"/>
  <c r="I275" i="9"/>
  <c r="J275" i="9"/>
  <c r="N275" i="9"/>
  <c r="O275" i="9"/>
  <c r="P275" i="9"/>
  <c r="Q275" i="9"/>
  <c r="G276" i="9"/>
  <c r="H276" i="9"/>
  <c r="I276" i="9"/>
  <c r="J276" i="9"/>
  <c r="N276" i="9"/>
  <c r="O276" i="9"/>
  <c r="P276" i="9"/>
  <c r="Q276" i="9"/>
  <c r="G277" i="9"/>
  <c r="H277" i="9"/>
  <c r="I277" i="9"/>
  <c r="J277" i="9"/>
  <c r="N277" i="9"/>
  <c r="O277" i="9"/>
  <c r="P277" i="9"/>
  <c r="Q277" i="9"/>
  <c r="G278" i="9"/>
  <c r="H278" i="9"/>
  <c r="I278" i="9"/>
  <c r="J278" i="9"/>
  <c r="N278" i="9"/>
  <c r="O278" i="9"/>
  <c r="P278" i="9"/>
  <c r="Q278" i="9"/>
  <c r="G279" i="9"/>
  <c r="H279" i="9"/>
  <c r="I279" i="9"/>
  <c r="J279" i="9"/>
  <c r="N279" i="9"/>
  <c r="O279" i="9"/>
  <c r="P279" i="9"/>
  <c r="Q279" i="9"/>
  <c r="G280" i="9"/>
  <c r="H280" i="9"/>
  <c r="I280" i="9"/>
  <c r="J280" i="9"/>
  <c r="N280" i="9"/>
  <c r="O280" i="9"/>
  <c r="P280" i="9"/>
  <c r="Q280" i="9"/>
  <c r="G281" i="9"/>
  <c r="H281" i="9"/>
  <c r="I281" i="9"/>
  <c r="J281" i="9"/>
  <c r="N281" i="9"/>
  <c r="O281" i="9"/>
  <c r="P281" i="9"/>
  <c r="Q281" i="9"/>
  <c r="G282" i="9"/>
  <c r="H282" i="9"/>
  <c r="I282" i="9"/>
  <c r="J282" i="9"/>
  <c r="N282" i="9"/>
  <c r="O282" i="9"/>
  <c r="P282" i="9"/>
  <c r="Q282" i="9"/>
  <c r="G283" i="9"/>
  <c r="H283" i="9"/>
  <c r="I283" i="9"/>
  <c r="J283" i="9"/>
  <c r="N283" i="9"/>
  <c r="O283" i="9"/>
  <c r="P283" i="9"/>
  <c r="Q283" i="9"/>
  <c r="G284" i="9"/>
  <c r="H284" i="9"/>
  <c r="I284" i="9"/>
  <c r="J284" i="9"/>
  <c r="N284" i="9"/>
  <c r="O284" i="9"/>
  <c r="P284" i="9"/>
  <c r="Q284" i="9"/>
  <c r="G285" i="9"/>
  <c r="H285" i="9"/>
  <c r="I285" i="9"/>
  <c r="J285" i="9"/>
  <c r="N285" i="9"/>
  <c r="O285" i="9"/>
  <c r="P285" i="9"/>
  <c r="Q285" i="9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30" i="2"/>
  <c r="L531" i="2"/>
  <c r="L532" i="2"/>
  <c r="G515" i="2"/>
  <c r="J515" i="2"/>
  <c r="O515" i="2"/>
  <c r="P515" i="2"/>
  <c r="Q515" i="2"/>
  <c r="G516" i="2"/>
  <c r="J516" i="2"/>
  <c r="O516" i="2"/>
  <c r="P516" i="2"/>
  <c r="Q516" i="2"/>
  <c r="G517" i="2"/>
  <c r="J517" i="2"/>
  <c r="O517" i="2"/>
  <c r="P517" i="2"/>
  <c r="Q517" i="2"/>
  <c r="G518" i="2"/>
  <c r="J518" i="2"/>
  <c r="O518" i="2"/>
  <c r="P518" i="2"/>
  <c r="Q518" i="2"/>
  <c r="G519" i="2"/>
  <c r="J519" i="2"/>
  <c r="O519" i="2"/>
  <c r="P519" i="2"/>
  <c r="Q519" i="2"/>
  <c r="G520" i="2"/>
  <c r="J520" i="2"/>
  <c r="O520" i="2"/>
  <c r="P520" i="2"/>
  <c r="Q520" i="2"/>
  <c r="G521" i="2"/>
  <c r="J521" i="2"/>
  <c r="O521" i="2"/>
  <c r="P521" i="2"/>
  <c r="Q521" i="2"/>
  <c r="G522" i="2"/>
  <c r="J522" i="2"/>
  <c r="O522" i="2"/>
  <c r="P522" i="2"/>
  <c r="Q522" i="2"/>
  <c r="G523" i="2"/>
  <c r="J523" i="2"/>
  <c r="O523" i="2"/>
  <c r="P523" i="2"/>
  <c r="Q523" i="2"/>
  <c r="G524" i="2"/>
  <c r="J524" i="2"/>
  <c r="O524" i="2"/>
  <c r="P524" i="2"/>
  <c r="Q524" i="2"/>
  <c r="G525" i="2"/>
  <c r="J525" i="2"/>
  <c r="O525" i="2"/>
  <c r="P525" i="2"/>
  <c r="Q525" i="2"/>
  <c r="G526" i="2"/>
  <c r="J526" i="2"/>
  <c r="O526" i="2"/>
  <c r="P526" i="2"/>
  <c r="Q526" i="2"/>
  <c r="G527" i="2"/>
  <c r="J527" i="2"/>
  <c r="O527" i="2"/>
  <c r="P527" i="2"/>
  <c r="Q527" i="2"/>
  <c r="G528" i="2"/>
  <c r="J528" i="2"/>
  <c r="O528" i="2"/>
  <c r="P528" i="2"/>
  <c r="Q528" i="2"/>
  <c r="G529" i="2"/>
  <c r="L529" i="2" s="1"/>
  <c r="J529" i="2"/>
  <c r="O529" i="2"/>
  <c r="P529" i="2"/>
  <c r="Q529" i="2"/>
  <c r="G530" i="2"/>
  <c r="J530" i="2"/>
  <c r="O530" i="2"/>
  <c r="P530" i="2"/>
  <c r="Q530" i="2"/>
  <c r="G531" i="2"/>
  <c r="J531" i="2"/>
  <c r="O531" i="2"/>
  <c r="P531" i="2"/>
  <c r="Q531" i="2"/>
  <c r="G532" i="2"/>
  <c r="J532" i="2"/>
  <c r="O532" i="2"/>
  <c r="P532" i="2"/>
  <c r="Q532" i="2"/>
  <c r="G533" i="2"/>
  <c r="J533" i="2"/>
  <c r="O533" i="2"/>
  <c r="P533" i="2"/>
  <c r="Q533" i="2"/>
  <c r="G534" i="2"/>
  <c r="J534" i="2"/>
  <c r="O534" i="2"/>
  <c r="P534" i="2"/>
  <c r="Q534" i="2"/>
  <c r="G535" i="2"/>
  <c r="J535" i="2"/>
  <c r="O535" i="2"/>
  <c r="P535" i="2"/>
  <c r="Q535" i="2"/>
  <c r="L493" i="2"/>
  <c r="L494" i="2"/>
  <c r="L496" i="2"/>
  <c r="L497" i="2"/>
  <c r="L492" i="2"/>
  <c r="L498" i="2"/>
  <c r="L499" i="2"/>
  <c r="L502" i="2"/>
  <c r="L503" i="2"/>
  <c r="L504" i="2"/>
  <c r="L505" i="2"/>
  <c r="L506" i="2"/>
  <c r="L507" i="2"/>
  <c r="I245" i="9"/>
  <c r="F238" i="15" s="1"/>
  <c r="G492" i="2"/>
  <c r="J492" i="2"/>
  <c r="G493" i="2"/>
  <c r="G494" i="2"/>
  <c r="G495" i="2"/>
  <c r="L495" i="2" s="1"/>
  <c r="G257" i="9"/>
  <c r="H257" i="9"/>
  <c r="I257" i="9"/>
  <c r="F250" i="15" s="1"/>
  <c r="J257" i="9"/>
  <c r="G250" i="15" s="1"/>
  <c r="N257" i="9"/>
  <c r="O257" i="9"/>
  <c r="P257" i="9"/>
  <c r="Q257" i="9"/>
  <c r="G258" i="9"/>
  <c r="H258" i="9"/>
  <c r="I258" i="9"/>
  <c r="F251" i="15" s="1"/>
  <c r="J258" i="9"/>
  <c r="G251" i="15" s="1"/>
  <c r="N258" i="9"/>
  <c r="O258" i="9"/>
  <c r="P258" i="9"/>
  <c r="Q258" i="9"/>
  <c r="G259" i="9"/>
  <c r="H259" i="9"/>
  <c r="I259" i="9"/>
  <c r="F252" i="15" s="1"/>
  <c r="J259" i="9"/>
  <c r="G252" i="15" s="1"/>
  <c r="N259" i="9"/>
  <c r="O259" i="9"/>
  <c r="P259" i="9"/>
  <c r="Q259" i="9"/>
  <c r="G260" i="9"/>
  <c r="H260" i="9"/>
  <c r="I260" i="9"/>
  <c r="F253" i="15" s="1"/>
  <c r="J260" i="9"/>
  <c r="G253" i="15" s="1"/>
  <c r="N260" i="9"/>
  <c r="O260" i="9"/>
  <c r="P260" i="9"/>
  <c r="Q260" i="9"/>
  <c r="G261" i="9"/>
  <c r="H261" i="9"/>
  <c r="I261" i="9"/>
  <c r="F254" i="15" s="1"/>
  <c r="J261" i="9"/>
  <c r="G254" i="15" s="1"/>
  <c r="N261" i="9"/>
  <c r="O261" i="9"/>
  <c r="P261" i="9"/>
  <c r="Q261" i="9"/>
  <c r="G262" i="9"/>
  <c r="H262" i="9"/>
  <c r="I262" i="9"/>
  <c r="F255" i="15" s="1"/>
  <c r="J262" i="9"/>
  <c r="G255" i="15" s="1"/>
  <c r="N262" i="9"/>
  <c r="O262" i="9"/>
  <c r="P262" i="9"/>
  <c r="Q262" i="9"/>
  <c r="G263" i="9"/>
  <c r="H263" i="9"/>
  <c r="I263" i="9"/>
  <c r="F256" i="15" s="1"/>
  <c r="J263" i="9"/>
  <c r="G256" i="15" s="1"/>
  <c r="N263" i="9"/>
  <c r="O263" i="9"/>
  <c r="P263" i="9"/>
  <c r="Q263" i="9"/>
  <c r="G264" i="9"/>
  <c r="H264" i="9"/>
  <c r="I264" i="9"/>
  <c r="F257" i="15" s="1"/>
  <c r="J264" i="9"/>
  <c r="G257" i="15" s="1"/>
  <c r="N264" i="9"/>
  <c r="O264" i="9"/>
  <c r="P264" i="9"/>
  <c r="Q264" i="9"/>
  <c r="G249" i="9"/>
  <c r="H249" i="9"/>
  <c r="I249" i="9"/>
  <c r="F242" i="15" s="1"/>
  <c r="N249" i="9"/>
  <c r="O249" i="9"/>
  <c r="P249" i="9"/>
  <c r="Q249" i="9"/>
  <c r="G250" i="9"/>
  <c r="H250" i="9"/>
  <c r="I250" i="9"/>
  <c r="F243" i="15" s="1"/>
  <c r="N250" i="9"/>
  <c r="O250" i="9"/>
  <c r="P250" i="9"/>
  <c r="Q250" i="9"/>
  <c r="G251" i="9"/>
  <c r="H251" i="9"/>
  <c r="I251" i="9"/>
  <c r="F244" i="15" s="1"/>
  <c r="N251" i="9"/>
  <c r="O251" i="9"/>
  <c r="P251" i="9"/>
  <c r="Q251" i="9"/>
  <c r="G252" i="9"/>
  <c r="H252" i="9"/>
  <c r="I252" i="9"/>
  <c r="F245" i="15" s="1"/>
  <c r="N252" i="9"/>
  <c r="O252" i="9"/>
  <c r="P252" i="9"/>
  <c r="Q252" i="9"/>
  <c r="G253" i="9"/>
  <c r="H253" i="9"/>
  <c r="I253" i="9"/>
  <c r="F246" i="15" s="1"/>
  <c r="N253" i="9"/>
  <c r="O253" i="9"/>
  <c r="P253" i="9"/>
  <c r="Q253" i="9"/>
  <c r="G254" i="9"/>
  <c r="H254" i="9"/>
  <c r="I254" i="9"/>
  <c r="F247" i="15" s="1"/>
  <c r="J254" i="9"/>
  <c r="G247" i="15" s="1"/>
  <c r="N254" i="9"/>
  <c r="O254" i="9"/>
  <c r="P254" i="9"/>
  <c r="Q254" i="9"/>
  <c r="G255" i="9"/>
  <c r="H255" i="9"/>
  <c r="I255" i="9"/>
  <c r="F248" i="15" s="1"/>
  <c r="J255" i="9"/>
  <c r="G248" i="15" s="1"/>
  <c r="N255" i="9"/>
  <c r="O255" i="9"/>
  <c r="P255" i="9"/>
  <c r="Q255" i="9"/>
  <c r="G256" i="9"/>
  <c r="H256" i="9"/>
  <c r="I256" i="9"/>
  <c r="F249" i="15" s="1"/>
  <c r="J256" i="9"/>
  <c r="G249" i="15" s="1"/>
  <c r="N256" i="9"/>
  <c r="O256" i="9"/>
  <c r="P256" i="9"/>
  <c r="Q256" i="9"/>
  <c r="J494" i="2"/>
  <c r="O494" i="2"/>
  <c r="P494" i="2"/>
  <c r="Q494" i="2"/>
  <c r="J495" i="2"/>
  <c r="O495" i="2"/>
  <c r="P495" i="2"/>
  <c r="Q495" i="2"/>
  <c r="G496" i="2"/>
  <c r="J496" i="2"/>
  <c r="O496" i="2"/>
  <c r="P496" i="2"/>
  <c r="Q496" i="2"/>
  <c r="G497" i="2"/>
  <c r="J497" i="2"/>
  <c r="O497" i="2"/>
  <c r="P497" i="2"/>
  <c r="Q497" i="2"/>
  <c r="G498" i="2"/>
  <c r="J498" i="2"/>
  <c r="O498" i="2"/>
  <c r="P498" i="2"/>
  <c r="Q498" i="2"/>
  <c r="G499" i="2"/>
  <c r="J499" i="2"/>
  <c r="O499" i="2"/>
  <c r="P499" i="2"/>
  <c r="Q499" i="2"/>
  <c r="G500" i="2"/>
  <c r="L500" i="2" s="1"/>
  <c r="J500" i="2"/>
  <c r="O500" i="2"/>
  <c r="P500" i="2"/>
  <c r="Q500" i="2"/>
  <c r="G501" i="2"/>
  <c r="L501" i="2" s="1"/>
  <c r="J501" i="2"/>
  <c r="O501" i="2"/>
  <c r="P501" i="2"/>
  <c r="Q501" i="2"/>
  <c r="G502" i="2"/>
  <c r="J502" i="2"/>
  <c r="O502" i="2"/>
  <c r="P502" i="2"/>
  <c r="Q502" i="2"/>
  <c r="G503" i="2"/>
  <c r="J503" i="2"/>
  <c r="O503" i="2"/>
  <c r="P503" i="2"/>
  <c r="Q503" i="2"/>
  <c r="G504" i="2"/>
  <c r="J504" i="2"/>
  <c r="O504" i="2"/>
  <c r="P504" i="2"/>
  <c r="Q504" i="2"/>
  <c r="G505" i="2"/>
  <c r="J505" i="2"/>
  <c r="O505" i="2"/>
  <c r="P505" i="2"/>
  <c r="Q505" i="2"/>
  <c r="G506" i="2"/>
  <c r="J506" i="2"/>
  <c r="O506" i="2"/>
  <c r="P506" i="2"/>
  <c r="Q506" i="2"/>
  <c r="G507" i="2"/>
  <c r="J507" i="2"/>
  <c r="O507" i="2"/>
  <c r="P507" i="2"/>
  <c r="Q507" i="2"/>
  <c r="G508" i="2"/>
  <c r="J508" i="2"/>
  <c r="O508" i="2"/>
  <c r="P508" i="2"/>
  <c r="Q508" i="2"/>
  <c r="G509" i="2"/>
  <c r="J509" i="2"/>
  <c r="O509" i="2"/>
  <c r="P509" i="2"/>
  <c r="Q509" i="2"/>
  <c r="G510" i="2"/>
  <c r="J510" i="2"/>
  <c r="O510" i="2"/>
  <c r="P510" i="2"/>
  <c r="Q510" i="2"/>
  <c r="G511" i="2"/>
  <c r="J511" i="2"/>
  <c r="O511" i="2"/>
  <c r="P511" i="2"/>
  <c r="Q511" i="2"/>
  <c r="G512" i="2"/>
  <c r="J512" i="2"/>
  <c r="O512" i="2"/>
  <c r="P512" i="2"/>
  <c r="Q512" i="2"/>
  <c r="G513" i="2"/>
  <c r="J513" i="2"/>
  <c r="O513" i="2"/>
  <c r="P513" i="2"/>
  <c r="Q513" i="2"/>
  <c r="G514" i="2"/>
  <c r="J253" i="9" s="1"/>
  <c r="G246" i="15" s="1"/>
  <c r="J514" i="2"/>
  <c r="O514" i="2"/>
  <c r="P514" i="2"/>
  <c r="Q514" i="2"/>
  <c r="O492" i="2"/>
  <c r="P492" i="2"/>
  <c r="Q492" i="2"/>
  <c r="J490" i="2"/>
  <c r="G491" i="2"/>
  <c r="J493" i="2"/>
  <c r="O491" i="2"/>
  <c r="O493" i="2"/>
  <c r="P491" i="2"/>
  <c r="P493" i="2"/>
  <c r="Q491" i="2"/>
  <c r="Q493" i="2"/>
  <c r="G490" i="2"/>
  <c r="O490" i="2"/>
  <c r="G489" i="2"/>
  <c r="E234" i="15"/>
  <c r="E235" i="15"/>
  <c r="E236" i="15"/>
  <c r="D234" i="15"/>
  <c r="D235" i="15"/>
  <c r="D236" i="15"/>
  <c r="C234" i="15"/>
  <c r="C235" i="15"/>
  <c r="C236" i="15"/>
  <c r="X236" i="15"/>
  <c r="X235" i="15"/>
  <c r="X234" i="15"/>
  <c r="W236" i="15"/>
  <c r="Y236" i="15" s="1"/>
  <c r="Z236" i="15" s="1"/>
  <c r="W235" i="15"/>
  <c r="Y235" i="15" s="1"/>
  <c r="Z235" i="15" s="1"/>
  <c r="W234" i="15"/>
  <c r="Y234" i="15" s="1"/>
  <c r="Z234" i="15" s="1"/>
  <c r="W233" i="15"/>
  <c r="Y233" i="15" s="1"/>
  <c r="Z233" i="15" s="1"/>
  <c r="S233" i="15"/>
  <c r="R236" i="15"/>
  <c r="R235" i="15"/>
  <c r="R234" i="15"/>
  <c r="Q236" i="15"/>
  <c r="Q235" i="15"/>
  <c r="Q234" i="15"/>
  <c r="P236" i="15"/>
  <c r="S236" i="15" s="1"/>
  <c r="T236" i="15" s="1"/>
  <c r="P235" i="15"/>
  <c r="S235" i="15" s="1"/>
  <c r="T235" i="15" s="1"/>
  <c r="P234" i="15"/>
  <c r="S234" i="15" s="1"/>
  <c r="T234" i="15"/>
  <c r="T232" i="15"/>
  <c r="T233" i="15"/>
  <c r="J488" i="2"/>
  <c r="G488" i="2"/>
  <c r="L487" i="2"/>
  <c r="J487" i="2"/>
  <c r="J485" i="2"/>
  <c r="G487" i="2"/>
  <c r="G486" i="2"/>
  <c r="L486" i="2" s="1"/>
  <c r="G485" i="2"/>
  <c r="L485" i="2"/>
  <c r="J489" i="2"/>
  <c r="O488" i="2"/>
  <c r="O489" i="2"/>
  <c r="P488" i="2"/>
  <c r="P489" i="2"/>
  <c r="P490" i="2"/>
  <c r="Q488" i="2"/>
  <c r="Q489" i="2"/>
  <c r="Q490" i="2"/>
  <c r="J484" i="2"/>
  <c r="L484" i="2"/>
  <c r="J483" i="2"/>
  <c r="AM4" i="20"/>
  <c r="AI4" i="20"/>
  <c r="E3" i="24"/>
  <c r="E4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E103" i="24"/>
  <c r="E104" i="24"/>
  <c r="E105" i="24"/>
  <c r="E106" i="24"/>
  <c r="E107" i="24"/>
  <c r="E108" i="24"/>
  <c r="E109" i="24"/>
  <c r="E110" i="24"/>
  <c r="E111" i="24"/>
  <c r="E112" i="24"/>
  <c r="E113" i="24"/>
  <c r="E114" i="24"/>
  <c r="E115" i="24"/>
  <c r="E116" i="24"/>
  <c r="E117" i="24"/>
  <c r="E118" i="24"/>
  <c r="E119" i="24"/>
  <c r="E120" i="24"/>
  <c r="E121" i="24"/>
  <c r="E122" i="24"/>
  <c r="E123" i="24"/>
  <c r="E124" i="24"/>
  <c r="E125" i="24"/>
  <c r="E126" i="24"/>
  <c r="E127" i="24"/>
  <c r="E128" i="24"/>
  <c r="E129" i="24"/>
  <c r="E130" i="24"/>
  <c r="E131" i="24"/>
  <c r="E132" i="24"/>
  <c r="E133" i="24"/>
  <c r="E134" i="24"/>
  <c r="E135" i="24"/>
  <c r="E136" i="24"/>
  <c r="E137" i="24"/>
  <c r="E138" i="24"/>
  <c r="E139" i="24"/>
  <c r="E140" i="24"/>
  <c r="E141" i="24"/>
  <c r="E142" i="24"/>
  <c r="E143" i="24"/>
  <c r="E144" i="24"/>
  <c r="E145" i="24"/>
  <c r="E146" i="24"/>
  <c r="E147" i="24"/>
  <c r="E148" i="24"/>
  <c r="E149" i="24"/>
  <c r="E150" i="24"/>
  <c r="E151" i="24"/>
  <c r="E152" i="24"/>
  <c r="E153" i="24"/>
  <c r="E154" i="24"/>
  <c r="E155" i="24"/>
  <c r="E156" i="24"/>
  <c r="E157" i="24"/>
  <c r="E158" i="24"/>
  <c r="E159" i="24"/>
  <c r="E160" i="24"/>
  <c r="E161" i="24"/>
  <c r="E162" i="24"/>
  <c r="E163" i="24"/>
  <c r="E164" i="24"/>
  <c r="E165" i="24"/>
  <c r="E166" i="24"/>
  <c r="E167" i="24"/>
  <c r="E168" i="24"/>
  <c r="E169" i="24"/>
  <c r="E170" i="24"/>
  <c r="E171" i="24"/>
  <c r="E172" i="24"/>
  <c r="E173" i="24"/>
  <c r="E174" i="24"/>
  <c r="E175" i="24"/>
  <c r="E176" i="24"/>
  <c r="E177" i="24"/>
  <c r="E178" i="24"/>
  <c r="E179" i="24"/>
  <c r="E180" i="24"/>
  <c r="E181" i="24"/>
  <c r="E182" i="24"/>
  <c r="E183" i="24"/>
  <c r="E184" i="24"/>
  <c r="E185" i="24"/>
  <c r="E186" i="24"/>
  <c r="E187" i="24"/>
  <c r="E188" i="24"/>
  <c r="E189" i="24"/>
  <c r="E190" i="24"/>
  <c r="E191" i="24"/>
  <c r="E192" i="24"/>
  <c r="E193" i="24"/>
  <c r="E194" i="24"/>
  <c r="E195" i="24"/>
  <c r="E196" i="24"/>
  <c r="E197" i="24"/>
  <c r="E198" i="24"/>
  <c r="E199" i="24"/>
  <c r="E200" i="24"/>
  <c r="E201" i="24"/>
  <c r="E202" i="24"/>
  <c r="E203" i="24"/>
  <c r="E204" i="24"/>
  <c r="E205" i="24"/>
  <c r="E206" i="24"/>
  <c r="E207" i="24"/>
  <c r="E208" i="24"/>
  <c r="E209" i="24"/>
  <c r="E210" i="24"/>
  <c r="E211" i="24"/>
  <c r="E212" i="24"/>
  <c r="E213" i="24"/>
  <c r="E214" i="24"/>
  <c r="E215" i="24"/>
  <c r="E216" i="24"/>
  <c r="E217" i="24"/>
  <c r="E218" i="24"/>
  <c r="E219" i="24"/>
  <c r="E220" i="24"/>
  <c r="E221" i="24"/>
  <c r="E222" i="24"/>
  <c r="E223" i="24"/>
  <c r="E224" i="24"/>
  <c r="E225" i="24"/>
  <c r="E226" i="24"/>
  <c r="E227" i="24"/>
  <c r="E228" i="24"/>
  <c r="E229" i="24"/>
  <c r="E230" i="24"/>
  <c r="E231" i="24"/>
  <c r="E232" i="24"/>
  <c r="E233" i="24"/>
  <c r="E234" i="24"/>
  <c r="E235" i="24"/>
  <c r="E236" i="24"/>
  <c r="E237" i="24"/>
  <c r="E238" i="24"/>
  <c r="E239" i="24"/>
  <c r="E240" i="24"/>
  <c r="E241" i="24"/>
  <c r="E242" i="24"/>
  <c r="E243" i="24"/>
  <c r="E244" i="24"/>
  <c r="E245" i="24"/>
  <c r="E246" i="24"/>
  <c r="E247" i="24"/>
  <c r="E248" i="24"/>
  <c r="E249" i="24"/>
  <c r="E250" i="24"/>
  <c r="E251" i="24"/>
  <c r="E252" i="24"/>
  <c r="E253" i="24"/>
  <c r="E254" i="24"/>
  <c r="E255" i="24"/>
  <c r="E256" i="24"/>
  <c r="E257" i="24"/>
  <c r="E258" i="24"/>
  <c r="E259" i="24"/>
  <c r="E260" i="24"/>
  <c r="E261" i="24"/>
  <c r="E262" i="24"/>
  <c r="E263" i="24"/>
  <c r="E264" i="24"/>
  <c r="E265" i="24"/>
  <c r="E266" i="24"/>
  <c r="E267" i="24"/>
  <c r="E268" i="24"/>
  <c r="E269" i="24"/>
  <c r="E270" i="24"/>
  <c r="E271" i="24"/>
  <c r="E272" i="24"/>
  <c r="E273" i="24"/>
  <c r="E274" i="24"/>
  <c r="E275" i="24"/>
  <c r="E276" i="24"/>
  <c r="E277" i="24"/>
  <c r="E278" i="24"/>
  <c r="E279" i="24"/>
  <c r="E280" i="24"/>
  <c r="E281" i="24"/>
  <c r="E282" i="24"/>
  <c r="E283" i="24"/>
  <c r="E284" i="24"/>
  <c r="E285" i="24"/>
  <c r="E286" i="24"/>
  <c r="E287" i="24"/>
  <c r="E288" i="24"/>
  <c r="E289" i="24"/>
  <c r="E290" i="24"/>
  <c r="E291" i="24"/>
  <c r="E292" i="24"/>
  <c r="E293" i="24"/>
  <c r="E294" i="24"/>
  <c r="E295" i="24"/>
  <c r="E296" i="24"/>
  <c r="E297" i="24"/>
  <c r="E298" i="24"/>
  <c r="E299" i="24"/>
  <c r="E300" i="24"/>
  <c r="E301" i="24"/>
  <c r="E302" i="24"/>
  <c r="E303" i="24"/>
  <c r="E304" i="24"/>
  <c r="E305" i="24"/>
  <c r="E306" i="24"/>
  <c r="E307" i="24"/>
  <c r="E308" i="24"/>
  <c r="E309" i="24"/>
  <c r="E310" i="24"/>
  <c r="E311" i="24"/>
  <c r="E312" i="24"/>
  <c r="E313" i="24"/>
  <c r="E314" i="24"/>
  <c r="E315" i="24"/>
  <c r="E316" i="24"/>
  <c r="E317" i="24"/>
  <c r="E318" i="24"/>
  <c r="E319" i="24"/>
  <c r="E320" i="24"/>
  <c r="E321" i="24"/>
  <c r="E322" i="24"/>
  <c r="E323" i="24"/>
  <c r="E324" i="24"/>
  <c r="E325" i="24"/>
  <c r="E326" i="24"/>
  <c r="E327" i="24"/>
  <c r="E328" i="24"/>
  <c r="E329" i="24"/>
  <c r="E330" i="24"/>
  <c r="E331" i="24"/>
  <c r="E332" i="24"/>
  <c r="E333" i="24"/>
  <c r="E334" i="24"/>
  <c r="E335" i="24"/>
  <c r="E336" i="24"/>
  <c r="E337" i="24"/>
  <c r="E338" i="24"/>
  <c r="E339" i="24"/>
  <c r="E340" i="24"/>
  <c r="E341" i="24"/>
  <c r="E342" i="24"/>
  <c r="E343" i="24"/>
  <c r="E344" i="24"/>
  <c r="E345" i="24"/>
  <c r="E346" i="24"/>
  <c r="E347" i="24"/>
  <c r="E348" i="24"/>
  <c r="E349" i="24"/>
  <c r="E350" i="24"/>
  <c r="E351" i="24"/>
  <c r="E352" i="24"/>
  <c r="E353" i="24"/>
  <c r="E354" i="24"/>
  <c r="E355" i="24"/>
  <c r="E356" i="24"/>
  <c r="E357" i="24"/>
  <c r="E358" i="24"/>
  <c r="E359" i="24"/>
  <c r="E360" i="24"/>
  <c r="E361" i="24"/>
  <c r="E362" i="24"/>
  <c r="E363" i="24"/>
  <c r="E364" i="24"/>
  <c r="E365" i="24"/>
  <c r="E366" i="24"/>
  <c r="E367" i="24"/>
  <c r="E368" i="24"/>
  <c r="E369" i="24"/>
  <c r="E370" i="24"/>
  <c r="E371" i="24"/>
  <c r="E372" i="24"/>
  <c r="E373" i="24"/>
  <c r="E374" i="24"/>
  <c r="E375" i="24"/>
  <c r="E376" i="24"/>
  <c r="E377" i="24"/>
  <c r="E378" i="24"/>
  <c r="E379" i="24"/>
  <c r="E380" i="24"/>
  <c r="E381" i="24"/>
  <c r="E382" i="24"/>
  <c r="E383" i="24"/>
  <c r="E384" i="24"/>
  <c r="E385" i="24"/>
  <c r="E386" i="24"/>
  <c r="E387" i="24"/>
  <c r="E388" i="24"/>
  <c r="E389" i="24"/>
  <c r="E390" i="24"/>
  <c r="E391" i="24"/>
  <c r="E392" i="24"/>
  <c r="E393" i="24"/>
  <c r="E394" i="24"/>
  <c r="E395" i="24"/>
  <c r="E396" i="24"/>
  <c r="E397" i="24"/>
  <c r="E398" i="24"/>
  <c r="E399" i="24"/>
  <c r="E400" i="24"/>
  <c r="E401" i="24"/>
  <c r="E402" i="24"/>
  <c r="E403" i="24"/>
  <c r="E404" i="24"/>
  <c r="E405" i="24"/>
  <c r="E406" i="24"/>
  <c r="E407" i="24"/>
  <c r="E408" i="24"/>
  <c r="E409" i="24"/>
  <c r="E410" i="24"/>
  <c r="E411" i="24"/>
  <c r="E412" i="24"/>
  <c r="E413" i="24"/>
  <c r="E414" i="24"/>
  <c r="E415" i="24"/>
  <c r="E416" i="24"/>
  <c r="E417" i="24"/>
  <c r="E418" i="24"/>
  <c r="E419" i="24"/>
  <c r="E420" i="24"/>
  <c r="E421" i="24"/>
  <c r="E422" i="24"/>
  <c r="E423" i="24"/>
  <c r="E424" i="24"/>
  <c r="E425" i="24"/>
  <c r="E426" i="24"/>
  <c r="E427" i="24"/>
  <c r="E428" i="24"/>
  <c r="E429" i="24"/>
  <c r="E430" i="24"/>
  <c r="E431" i="24"/>
  <c r="E432" i="24"/>
  <c r="E433" i="24"/>
  <c r="E434" i="24"/>
  <c r="E435" i="24"/>
  <c r="E436" i="24"/>
  <c r="E437" i="24"/>
  <c r="E438" i="24"/>
  <c r="E439" i="24"/>
  <c r="E440" i="24"/>
  <c r="E441" i="24"/>
  <c r="E442" i="24"/>
  <c r="E443" i="24"/>
  <c r="E444" i="24"/>
  <c r="E445" i="24"/>
  <c r="E446" i="24"/>
  <c r="E447" i="24"/>
  <c r="E448" i="24"/>
  <c r="E449" i="24"/>
  <c r="E450" i="24"/>
  <c r="E451" i="24"/>
  <c r="E452" i="24"/>
  <c r="E453" i="24"/>
  <c r="E454" i="24"/>
  <c r="E455" i="24"/>
  <c r="E456" i="24"/>
  <c r="E457" i="24"/>
  <c r="E458" i="24"/>
  <c r="E459" i="24"/>
  <c r="E460" i="24"/>
  <c r="E461" i="24"/>
  <c r="E462" i="24"/>
  <c r="E463" i="24"/>
  <c r="E464" i="24"/>
  <c r="E465" i="24"/>
  <c r="E466" i="24"/>
  <c r="E467" i="24"/>
  <c r="E468" i="24"/>
  <c r="E469" i="24"/>
  <c r="E470" i="24"/>
  <c r="E471" i="24"/>
  <c r="E472" i="24"/>
  <c r="E473" i="24"/>
  <c r="E474" i="24"/>
  <c r="E475" i="24"/>
  <c r="E476" i="24"/>
  <c r="E477" i="24"/>
  <c r="E478" i="24"/>
  <c r="E479" i="24"/>
  <c r="E480" i="24"/>
  <c r="E481" i="24"/>
  <c r="E482" i="24"/>
  <c r="E483" i="24"/>
  <c r="E484" i="24"/>
  <c r="E485" i="24"/>
  <c r="E486" i="24"/>
  <c r="E487" i="24"/>
  <c r="E488" i="24"/>
  <c r="E489" i="24"/>
  <c r="E490" i="24"/>
  <c r="E491" i="24"/>
  <c r="E492" i="24"/>
  <c r="E493" i="24"/>
  <c r="E494" i="24"/>
  <c r="E495" i="24"/>
  <c r="E496" i="24"/>
  <c r="E497" i="24"/>
  <c r="E498" i="24"/>
  <c r="E499" i="24"/>
  <c r="E500" i="24"/>
  <c r="E501" i="24"/>
  <c r="E502" i="24"/>
  <c r="E503" i="24"/>
  <c r="E504" i="24"/>
  <c r="E505" i="24"/>
  <c r="E506" i="24"/>
  <c r="E507" i="24"/>
  <c r="E508" i="24"/>
  <c r="E509" i="24"/>
  <c r="E510" i="24"/>
  <c r="E511" i="24"/>
  <c r="E512" i="24"/>
  <c r="E513" i="24"/>
  <c r="E514" i="24"/>
  <c r="E515" i="24"/>
  <c r="E516" i="24"/>
  <c r="E517" i="24"/>
  <c r="E518" i="24"/>
  <c r="E519" i="24"/>
  <c r="E520" i="24"/>
  <c r="E521" i="24"/>
  <c r="E522" i="24"/>
  <c r="E523" i="24"/>
  <c r="E524" i="24"/>
  <c r="E525" i="24"/>
  <c r="E526" i="24"/>
  <c r="E527" i="24"/>
  <c r="E528" i="24"/>
  <c r="E529" i="24"/>
  <c r="E530" i="24"/>
  <c r="E531" i="24"/>
  <c r="E532" i="24"/>
  <c r="E533" i="24"/>
  <c r="E534" i="24"/>
  <c r="E535" i="24"/>
  <c r="E536" i="24"/>
  <c r="E537" i="24"/>
  <c r="E538" i="24"/>
  <c r="E539" i="24"/>
  <c r="E540" i="24"/>
  <c r="E541" i="24"/>
  <c r="E542" i="24"/>
  <c r="E543" i="24"/>
  <c r="E544" i="24"/>
  <c r="E545" i="24"/>
  <c r="E546" i="24"/>
  <c r="E547" i="24"/>
  <c r="E548" i="24"/>
  <c r="E549" i="24"/>
  <c r="E550" i="24"/>
  <c r="E551" i="24"/>
  <c r="E552" i="24"/>
  <c r="E553" i="24"/>
  <c r="E554" i="24"/>
  <c r="E555" i="24"/>
  <c r="E556" i="24"/>
  <c r="E557" i="24"/>
  <c r="E558" i="24"/>
  <c r="E559" i="24"/>
  <c r="E560" i="24"/>
  <c r="E561" i="24"/>
  <c r="E562" i="24"/>
  <c r="E563" i="24"/>
  <c r="E564" i="24"/>
  <c r="E565" i="24"/>
  <c r="E566" i="24"/>
  <c r="E567" i="24"/>
  <c r="E568" i="24"/>
  <c r="E569" i="24"/>
  <c r="E570" i="24"/>
  <c r="E571" i="24"/>
  <c r="E572" i="24"/>
  <c r="E573" i="24"/>
  <c r="E574" i="24"/>
  <c r="E575" i="24"/>
  <c r="E576" i="24"/>
  <c r="E577" i="24"/>
  <c r="E578" i="24"/>
  <c r="E579" i="24"/>
  <c r="E580" i="24"/>
  <c r="E581" i="24"/>
  <c r="E582" i="24"/>
  <c r="E583" i="24"/>
  <c r="E584" i="24"/>
  <c r="E585" i="24"/>
  <c r="E586" i="24"/>
  <c r="E587" i="24"/>
  <c r="E588" i="24"/>
  <c r="E589" i="24"/>
  <c r="E590" i="24"/>
  <c r="E591" i="24"/>
  <c r="E592" i="24"/>
  <c r="E593" i="24"/>
  <c r="E594" i="24"/>
  <c r="E595" i="24"/>
  <c r="E596" i="24"/>
  <c r="E597" i="24"/>
  <c r="E598" i="24"/>
  <c r="E599" i="24"/>
  <c r="E600" i="24"/>
  <c r="E601" i="24"/>
  <c r="E602" i="24"/>
  <c r="E603" i="24"/>
  <c r="E604" i="24"/>
  <c r="E605" i="24"/>
  <c r="E606" i="24"/>
  <c r="E607" i="24"/>
  <c r="E608" i="24"/>
  <c r="E609" i="24"/>
  <c r="E610" i="24"/>
  <c r="E611" i="24"/>
  <c r="E612" i="24"/>
  <c r="E613" i="24"/>
  <c r="E614" i="24"/>
  <c r="E615" i="24"/>
  <c r="E616" i="24"/>
  <c r="E617" i="24"/>
  <c r="E618" i="24"/>
  <c r="E619" i="24"/>
  <c r="E620" i="24"/>
  <c r="E621" i="24"/>
  <c r="E622" i="24"/>
  <c r="E623" i="24"/>
  <c r="E624" i="24"/>
  <c r="E625" i="24"/>
  <c r="E626" i="24"/>
  <c r="E627" i="24"/>
  <c r="E628" i="24"/>
  <c r="E629" i="24"/>
  <c r="E630" i="24"/>
  <c r="E631" i="24"/>
  <c r="E632" i="24"/>
  <c r="E633" i="24"/>
  <c r="E634" i="24"/>
  <c r="E635" i="24"/>
  <c r="E636" i="24"/>
  <c r="E637" i="24"/>
  <c r="E638" i="24"/>
  <c r="E639" i="24"/>
  <c r="E640" i="24"/>
  <c r="E641" i="24"/>
  <c r="E642" i="24"/>
  <c r="E643" i="24"/>
  <c r="E644" i="24"/>
  <c r="E645" i="24"/>
  <c r="E646" i="24"/>
  <c r="E647" i="24"/>
  <c r="E648" i="24"/>
  <c r="E649" i="24"/>
  <c r="E650" i="24"/>
  <c r="E651" i="24"/>
  <c r="E652" i="24"/>
  <c r="E653" i="24"/>
  <c r="E654" i="24"/>
  <c r="E655" i="24"/>
  <c r="E656" i="24"/>
  <c r="E657" i="24"/>
  <c r="E658" i="24"/>
  <c r="E659" i="24"/>
  <c r="E660" i="24"/>
  <c r="E661" i="24"/>
  <c r="E662" i="24"/>
  <c r="E663" i="24"/>
  <c r="E664" i="24"/>
  <c r="E665" i="24"/>
  <c r="E666" i="24"/>
  <c r="E667" i="24"/>
  <c r="E668" i="24"/>
  <c r="E669" i="24"/>
  <c r="E670" i="24"/>
  <c r="E671" i="24"/>
  <c r="E672" i="24"/>
  <c r="E673" i="24"/>
  <c r="E674" i="24"/>
  <c r="E675" i="24"/>
  <c r="E676" i="24"/>
  <c r="E677" i="24"/>
  <c r="E678" i="24"/>
  <c r="E679" i="24"/>
  <c r="E680" i="24"/>
  <c r="E681" i="24"/>
  <c r="E682" i="24"/>
  <c r="E683" i="24"/>
  <c r="E684" i="24"/>
  <c r="E685" i="24"/>
  <c r="E686" i="24"/>
  <c r="E687" i="24"/>
  <c r="E688" i="24"/>
  <c r="E689" i="24"/>
  <c r="E690" i="24"/>
  <c r="E691" i="24"/>
  <c r="E692" i="24"/>
  <c r="E693" i="24"/>
  <c r="E694" i="24"/>
  <c r="E695" i="24"/>
  <c r="E696" i="24"/>
  <c r="E697" i="24"/>
  <c r="E698" i="24"/>
  <c r="E699" i="24"/>
  <c r="E700" i="24"/>
  <c r="E701" i="24"/>
  <c r="E702" i="24"/>
  <c r="E703" i="24"/>
  <c r="E704" i="24"/>
  <c r="E705" i="24"/>
  <c r="E706" i="24"/>
  <c r="E707" i="24"/>
  <c r="E708" i="24"/>
  <c r="E709" i="24"/>
  <c r="E710" i="24"/>
  <c r="E711" i="24"/>
  <c r="E712" i="24"/>
  <c r="E713" i="24"/>
  <c r="E714" i="24"/>
  <c r="E715" i="24"/>
  <c r="E716" i="24"/>
  <c r="E717" i="24"/>
  <c r="E718" i="24"/>
  <c r="E719" i="24"/>
  <c r="E720" i="24"/>
  <c r="E721" i="24"/>
  <c r="E722" i="24"/>
  <c r="E723" i="24"/>
  <c r="E724" i="24"/>
  <c r="E725" i="24"/>
  <c r="E726" i="24"/>
  <c r="E727" i="24"/>
  <c r="E728" i="24"/>
  <c r="E729" i="24"/>
  <c r="E730" i="24"/>
  <c r="E731" i="24"/>
  <c r="E732" i="24"/>
  <c r="E733" i="24"/>
  <c r="E734" i="24"/>
  <c r="E735" i="24"/>
  <c r="E736" i="24"/>
  <c r="E737" i="24"/>
  <c r="E738" i="24"/>
  <c r="E739" i="24"/>
  <c r="E740" i="24"/>
  <c r="E741" i="24"/>
  <c r="E742" i="24"/>
  <c r="E743" i="24"/>
  <c r="E744" i="24"/>
  <c r="E745" i="24"/>
  <c r="E746" i="24"/>
  <c r="E747" i="24"/>
  <c r="E748" i="24"/>
  <c r="E749" i="24"/>
  <c r="E750" i="24"/>
  <c r="E751" i="24"/>
  <c r="E752" i="24"/>
  <c r="E753" i="24"/>
  <c r="E754" i="24"/>
  <c r="E755" i="24"/>
  <c r="E756" i="24"/>
  <c r="E757" i="24"/>
  <c r="E758" i="24"/>
  <c r="E759" i="24"/>
  <c r="E760" i="24"/>
  <c r="E761" i="24"/>
  <c r="E762" i="24"/>
  <c r="E763" i="24"/>
  <c r="E764" i="24"/>
  <c r="E765" i="24"/>
  <c r="E766" i="24"/>
  <c r="E767" i="24"/>
  <c r="E768" i="24"/>
  <c r="E769" i="24"/>
  <c r="E770" i="24"/>
  <c r="E771" i="24"/>
  <c r="E772" i="24"/>
  <c r="E773" i="24"/>
  <c r="E774" i="24"/>
  <c r="E775" i="24"/>
  <c r="E776" i="24"/>
  <c r="E777" i="24"/>
  <c r="E778" i="24"/>
  <c r="E779" i="24"/>
  <c r="E780" i="24"/>
  <c r="E781" i="24"/>
  <c r="E782" i="24"/>
  <c r="E783" i="24"/>
  <c r="E784" i="24"/>
  <c r="E785" i="24"/>
  <c r="E786" i="24"/>
  <c r="E787" i="24"/>
  <c r="E788" i="24"/>
  <c r="E789" i="24"/>
  <c r="E790" i="24"/>
  <c r="E791" i="24"/>
  <c r="E792" i="24"/>
  <c r="E793" i="24"/>
  <c r="E794" i="24"/>
  <c r="E795" i="24"/>
  <c r="E796" i="24"/>
  <c r="E797" i="24"/>
  <c r="E798" i="24"/>
  <c r="E799" i="24"/>
  <c r="E800" i="24"/>
  <c r="E801" i="24"/>
  <c r="E802" i="24"/>
  <c r="E803" i="24"/>
  <c r="E804" i="24"/>
  <c r="E805" i="24"/>
  <c r="E806" i="24"/>
  <c r="E807" i="24"/>
  <c r="E808" i="24"/>
  <c r="E809" i="24"/>
  <c r="E810" i="24"/>
  <c r="E811" i="24"/>
  <c r="E812" i="24"/>
  <c r="E813" i="24"/>
  <c r="E814" i="24"/>
  <c r="E815" i="24"/>
  <c r="E816" i="24"/>
  <c r="E817" i="24"/>
  <c r="E818" i="24"/>
  <c r="E819" i="24"/>
  <c r="E820" i="24"/>
  <c r="E821" i="24"/>
  <c r="E822" i="24"/>
  <c r="E823" i="24"/>
  <c r="E824" i="24"/>
  <c r="E825" i="24"/>
  <c r="E826" i="24"/>
  <c r="E827" i="24"/>
  <c r="E828" i="24"/>
  <c r="E829" i="24"/>
  <c r="E830" i="24"/>
  <c r="E831" i="24"/>
  <c r="E832" i="24"/>
  <c r="E833" i="24"/>
  <c r="E834" i="24"/>
  <c r="E835" i="24"/>
  <c r="E836" i="24"/>
  <c r="E837" i="24"/>
  <c r="E838" i="24"/>
  <c r="E839" i="24"/>
  <c r="E840" i="24"/>
  <c r="E841" i="24"/>
  <c r="E842" i="24"/>
  <c r="E843" i="24"/>
  <c r="E844" i="24"/>
  <c r="E845" i="24"/>
  <c r="E846" i="24"/>
  <c r="E847" i="24"/>
  <c r="E848" i="24"/>
  <c r="E849" i="24"/>
  <c r="E850" i="24"/>
  <c r="E851" i="24"/>
  <c r="E852" i="24"/>
  <c r="E853" i="24"/>
  <c r="E854" i="24"/>
  <c r="E855" i="24"/>
  <c r="E856" i="24"/>
  <c r="E857" i="24"/>
  <c r="E858" i="24"/>
  <c r="E859" i="24"/>
  <c r="E860" i="24"/>
  <c r="E861" i="24"/>
  <c r="E862" i="24"/>
  <c r="E863" i="24"/>
  <c r="E864" i="24"/>
  <c r="E865" i="24"/>
  <c r="E866" i="24"/>
  <c r="E867" i="24"/>
  <c r="E868" i="24"/>
  <c r="E869" i="24"/>
  <c r="E870" i="24"/>
  <c r="E871" i="24"/>
  <c r="E872" i="24"/>
  <c r="E873" i="24"/>
  <c r="E874" i="24"/>
  <c r="E875" i="24"/>
  <c r="E876" i="24"/>
  <c r="E877" i="24"/>
  <c r="E878" i="24"/>
  <c r="E879" i="24"/>
  <c r="E880" i="24"/>
  <c r="E881" i="24"/>
  <c r="E882" i="24"/>
  <c r="E883" i="24"/>
  <c r="E884" i="24"/>
  <c r="E885" i="24"/>
  <c r="E886" i="24"/>
  <c r="E887" i="24"/>
  <c r="E888" i="24"/>
  <c r="E889" i="24"/>
  <c r="E890" i="24"/>
  <c r="E891" i="24"/>
  <c r="E892" i="24"/>
  <c r="E893" i="24"/>
  <c r="E894" i="24"/>
  <c r="E895" i="24"/>
  <c r="E896" i="24"/>
  <c r="E897" i="24"/>
  <c r="E898" i="24"/>
  <c r="E899" i="24"/>
  <c r="E900" i="24"/>
  <c r="E901" i="24"/>
  <c r="E902" i="24"/>
  <c r="E903" i="24"/>
  <c r="E904" i="24"/>
  <c r="E905" i="24"/>
  <c r="E906" i="24"/>
  <c r="E907" i="24"/>
  <c r="E908" i="24"/>
  <c r="E909" i="24"/>
  <c r="E910" i="24"/>
  <c r="E911" i="24"/>
  <c r="E912" i="24"/>
  <c r="E913" i="24"/>
  <c r="E914" i="24"/>
  <c r="E915" i="24"/>
  <c r="E916" i="24"/>
  <c r="E917" i="24"/>
  <c r="E918" i="24"/>
  <c r="E919" i="24"/>
  <c r="E920" i="24"/>
  <c r="E921" i="24"/>
  <c r="E922" i="24"/>
  <c r="E923" i="24"/>
  <c r="E924" i="24"/>
  <c r="E925" i="24"/>
  <c r="E926" i="24"/>
  <c r="E927" i="24"/>
  <c r="E928" i="24"/>
  <c r="E929" i="24"/>
  <c r="E930" i="24"/>
  <c r="E931" i="24"/>
  <c r="E932" i="24"/>
  <c r="E933" i="24"/>
  <c r="E934" i="24"/>
  <c r="E935" i="24"/>
  <c r="E936" i="24"/>
  <c r="E937" i="24"/>
  <c r="E938" i="24"/>
  <c r="E939" i="24"/>
  <c r="E940" i="24"/>
  <c r="E941" i="24"/>
  <c r="E942" i="24"/>
  <c r="E943" i="24"/>
  <c r="E944" i="24"/>
  <c r="E945" i="24"/>
  <c r="E946" i="24"/>
  <c r="E947" i="24"/>
  <c r="E948" i="24"/>
  <c r="E949" i="24"/>
  <c r="E950" i="24"/>
  <c r="E951" i="24"/>
  <c r="E952" i="24"/>
  <c r="E953" i="24"/>
  <c r="E954" i="24"/>
  <c r="E955" i="24"/>
  <c r="E956" i="24"/>
  <c r="E957" i="24"/>
  <c r="E958" i="24"/>
  <c r="E959" i="24"/>
  <c r="E960" i="24"/>
  <c r="E961" i="24"/>
  <c r="E962" i="24"/>
  <c r="E963" i="24"/>
  <c r="E964" i="24"/>
  <c r="E965" i="24"/>
  <c r="E966" i="24"/>
  <c r="E967" i="24"/>
  <c r="E968" i="24"/>
  <c r="E969" i="24"/>
  <c r="E970" i="24"/>
  <c r="E971" i="24"/>
  <c r="E972" i="24"/>
  <c r="E973" i="24"/>
  <c r="E974" i="24"/>
  <c r="E975" i="24"/>
  <c r="E976" i="24"/>
  <c r="E977" i="24"/>
  <c r="E978" i="24"/>
  <c r="E979" i="24"/>
  <c r="E980" i="24"/>
  <c r="E981" i="24"/>
  <c r="E982" i="24"/>
  <c r="E983" i="24"/>
  <c r="E984" i="24"/>
  <c r="E985" i="24"/>
  <c r="E986" i="24"/>
  <c r="E987" i="24"/>
  <c r="E988" i="24"/>
  <c r="E989" i="24"/>
  <c r="E990" i="24"/>
  <c r="E991" i="24"/>
  <c r="E992" i="24"/>
  <c r="E993" i="24"/>
  <c r="E994" i="24"/>
  <c r="E995" i="24"/>
  <c r="E996" i="24"/>
  <c r="E997" i="24"/>
  <c r="E998" i="24"/>
  <c r="E999" i="24"/>
  <c r="E1000" i="24"/>
  <c r="E1001" i="24"/>
  <c r="E1002" i="24"/>
  <c r="E1003" i="24"/>
  <c r="E1004" i="24"/>
  <c r="E1005" i="24"/>
  <c r="E1006" i="24"/>
  <c r="E1007" i="24"/>
  <c r="E1008" i="24"/>
  <c r="E1009" i="24"/>
  <c r="E1010" i="24"/>
  <c r="E1011" i="24"/>
  <c r="E1012" i="24"/>
  <c r="E1013" i="24"/>
  <c r="E1014" i="24"/>
  <c r="E1015" i="24"/>
  <c r="E1016" i="24"/>
  <c r="E1017" i="24"/>
  <c r="E1018" i="24"/>
  <c r="E1019" i="24"/>
  <c r="E1020" i="24"/>
  <c r="E1021" i="24"/>
  <c r="E1022" i="24"/>
  <c r="E1023" i="24"/>
  <c r="E1024" i="24"/>
  <c r="E1025" i="24"/>
  <c r="E1026" i="24"/>
  <c r="E1027" i="24"/>
  <c r="E1028" i="24"/>
  <c r="E1029" i="24"/>
  <c r="E1030" i="24"/>
  <c r="E1031" i="24"/>
  <c r="E1032" i="24"/>
  <c r="E1033" i="24"/>
  <c r="E1034" i="24"/>
  <c r="E1035" i="24"/>
  <c r="E1036" i="24"/>
  <c r="E1037" i="24"/>
  <c r="E1038" i="24"/>
  <c r="E1039" i="24"/>
  <c r="E1040" i="24"/>
  <c r="E1041" i="24"/>
  <c r="E1042" i="24"/>
  <c r="E1043" i="24"/>
  <c r="E1044" i="24"/>
  <c r="E1045" i="24"/>
  <c r="E1046" i="24"/>
  <c r="E1047" i="24"/>
  <c r="E1048" i="24"/>
  <c r="E1049" i="24"/>
  <c r="E1050" i="24"/>
  <c r="E1051" i="24"/>
  <c r="E1052" i="24"/>
  <c r="E1053" i="24"/>
  <c r="E1054" i="24"/>
  <c r="E1055" i="24"/>
  <c r="E1056" i="24"/>
  <c r="E1057" i="24"/>
  <c r="E1058" i="24"/>
  <c r="E1059" i="24"/>
  <c r="E1060" i="24"/>
  <c r="E1061" i="24"/>
  <c r="E1062" i="24"/>
  <c r="E1063" i="24"/>
  <c r="E1064" i="24"/>
  <c r="E1065" i="24"/>
  <c r="E1066" i="24"/>
  <c r="E1067" i="24"/>
  <c r="E1068" i="24"/>
  <c r="E1069" i="24"/>
  <c r="E1070" i="24"/>
  <c r="E1071" i="24"/>
  <c r="E1072" i="24"/>
  <c r="E1073" i="24"/>
  <c r="E1074" i="24"/>
  <c r="E1075" i="24"/>
  <c r="E1076" i="24"/>
  <c r="E1077" i="24"/>
  <c r="E1078" i="24"/>
  <c r="E1079" i="24"/>
  <c r="E1080" i="24"/>
  <c r="E1081" i="24"/>
  <c r="E1082" i="24"/>
  <c r="E1083" i="24"/>
  <c r="E1084" i="24"/>
  <c r="E1085" i="24"/>
  <c r="E1086" i="24"/>
  <c r="E1087" i="24"/>
  <c r="E1088" i="24"/>
  <c r="E1089" i="24"/>
  <c r="E1090" i="24"/>
  <c r="E1091" i="24"/>
  <c r="E1092" i="24"/>
  <c r="E1093" i="24"/>
  <c r="E1094" i="24"/>
  <c r="E1095" i="24"/>
  <c r="E1096" i="24"/>
  <c r="E1097" i="24"/>
  <c r="E1098" i="24"/>
  <c r="E1099" i="24"/>
  <c r="E1100" i="24"/>
  <c r="E1101" i="24"/>
  <c r="E1102" i="24"/>
  <c r="E1103" i="24"/>
  <c r="E1104" i="24"/>
  <c r="E1105" i="24"/>
  <c r="E1106" i="24"/>
  <c r="E1107" i="24"/>
  <c r="E1108" i="24"/>
  <c r="E1109" i="24"/>
  <c r="E1110" i="24"/>
  <c r="E1111" i="24"/>
  <c r="E1112" i="24"/>
  <c r="E1113" i="24"/>
  <c r="E1114" i="24"/>
  <c r="E1115" i="24"/>
  <c r="E1116" i="24"/>
  <c r="E1117" i="24"/>
  <c r="E1118" i="24"/>
  <c r="E1119" i="24"/>
  <c r="E1120" i="24"/>
  <c r="E1121" i="24"/>
  <c r="E1122" i="24"/>
  <c r="E1123" i="24"/>
  <c r="E1124" i="24"/>
  <c r="E1125" i="24"/>
  <c r="E1126" i="24"/>
  <c r="E1127" i="24"/>
  <c r="E1128" i="24"/>
  <c r="E1129" i="24"/>
  <c r="E1130" i="24"/>
  <c r="E1131" i="24"/>
  <c r="E1132" i="24"/>
  <c r="E1133" i="24"/>
  <c r="E1134" i="24"/>
  <c r="E1135" i="24"/>
  <c r="E1136" i="24"/>
  <c r="E1137" i="24"/>
  <c r="E1138" i="24"/>
  <c r="E1139" i="24"/>
  <c r="E1140" i="24"/>
  <c r="E1141" i="24"/>
  <c r="E1142" i="24"/>
  <c r="E1143" i="24"/>
  <c r="E1144" i="24"/>
  <c r="E1145" i="24"/>
  <c r="E1146" i="24"/>
  <c r="E1147" i="24"/>
  <c r="E1148" i="24"/>
  <c r="E1149" i="24"/>
  <c r="E1150" i="24"/>
  <c r="E1151" i="24"/>
  <c r="E1152" i="24"/>
  <c r="E1153" i="24"/>
  <c r="E1154" i="24"/>
  <c r="E1155" i="24"/>
  <c r="E1156" i="24"/>
  <c r="E1157" i="24"/>
  <c r="E1158" i="24"/>
  <c r="E1159" i="24"/>
  <c r="E1160" i="24"/>
  <c r="E1161" i="24"/>
  <c r="E1162" i="24"/>
  <c r="E1163" i="24"/>
  <c r="E1164" i="24"/>
  <c r="E1165" i="24"/>
  <c r="E1166" i="24"/>
  <c r="E1167" i="24"/>
  <c r="E1168" i="24"/>
  <c r="E1169" i="24"/>
  <c r="E1170" i="24"/>
  <c r="E1171" i="24"/>
  <c r="E1172" i="24"/>
  <c r="E1173" i="24"/>
  <c r="E1174" i="24"/>
  <c r="E1175" i="24"/>
  <c r="E1176" i="24"/>
  <c r="E1177" i="24"/>
  <c r="E1178" i="24"/>
  <c r="E1179" i="24"/>
  <c r="E1180" i="24"/>
  <c r="E1181" i="24"/>
  <c r="E1182" i="24"/>
  <c r="E1183" i="24"/>
  <c r="E1184" i="24"/>
  <c r="E1185" i="24"/>
  <c r="E1186" i="24"/>
  <c r="E1187" i="24"/>
  <c r="E1188" i="24"/>
  <c r="E1189" i="24"/>
  <c r="E1190" i="24"/>
  <c r="E1191" i="24"/>
  <c r="E1192" i="24"/>
  <c r="E1193" i="24"/>
  <c r="E1194" i="24"/>
  <c r="E1195" i="24"/>
  <c r="E1196" i="24"/>
  <c r="E1197" i="24"/>
  <c r="E1198" i="24"/>
  <c r="E1199" i="24"/>
  <c r="E1200" i="24"/>
  <c r="E1201" i="24"/>
  <c r="E1202" i="24"/>
  <c r="E1203" i="24"/>
  <c r="E1204" i="24"/>
  <c r="E1205" i="24"/>
  <c r="E1206" i="24"/>
  <c r="E1207" i="24"/>
  <c r="E1208" i="24"/>
  <c r="E1209" i="24"/>
  <c r="E1210" i="24"/>
  <c r="E1211" i="24"/>
  <c r="E1212" i="24"/>
  <c r="E1213" i="24"/>
  <c r="E1214" i="24"/>
  <c r="E1215" i="24"/>
  <c r="E1216" i="24"/>
  <c r="E1217" i="24"/>
  <c r="E1218" i="24"/>
  <c r="E1219" i="24"/>
  <c r="E1220" i="24"/>
  <c r="E1221" i="24"/>
  <c r="E1222" i="24"/>
  <c r="E1223" i="24"/>
  <c r="E1224" i="24"/>
  <c r="E1225" i="24"/>
  <c r="E1226" i="24"/>
  <c r="E1227" i="24"/>
  <c r="E1228" i="24"/>
  <c r="E1229" i="24"/>
  <c r="E1230" i="24"/>
  <c r="E1231" i="24"/>
  <c r="E1232" i="24"/>
  <c r="E1233" i="24"/>
  <c r="E1234" i="24"/>
  <c r="E1235" i="24"/>
  <c r="E1236" i="24"/>
  <c r="E1237" i="24"/>
  <c r="E1238" i="24"/>
  <c r="E1239" i="24"/>
  <c r="E1240" i="24"/>
  <c r="E1241" i="24"/>
  <c r="E1242" i="24"/>
  <c r="E1243" i="24"/>
  <c r="E1244" i="24"/>
  <c r="E1245" i="24"/>
  <c r="E1246" i="24"/>
  <c r="E1247" i="24"/>
  <c r="E1248" i="24"/>
  <c r="E1249" i="24"/>
  <c r="E1250" i="24"/>
  <c r="E1251" i="24"/>
  <c r="E1252" i="24"/>
  <c r="E1253" i="24"/>
  <c r="E1254" i="24"/>
  <c r="E1255" i="24"/>
  <c r="E1256" i="24"/>
  <c r="E1257" i="24"/>
  <c r="E1258" i="24"/>
  <c r="E1259" i="24"/>
  <c r="E1260" i="24"/>
  <c r="E1261" i="24"/>
  <c r="E1262" i="24"/>
  <c r="E1263" i="24"/>
  <c r="E1264" i="24"/>
  <c r="E1265" i="24"/>
  <c r="E1266" i="24"/>
  <c r="E1267" i="24"/>
  <c r="E1268" i="24"/>
  <c r="E1269" i="24"/>
  <c r="E1270" i="24"/>
  <c r="E1271" i="24"/>
  <c r="E1272" i="24"/>
  <c r="E1273" i="24"/>
  <c r="E1274" i="24"/>
  <c r="E1275" i="24"/>
  <c r="E1276" i="24"/>
  <c r="E1277" i="24"/>
  <c r="E1278" i="24"/>
  <c r="E1279" i="24"/>
  <c r="E1280" i="24"/>
  <c r="E1281" i="24"/>
  <c r="E1282" i="24"/>
  <c r="E1283" i="24"/>
  <c r="E1284" i="24"/>
  <c r="E1285" i="24"/>
  <c r="E1286" i="24"/>
  <c r="E1287" i="24"/>
  <c r="E1288" i="24"/>
  <c r="E1289" i="24"/>
  <c r="E1290" i="24"/>
  <c r="E1291" i="24"/>
  <c r="E1292" i="24"/>
  <c r="E1293" i="24"/>
  <c r="E1294" i="24"/>
  <c r="E1295" i="24"/>
  <c r="E1296" i="24"/>
  <c r="E1297" i="24"/>
  <c r="E1298" i="24"/>
  <c r="E1299" i="24"/>
  <c r="E1300" i="24"/>
  <c r="E1301" i="24"/>
  <c r="E1302" i="24"/>
  <c r="E1303" i="24"/>
  <c r="E1304" i="24"/>
  <c r="E1305" i="24"/>
  <c r="E1306" i="24"/>
  <c r="E1307" i="24"/>
  <c r="E1308" i="24"/>
  <c r="E1309" i="24"/>
  <c r="E1310" i="24"/>
  <c r="E1311" i="24"/>
  <c r="E1312" i="24"/>
  <c r="E1313" i="24"/>
  <c r="E1314" i="24"/>
  <c r="E1315" i="24"/>
  <c r="E1316" i="24"/>
  <c r="E1317" i="24"/>
  <c r="E1318" i="24"/>
  <c r="E1319" i="24"/>
  <c r="E1320" i="24"/>
  <c r="E1321" i="24"/>
  <c r="E1322" i="24"/>
  <c r="E1323" i="24"/>
  <c r="E1324" i="24"/>
  <c r="E1325" i="24"/>
  <c r="E1326" i="24"/>
  <c r="E1327" i="24"/>
  <c r="E1328" i="24"/>
  <c r="E1329" i="24"/>
  <c r="E1330" i="24"/>
  <c r="E1331" i="24"/>
  <c r="E1332" i="24"/>
  <c r="E1333" i="24"/>
  <c r="E1334" i="24"/>
  <c r="E1335" i="24"/>
  <c r="E1336" i="24"/>
  <c r="E1337" i="24"/>
  <c r="E1338" i="24"/>
  <c r="E1339" i="24"/>
  <c r="E1340" i="24"/>
  <c r="E1341" i="24"/>
  <c r="E1342" i="24"/>
  <c r="E1343" i="24"/>
  <c r="E1344" i="24"/>
  <c r="E1345" i="24"/>
  <c r="E1346" i="24"/>
  <c r="E1347" i="24"/>
  <c r="E1348" i="24"/>
  <c r="E1349" i="24"/>
  <c r="E1350" i="24"/>
  <c r="E1351" i="24"/>
  <c r="E1352" i="24"/>
  <c r="E1353" i="24"/>
  <c r="E1354" i="24"/>
  <c r="E1355" i="24"/>
  <c r="E1356" i="24"/>
  <c r="E1357" i="24"/>
  <c r="E1358" i="24"/>
  <c r="E1359" i="24"/>
  <c r="E1360" i="24"/>
  <c r="E1361" i="24"/>
  <c r="E1362" i="24"/>
  <c r="E1363" i="24"/>
  <c r="E1364" i="24"/>
  <c r="E1365" i="24"/>
  <c r="E1366" i="24"/>
  <c r="E1367" i="24"/>
  <c r="E1368" i="24"/>
  <c r="E1369" i="24"/>
  <c r="E1370" i="24"/>
  <c r="E1371" i="24"/>
  <c r="E1372" i="24"/>
  <c r="E1373" i="24"/>
  <c r="E1374" i="24"/>
  <c r="E1375" i="24"/>
  <c r="E1376" i="24"/>
  <c r="E1377" i="24"/>
  <c r="E1378" i="24"/>
  <c r="E1379" i="24"/>
  <c r="E1380" i="24"/>
  <c r="E1381" i="24"/>
  <c r="E1382" i="24"/>
  <c r="E1383" i="24"/>
  <c r="E1384" i="24"/>
  <c r="E1385" i="24"/>
  <c r="E1386" i="24"/>
  <c r="E1387" i="24"/>
  <c r="E1388" i="24"/>
  <c r="E1389" i="24"/>
  <c r="E1390" i="24"/>
  <c r="E1391" i="24"/>
  <c r="E1392" i="24"/>
  <c r="E1393" i="24"/>
  <c r="E1394" i="24"/>
  <c r="E1395" i="24"/>
  <c r="E1396" i="24"/>
  <c r="E1397" i="24"/>
  <c r="E1398" i="24"/>
  <c r="E1399" i="24"/>
  <c r="E1400" i="24"/>
  <c r="E1401" i="24"/>
  <c r="E1402" i="24"/>
  <c r="E1403" i="24"/>
  <c r="E1404" i="24"/>
  <c r="E1405" i="24"/>
  <c r="E1406" i="24"/>
  <c r="E1407" i="24"/>
  <c r="E1408" i="24"/>
  <c r="E1409" i="24"/>
  <c r="E1410" i="24"/>
  <c r="E1411" i="24"/>
  <c r="E1412" i="24"/>
  <c r="E1413" i="24"/>
  <c r="E1414" i="24"/>
  <c r="E1415" i="24"/>
  <c r="E1416" i="24"/>
  <c r="E1417" i="24"/>
  <c r="E1418" i="24"/>
  <c r="E1419" i="24"/>
  <c r="E1420" i="24"/>
  <c r="E1421" i="24"/>
  <c r="E1422" i="24"/>
  <c r="E1423" i="24"/>
  <c r="E1424" i="24"/>
  <c r="E1425" i="24"/>
  <c r="E1426" i="24"/>
  <c r="E1427" i="24"/>
  <c r="E1428" i="24"/>
  <c r="E1429" i="24"/>
  <c r="E1430" i="24"/>
  <c r="E1431" i="24"/>
  <c r="E1432" i="24"/>
  <c r="E1433" i="24"/>
  <c r="E1434" i="24"/>
  <c r="E1435" i="24"/>
  <c r="E1436" i="24"/>
  <c r="E1437" i="24"/>
  <c r="E1438" i="24"/>
  <c r="E1439" i="24"/>
  <c r="E1440" i="24"/>
  <c r="E1441" i="24"/>
  <c r="E1442" i="24"/>
  <c r="E1443" i="24"/>
  <c r="E1444" i="24"/>
  <c r="E1445" i="24"/>
  <c r="E1446" i="24"/>
  <c r="E1447" i="24"/>
  <c r="E1448" i="24"/>
  <c r="E1449" i="24"/>
  <c r="E1450" i="24"/>
  <c r="E1451" i="24"/>
  <c r="E1452" i="24"/>
  <c r="E1453" i="24"/>
  <c r="E1454" i="24"/>
  <c r="E1455" i="24"/>
  <c r="E1456" i="24"/>
  <c r="E1457" i="24"/>
  <c r="E1458" i="24"/>
  <c r="E1459" i="24"/>
  <c r="E1460" i="24"/>
  <c r="E1461" i="24"/>
  <c r="E1462" i="24"/>
  <c r="E1463" i="24"/>
  <c r="E1464" i="24"/>
  <c r="E1465" i="24"/>
  <c r="E1466" i="24"/>
  <c r="E1467" i="24"/>
  <c r="E1468" i="24"/>
  <c r="E1469" i="24"/>
  <c r="E1470" i="24"/>
  <c r="E1471" i="24"/>
  <c r="E1472" i="24"/>
  <c r="E1473" i="24"/>
  <c r="E1474" i="24"/>
  <c r="E1475" i="24"/>
  <c r="E1476" i="24"/>
  <c r="E1477" i="24"/>
  <c r="E1478" i="24"/>
  <c r="E1479" i="24"/>
  <c r="E1480" i="24"/>
  <c r="E1481" i="24"/>
  <c r="E1482" i="24"/>
  <c r="E1483" i="24"/>
  <c r="E1484" i="24"/>
  <c r="E1485" i="24"/>
  <c r="E1486" i="24"/>
  <c r="E1487" i="24"/>
  <c r="E1488" i="24"/>
  <c r="E1489" i="24"/>
  <c r="E1490" i="24"/>
  <c r="E1491" i="24"/>
  <c r="E1492" i="24"/>
  <c r="E1493" i="24"/>
  <c r="E1494" i="24"/>
  <c r="E1495" i="24"/>
  <c r="E1496" i="24"/>
  <c r="E1497" i="24"/>
  <c r="E1498" i="24"/>
  <c r="E1499" i="24"/>
  <c r="E1500" i="24"/>
  <c r="E1501" i="24"/>
  <c r="E1502" i="24"/>
  <c r="E1503" i="24"/>
  <c r="E1504" i="24"/>
  <c r="E1505" i="24"/>
  <c r="E1506" i="24"/>
  <c r="E1507" i="24"/>
  <c r="E1508" i="24"/>
  <c r="E1509" i="24"/>
  <c r="E1510" i="24"/>
  <c r="E1511" i="24"/>
  <c r="E1512" i="24"/>
  <c r="E1513" i="24"/>
  <c r="E1514" i="24"/>
  <c r="E1515" i="24"/>
  <c r="E1516" i="24"/>
  <c r="E1517" i="24"/>
  <c r="E2" i="24"/>
  <c r="G9" i="9"/>
  <c r="G6" i="9"/>
  <c r="X233" i="15"/>
  <c r="W212" i="15"/>
  <c r="R233" i="15"/>
  <c r="Q233" i="15"/>
  <c r="P233" i="15"/>
  <c r="P212" i="15"/>
  <c r="E233" i="15"/>
  <c r="D233" i="15"/>
  <c r="C233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Z3" i="15"/>
  <c r="Z4" i="15"/>
  <c r="Z5" i="15"/>
  <c r="Z6" i="15"/>
  <c r="Z7" i="15"/>
  <c r="Z8" i="15"/>
  <c r="Z9" i="15"/>
  <c r="Z10" i="15"/>
  <c r="Z11" i="15"/>
  <c r="Z12" i="15"/>
  <c r="Z13" i="15"/>
  <c r="Z14" i="15"/>
  <c r="Z15" i="15"/>
  <c r="Z16" i="15"/>
  <c r="Z17" i="15"/>
  <c r="Z18" i="15"/>
  <c r="Z19" i="15"/>
  <c r="Z20" i="15"/>
  <c r="Z21" i="15"/>
  <c r="Z22" i="15"/>
  <c r="Z23" i="15"/>
  <c r="Z24" i="15"/>
  <c r="Z25" i="15"/>
  <c r="Z26" i="15"/>
  <c r="Z27" i="15"/>
  <c r="Z28" i="15"/>
  <c r="Z29" i="15"/>
  <c r="Z30" i="15"/>
  <c r="Z31" i="15"/>
  <c r="Z32" i="15"/>
  <c r="Z33" i="15"/>
  <c r="Z34" i="15"/>
  <c r="Z35" i="15"/>
  <c r="Z36" i="15"/>
  <c r="Z37" i="15"/>
  <c r="Z38" i="15"/>
  <c r="Z39" i="15"/>
  <c r="Z40" i="15"/>
  <c r="Z41" i="15"/>
  <c r="Z42" i="15"/>
  <c r="Z43" i="15"/>
  <c r="Z44" i="15"/>
  <c r="Z45" i="15"/>
  <c r="Z46" i="15"/>
  <c r="Z47" i="15"/>
  <c r="Z48" i="15"/>
  <c r="Z49" i="15"/>
  <c r="Z50" i="15"/>
  <c r="Z52" i="15"/>
  <c r="Z53" i="15"/>
  <c r="Z54" i="15"/>
  <c r="Z55" i="15"/>
  <c r="Z56" i="15"/>
  <c r="Z57" i="15"/>
  <c r="Z59" i="15"/>
  <c r="Z60" i="15"/>
  <c r="Z61" i="15"/>
  <c r="Z62" i="15"/>
  <c r="Z63" i="15"/>
  <c r="Z64" i="15"/>
  <c r="Z65" i="15"/>
  <c r="Z68" i="15"/>
  <c r="Z69" i="15"/>
  <c r="Z70" i="15"/>
  <c r="Z71" i="15"/>
  <c r="Z72" i="15"/>
  <c r="Z73" i="15"/>
  <c r="Z74" i="15"/>
  <c r="Z75" i="15"/>
  <c r="Z76" i="15"/>
  <c r="Z77" i="15"/>
  <c r="Z78" i="15"/>
  <c r="Z79" i="15"/>
  <c r="Z80" i="15"/>
  <c r="Z81" i="15"/>
  <c r="Z82" i="15"/>
  <c r="Z86" i="15"/>
  <c r="Z88" i="15"/>
  <c r="Z92" i="15"/>
  <c r="Z93" i="15"/>
  <c r="Z94" i="15"/>
  <c r="Z95" i="15"/>
  <c r="Z96" i="15"/>
  <c r="Z97" i="15"/>
  <c r="Z98" i="15"/>
  <c r="Z99" i="15"/>
  <c r="Z100" i="15"/>
  <c r="Z102" i="15"/>
  <c r="Z103" i="15"/>
  <c r="Z104" i="15"/>
  <c r="Z105" i="15"/>
  <c r="Z106" i="15"/>
  <c r="Z107" i="15"/>
  <c r="Z108" i="15"/>
  <c r="Z110" i="15"/>
  <c r="Z111" i="15"/>
  <c r="Z112" i="15"/>
  <c r="Z113" i="15"/>
  <c r="Z114" i="15"/>
  <c r="Z120" i="15"/>
  <c r="Z121" i="15"/>
  <c r="Z123" i="15"/>
  <c r="Z124" i="15"/>
  <c r="Z125" i="15"/>
  <c r="Z126" i="15"/>
  <c r="Z128" i="15"/>
  <c r="Z129" i="15"/>
  <c r="Z130" i="15"/>
  <c r="Z131" i="15"/>
  <c r="Z135" i="15"/>
  <c r="Z136" i="15"/>
  <c r="Z137" i="15"/>
  <c r="Z139" i="15"/>
  <c r="Z140" i="15"/>
  <c r="Z141" i="15"/>
  <c r="Z142" i="15"/>
  <c r="Z143" i="15"/>
  <c r="Z144" i="15"/>
  <c r="Z145" i="15"/>
  <c r="Z146" i="15"/>
  <c r="Z147" i="15"/>
  <c r="Z149" i="15"/>
  <c r="Z150" i="15"/>
  <c r="Z151" i="15"/>
  <c r="Z152" i="15"/>
  <c r="Z153" i="15"/>
  <c r="Z155" i="15"/>
  <c r="Z156" i="15"/>
  <c r="Z157" i="15"/>
  <c r="Z158" i="15"/>
  <c r="Z159" i="15"/>
  <c r="Z160" i="15"/>
  <c r="Z161" i="15"/>
  <c r="Z162" i="15"/>
  <c r="Z163" i="15"/>
  <c r="Z164" i="15"/>
  <c r="Z170" i="15"/>
  <c r="Z174" i="15"/>
  <c r="Z175" i="15"/>
  <c r="Z176" i="15"/>
  <c r="Z177" i="15"/>
  <c r="Z178" i="15"/>
  <c r="Z179" i="15"/>
  <c r="Z180" i="15"/>
  <c r="Z182" i="15"/>
  <c r="Z183" i="15"/>
  <c r="Z184" i="15"/>
  <c r="Z187" i="15"/>
  <c r="Z188" i="15"/>
  <c r="Z189" i="15"/>
  <c r="Z190" i="15"/>
  <c r="Z191" i="15"/>
  <c r="Z192" i="15"/>
  <c r="Z193" i="15"/>
  <c r="Z194" i="15"/>
  <c r="Z195" i="15"/>
  <c r="Z198" i="15"/>
  <c r="Z199" i="15"/>
  <c r="Z200" i="15"/>
  <c r="Z202" i="15"/>
  <c r="Z203" i="15"/>
  <c r="Z204" i="15"/>
  <c r="Z205" i="15"/>
  <c r="Z206" i="15"/>
  <c r="Z207" i="15"/>
  <c r="Z208" i="15"/>
  <c r="Z209" i="15"/>
  <c r="Z210" i="15"/>
  <c r="Z211" i="15"/>
  <c r="Z213" i="15"/>
  <c r="Z214" i="15"/>
  <c r="Z215" i="15"/>
  <c r="Z216" i="15"/>
  <c r="Z217" i="15"/>
  <c r="Z218" i="15"/>
  <c r="Z219" i="15"/>
  <c r="Z220" i="15"/>
  <c r="Z221" i="15"/>
  <c r="Z222" i="15"/>
  <c r="Z223" i="15"/>
  <c r="Z224" i="15"/>
  <c r="Z228" i="15"/>
  <c r="Z229" i="15"/>
  <c r="Z230" i="15"/>
  <c r="Z231" i="15"/>
  <c r="Z232" i="15"/>
  <c r="Y3" i="15"/>
  <c r="Y4" i="15"/>
  <c r="Y5" i="15"/>
  <c r="Y6" i="15"/>
  <c r="Y7" i="15"/>
  <c r="Y8" i="15"/>
  <c r="Y9" i="15"/>
  <c r="Y10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Y52" i="15"/>
  <c r="Y53" i="15"/>
  <c r="Y54" i="15"/>
  <c r="Y55" i="15"/>
  <c r="Y56" i="15"/>
  <c r="Y57" i="15"/>
  <c r="Y59" i="15"/>
  <c r="Y60" i="15"/>
  <c r="Y61" i="15"/>
  <c r="Y62" i="15"/>
  <c r="Y63" i="15"/>
  <c r="Y64" i="15"/>
  <c r="Y65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6" i="15"/>
  <c r="Y88" i="15"/>
  <c r="Y92" i="15"/>
  <c r="Y93" i="15"/>
  <c r="Y94" i="15"/>
  <c r="Y95" i="15"/>
  <c r="Y96" i="15"/>
  <c r="Y97" i="15"/>
  <c r="Y98" i="15"/>
  <c r="Y99" i="15"/>
  <c r="Y100" i="15"/>
  <c r="Y102" i="15"/>
  <c r="Y103" i="15"/>
  <c r="Y104" i="15"/>
  <c r="Y105" i="15"/>
  <c r="Y106" i="15"/>
  <c r="Y107" i="15"/>
  <c r="Y108" i="15"/>
  <c r="Y110" i="15"/>
  <c r="Y111" i="15"/>
  <c r="Y112" i="15"/>
  <c r="Y113" i="15"/>
  <c r="Y114" i="15"/>
  <c r="Y120" i="15"/>
  <c r="Y121" i="15"/>
  <c r="Y123" i="15"/>
  <c r="Y124" i="15"/>
  <c r="Y125" i="15"/>
  <c r="Y126" i="15"/>
  <c r="Y128" i="15"/>
  <c r="Y129" i="15"/>
  <c r="Y130" i="15"/>
  <c r="Y131" i="15"/>
  <c r="Y135" i="15"/>
  <c r="Y136" i="15"/>
  <c r="Y137" i="15"/>
  <c r="Y139" i="15"/>
  <c r="Y140" i="15"/>
  <c r="Y141" i="15"/>
  <c r="Y142" i="15"/>
  <c r="Y143" i="15"/>
  <c r="Y144" i="15"/>
  <c r="Y145" i="15"/>
  <c r="Y146" i="15"/>
  <c r="Y147" i="15"/>
  <c r="Y149" i="15"/>
  <c r="Y150" i="15"/>
  <c r="Y151" i="15"/>
  <c r="Y152" i="15"/>
  <c r="Y153" i="15"/>
  <c r="Y155" i="15"/>
  <c r="Y156" i="15"/>
  <c r="Y157" i="15"/>
  <c r="Y158" i="15"/>
  <c r="Y159" i="15"/>
  <c r="Y160" i="15"/>
  <c r="Y161" i="15"/>
  <c r="Y162" i="15"/>
  <c r="Y163" i="15"/>
  <c r="Y164" i="15"/>
  <c r="Y170" i="15"/>
  <c r="Y174" i="15"/>
  <c r="Y175" i="15"/>
  <c r="Y176" i="15"/>
  <c r="Y177" i="15"/>
  <c r="Y178" i="15"/>
  <c r="Y179" i="15"/>
  <c r="Y180" i="15"/>
  <c r="Y182" i="15"/>
  <c r="Y183" i="15"/>
  <c r="Y184" i="15"/>
  <c r="Y187" i="15"/>
  <c r="Y188" i="15"/>
  <c r="Y189" i="15"/>
  <c r="Y190" i="15"/>
  <c r="Y191" i="15"/>
  <c r="Y192" i="15"/>
  <c r="Y193" i="15"/>
  <c r="Y194" i="15"/>
  <c r="Y195" i="15"/>
  <c r="Y198" i="15"/>
  <c r="Y199" i="15"/>
  <c r="Y200" i="15"/>
  <c r="Y202" i="15"/>
  <c r="Y203" i="15"/>
  <c r="Y204" i="15"/>
  <c r="Y205" i="15"/>
  <c r="Y206" i="15"/>
  <c r="Y207" i="15"/>
  <c r="Y208" i="15"/>
  <c r="Y209" i="15"/>
  <c r="Y210" i="15"/>
  <c r="Y211" i="15"/>
  <c r="Y212" i="15"/>
  <c r="Z212" i="15" s="1"/>
  <c r="Y213" i="15"/>
  <c r="Y214" i="15"/>
  <c r="Y215" i="15"/>
  <c r="Y216" i="15"/>
  <c r="Y217" i="15"/>
  <c r="Y218" i="15"/>
  <c r="Y219" i="15"/>
  <c r="Y220" i="15"/>
  <c r="Y221" i="15"/>
  <c r="Y222" i="15"/>
  <c r="Y223" i="15"/>
  <c r="Y224" i="15"/>
  <c r="Y228" i="15"/>
  <c r="Y229" i="15"/>
  <c r="Y230" i="15"/>
  <c r="Y231" i="15"/>
  <c r="Y232" i="15"/>
  <c r="X3" i="15"/>
  <c r="X4" i="15"/>
  <c r="X5" i="15"/>
  <c r="X6" i="15"/>
  <c r="X7" i="15"/>
  <c r="X8" i="15"/>
  <c r="X9" i="15"/>
  <c r="X10" i="15"/>
  <c r="X11" i="15"/>
  <c r="X12" i="15"/>
  <c r="X13" i="15"/>
  <c r="X14" i="15"/>
  <c r="X15" i="15"/>
  <c r="X16" i="15"/>
  <c r="X17" i="15"/>
  <c r="X18" i="15"/>
  <c r="X19" i="15"/>
  <c r="X20" i="15"/>
  <c r="X21" i="15"/>
  <c r="X22" i="15"/>
  <c r="X23" i="15"/>
  <c r="X24" i="15"/>
  <c r="X25" i="15"/>
  <c r="X26" i="15"/>
  <c r="X27" i="15"/>
  <c r="X28" i="15"/>
  <c r="X29" i="15"/>
  <c r="X30" i="15"/>
  <c r="X31" i="15"/>
  <c r="X32" i="15"/>
  <c r="X33" i="15"/>
  <c r="X34" i="15"/>
  <c r="X35" i="15"/>
  <c r="X36" i="15"/>
  <c r="X37" i="15"/>
  <c r="X38" i="15"/>
  <c r="X39" i="15"/>
  <c r="X40" i="15"/>
  <c r="X41" i="15"/>
  <c r="X42" i="15"/>
  <c r="X43" i="15"/>
  <c r="X44" i="15"/>
  <c r="X45" i="15"/>
  <c r="X46" i="15"/>
  <c r="X47" i="15"/>
  <c r="X48" i="15"/>
  <c r="X49" i="15"/>
  <c r="X50" i="15"/>
  <c r="X51" i="15"/>
  <c r="Y51" i="15" s="1"/>
  <c r="Z51" i="15" s="1"/>
  <c r="X52" i="15"/>
  <c r="X53" i="15"/>
  <c r="X54" i="15"/>
  <c r="X55" i="15"/>
  <c r="X56" i="15"/>
  <c r="X57" i="15"/>
  <c r="X58" i="15"/>
  <c r="Y58" i="15" s="1"/>
  <c r="Z58" i="15" s="1"/>
  <c r="X59" i="15"/>
  <c r="X60" i="15"/>
  <c r="X61" i="15"/>
  <c r="X62" i="15"/>
  <c r="X63" i="15"/>
  <c r="X64" i="15"/>
  <c r="X65" i="15"/>
  <c r="X66" i="15"/>
  <c r="Y66" i="15" s="1"/>
  <c r="Z66" i="15" s="1"/>
  <c r="X67" i="15"/>
  <c r="Y67" i="15" s="1"/>
  <c r="Z67" i="15" s="1"/>
  <c r="X68" i="15"/>
  <c r="X69" i="15"/>
  <c r="X70" i="15"/>
  <c r="X71" i="15"/>
  <c r="X72" i="15"/>
  <c r="X73" i="15"/>
  <c r="X74" i="15"/>
  <c r="X75" i="15"/>
  <c r="X76" i="15"/>
  <c r="X77" i="15"/>
  <c r="X78" i="15"/>
  <c r="X79" i="15"/>
  <c r="X80" i="15"/>
  <c r="X81" i="15"/>
  <c r="X82" i="15"/>
  <c r="X83" i="15"/>
  <c r="Y83" i="15" s="1"/>
  <c r="Z83" i="15" s="1"/>
  <c r="X84" i="15"/>
  <c r="Y84" i="15" s="1"/>
  <c r="Z84" i="15" s="1"/>
  <c r="X85" i="15"/>
  <c r="Y85" i="15" s="1"/>
  <c r="Z85" i="15" s="1"/>
  <c r="X86" i="15"/>
  <c r="X87" i="15"/>
  <c r="Y87" i="15" s="1"/>
  <c r="Z87" i="15" s="1"/>
  <c r="X88" i="15"/>
  <c r="X89" i="15"/>
  <c r="Y89" i="15" s="1"/>
  <c r="Z89" i="15" s="1"/>
  <c r="X90" i="15"/>
  <c r="Y90" i="15" s="1"/>
  <c r="Z90" i="15" s="1"/>
  <c r="X91" i="15"/>
  <c r="Y91" i="15" s="1"/>
  <c r="Z91" i="15" s="1"/>
  <c r="X92" i="15"/>
  <c r="X93" i="15"/>
  <c r="X94" i="15"/>
  <c r="X95" i="15"/>
  <c r="X96" i="15"/>
  <c r="X97" i="15"/>
  <c r="X98" i="15"/>
  <c r="X99" i="15"/>
  <c r="X100" i="15"/>
  <c r="X101" i="15"/>
  <c r="Y101" i="15" s="1"/>
  <c r="Z101" i="15" s="1"/>
  <c r="X102" i="15"/>
  <c r="X103" i="15"/>
  <c r="X104" i="15"/>
  <c r="X105" i="15"/>
  <c r="X106" i="15"/>
  <c r="X107" i="15"/>
  <c r="X108" i="15"/>
  <c r="X109" i="15"/>
  <c r="Y109" i="15" s="1"/>
  <c r="Z109" i="15" s="1"/>
  <c r="X110" i="15"/>
  <c r="X111" i="15"/>
  <c r="X112" i="15"/>
  <c r="X113" i="15"/>
  <c r="X114" i="15"/>
  <c r="X115" i="15"/>
  <c r="Y115" i="15" s="1"/>
  <c r="Z115" i="15" s="1"/>
  <c r="X116" i="15"/>
  <c r="Y116" i="15" s="1"/>
  <c r="Z116" i="15" s="1"/>
  <c r="X117" i="15"/>
  <c r="Y117" i="15" s="1"/>
  <c r="Z117" i="15" s="1"/>
  <c r="X118" i="15"/>
  <c r="Y118" i="15" s="1"/>
  <c r="Z118" i="15" s="1"/>
  <c r="X119" i="15"/>
  <c r="Y119" i="15" s="1"/>
  <c r="Z119" i="15" s="1"/>
  <c r="X120" i="15"/>
  <c r="X121" i="15"/>
  <c r="X122" i="15"/>
  <c r="Y122" i="15" s="1"/>
  <c r="Z122" i="15" s="1"/>
  <c r="X123" i="15"/>
  <c r="X124" i="15"/>
  <c r="X125" i="15"/>
  <c r="X126" i="15"/>
  <c r="X127" i="15"/>
  <c r="Y127" i="15" s="1"/>
  <c r="Z127" i="15" s="1"/>
  <c r="X128" i="15"/>
  <c r="X129" i="15"/>
  <c r="X130" i="15"/>
  <c r="X131" i="15"/>
  <c r="X132" i="15"/>
  <c r="Y132" i="15" s="1"/>
  <c r="Z132" i="15" s="1"/>
  <c r="X133" i="15"/>
  <c r="Y133" i="15" s="1"/>
  <c r="Z133" i="15" s="1"/>
  <c r="X134" i="15"/>
  <c r="Y134" i="15" s="1"/>
  <c r="Z134" i="15" s="1"/>
  <c r="X135" i="15"/>
  <c r="X136" i="15"/>
  <c r="X137" i="15"/>
  <c r="X138" i="15"/>
  <c r="Y138" i="15" s="1"/>
  <c r="Z138" i="15" s="1"/>
  <c r="X139" i="15"/>
  <c r="X140" i="15"/>
  <c r="X141" i="15"/>
  <c r="X142" i="15"/>
  <c r="X143" i="15"/>
  <c r="X144" i="15"/>
  <c r="X145" i="15"/>
  <c r="X146" i="15"/>
  <c r="X147" i="15"/>
  <c r="X148" i="15"/>
  <c r="Y148" i="15" s="1"/>
  <c r="Z148" i="15" s="1"/>
  <c r="X149" i="15"/>
  <c r="X150" i="15"/>
  <c r="X151" i="15"/>
  <c r="X152" i="15"/>
  <c r="X153" i="15"/>
  <c r="X154" i="15"/>
  <c r="Y154" i="15" s="1"/>
  <c r="Z154" i="15" s="1"/>
  <c r="X155" i="15"/>
  <c r="X156" i="15"/>
  <c r="X157" i="15"/>
  <c r="X158" i="15"/>
  <c r="X159" i="15"/>
  <c r="X160" i="15"/>
  <c r="X161" i="15"/>
  <c r="X162" i="15"/>
  <c r="X163" i="15"/>
  <c r="X164" i="15"/>
  <c r="X165" i="15"/>
  <c r="Y165" i="15" s="1"/>
  <c r="Z165" i="15" s="1"/>
  <c r="X166" i="15"/>
  <c r="Y166" i="15" s="1"/>
  <c r="Z166" i="15" s="1"/>
  <c r="X167" i="15"/>
  <c r="Y167" i="15" s="1"/>
  <c r="Z167" i="15" s="1"/>
  <c r="X168" i="15"/>
  <c r="Y168" i="15" s="1"/>
  <c r="Z168" i="15" s="1"/>
  <c r="X169" i="15"/>
  <c r="Y169" i="15" s="1"/>
  <c r="Z169" i="15" s="1"/>
  <c r="X170" i="15"/>
  <c r="X171" i="15"/>
  <c r="Y171" i="15" s="1"/>
  <c r="Z171" i="15" s="1"/>
  <c r="X172" i="15"/>
  <c r="Y172" i="15" s="1"/>
  <c r="Z172" i="15" s="1"/>
  <c r="X173" i="15"/>
  <c r="Y173" i="15" s="1"/>
  <c r="Z173" i="15" s="1"/>
  <c r="X174" i="15"/>
  <c r="X175" i="15"/>
  <c r="X176" i="15"/>
  <c r="X177" i="15"/>
  <c r="X178" i="15"/>
  <c r="X179" i="15"/>
  <c r="X180" i="15"/>
  <c r="X181" i="15"/>
  <c r="Y181" i="15" s="1"/>
  <c r="Z181" i="15" s="1"/>
  <c r="X182" i="15"/>
  <c r="X183" i="15"/>
  <c r="X184" i="15"/>
  <c r="X185" i="15"/>
  <c r="Y185" i="15" s="1"/>
  <c r="Z185" i="15" s="1"/>
  <c r="X186" i="15"/>
  <c r="Y186" i="15" s="1"/>
  <c r="Z186" i="15" s="1"/>
  <c r="X187" i="15"/>
  <c r="X188" i="15"/>
  <c r="X189" i="15"/>
  <c r="X190" i="15"/>
  <c r="X191" i="15"/>
  <c r="X192" i="15"/>
  <c r="X193" i="15"/>
  <c r="X194" i="15"/>
  <c r="X195" i="15"/>
  <c r="X196" i="15"/>
  <c r="Y196" i="15" s="1"/>
  <c r="Z196" i="15" s="1"/>
  <c r="X197" i="15"/>
  <c r="Y197" i="15" s="1"/>
  <c r="Z197" i="15" s="1"/>
  <c r="X198" i="15"/>
  <c r="X199" i="15"/>
  <c r="X200" i="15"/>
  <c r="X201" i="15"/>
  <c r="Y201" i="15" s="1"/>
  <c r="Z201" i="15" s="1"/>
  <c r="X202" i="15"/>
  <c r="X203" i="15"/>
  <c r="X204" i="15"/>
  <c r="X205" i="15"/>
  <c r="X206" i="15"/>
  <c r="X207" i="15"/>
  <c r="X208" i="15"/>
  <c r="X209" i="15"/>
  <c r="X210" i="15"/>
  <c r="X211" i="15"/>
  <c r="X212" i="15"/>
  <c r="X213" i="15"/>
  <c r="X214" i="15"/>
  <c r="X215" i="15"/>
  <c r="X216" i="15"/>
  <c r="X217" i="15"/>
  <c r="X218" i="15"/>
  <c r="X219" i="15"/>
  <c r="X220" i="15"/>
  <c r="X221" i="15"/>
  <c r="X222" i="15"/>
  <c r="X223" i="15"/>
  <c r="X224" i="15"/>
  <c r="X225" i="15"/>
  <c r="Y225" i="15" s="1"/>
  <c r="Z225" i="15" s="1"/>
  <c r="X226" i="15"/>
  <c r="Y226" i="15" s="1"/>
  <c r="Z226" i="15" s="1"/>
  <c r="X227" i="15"/>
  <c r="Y227" i="15" s="1"/>
  <c r="Z227" i="15" s="1"/>
  <c r="X228" i="15"/>
  <c r="X229" i="15"/>
  <c r="X230" i="15"/>
  <c r="X231" i="15"/>
  <c r="X232" i="15"/>
  <c r="X2" i="15"/>
  <c r="Y2" i="15" s="1"/>
  <c r="Z2" i="15" s="1"/>
  <c r="W3" i="15"/>
  <c r="W4" i="15"/>
  <c r="W5" i="15"/>
  <c r="W6" i="15"/>
  <c r="W7" i="15"/>
  <c r="W8" i="15"/>
  <c r="W9" i="15"/>
  <c r="W10" i="15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40" i="15"/>
  <c r="W41" i="15"/>
  <c r="W42" i="15"/>
  <c r="W43" i="15"/>
  <c r="W44" i="15"/>
  <c r="W45" i="15"/>
  <c r="W46" i="15"/>
  <c r="W47" i="15"/>
  <c r="W48" i="15"/>
  <c r="W49" i="15"/>
  <c r="W50" i="15"/>
  <c r="W51" i="15"/>
  <c r="W52" i="15"/>
  <c r="W53" i="15"/>
  <c r="W54" i="15"/>
  <c r="W55" i="15"/>
  <c r="W56" i="15"/>
  <c r="W57" i="15"/>
  <c r="W58" i="15"/>
  <c r="W59" i="15"/>
  <c r="W60" i="15"/>
  <c r="W61" i="15"/>
  <c r="W62" i="15"/>
  <c r="W63" i="15"/>
  <c r="W64" i="15"/>
  <c r="W65" i="15"/>
  <c r="W66" i="15"/>
  <c r="W67" i="15"/>
  <c r="W68" i="15"/>
  <c r="W69" i="15"/>
  <c r="W70" i="15"/>
  <c r="W71" i="15"/>
  <c r="W72" i="15"/>
  <c r="W73" i="15"/>
  <c r="W74" i="15"/>
  <c r="W75" i="15"/>
  <c r="W76" i="15"/>
  <c r="W77" i="15"/>
  <c r="W78" i="15"/>
  <c r="W79" i="15"/>
  <c r="W80" i="15"/>
  <c r="W81" i="15"/>
  <c r="W82" i="15"/>
  <c r="W83" i="15"/>
  <c r="W84" i="15"/>
  <c r="W85" i="15"/>
  <c r="W86" i="15"/>
  <c r="W87" i="15"/>
  <c r="W88" i="15"/>
  <c r="W89" i="15"/>
  <c r="W90" i="15"/>
  <c r="W91" i="15"/>
  <c r="W92" i="15"/>
  <c r="W93" i="15"/>
  <c r="W94" i="15"/>
  <c r="W95" i="15"/>
  <c r="W96" i="15"/>
  <c r="W97" i="15"/>
  <c r="W98" i="15"/>
  <c r="W99" i="15"/>
  <c r="W100" i="15"/>
  <c r="W101" i="15"/>
  <c r="W102" i="15"/>
  <c r="W103" i="15"/>
  <c r="W104" i="15"/>
  <c r="W105" i="15"/>
  <c r="W106" i="15"/>
  <c r="W107" i="15"/>
  <c r="W108" i="15"/>
  <c r="W109" i="15"/>
  <c r="W110" i="15"/>
  <c r="W111" i="15"/>
  <c r="W112" i="15"/>
  <c r="W113" i="15"/>
  <c r="W114" i="15"/>
  <c r="W115" i="15"/>
  <c r="W116" i="15"/>
  <c r="W117" i="15"/>
  <c r="W118" i="15"/>
  <c r="W119" i="15"/>
  <c r="W120" i="15"/>
  <c r="W121" i="15"/>
  <c r="W122" i="15"/>
  <c r="W123" i="15"/>
  <c r="W124" i="15"/>
  <c r="W125" i="15"/>
  <c r="W126" i="15"/>
  <c r="W127" i="15"/>
  <c r="W128" i="15"/>
  <c r="W129" i="15"/>
  <c r="W130" i="15"/>
  <c r="W131" i="15"/>
  <c r="W132" i="15"/>
  <c r="W133" i="15"/>
  <c r="W134" i="15"/>
  <c r="W135" i="15"/>
  <c r="W136" i="15"/>
  <c r="W137" i="15"/>
  <c r="W138" i="15"/>
  <c r="W139" i="15"/>
  <c r="W140" i="15"/>
  <c r="W141" i="15"/>
  <c r="W142" i="15"/>
  <c r="W143" i="15"/>
  <c r="W144" i="15"/>
  <c r="W145" i="15"/>
  <c r="W146" i="15"/>
  <c r="W147" i="15"/>
  <c r="W148" i="15"/>
  <c r="W149" i="15"/>
  <c r="W150" i="15"/>
  <c r="W151" i="15"/>
  <c r="W152" i="15"/>
  <c r="W153" i="15"/>
  <c r="W154" i="15"/>
  <c r="W155" i="15"/>
  <c r="W156" i="15"/>
  <c r="W157" i="15"/>
  <c r="W158" i="15"/>
  <c r="W159" i="15"/>
  <c r="W160" i="15"/>
  <c r="W161" i="15"/>
  <c r="W162" i="15"/>
  <c r="W163" i="15"/>
  <c r="W164" i="15"/>
  <c r="W165" i="15"/>
  <c r="W166" i="15"/>
  <c r="W167" i="15"/>
  <c r="W168" i="15"/>
  <c r="W169" i="15"/>
  <c r="W170" i="15"/>
  <c r="W171" i="15"/>
  <c r="W172" i="15"/>
  <c r="W173" i="15"/>
  <c r="W174" i="15"/>
  <c r="W175" i="15"/>
  <c r="W176" i="15"/>
  <c r="W177" i="15"/>
  <c r="W178" i="15"/>
  <c r="W179" i="15"/>
  <c r="W180" i="15"/>
  <c r="W181" i="15"/>
  <c r="W182" i="15"/>
  <c r="W183" i="15"/>
  <c r="W184" i="15"/>
  <c r="W185" i="15"/>
  <c r="W186" i="15"/>
  <c r="W187" i="15"/>
  <c r="W188" i="15"/>
  <c r="W189" i="15"/>
  <c r="W190" i="15"/>
  <c r="W191" i="15"/>
  <c r="W192" i="15"/>
  <c r="W193" i="15"/>
  <c r="W194" i="15"/>
  <c r="W195" i="15"/>
  <c r="W196" i="15"/>
  <c r="W197" i="15"/>
  <c r="W198" i="15"/>
  <c r="W199" i="15"/>
  <c r="W200" i="15"/>
  <c r="W201" i="15"/>
  <c r="W202" i="15"/>
  <c r="W203" i="15"/>
  <c r="W204" i="15"/>
  <c r="W205" i="15"/>
  <c r="W206" i="15"/>
  <c r="W207" i="15"/>
  <c r="W208" i="15"/>
  <c r="W209" i="15"/>
  <c r="W210" i="15"/>
  <c r="W211" i="15"/>
  <c r="W213" i="15"/>
  <c r="W214" i="15"/>
  <c r="W215" i="15"/>
  <c r="W216" i="15"/>
  <c r="W217" i="15"/>
  <c r="W218" i="15"/>
  <c r="W219" i="15"/>
  <c r="W220" i="15"/>
  <c r="W221" i="15"/>
  <c r="W222" i="15"/>
  <c r="W223" i="15"/>
  <c r="W224" i="15"/>
  <c r="W225" i="15"/>
  <c r="W226" i="15"/>
  <c r="W227" i="15"/>
  <c r="W228" i="15"/>
  <c r="W229" i="15"/>
  <c r="W230" i="15"/>
  <c r="W231" i="15"/>
  <c r="W232" i="15"/>
  <c r="W2" i="15"/>
  <c r="T3" i="15"/>
  <c r="T4" i="15"/>
  <c r="T5" i="15"/>
  <c r="T6" i="15"/>
  <c r="T7" i="15"/>
  <c r="T8" i="15"/>
  <c r="T9" i="15"/>
  <c r="T10" i="15"/>
  <c r="T11" i="15"/>
  <c r="T12" i="15"/>
  <c r="T13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30" i="15"/>
  <c r="T31" i="15"/>
  <c r="T32" i="15"/>
  <c r="T33" i="15"/>
  <c r="T34" i="15"/>
  <c r="T35" i="15"/>
  <c r="T36" i="15"/>
  <c r="T37" i="15"/>
  <c r="T38" i="15"/>
  <c r="T39" i="15"/>
  <c r="T40" i="15"/>
  <c r="T41" i="15"/>
  <c r="T42" i="15"/>
  <c r="T43" i="15"/>
  <c r="T44" i="15"/>
  <c r="T45" i="15"/>
  <c r="T46" i="15"/>
  <c r="T47" i="15"/>
  <c r="T48" i="15"/>
  <c r="T49" i="15"/>
  <c r="T50" i="15"/>
  <c r="T51" i="15"/>
  <c r="T52" i="15"/>
  <c r="T53" i="15"/>
  <c r="T54" i="15"/>
  <c r="T55" i="15"/>
  <c r="T56" i="15"/>
  <c r="T57" i="15"/>
  <c r="T58" i="15"/>
  <c r="T59" i="15"/>
  <c r="T60" i="15"/>
  <c r="T61" i="15"/>
  <c r="T62" i="15"/>
  <c r="T63" i="15"/>
  <c r="T64" i="15"/>
  <c r="T65" i="15"/>
  <c r="T66" i="15"/>
  <c r="T67" i="15"/>
  <c r="T68" i="15"/>
  <c r="T69" i="15"/>
  <c r="T70" i="15"/>
  <c r="T71" i="15"/>
  <c r="T72" i="15"/>
  <c r="T73" i="15"/>
  <c r="T74" i="15"/>
  <c r="T75" i="15"/>
  <c r="T76" i="15"/>
  <c r="T77" i="15"/>
  <c r="T78" i="15"/>
  <c r="T79" i="15"/>
  <c r="T80" i="15"/>
  <c r="T81" i="15"/>
  <c r="T82" i="15"/>
  <c r="T83" i="15"/>
  <c r="T84" i="15"/>
  <c r="T85" i="15"/>
  <c r="T86" i="15"/>
  <c r="T87" i="15"/>
  <c r="T88" i="15"/>
  <c r="T89" i="15"/>
  <c r="T90" i="15"/>
  <c r="T91" i="15"/>
  <c r="T92" i="15"/>
  <c r="T93" i="15"/>
  <c r="T94" i="15"/>
  <c r="T95" i="15"/>
  <c r="T96" i="15"/>
  <c r="T97" i="15"/>
  <c r="T98" i="15"/>
  <c r="T99" i="15"/>
  <c r="T100" i="15"/>
  <c r="T101" i="15"/>
  <c r="T102" i="15"/>
  <c r="T103" i="15"/>
  <c r="T104" i="15"/>
  <c r="T105" i="15"/>
  <c r="T106" i="15"/>
  <c r="T107" i="15"/>
  <c r="T108" i="15"/>
  <c r="T109" i="15"/>
  <c r="T110" i="15"/>
  <c r="T111" i="15"/>
  <c r="T112" i="15"/>
  <c r="T113" i="15"/>
  <c r="T114" i="15"/>
  <c r="T115" i="15"/>
  <c r="T116" i="15"/>
  <c r="T117" i="15"/>
  <c r="T118" i="15"/>
  <c r="T119" i="15"/>
  <c r="T120" i="15"/>
  <c r="T121" i="15"/>
  <c r="T122" i="15"/>
  <c r="T123" i="15"/>
  <c r="T124" i="15"/>
  <c r="T125" i="15"/>
  <c r="T126" i="15"/>
  <c r="T127" i="15"/>
  <c r="T128" i="15"/>
  <c r="T129" i="15"/>
  <c r="T130" i="15"/>
  <c r="T131" i="15"/>
  <c r="T132" i="15"/>
  <c r="T133" i="15"/>
  <c r="T134" i="15"/>
  <c r="T135" i="15"/>
  <c r="T136" i="15"/>
  <c r="T137" i="15"/>
  <c r="T138" i="15"/>
  <c r="T139" i="15"/>
  <c r="T140" i="15"/>
  <c r="T141" i="15"/>
  <c r="T142" i="15"/>
  <c r="T143" i="15"/>
  <c r="T144" i="15"/>
  <c r="T145" i="15"/>
  <c r="T146" i="15"/>
  <c r="T147" i="15"/>
  <c r="T148" i="15"/>
  <c r="T149" i="15"/>
  <c r="T150" i="15"/>
  <c r="T151" i="15"/>
  <c r="T152" i="15"/>
  <c r="T153" i="15"/>
  <c r="T154" i="15"/>
  <c r="T155" i="15"/>
  <c r="T156" i="15"/>
  <c r="T157" i="15"/>
  <c r="T158" i="15"/>
  <c r="T159" i="15"/>
  <c r="T160" i="15"/>
  <c r="T161" i="15"/>
  <c r="T162" i="15"/>
  <c r="T163" i="15"/>
  <c r="T164" i="15"/>
  <c r="T165" i="15"/>
  <c r="T166" i="15"/>
  <c r="T167" i="15"/>
  <c r="T168" i="15"/>
  <c r="T169" i="15"/>
  <c r="T170" i="15"/>
  <c r="T171" i="15"/>
  <c r="T172" i="15"/>
  <c r="T173" i="15"/>
  <c r="T174" i="15"/>
  <c r="T175" i="15"/>
  <c r="T176" i="15"/>
  <c r="T177" i="15"/>
  <c r="T178" i="15"/>
  <c r="T179" i="15"/>
  <c r="T180" i="15"/>
  <c r="T181" i="15"/>
  <c r="T182" i="15"/>
  <c r="T183" i="15"/>
  <c r="T184" i="15"/>
  <c r="T185" i="15"/>
  <c r="T186" i="15"/>
  <c r="T187" i="15"/>
  <c r="T188" i="15"/>
  <c r="T189" i="15"/>
  <c r="T190" i="15"/>
  <c r="T191" i="15"/>
  <c r="T192" i="15"/>
  <c r="T193" i="15"/>
  <c r="T194" i="15"/>
  <c r="T195" i="15"/>
  <c r="T196" i="15"/>
  <c r="T197" i="15"/>
  <c r="T198" i="15"/>
  <c r="T199" i="15"/>
  <c r="T200" i="15"/>
  <c r="T201" i="15"/>
  <c r="T202" i="15"/>
  <c r="T203" i="15"/>
  <c r="T204" i="15"/>
  <c r="T205" i="15"/>
  <c r="T206" i="15"/>
  <c r="T207" i="15"/>
  <c r="T208" i="15"/>
  <c r="T209" i="15"/>
  <c r="T210" i="15"/>
  <c r="T211" i="15"/>
  <c r="T213" i="15"/>
  <c r="T214" i="15"/>
  <c r="T215" i="15"/>
  <c r="T216" i="15"/>
  <c r="T217" i="15"/>
  <c r="T218" i="15"/>
  <c r="T219" i="15"/>
  <c r="T220" i="15"/>
  <c r="T221" i="15"/>
  <c r="T222" i="15"/>
  <c r="T223" i="15"/>
  <c r="T224" i="15"/>
  <c r="T225" i="15"/>
  <c r="T226" i="15"/>
  <c r="T227" i="15"/>
  <c r="T228" i="15"/>
  <c r="T229" i="15"/>
  <c r="T230" i="15"/>
  <c r="T231" i="15"/>
  <c r="T2" i="15"/>
  <c r="S3" i="15"/>
  <c r="S4" i="15"/>
  <c r="S5" i="15"/>
  <c r="S6" i="15"/>
  <c r="S7" i="15"/>
  <c r="S8" i="15"/>
  <c r="S9" i="15"/>
  <c r="S10" i="15"/>
  <c r="S11" i="15"/>
  <c r="S12" i="15"/>
  <c r="S13" i="15"/>
  <c r="S14" i="15"/>
  <c r="S15" i="15"/>
  <c r="S16" i="15"/>
  <c r="S17" i="15"/>
  <c r="S18" i="15"/>
  <c r="S19" i="15"/>
  <c r="S20" i="15"/>
  <c r="S21" i="15"/>
  <c r="S22" i="15"/>
  <c r="S23" i="15"/>
  <c r="S24" i="15"/>
  <c r="S25" i="15"/>
  <c r="S26" i="15"/>
  <c r="S27" i="15"/>
  <c r="S28" i="15"/>
  <c r="S29" i="15"/>
  <c r="S30" i="15"/>
  <c r="S31" i="15"/>
  <c r="S32" i="15"/>
  <c r="S33" i="15"/>
  <c r="S34" i="15"/>
  <c r="S35" i="15"/>
  <c r="S36" i="15"/>
  <c r="S37" i="15"/>
  <c r="S38" i="15"/>
  <c r="S39" i="15"/>
  <c r="S40" i="15"/>
  <c r="S41" i="15"/>
  <c r="S42" i="15"/>
  <c r="S43" i="15"/>
  <c r="S44" i="15"/>
  <c r="S45" i="15"/>
  <c r="S46" i="15"/>
  <c r="S47" i="15"/>
  <c r="S48" i="15"/>
  <c r="S49" i="15"/>
  <c r="S50" i="15"/>
  <c r="S51" i="15"/>
  <c r="S52" i="15"/>
  <c r="S53" i="15"/>
  <c r="S54" i="15"/>
  <c r="S55" i="15"/>
  <c r="S56" i="15"/>
  <c r="S57" i="15"/>
  <c r="S58" i="15"/>
  <c r="S59" i="15"/>
  <c r="S60" i="15"/>
  <c r="S61" i="15"/>
  <c r="S62" i="15"/>
  <c r="S63" i="15"/>
  <c r="S64" i="15"/>
  <c r="S65" i="15"/>
  <c r="S66" i="15"/>
  <c r="S67" i="15"/>
  <c r="S68" i="15"/>
  <c r="S69" i="15"/>
  <c r="S70" i="15"/>
  <c r="S71" i="15"/>
  <c r="S72" i="15"/>
  <c r="S73" i="15"/>
  <c r="S74" i="15"/>
  <c r="S75" i="15"/>
  <c r="S76" i="15"/>
  <c r="S77" i="15"/>
  <c r="S78" i="15"/>
  <c r="S79" i="15"/>
  <c r="S80" i="15"/>
  <c r="S81" i="15"/>
  <c r="S82" i="15"/>
  <c r="S83" i="15"/>
  <c r="S84" i="15"/>
  <c r="S85" i="15"/>
  <c r="S86" i="15"/>
  <c r="S87" i="15"/>
  <c r="S88" i="15"/>
  <c r="S89" i="15"/>
  <c r="S90" i="15"/>
  <c r="S91" i="15"/>
  <c r="S92" i="15"/>
  <c r="S93" i="15"/>
  <c r="S94" i="15"/>
  <c r="S95" i="15"/>
  <c r="S96" i="15"/>
  <c r="S97" i="15"/>
  <c r="S98" i="15"/>
  <c r="S99" i="15"/>
  <c r="S100" i="15"/>
  <c r="S101" i="15"/>
  <c r="S102" i="15"/>
  <c r="S103" i="15"/>
  <c r="S104" i="15"/>
  <c r="S105" i="15"/>
  <c r="S106" i="15"/>
  <c r="S107" i="15"/>
  <c r="S108" i="15"/>
  <c r="S109" i="15"/>
  <c r="S110" i="15"/>
  <c r="S111" i="15"/>
  <c r="S112" i="15"/>
  <c r="S113" i="15"/>
  <c r="S114" i="15"/>
  <c r="S115" i="15"/>
  <c r="S116" i="15"/>
  <c r="S117" i="15"/>
  <c r="S118" i="15"/>
  <c r="S119" i="15"/>
  <c r="S120" i="15"/>
  <c r="S121" i="15"/>
  <c r="S122" i="15"/>
  <c r="S123" i="15"/>
  <c r="S124" i="15"/>
  <c r="S125" i="15"/>
  <c r="S126" i="15"/>
  <c r="S127" i="15"/>
  <c r="S128" i="15"/>
  <c r="S129" i="15"/>
  <c r="S130" i="15"/>
  <c r="S131" i="15"/>
  <c r="S132" i="15"/>
  <c r="S133" i="15"/>
  <c r="S134" i="15"/>
  <c r="S135" i="15"/>
  <c r="S136" i="15"/>
  <c r="S137" i="15"/>
  <c r="S138" i="15"/>
  <c r="S139" i="15"/>
  <c r="S140" i="15"/>
  <c r="S141" i="15"/>
  <c r="S142" i="15"/>
  <c r="S143" i="15"/>
  <c r="S144" i="15"/>
  <c r="S145" i="15"/>
  <c r="S146" i="15"/>
  <c r="S147" i="15"/>
  <c r="S148" i="15"/>
  <c r="S149" i="15"/>
  <c r="S150" i="15"/>
  <c r="S151" i="15"/>
  <c r="S152" i="15"/>
  <c r="S153" i="15"/>
  <c r="S154" i="15"/>
  <c r="S155" i="15"/>
  <c r="S156" i="15"/>
  <c r="S157" i="15"/>
  <c r="S158" i="15"/>
  <c r="S159" i="15"/>
  <c r="S160" i="15"/>
  <c r="S161" i="15"/>
  <c r="S162" i="15"/>
  <c r="S163" i="15"/>
  <c r="S164" i="15"/>
  <c r="S165" i="15"/>
  <c r="S166" i="15"/>
  <c r="S167" i="15"/>
  <c r="S168" i="15"/>
  <c r="S169" i="15"/>
  <c r="S170" i="15"/>
  <c r="S171" i="15"/>
  <c r="S172" i="15"/>
  <c r="S173" i="15"/>
  <c r="S174" i="15"/>
  <c r="S175" i="15"/>
  <c r="S176" i="15"/>
  <c r="S177" i="15"/>
  <c r="S178" i="15"/>
  <c r="S179" i="15"/>
  <c r="S180" i="15"/>
  <c r="S181" i="15"/>
  <c r="S182" i="15"/>
  <c r="S183" i="15"/>
  <c r="S184" i="15"/>
  <c r="S185" i="15"/>
  <c r="S186" i="15"/>
  <c r="S187" i="15"/>
  <c r="S188" i="15"/>
  <c r="S189" i="15"/>
  <c r="S190" i="15"/>
  <c r="S191" i="15"/>
  <c r="S192" i="15"/>
  <c r="S193" i="15"/>
  <c r="S194" i="15"/>
  <c r="S195" i="15"/>
  <c r="S196" i="15"/>
  <c r="S197" i="15"/>
  <c r="S198" i="15"/>
  <c r="S199" i="15"/>
  <c r="S200" i="15"/>
  <c r="S201" i="15"/>
  <c r="S202" i="15"/>
  <c r="S203" i="15"/>
  <c r="S204" i="15"/>
  <c r="S205" i="15"/>
  <c r="S206" i="15"/>
  <c r="S207" i="15"/>
  <c r="S208" i="15"/>
  <c r="S209" i="15"/>
  <c r="S210" i="15"/>
  <c r="S211" i="15"/>
  <c r="S212" i="15"/>
  <c r="T212" i="15" s="1"/>
  <c r="S213" i="15"/>
  <c r="S214" i="15"/>
  <c r="S215" i="15"/>
  <c r="S216" i="15"/>
  <c r="S217" i="15"/>
  <c r="S218" i="15"/>
  <c r="S219" i="15"/>
  <c r="S220" i="15"/>
  <c r="S221" i="15"/>
  <c r="S222" i="15"/>
  <c r="S223" i="15"/>
  <c r="S224" i="15"/>
  <c r="S225" i="15"/>
  <c r="S226" i="15"/>
  <c r="S227" i="15"/>
  <c r="S228" i="15"/>
  <c r="S229" i="15"/>
  <c r="S230" i="15"/>
  <c r="S231" i="15"/>
  <c r="S232" i="15"/>
  <c r="S2" i="15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4" i="15"/>
  <c r="R35" i="15"/>
  <c r="R36" i="15"/>
  <c r="R37" i="15"/>
  <c r="R38" i="15"/>
  <c r="R39" i="15"/>
  <c r="R40" i="15"/>
  <c r="R41" i="15"/>
  <c r="R42" i="15"/>
  <c r="R43" i="15"/>
  <c r="R44" i="15"/>
  <c r="R45" i="15"/>
  <c r="R46" i="15"/>
  <c r="R47" i="15"/>
  <c r="R48" i="15"/>
  <c r="R49" i="15"/>
  <c r="R50" i="15"/>
  <c r="R51" i="15"/>
  <c r="R52" i="15"/>
  <c r="R53" i="15"/>
  <c r="R54" i="15"/>
  <c r="R55" i="15"/>
  <c r="R56" i="15"/>
  <c r="R57" i="15"/>
  <c r="R58" i="15"/>
  <c r="R59" i="15"/>
  <c r="R60" i="15"/>
  <c r="R61" i="15"/>
  <c r="R62" i="15"/>
  <c r="R63" i="15"/>
  <c r="R64" i="15"/>
  <c r="R65" i="15"/>
  <c r="R66" i="15"/>
  <c r="R67" i="15"/>
  <c r="R68" i="15"/>
  <c r="R69" i="15"/>
  <c r="R70" i="15"/>
  <c r="R71" i="15"/>
  <c r="R72" i="15"/>
  <c r="R73" i="15"/>
  <c r="R74" i="15"/>
  <c r="R75" i="15"/>
  <c r="R76" i="15"/>
  <c r="R77" i="15"/>
  <c r="R78" i="15"/>
  <c r="R79" i="15"/>
  <c r="R80" i="15"/>
  <c r="R81" i="15"/>
  <c r="R82" i="15"/>
  <c r="R83" i="15"/>
  <c r="R84" i="15"/>
  <c r="R85" i="15"/>
  <c r="R86" i="15"/>
  <c r="R87" i="15"/>
  <c r="R88" i="15"/>
  <c r="R89" i="15"/>
  <c r="R90" i="15"/>
  <c r="R91" i="15"/>
  <c r="R92" i="15"/>
  <c r="R93" i="15"/>
  <c r="R94" i="15"/>
  <c r="R95" i="15"/>
  <c r="R96" i="15"/>
  <c r="R97" i="15"/>
  <c r="R98" i="15"/>
  <c r="R99" i="15"/>
  <c r="R100" i="15"/>
  <c r="R101" i="15"/>
  <c r="R102" i="15"/>
  <c r="R103" i="15"/>
  <c r="R104" i="15"/>
  <c r="R105" i="15"/>
  <c r="R106" i="15"/>
  <c r="R107" i="15"/>
  <c r="R108" i="15"/>
  <c r="R109" i="15"/>
  <c r="R110" i="15"/>
  <c r="R111" i="15"/>
  <c r="R112" i="15"/>
  <c r="R113" i="15"/>
  <c r="R114" i="15"/>
  <c r="R115" i="15"/>
  <c r="R116" i="15"/>
  <c r="R117" i="15"/>
  <c r="R118" i="15"/>
  <c r="R119" i="15"/>
  <c r="R120" i="15"/>
  <c r="R121" i="15"/>
  <c r="R122" i="15"/>
  <c r="R123" i="15"/>
  <c r="R124" i="15"/>
  <c r="R125" i="15"/>
  <c r="R126" i="15"/>
  <c r="R127" i="15"/>
  <c r="R128" i="15"/>
  <c r="R129" i="15"/>
  <c r="R130" i="15"/>
  <c r="R131" i="15"/>
  <c r="R132" i="15"/>
  <c r="R133" i="15"/>
  <c r="R134" i="15"/>
  <c r="R135" i="15"/>
  <c r="R136" i="15"/>
  <c r="R137" i="15"/>
  <c r="R138" i="15"/>
  <c r="R139" i="15"/>
  <c r="R140" i="15"/>
  <c r="R141" i="15"/>
  <c r="R142" i="15"/>
  <c r="R143" i="15"/>
  <c r="R144" i="15"/>
  <c r="R145" i="15"/>
  <c r="R146" i="15"/>
  <c r="R147" i="15"/>
  <c r="R148" i="15"/>
  <c r="R149" i="15"/>
  <c r="R150" i="15"/>
  <c r="R151" i="15"/>
  <c r="R152" i="15"/>
  <c r="R153" i="15"/>
  <c r="R154" i="15"/>
  <c r="R155" i="15"/>
  <c r="R156" i="15"/>
  <c r="R157" i="15"/>
  <c r="R158" i="15"/>
  <c r="R159" i="15"/>
  <c r="R160" i="15"/>
  <c r="R161" i="15"/>
  <c r="R162" i="15"/>
  <c r="R163" i="15"/>
  <c r="R164" i="15"/>
  <c r="R165" i="15"/>
  <c r="R166" i="15"/>
  <c r="R167" i="15"/>
  <c r="R168" i="15"/>
  <c r="R169" i="15"/>
  <c r="R170" i="15"/>
  <c r="R171" i="15"/>
  <c r="R172" i="15"/>
  <c r="R173" i="15"/>
  <c r="R174" i="15"/>
  <c r="R175" i="15"/>
  <c r="R176" i="15"/>
  <c r="R177" i="15"/>
  <c r="R178" i="15"/>
  <c r="R179" i="15"/>
  <c r="R180" i="15"/>
  <c r="R181" i="15"/>
  <c r="R182" i="15"/>
  <c r="R183" i="15"/>
  <c r="R184" i="15"/>
  <c r="R185" i="15"/>
  <c r="R186" i="15"/>
  <c r="R187" i="15"/>
  <c r="R188" i="15"/>
  <c r="R189" i="15"/>
  <c r="R190" i="15"/>
  <c r="R191" i="15"/>
  <c r="R192" i="15"/>
  <c r="R193" i="15"/>
  <c r="R194" i="15"/>
  <c r="R195" i="15"/>
  <c r="R196" i="15"/>
  <c r="R197" i="15"/>
  <c r="R198" i="15"/>
  <c r="R199" i="15"/>
  <c r="R200" i="15"/>
  <c r="R201" i="15"/>
  <c r="R202" i="15"/>
  <c r="R203" i="15"/>
  <c r="R204" i="15"/>
  <c r="R205" i="15"/>
  <c r="R206" i="15"/>
  <c r="R207" i="15"/>
  <c r="R208" i="15"/>
  <c r="R209" i="15"/>
  <c r="R210" i="15"/>
  <c r="R211" i="15"/>
  <c r="R212" i="15"/>
  <c r="R213" i="15"/>
  <c r="R214" i="15"/>
  <c r="R215" i="15"/>
  <c r="R216" i="15"/>
  <c r="R217" i="15"/>
  <c r="R218" i="15"/>
  <c r="R219" i="15"/>
  <c r="R220" i="15"/>
  <c r="R221" i="15"/>
  <c r="R222" i="15"/>
  <c r="R223" i="15"/>
  <c r="R224" i="15"/>
  <c r="R225" i="15"/>
  <c r="R226" i="15"/>
  <c r="R227" i="15"/>
  <c r="R228" i="15"/>
  <c r="R229" i="15"/>
  <c r="R230" i="15"/>
  <c r="R231" i="15"/>
  <c r="R232" i="15"/>
  <c r="Q3" i="15"/>
  <c r="Q4" i="15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14" i="15"/>
  <c r="Q115" i="15"/>
  <c r="Q116" i="15"/>
  <c r="Q117" i="15"/>
  <c r="Q118" i="15"/>
  <c r="Q119" i="15"/>
  <c r="Q120" i="15"/>
  <c r="Q121" i="15"/>
  <c r="Q122" i="15"/>
  <c r="Q123" i="15"/>
  <c r="Q124" i="15"/>
  <c r="Q125" i="15"/>
  <c r="Q126" i="15"/>
  <c r="Q127" i="15"/>
  <c r="Q128" i="15"/>
  <c r="Q129" i="15"/>
  <c r="Q130" i="15"/>
  <c r="Q131" i="15"/>
  <c r="Q132" i="15"/>
  <c r="Q133" i="15"/>
  <c r="Q134" i="15"/>
  <c r="Q135" i="15"/>
  <c r="Q136" i="15"/>
  <c r="Q137" i="15"/>
  <c r="Q138" i="15"/>
  <c r="Q139" i="15"/>
  <c r="Q140" i="15"/>
  <c r="Q141" i="15"/>
  <c r="Q142" i="15"/>
  <c r="Q143" i="15"/>
  <c r="Q144" i="15"/>
  <c r="Q145" i="15"/>
  <c r="Q146" i="15"/>
  <c r="Q147" i="15"/>
  <c r="Q148" i="15"/>
  <c r="Q149" i="15"/>
  <c r="Q150" i="15"/>
  <c r="Q151" i="15"/>
  <c r="Q152" i="15"/>
  <c r="Q153" i="15"/>
  <c r="Q154" i="15"/>
  <c r="Q155" i="15"/>
  <c r="Q156" i="15"/>
  <c r="Q157" i="15"/>
  <c r="Q158" i="15"/>
  <c r="Q159" i="15"/>
  <c r="Q160" i="15"/>
  <c r="Q161" i="15"/>
  <c r="Q162" i="15"/>
  <c r="Q163" i="15"/>
  <c r="Q164" i="15"/>
  <c r="Q165" i="15"/>
  <c r="Q166" i="15"/>
  <c r="Q167" i="15"/>
  <c r="Q168" i="15"/>
  <c r="Q169" i="15"/>
  <c r="Q170" i="15"/>
  <c r="Q171" i="15"/>
  <c r="Q172" i="15"/>
  <c r="Q173" i="15"/>
  <c r="Q174" i="15"/>
  <c r="Q175" i="15"/>
  <c r="Q176" i="15"/>
  <c r="Q177" i="15"/>
  <c r="Q178" i="15"/>
  <c r="Q179" i="15"/>
  <c r="Q180" i="15"/>
  <c r="Q181" i="15"/>
  <c r="Q182" i="15"/>
  <c r="Q183" i="15"/>
  <c r="Q184" i="15"/>
  <c r="Q185" i="15"/>
  <c r="Q186" i="15"/>
  <c r="Q187" i="15"/>
  <c r="Q188" i="15"/>
  <c r="Q189" i="15"/>
  <c r="Q190" i="15"/>
  <c r="Q191" i="15"/>
  <c r="Q192" i="15"/>
  <c r="Q193" i="15"/>
  <c r="Q194" i="15"/>
  <c r="Q195" i="15"/>
  <c r="Q196" i="15"/>
  <c r="Q197" i="15"/>
  <c r="Q198" i="15"/>
  <c r="Q199" i="15"/>
  <c r="Q200" i="15"/>
  <c r="Q201" i="15"/>
  <c r="Q202" i="15"/>
  <c r="Q203" i="15"/>
  <c r="Q204" i="15"/>
  <c r="Q205" i="15"/>
  <c r="Q206" i="15"/>
  <c r="Q207" i="15"/>
  <c r="Q208" i="15"/>
  <c r="Q209" i="15"/>
  <c r="Q210" i="15"/>
  <c r="Q211" i="15"/>
  <c r="Q212" i="15"/>
  <c r="Q213" i="15"/>
  <c r="Q214" i="15"/>
  <c r="Q215" i="15"/>
  <c r="Q216" i="15"/>
  <c r="Q217" i="15"/>
  <c r="Q218" i="15"/>
  <c r="Q219" i="15"/>
  <c r="Q220" i="15"/>
  <c r="Q221" i="15"/>
  <c r="Q222" i="15"/>
  <c r="Q223" i="15"/>
  <c r="Q224" i="15"/>
  <c r="Q225" i="15"/>
  <c r="Q226" i="15"/>
  <c r="Q227" i="15"/>
  <c r="Q228" i="15"/>
  <c r="Q229" i="15"/>
  <c r="Q230" i="15"/>
  <c r="Q231" i="15"/>
  <c r="Q232" i="15"/>
  <c r="P3" i="15"/>
  <c r="P4" i="15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P38" i="15"/>
  <c r="P39" i="15"/>
  <c r="P40" i="15"/>
  <c r="P41" i="15"/>
  <c r="P42" i="15"/>
  <c r="P43" i="15"/>
  <c r="P44" i="15"/>
  <c r="P45" i="15"/>
  <c r="P46" i="15"/>
  <c r="P47" i="15"/>
  <c r="P48" i="15"/>
  <c r="P49" i="15"/>
  <c r="P50" i="15"/>
  <c r="P51" i="15"/>
  <c r="P52" i="15"/>
  <c r="P53" i="15"/>
  <c r="P54" i="15"/>
  <c r="P55" i="15"/>
  <c r="P56" i="15"/>
  <c r="P57" i="15"/>
  <c r="P58" i="15"/>
  <c r="P59" i="15"/>
  <c r="P60" i="15"/>
  <c r="P61" i="15"/>
  <c r="P62" i="15"/>
  <c r="P63" i="15"/>
  <c r="P64" i="15"/>
  <c r="P65" i="15"/>
  <c r="P66" i="15"/>
  <c r="P67" i="15"/>
  <c r="P68" i="15"/>
  <c r="P69" i="15"/>
  <c r="P70" i="15"/>
  <c r="P71" i="15"/>
  <c r="P72" i="15"/>
  <c r="P73" i="15"/>
  <c r="P74" i="15"/>
  <c r="P75" i="15"/>
  <c r="P76" i="15"/>
  <c r="P77" i="15"/>
  <c r="P78" i="15"/>
  <c r="P79" i="15"/>
  <c r="P80" i="15"/>
  <c r="P81" i="15"/>
  <c r="P82" i="15"/>
  <c r="P83" i="15"/>
  <c r="P84" i="15"/>
  <c r="P85" i="15"/>
  <c r="P86" i="15"/>
  <c r="P87" i="15"/>
  <c r="P88" i="15"/>
  <c r="P89" i="15"/>
  <c r="P90" i="15"/>
  <c r="P91" i="15"/>
  <c r="P92" i="15"/>
  <c r="P93" i="15"/>
  <c r="P94" i="15"/>
  <c r="P95" i="15"/>
  <c r="P96" i="15"/>
  <c r="P97" i="15"/>
  <c r="P98" i="15"/>
  <c r="P99" i="15"/>
  <c r="P100" i="15"/>
  <c r="P101" i="15"/>
  <c r="P102" i="15"/>
  <c r="P103" i="15"/>
  <c r="P104" i="15"/>
  <c r="P105" i="15"/>
  <c r="P106" i="15"/>
  <c r="P107" i="15"/>
  <c r="P108" i="15"/>
  <c r="P109" i="15"/>
  <c r="P110" i="15"/>
  <c r="P111" i="15"/>
  <c r="P112" i="15"/>
  <c r="P113" i="15"/>
  <c r="P114" i="15"/>
  <c r="P115" i="15"/>
  <c r="P116" i="15"/>
  <c r="P117" i="15"/>
  <c r="P118" i="15"/>
  <c r="P119" i="15"/>
  <c r="P120" i="15"/>
  <c r="P121" i="15"/>
  <c r="P122" i="15"/>
  <c r="P123" i="15"/>
  <c r="P124" i="15"/>
  <c r="P125" i="15"/>
  <c r="P126" i="15"/>
  <c r="P127" i="15"/>
  <c r="P128" i="15"/>
  <c r="P129" i="15"/>
  <c r="P130" i="15"/>
  <c r="P131" i="15"/>
  <c r="P132" i="15"/>
  <c r="P133" i="15"/>
  <c r="P134" i="15"/>
  <c r="P135" i="15"/>
  <c r="P136" i="15"/>
  <c r="P137" i="15"/>
  <c r="P138" i="15"/>
  <c r="P139" i="15"/>
  <c r="P140" i="15"/>
  <c r="P141" i="15"/>
  <c r="P142" i="15"/>
  <c r="P143" i="15"/>
  <c r="P144" i="15"/>
  <c r="P145" i="15"/>
  <c r="P146" i="15"/>
  <c r="P147" i="15"/>
  <c r="P148" i="15"/>
  <c r="P149" i="15"/>
  <c r="P150" i="15"/>
  <c r="P151" i="15"/>
  <c r="P152" i="15"/>
  <c r="P153" i="15"/>
  <c r="P154" i="15"/>
  <c r="P155" i="15"/>
  <c r="P156" i="15"/>
  <c r="P157" i="15"/>
  <c r="P158" i="15"/>
  <c r="P159" i="15"/>
  <c r="P160" i="15"/>
  <c r="P161" i="15"/>
  <c r="P162" i="15"/>
  <c r="P163" i="15"/>
  <c r="P164" i="15"/>
  <c r="P165" i="15"/>
  <c r="P166" i="15"/>
  <c r="P167" i="15"/>
  <c r="P168" i="15"/>
  <c r="P169" i="15"/>
  <c r="P170" i="15"/>
  <c r="P171" i="15"/>
  <c r="P172" i="15"/>
  <c r="P173" i="15"/>
  <c r="P174" i="15"/>
  <c r="P175" i="15"/>
  <c r="P176" i="15"/>
  <c r="P177" i="15"/>
  <c r="P178" i="15"/>
  <c r="P179" i="15"/>
  <c r="P180" i="15"/>
  <c r="P181" i="15"/>
  <c r="P182" i="15"/>
  <c r="P183" i="15"/>
  <c r="P184" i="15"/>
  <c r="P185" i="15"/>
  <c r="P186" i="15"/>
  <c r="P187" i="15"/>
  <c r="P188" i="15"/>
  <c r="P189" i="15"/>
  <c r="P190" i="15"/>
  <c r="P191" i="15"/>
  <c r="P192" i="15"/>
  <c r="P193" i="15"/>
  <c r="P194" i="15"/>
  <c r="P195" i="15"/>
  <c r="P196" i="15"/>
  <c r="P197" i="15"/>
  <c r="P198" i="15"/>
  <c r="P199" i="15"/>
  <c r="P200" i="15"/>
  <c r="P201" i="15"/>
  <c r="P202" i="15"/>
  <c r="P203" i="15"/>
  <c r="P204" i="15"/>
  <c r="P205" i="15"/>
  <c r="P206" i="15"/>
  <c r="P207" i="15"/>
  <c r="P208" i="15"/>
  <c r="P209" i="15"/>
  <c r="P210" i="15"/>
  <c r="P211" i="15"/>
  <c r="P213" i="15"/>
  <c r="P214" i="15"/>
  <c r="P215" i="15"/>
  <c r="P216" i="15"/>
  <c r="P217" i="15"/>
  <c r="P218" i="15"/>
  <c r="P219" i="15"/>
  <c r="P220" i="15"/>
  <c r="P221" i="15"/>
  <c r="P222" i="15"/>
  <c r="P223" i="15"/>
  <c r="P224" i="15"/>
  <c r="P225" i="15"/>
  <c r="P226" i="15"/>
  <c r="P227" i="15"/>
  <c r="P228" i="15"/>
  <c r="P229" i="15"/>
  <c r="P230" i="15"/>
  <c r="P231" i="15"/>
  <c r="P232" i="15"/>
  <c r="R2" i="15"/>
  <c r="Q2" i="15"/>
  <c r="P2" i="15"/>
  <c r="L39" i="15"/>
  <c r="J13" i="15"/>
  <c r="J24" i="15"/>
  <c r="J40" i="15"/>
  <c r="J42" i="15"/>
  <c r="J70" i="15"/>
  <c r="J224" i="15"/>
  <c r="J2" i="15"/>
  <c r="I40" i="15"/>
  <c r="I41" i="15"/>
  <c r="I42" i="15"/>
  <c r="I132" i="15"/>
  <c r="G13" i="15"/>
  <c r="G24" i="15"/>
  <c r="G39" i="15"/>
  <c r="G40" i="15"/>
  <c r="G41" i="15"/>
  <c r="G42" i="15"/>
  <c r="G43" i="15"/>
  <c r="G44" i="15"/>
  <c r="G45" i="15"/>
  <c r="G47" i="15"/>
  <c r="G48" i="15"/>
  <c r="G132" i="15"/>
  <c r="G2" i="15"/>
  <c r="F13" i="15"/>
  <c r="F24" i="15"/>
  <c r="F39" i="15"/>
  <c r="F40" i="15"/>
  <c r="F41" i="15"/>
  <c r="F42" i="15"/>
  <c r="F43" i="15"/>
  <c r="F44" i="15"/>
  <c r="F45" i="15"/>
  <c r="F47" i="15"/>
  <c r="F48" i="15"/>
  <c r="F132" i="15"/>
  <c r="F2" i="15"/>
  <c r="E2" i="15"/>
  <c r="D2" i="15"/>
  <c r="C2" i="15"/>
  <c r="G481" i="2"/>
  <c r="G6" i="2"/>
  <c r="G5" i="2"/>
  <c r="G241" i="9"/>
  <c r="H241" i="9"/>
  <c r="I241" i="9"/>
  <c r="F236" i="15" s="1"/>
  <c r="J241" i="9"/>
  <c r="G236" i="15" s="1"/>
  <c r="N241" i="9"/>
  <c r="O241" i="9"/>
  <c r="P241" i="9"/>
  <c r="Q241" i="9"/>
  <c r="G242" i="9"/>
  <c r="H242" i="9"/>
  <c r="J242" i="9"/>
  <c r="N242" i="9"/>
  <c r="O242" i="9"/>
  <c r="P242" i="9"/>
  <c r="Q242" i="9"/>
  <c r="G243" i="9"/>
  <c r="H243" i="9"/>
  <c r="N243" i="9"/>
  <c r="O243" i="9"/>
  <c r="P243" i="9"/>
  <c r="Q243" i="9"/>
  <c r="G244" i="9"/>
  <c r="H244" i="9"/>
  <c r="G245" i="9"/>
  <c r="H245" i="9"/>
  <c r="J245" i="9"/>
  <c r="G238" i="15" s="1"/>
  <c r="N245" i="9"/>
  <c r="O245" i="9"/>
  <c r="P245" i="9"/>
  <c r="Q245" i="9"/>
  <c r="G246" i="9"/>
  <c r="H246" i="9"/>
  <c r="I246" i="9"/>
  <c r="F239" i="15" s="1"/>
  <c r="J246" i="9"/>
  <c r="G239" i="15" s="1"/>
  <c r="N246" i="9"/>
  <c r="O246" i="9"/>
  <c r="P246" i="9"/>
  <c r="Q246" i="9"/>
  <c r="G247" i="9"/>
  <c r="H247" i="9"/>
  <c r="I247" i="9"/>
  <c r="F240" i="15" s="1"/>
  <c r="J247" i="9"/>
  <c r="G240" i="15" s="1"/>
  <c r="N247" i="9"/>
  <c r="O247" i="9"/>
  <c r="P247" i="9"/>
  <c r="Q247" i="9"/>
  <c r="G248" i="9"/>
  <c r="H248" i="9"/>
  <c r="I248" i="9"/>
  <c r="F241" i="15" s="1"/>
  <c r="J248" i="9"/>
  <c r="G241" i="15" s="1"/>
  <c r="N248" i="9"/>
  <c r="O248" i="9"/>
  <c r="P248" i="9"/>
  <c r="Q248" i="9"/>
  <c r="G471" i="2"/>
  <c r="G470" i="2"/>
  <c r="J470" i="2"/>
  <c r="L470" i="2"/>
  <c r="O470" i="2"/>
  <c r="P470" i="2"/>
  <c r="Q470" i="2"/>
  <c r="J471" i="2"/>
  <c r="L471" i="2"/>
  <c r="O232" i="9" s="1"/>
  <c r="O471" i="2"/>
  <c r="P471" i="2"/>
  <c r="Q471" i="2"/>
  <c r="G472" i="2"/>
  <c r="J472" i="2"/>
  <c r="L472" i="2"/>
  <c r="O472" i="2"/>
  <c r="P472" i="2"/>
  <c r="G473" i="2"/>
  <c r="J473" i="2"/>
  <c r="L473" i="2"/>
  <c r="Q473" i="2" s="1"/>
  <c r="O473" i="2"/>
  <c r="P473" i="2"/>
  <c r="G474" i="2"/>
  <c r="J474" i="2"/>
  <c r="L474" i="2"/>
  <c r="Q474" i="2" s="1"/>
  <c r="O474" i="2"/>
  <c r="P474" i="2"/>
  <c r="G475" i="2"/>
  <c r="J475" i="2"/>
  <c r="L475" i="2"/>
  <c r="Q475" i="2" s="1"/>
  <c r="O475" i="2"/>
  <c r="P475" i="2"/>
  <c r="G476" i="2"/>
  <c r="J476" i="2"/>
  <c r="L476" i="2"/>
  <c r="O476" i="2"/>
  <c r="P476" i="2"/>
  <c r="Q476" i="2"/>
  <c r="G477" i="2"/>
  <c r="J477" i="2"/>
  <c r="L477" i="2"/>
  <c r="Q477" i="2" s="1"/>
  <c r="O477" i="2"/>
  <c r="P477" i="2"/>
  <c r="G478" i="2"/>
  <c r="J478" i="2"/>
  <c r="L478" i="2"/>
  <c r="Q478" i="2" s="1"/>
  <c r="O478" i="2"/>
  <c r="P478" i="2"/>
  <c r="G479" i="2"/>
  <c r="J479" i="2"/>
  <c r="L479" i="2"/>
  <c r="Q479" i="2" s="1"/>
  <c r="O479" i="2"/>
  <c r="P479" i="2"/>
  <c r="G480" i="2"/>
  <c r="J480" i="2"/>
  <c r="L480" i="2"/>
  <c r="Q480" i="2" s="1"/>
  <c r="O480" i="2"/>
  <c r="P480" i="2"/>
  <c r="J481" i="2"/>
  <c r="L481" i="2"/>
  <c r="Q481" i="2" s="1"/>
  <c r="O481" i="2"/>
  <c r="P481" i="2"/>
  <c r="G482" i="2"/>
  <c r="J482" i="2"/>
  <c r="L482" i="2"/>
  <c r="Q482" i="2" s="1"/>
  <c r="O482" i="2"/>
  <c r="P482" i="2"/>
  <c r="G469" i="2"/>
  <c r="I191" i="9"/>
  <c r="F184" i="15" s="1"/>
  <c r="G220" i="9"/>
  <c r="H220" i="9"/>
  <c r="I220" i="9"/>
  <c r="F221" i="15" s="1"/>
  <c r="G225" i="9"/>
  <c r="H225" i="9"/>
  <c r="I225" i="9"/>
  <c r="F222" i="15" s="1"/>
  <c r="G229" i="9"/>
  <c r="H229" i="9"/>
  <c r="I229" i="9"/>
  <c r="F223" i="15" s="1"/>
  <c r="G231" i="9"/>
  <c r="H231" i="9"/>
  <c r="I231" i="9"/>
  <c r="F225" i="15" s="1"/>
  <c r="G232" i="9"/>
  <c r="H232" i="9"/>
  <c r="I232" i="9"/>
  <c r="F226" i="15" s="1"/>
  <c r="J232" i="9"/>
  <c r="G226" i="15" s="1"/>
  <c r="P232" i="9"/>
  <c r="G233" i="9"/>
  <c r="H233" i="9"/>
  <c r="I233" i="9"/>
  <c r="F228" i="15" s="1"/>
  <c r="J233" i="9"/>
  <c r="G228" i="15" s="1"/>
  <c r="N233" i="9"/>
  <c r="O233" i="9"/>
  <c r="Q233" i="9"/>
  <c r="G234" i="9"/>
  <c r="H234" i="9"/>
  <c r="I234" i="9"/>
  <c r="F229" i="15" s="1"/>
  <c r="J234" i="9"/>
  <c r="G229" i="15" s="1"/>
  <c r="N234" i="9"/>
  <c r="O234" i="9"/>
  <c r="P234" i="9"/>
  <c r="Q234" i="9"/>
  <c r="G235" i="9"/>
  <c r="H235" i="9"/>
  <c r="I235" i="9"/>
  <c r="F230" i="15" s="1"/>
  <c r="J235" i="9"/>
  <c r="G230" i="15" s="1"/>
  <c r="G236" i="9"/>
  <c r="H236" i="9"/>
  <c r="I236" i="9"/>
  <c r="F231" i="15" s="1"/>
  <c r="J236" i="9"/>
  <c r="G231" i="15" s="1"/>
  <c r="O236" i="9"/>
  <c r="P236" i="9"/>
  <c r="Q236" i="9"/>
  <c r="G237" i="9"/>
  <c r="H237" i="9"/>
  <c r="I237" i="9"/>
  <c r="F232" i="15" s="1"/>
  <c r="J237" i="9"/>
  <c r="G232" i="15" s="1"/>
  <c r="N237" i="9"/>
  <c r="O237" i="9"/>
  <c r="P237" i="9"/>
  <c r="Q237" i="9"/>
  <c r="G238" i="9"/>
  <c r="H238" i="9"/>
  <c r="I238" i="9"/>
  <c r="F233" i="15" s="1"/>
  <c r="G239" i="9"/>
  <c r="H239" i="9"/>
  <c r="I239" i="9"/>
  <c r="F234" i="15" s="1"/>
  <c r="J239" i="9"/>
  <c r="G234" i="15" s="1"/>
  <c r="G240" i="9"/>
  <c r="H240" i="9"/>
  <c r="I240" i="9"/>
  <c r="F235" i="15" s="1"/>
  <c r="J240" i="9"/>
  <c r="G235" i="15" s="1"/>
  <c r="G466" i="2"/>
  <c r="J220" i="9" s="1"/>
  <c r="G221" i="15" s="1"/>
  <c r="G467" i="2"/>
  <c r="J225" i="9" s="1"/>
  <c r="G222" i="15" s="1"/>
  <c r="G468" i="2"/>
  <c r="J229" i="9" s="1"/>
  <c r="G223" i="15" s="1"/>
  <c r="J231" i="9"/>
  <c r="G225" i="15" s="1"/>
  <c r="G483" i="2"/>
  <c r="G484" i="2"/>
  <c r="J466" i="2"/>
  <c r="J467" i="2"/>
  <c r="J468" i="2"/>
  <c r="J469" i="2"/>
  <c r="L466" i="2"/>
  <c r="L467" i="2"/>
  <c r="L468" i="2"/>
  <c r="L469" i="2"/>
  <c r="L483" i="2"/>
  <c r="Q484" i="2"/>
  <c r="O466" i="2"/>
  <c r="O467" i="2"/>
  <c r="O468" i="2"/>
  <c r="O469" i="2"/>
  <c r="O483" i="2"/>
  <c r="O484" i="2"/>
  <c r="O485" i="2"/>
  <c r="O486" i="2"/>
  <c r="O487" i="2"/>
  <c r="P466" i="2"/>
  <c r="P467" i="2"/>
  <c r="P468" i="2"/>
  <c r="P469" i="2"/>
  <c r="P483" i="2"/>
  <c r="P484" i="2"/>
  <c r="P485" i="2"/>
  <c r="P486" i="2"/>
  <c r="P487" i="2"/>
  <c r="Q466" i="2"/>
  <c r="Q467" i="2"/>
  <c r="Q468" i="2"/>
  <c r="Q469" i="2"/>
  <c r="Q486" i="2"/>
  <c r="Q487" i="2"/>
  <c r="G458" i="2"/>
  <c r="J458" i="2"/>
  <c r="J418" i="2"/>
  <c r="G418" i="2"/>
  <c r="G228" i="9"/>
  <c r="G226" i="9"/>
  <c r="G227" i="9"/>
  <c r="G221" i="9"/>
  <c r="G223" i="9"/>
  <c r="G224" i="9"/>
  <c r="G219" i="9"/>
  <c r="G222" i="9"/>
  <c r="H228" i="9"/>
  <c r="H226" i="9"/>
  <c r="H227" i="9"/>
  <c r="H221" i="9"/>
  <c r="H223" i="9"/>
  <c r="H224" i="9"/>
  <c r="H219" i="9"/>
  <c r="H222" i="9"/>
  <c r="I228" i="9"/>
  <c r="F213" i="15" s="1"/>
  <c r="I226" i="9"/>
  <c r="F214" i="15" s="1"/>
  <c r="I227" i="9"/>
  <c r="F215" i="15" s="1"/>
  <c r="I221" i="9"/>
  <c r="F216" i="15" s="1"/>
  <c r="I223" i="9"/>
  <c r="F217" i="15" s="1"/>
  <c r="I224" i="9"/>
  <c r="F218" i="15" s="1"/>
  <c r="I219" i="9"/>
  <c r="F219" i="15" s="1"/>
  <c r="I222" i="9"/>
  <c r="F220" i="15" s="1"/>
  <c r="L446" i="2"/>
  <c r="O212" i="9" s="1"/>
  <c r="G446" i="2"/>
  <c r="J446" i="2"/>
  <c r="O446" i="2"/>
  <c r="P446" i="2"/>
  <c r="Q446" i="2"/>
  <c r="G447" i="2"/>
  <c r="J447" i="2"/>
  <c r="L447" i="2"/>
  <c r="P213" i="9" s="1"/>
  <c r="O447" i="2"/>
  <c r="P447" i="2"/>
  <c r="Q447" i="2"/>
  <c r="G448" i="2"/>
  <c r="J448" i="2"/>
  <c r="L448" i="2"/>
  <c r="N214" i="9" s="1"/>
  <c r="O448" i="2"/>
  <c r="P448" i="2"/>
  <c r="Q448" i="2"/>
  <c r="G449" i="2"/>
  <c r="J449" i="2"/>
  <c r="L449" i="2"/>
  <c r="N215" i="9" s="1"/>
  <c r="O449" i="2"/>
  <c r="P449" i="2"/>
  <c r="Q449" i="2"/>
  <c r="G450" i="2"/>
  <c r="J450" i="2"/>
  <c r="L450" i="2"/>
  <c r="O216" i="9" s="1"/>
  <c r="O450" i="2"/>
  <c r="P450" i="2"/>
  <c r="Q450" i="2"/>
  <c r="G451" i="2"/>
  <c r="J451" i="2"/>
  <c r="L451" i="2"/>
  <c r="O217" i="9" s="1"/>
  <c r="O451" i="2"/>
  <c r="P451" i="2"/>
  <c r="Q451" i="2"/>
  <c r="G452" i="2"/>
  <c r="J452" i="2"/>
  <c r="L452" i="2"/>
  <c r="P218" i="9" s="1"/>
  <c r="O452" i="2"/>
  <c r="P452" i="2"/>
  <c r="Q452" i="2"/>
  <c r="G453" i="2"/>
  <c r="J453" i="2"/>
  <c r="L453" i="2"/>
  <c r="O230" i="9" s="1"/>
  <c r="O453" i="2"/>
  <c r="P453" i="2"/>
  <c r="Q453" i="2"/>
  <c r="G454" i="2"/>
  <c r="J454" i="2"/>
  <c r="L454" i="2"/>
  <c r="O454" i="2"/>
  <c r="P454" i="2"/>
  <c r="Q454" i="2"/>
  <c r="G455" i="2"/>
  <c r="J228" i="9" s="1"/>
  <c r="G213" i="15" s="1"/>
  <c r="J455" i="2"/>
  <c r="L455" i="2"/>
  <c r="O455" i="2"/>
  <c r="P455" i="2"/>
  <c r="Q455" i="2"/>
  <c r="G456" i="2"/>
  <c r="J456" i="2"/>
  <c r="L456" i="2"/>
  <c r="O456" i="2"/>
  <c r="P456" i="2"/>
  <c r="Q456" i="2"/>
  <c r="G457" i="2"/>
  <c r="J226" i="9" s="1"/>
  <c r="G214" i="15" s="1"/>
  <c r="J457" i="2"/>
  <c r="L457" i="2"/>
  <c r="O457" i="2"/>
  <c r="P457" i="2"/>
  <c r="Q457" i="2"/>
  <c r="L458" i="2"/>
  <c r="O458" i="2"/>
  <c r="P458" i="2"/>
  <c r="Q458" i="2"/>
  <c r="G459" i="2"/>
  <c r="J227" i="9" s="1"/>
  <c r="G215" i="15" s="1"/>
  <c r="J459" i="2"/>
  <c r="L459" i="2"/>
  <c r="O459" i="2"/>
  <c r="P459" i="2"/>
  <c r="Q459" i="2"/>
  <c r="G460" i="2"/>
  <c r="J460" i="2"/>
  <c r="L460" i="2"/>
  <c r="O460" i="2"/>
  <c r="P460" i="2"/>
  <c r="Q460" i="2"/>
  <c r="G461" i="2"/>
  <c r="J221" i="9" s="1"/>
  <c r="G216" i="15" s="1"/>
  <c r="J461" i="2"/>
  <c r="L461" i="2"/>
  <c r="O461" i="2"/>
  <c r="P461" i="2"/>
  <c r="Q461" i="2"/>
  <c r="G462" i="2"/>
  <c r="J223" i="9" s="1"/>
  <c r="G217" i="15" s="1"/>
  <c r="J462" i="2"/>
  <c r="L462" i="2"/>
  <c r="O462" i="2"/>
  <c r="P462" i="2"/>
  <c r="Q462" i="2"/>
  <c r="G463" i="2"/>
  <c r="J224" i="9" s="1"/>
  <c r="G218" i="15" s="1"/>
  <c r="J463" i="2"/>
  <c r="L463" i="2"/>
  <c r="O463" i="2"/>
  <c r="P463" i="2"/>
  <c r="Q463" i="2"/>
  <c r="G464" i="2"/>
  <c r="J219" i="9" s="1"/>
  <c r="G219" i="15" s="1"/>
  <c r="J464" i="2"/>
  <c r="L464" i="2"/>
  <c r="O464" i="2"/>
  <c r="P464" i="2"/>
  <c r="Q464" i="2"/>
  <c r="G465" i="2"/>
  <c r="J222" i="9" s="1"/>
  <c r="G220" i="15" s="1"/>
  <c r="J465" i="2"/>
  <c r="L465" i="2"/>
  <c r="O465" i="2"/>
  <c r="P465" i="2"/>
  <c r="Q465" i="2"/>
  <c r="J423" i="2"/>
  <c r="J440" i="2"/>
  <c r="G443" i="2"/>
  <c r="G442" i="2"/>
  <c r="G204" i="9"/>
  <c r="G202" i="9"/>
  <c r="G203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30" i="9"/>
  <c r="H204" i="9"/>
  <c r="H202" i="9"/>
  <c r="H203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30" i="9"/>
  <c r="I204" i="9"/>
  <c r="F196" i="15" s="1"/>
  <c r="I202" i="9"/>
  <c r="F197" i="15" s="1"/>
  <c r="I203" i="9"/>
  <c r="F198" i="15" s="1"/>
  <c r="I206" i="9"/>
  <c r="F199" i="15" s="1"/>
  <c r="I207" i="9"/>
  <c r="F200" i="15" s="1"/>
  <c r="I208" i="9"/>
  <c r="F201" i="15" s="1"/>
  <c r="I209" i="9"/>
  <c r="F202" i="15" s="1"/>
  <c r="I210" i="9"/>
  <c r="F212" i="15" s="1"/>
  <c r="I211" i="9"/>
  <c r="F203" i="15" s="1"/>
  <c r="I212" i="9"/>
  <c r="F204" i="15" s="1"/>
  <c r="I213" i="9"/>
  <c r="F205" i="15" s="1"/>
  <c r="I214" i="9"/>
  <c r="F206" i="15" s="1"/>
  <c r="I215" i="9"/>
  <c r="F207" i="15" s="1"/>
  <c r="I216" i="9"/>
  <c r="F208" i="15" s="1"/>
  <c r="I217" i="9"/>
  <c r="F209" i="15" s="1"/>
  <c r="I218" i="9"/>
  <c r="F210" i="15" s="1"/>
  <c r="I230" i="9"/>
  <c r="F211" i="15" s="1"/>
  <c r="J208" i="9"/>
  <c r="G201" i="15" s="1"/>
  <c r="J210" i="9"/>
  <c r="G212" i="15" s="1"/>
  <c r="J212" i="9"/>
  <c r="G204" i="15" s="1"/>
  <c r="J213" i="9"/>
  <c r="G205" i="15" s="1"/>
  <c r="J214" i="9"/>
  <c r="G206" i="15" s="1"/>
  <c r="J215" i="9"/>
  <c r="G207" i="15" s="1"/>
  <c r="J216" i="9"/>
  <c r="G208" i="15" s="1"/>
  <c r="J217" i="9"/>
  <c r="G209" i="15" s="1"/>
  <c r="J218" i="9"/>
  <c r="G210" i="15" s="1"/>
  <c r="J230" i="9"/>
  <c r="G211" i="15" s="1"/>
  <c r="N212" i="9"/>
  <c r="N213" i="9"/>
  <c r="N217" i="9"/>
  <c r="N218" i="9"/>
  <c r="O213" i="9"/>
  <c r="O214" i="9"/>
  <c r="P212" i="9"/>
  <c r="P214" i="9"/>
  <c r="P217" i="9"/>
  <c r="Q212" i="9"/>
  <c r="Q213" i="9"/>
  <c r="Q217" i="9"/>
  <c r="Q218" i="9"/>
  <c r="G435" i="2"/>
  <c r="O435" i="2" s="1"/>
  <c r="J435" i="2"/>
  <c r="L435" i="2"/>
  <c r="Q201" i="9" s="1"/>
  <c r="P435" i="2"/>
  <c r="Q435" i="2"/>
  <c r="G436" i="2"/>
  <c r="J204" i="9" s="1"/>
  <c r="G196" i="15" s="1"/>
  <c r="J436" i="2"/>
  <c r="P436" i="2" s="1"/>
  <c r="L436" i="2"/>
  <c r="Q436" i="2"/>
  <c r="G437" i="2"/>
  <c r="J202" i="9" s="1"/>
  <c r="G197" i="15" s="1"/>
  <c r="J437" i="2"/>
  <c r="P437" i="2" s="1"/>
  <c r="L437" i="2"/>
  <c r="G438" i="2"/>
  <c r="J203" i="9" s="1"/>
  <c r="G198" i="15" s="1"/>
  <c r="J438" i="2"/>
  <c r="Q438" i="2" s="1"/>
  <c r="L438" i="2"/>
  <c r="O438" i="2"/>
  <c r="P438" i="2"/>
  <c r="G439" i="2"/>
  <c r="J206" i="9" s="1"/>
  <c r="G199" i="15" s="1"/>
  <c r="J439" i="2"/>
  <c r="L439" i="2"/>
  <c r="P439" i="2"/>
  <c r="Q439" i="2"/>
  <c r="G440" i="2"/>
  <c r="L440" i="2" s="1"/>
  <c r="Q440" i="2" s="1"/>
  <c r="O440" i="2"/>
  <c r="P440" i="2"/>
  <c r="G441" i="2"/>
  <c r="J207" i="9" s="1"/>
  <c r="G200" i="15" s="1"/>
  <c r="J441" i="2"/>
  <c r="L441" i="2"/>
  <c r="Q441" i="2" s="1"/>
  <c r="O441" i="2"/>
  <c r="P441" i="2"/>
  <c r="J442" i="2"/>
  <c r="P442" i="2" s="1"/>
  <c r="L442" i="2"/>
  <c r="Q442" i="2" s="1"/>
  <c r="O442" i="2"/>
  <c r="J443" i="2"/>
  <c r="L443" i="2"/>
  <c r="Q443" i="2" s="1"/>
  <c r="O443" i="2"/>
  <c r="P443" i="2"/>
  <c r="G444" i="2"/>
  <c r="J209" i="9" s="1"/>
  <c r="G202" i="15" s="1"/>
  <c r="J444" i="2"/>
  <c r="P444" i="2" s="1"/>
  <c r="G445" i="2"/>
  <c r="J445" i="2"/>
  <c r="P445" i="2" s="1"/>
  <c r="G427" i="2"/>
  <c r="G428" i="2"/>
  <c r="G429" i="2"/>
  <c r="G430" i="2"/>
  <c r="J196" i="9" s="1"/>
  <c r="G190" i="15" s="1"/>
  <c r="G431" i="2"/>
  <c r="G432" i="2"/>
  <c r="G433" i="2"/>
  <c r="J199" i="9" s="1"/>
  <c r="G193" i="15" s="1"/>
  <c r="G434" i="2"/>
  <c r="J427" i="2"/>
  <c r="J428" i="2"/>
  <c r="J429" i="2"/>
  <c r="J430" i="2"/>
  <c r="J431" i="2"/>
  <c r="J432" i="2"/>
  <c r="J433" i="2"/>
  <c r="J434" i="2"/>
  <c r="L427" i="2"/>
  <c r="O190" i="9" s="1"/>
  <c r="L428" i="2"/>
  <c r="P194" i="9" s="1"/>
  <c r="L429" i="2"/>
  <c r="N195" i="9" s="1"/>
  <c r="L430" i="2"/>
  <c r="P196" i="9" s="1"/>
  <c r="L431" i="2"/>
  <c r="Q197" i="9" s="1"/>
  <c r="L432" i="2"/>
  <c r="O198" i="9" s="1"/>
  <c r="L433" i="2"/>
  <c r="Q199" i="9" s="1"/>
  <c r="L434" i="2"/>
  <c r="O200" i="9" s="1"/>
  <c r="O427" i="2"/>
  <c r="O428" i="2"/>
  <c r="O429" i="2"/>
  <c r="O430" i="2"/>
  <c r="O431" i="2"/>
  <c r="O432" i="2"/>
  <c r="O433" i="2"/>
  <c r="O434" i="2"/>
  <c r="P427" i="2"/>
  <c r="P428" i="2"/>
  <c r="P429" i="2"/>
  <c r="P430" i="2"/>
  <c r="P431" i="2"/>
  <c r="P432" i="2"/>
  <c r="P433" i="2"/>
  <c r="P434" i="2"/>
  <c r="Q427" i="2"/>
  <c r="Q428" i="2"/>
  <c r="Q429" i="2"/>
  <c r="Q430" i="2"/>
  <c r="Q431" i="2"/>
  <c r="Q432" i="2"/>
  <c r="Q433" i="2"/>
  <c r="Q434" i="2"/>
  <c r="G424" i="2"/>
  <c r="G425" i="2"/>
  <c r="L425" i="2" s="1"/>
  <c r="G426" i="2"/>
  <c r="J424" i="2"/>
  <c r="Q424" i="2" s="1"/>
  <c r="J425" i="2"/>
  <c r="P425" i="2" s="1"/>
  <c r="J426" i="2"/>
  <c r="Q426" i="2" s="1"/>
  <c r="L424" i="2"/>
  <c r="L426" i="2"/>
  <c r="O424" i="2"/>
  <c r="O425" i="2"/>
  <c r="O426" i="2"/>
  <c r="P426" i="2"/>
  <c r="G423" i="2"/>
  <c r="O423" i="2" s="1"/>
  <c r="P423" i="2"/>
  <c r="I193" i="9"/>
  <c r="F186" i="15" s="1"/>
  <c r="H193" i="9"/>
  <c r="G193" i="9"/>
  <c r="O418" i="2"/>
  <c r="G417" i="2"/>
  <c r="L417" i="2" s="1"/>
  <c r="J416" i="2"/>
  <c r="G414" i="2"/>
  <c r="J413" i="2"/>
  <c r="G413" i="2"/>
  <c r="L408" i="2"/>
  <c r="L411" i="2"/>
  <c r="P186" i="9" s="1"/>
  <c r="L414" i="2"/>
  <c r="N189" i="9" s="1"/>
  <c r="J402" i="2"/>
  <c r="P402" i="2" s="1"/>
  <c r="J403" i="2"/>
  <c r="Q403" i="2" s="1"/>
  <c r="J404" i="2"/>
  <c r="J405" i="2"/>
  <c r="Q405" i="2" s="1"/>
  <c r="J406" i="2"/>
  <c r="Q406" i="2" s="1"/>
  <c r="J407" i="2"/>
  <c r="Q407" i="2" s="1"/>
  <c r="J408" i="2"/>
  <c r="P408" i="2" s="1"/>
  <c r="J409" i="2"/>
  <c r="J410" i="2"/>
  <c r="P410" i="2" s="1"/>
  <c r="J411" i="2"/>
  <c r="Q411" i="2" s="1"/>
  <c r="J412" i="2"/>
  <c r="J414" i="2"/>
  <c r="J415" i="2"/>
  <c r="J417" i="2"/>
  <c r="P418" i="2"/>
  <c r="J419" i="2"/>
  <c r="P419" i="2" s="1"/>
  <c r="J420" i="2"/>
  <c r="J421" i="2"/>
  <c r="P421" i="2" s="1"/>
  <c r="J422" i="2"/>
  <c r="G402" i="2"/>
  <c r="L402" i="2" s="1"/>
  <c r="O183" i="9" s="1"/>
  <c r="G403" i="2"/>
  <c r="L403" i="2" s="1"/>
  <c r="Q182" i="9" s="1"/>
  <c r="G404" i="2"/>
  <c r="L404" i="2" s="1"/>
  <c r="G405" i="2"/>
  <c r="L405" i="2" s="1"/>
  <c r="G406" i="2"/>
  <c r="L406" i="2" s="1"/>
  <c r="G407" i="2"/>
  <c r="L407" i="2" s="1"/>
  <c r="G408" i="2"/>
  <c r="O408" i="2" s="1"/>
  <c r="G409" i="2"/>
  <c r="L409" i="2" s="1"/>
  <c r="P184" i="9" s="1"/>
  <c r="G410" i="2"/>
  <c r="L410" i="2" s="1"/>
  <c r="P185" i="9" s="1"/>
  <c r="G411" i="2"/>
  <c r="G412" i="2"/>
  <c r="L412" i="2" s="1"/>
  <c r="P187" i="9" s="1"/>
  <c r="L413" i="2"/>
  <c r="N188" i="9" s="1"/>
  <c r="G415" i="2"/>
  <c r="L415" i="2" s="1"/>
  <c r="Q205" i="9" s="1"/>
  <c r="G416" i="2"/>
  <c r="G419" i="2"/>
  <c r="G420" i="2"/>
  <c r="L420" i="2" s="1"/>
  <c r="G421" i="2"/>
  <c r="L421" i="2" s="1"/>
  <c r="G422" i="2"/>
  <c r="L422" i="2" s="1"/>
  <c r="O402" i="2"/>
  <c r="O403" i="2"/>
  <c r="O406" i="2"/>
  <c r="O409" i="2"/>
  <c r="O410" i="2"/>
  <c r="O411" i="2"/>
  <c r="O413" i="2"/>
  <c r="O414" i="2"/>
  <c r="O417" i="2"/>
  <c r="O419" i="2"/>
  <c r="O420" i="2"/>
  <c r="O421" i="2"/>
  <c r="O422" i="2"/>
  <c r="P404" i="2"/>
  <c r="P405" i="2"/>
  <c r="P406" i="2"/>
  <c r="P409" i="2"/>
  <c r="P412" i="2"/>
  <c r="P413" i="2"/>
  <c r="P414" i="2"/>
  <c r="P415" i="2"/>
  <c r="P416" i="2"/>
  <c r="P417" i="2"/>
  <c r="P420" i="2"/>
  <c r="P422" i="2"/>
  <c r="Q402" i="2"/>
  <c r="Q404" i="2"/>
  <c r="Q409" i="2"/>
  <c r="Q410" i="2"/>
  <c r="Q412" i="2"/>
  <c r="Q413" i="2"/>
  <c r="Q414" i="2"/>
  <c r="Q415" i="2"/>
  <c r="Q416" i="2"/>
  <c r="Q420" i="2"/>
  <c r="Q421" i="2"/>
  <c r="Q422" i="2"/>
  <c r="G199" i="9"/>
  <c r="G200" i="9"/>
  <c r="G201" i="9"/>
  <c r="H199" i="9"/>
  <c r="H200" i="9"/>
  <c r="H201" i="9"/>
  <c r="I199" i="9"/>
  <c r="F193" i="15" s="1"/>
  <c r="I200" i="9"/>
  <c r="F194" i="15" s="1"/>
  <c r="I201" i="9"/>
  <c r="F195" i="15" s="1"/>
  <c r="J200" i="9"/>
  <c r="G194" i="15" s="1"/>
  <c r="J201" i="9"/>
  <c r="G195" i="15" s="1"/>
  <c r="N200" i="9"/>
  <c r="O201" i="9"/>
  <c r="P201" i="9"/>
  <c r="J401" i="2"/>
  <c r="G401" i="2"/>
  <c r="L401" i="2"/>
  <c r="O401" i="2"/>
  <c r="P401" i="2"/>
  <c r="Q401" i="2"/>
  <c r="G400" i="2"/>
  <c r="O400" i="2" s="1"/>
  <c r="J400" i="2"/>
  <c r="L400" i="2"/>
  <c r="P400" i="2"/>
  <c r="Q400" i="2"/>
  <c r="G399" i="2"/>
  <c r="O399" i="2" s="1"/>
  <c r="J399" i="2"/>
  <c r="P399" i="2" s="1"/>
  <c r="L399" i="2"/>
  <c r="Q399" i="2"/>
  <c r="I179" i="9"/>
  <c r="F172" i="15" s="1"/>
  <c r="G179" i="9"/>
  <c r="H179" i="9"/>
  <c r="G398" i="2"/>
  <c r="J179" i="9" s="1"/>
  <c r="G172" i="15" s="1"/>
  <c r="J398" i="2"/>
  <c r="P398" i="2" s="1"/>
  <c r="L398" i="2"/>
  <c r="O179" i="9" s="1"/>
  <c r="N179" i="9"/>
  <c r="G180" i="9"/>
  <c r="H180" i="9"/>
  <c r="I180" i="9"/>
  <c r="F173" i="15" s="1"/>
  <c r="G183" i="9"/>
  <c r="H183" i="9"/>
  <c r="I183" i="9"/>
  <c r="F174" i="15" s="1"/>
  <c r="G182" i="9"/>
  <c r="H182" i="9"/>
  <c r="I182" i="9"/>
  <c r="F175" i="15" s="1"/>
  <c r="G181" i="9"/>
  <c r="H181" i="9"/>
  <c r="I181" i="9"/>
  <c r="F176" i="15" s="1"/>
  <c r="G184" i="9"/>
  <c r="H184" i="9"/>
  <c r="I184" i="9"/>
  <c r="F177" i="15" s="1"/>
  <c r="J184" i="9"/>
  <c r="G177" i="15" s="1"/>
  <c r="G185" i="9"/>
  <c r="H185" i="9"/>
  <c r="I185" i="9"/>
  <c r="F178" i="15" s="1"/>
  <c r="J185" i="9"/>
  <c r="G178" i="15" s="1"/>
  <c r="G186" i="9"/>
  <c r="H186" i="9"/>
  <c r="I186" i="9"/>
  <c r="F179" i="15" s="1"/>
  <c r="J186" i="9"/>
  <c r="G179" i="15" s="1"/>
  <c r="G187" i="9"/>
  <c r="H187" i="9"/>
  <c r="I187" i="9"/>
  <c r="F180" i="15" s="1"/>
  <c r="J187" i="9"/>
  <c r="G180" i="15" s="1"/>
  <c r="N187" i="9"/>
  <c r="O187" i="9"/>
  <c r="G188" i="9"/>
  <c r="H188" i="9"/>
  <c r="I188" i="9"/>
  <c r="F181" i="15" s="1"/>
  <c r="J188" i="9"/>
  <c r="G181" i="15" s="1"/>
  <c r="G189" i="9"/>
  <c r="H189" i="9"/>
  <c r="I189" i="9"/>
  <c r="F182" i="15" s="1"/>
  <c r="J189" i="9"/>
  <c r="G182" i="15" s="1"/>
  <c r="G205" i="9"/>
  <c r="H205" i="9"/>
  <c r="I205" i="9"/>
  <c r="F183" i="15" s="1"/>
  <c r="J205" i="9"/>
  <c r="G183" i="15" s="1"/>
  <c r="G191" i="9"/>
  <c r="H191" i="9"/>
  <c r="G192" i="9"/>
  <c r="H192" i="9"/>
  <c r="I192" i="9"/>
  <c r="F185" i="15" s="1"/>
  <c r="G190" i="9"/>
  <c r="H190" i="9"/>
  <c r="I190" i="9"/>
  <c r="F187" i="15" s="1"/>
  <c r="J190" i="9"/>
  <c r="G187" i="15" s="1"/>
  <c r="P190" i="9"/>
  <c r="Q190" i="9"/>
  <c r="G194" i="9"/>
  <c r="H194" i="9"/>
  <c r="I194" i="9"/>
  <c r="F188" i="15" s="1"/>
  <c r="J194" i="9"/>
  <c r="G188" i="15" s="1"/>
  <c r="N194" i="9"/>
  <c r="O194" i="9"/>
  <c r="G195" i="9"/>
  <c r="H195" i="9"/>
  <c r="I195" i="9"/>
  <c r="F189" i="15" s="1"/>
  <c r="J195" i="9"/>
  <c r="G189" i="15" s="1"/>
  <c r="P195" i="9"/>
  <c r="Q195" i="9"/>
  <c r="G196" i="9"/>
  <c r="H196" i="9"/>
  <c r="I196" i="9"/>
  <c r="F190" i="15" s="1"/>
  <c r="G197" i="9"/>
  <c r="H197" i="9"/>
  <c r="I197" i="9"/>
  <c r="F191" i="15" s="1"/>
  <c r="J197" i="9"/>
  <c r="G191" i="15" s="1"/>
  <c r="G198" i="9"/>
  <c r="H198" i="9"/>
  <c r="I198" i="9"/>
  <c r="F192" i="15" s="1"/>
  <c r="J198" i="9"/>
  <c r="G192" i="15" s="1"/>
  <c r="G396" i="2"/>
  <c r="O396" i="2" s="1"/>
  <c r="J396" i="2"/>
  <c r="P396" i="2" s="1"/>
  <c r="L396" i="2"/>
  <c r="I176" i="9"/>
  <c r="F169" i="15" s="1"/>
  <c r="H176" i="9"/>
  <c r="G176" i="9"/>
  <c r="I175" i="9"/>
  <c r="F168" i="15" s="1"/>
  <c r="H175" i="9"/>
  <c r="G175" i="9"/>
  <c r="I174" i="9"/>
  <c r="F167" i="15" s="1"/>
  <c r="H174" i="9"/>
  <c r="G174" i="9"/>
  <c r="G395" i="2"/>
  <c r="O395" i="2" s="1"/>
  <c r="J395" i="2"/>
  <c r="P395" i="2" s="1"/>
  <c r="G394" i="2"/>
  <c r="O394" i="2" s="1"/>
  <c r="J394" i="2"/>
  <c r="Q394" i="2" s="1"/>
  <c r="G393" i="2"/>
  <c r="O393" i="2" s="1"/>
  <c r="J393" i="2"/>
  <c r="P393" i="2" s="1"/>
  <c r="L393" i="2"/>
  <c r="G392" i="2"/>
  <c r="O392" i="2" s="1"/>
  <c r="J392" i="2"/>
  <c r="P392" i="2" s="1"/>
  <c r="L392" i="2"/>
  <c r="G391" i="2"/>
  <c r="O391" i="2" s="1"/>
  <c r="J391" i="2"/>
  <c r="Q391" i="2" s="1"/>
  <c r="L391" i="2"/>
  <c r="G390" i="2"/>
  <c r="O390" i="2" s="1"/>
  <c r="J390" i="2"/>
  <c r="Q390" i="2" s="1"/>
  <c r="L390" i="2"/>
  <c r="G389" i="2"/>
  <c r="J389" i="2"/>
  <c r="P389" i="2" s="1"/>
  <c r="G388" i="2"/>
  <c r="O388" i="2" s="1"/>
  <c r="J388" i="2"/>
  <c r="P388" i="2" s="1"/>
  <c r="L388" i="2"/>
  <c r="G387" i="2"/>
  <c r="J387" i="2"/>
  <c r="Q387" i="2" s="1"/>
  <c r="L387" i="2"/>
  <c r="G386" i="2"/>
  <c r="O386" i="2" s="1"/>
  <c r="J386" i="2"/>
  <c r="Q386" i="2" s="1"/>
  <c r="L386" i="2"/>
  <c r="P386" i="2"/>
  <c r="G385" i="2"/>
  <c r="O385" i="2" s="1"/>
  <c r="J385" i="2"/>
  <c r="P385" i="2" s="1"/>
  <c r="L385" i="2"/>
  <c r="G384" i="2"/>
  <c r="J384" i="2"/>
  <c r="P384" i="2" s="1"/>
  <c r="L384" i="2"/>
  <c r="G383" i="2"/>
  <c r="O383" i="2" s="1"/>
  <c r="J383" i="2"/>
  <c r="Q383" i="2" s="1"/>
  <c r="L383" i="2"/>
  <c r="G382" i="2"/>
  <c r="O382" i="2" s="1"/>
  <c r="J382" i="2"/>
  <c r="P382" i="2" s="1"/>
  <c r="L382" i="2"/>
  <c r="J380" i="2"/>
  <c r="P380" i="2" s="1"/>
  <c r="G381" i="2"/>
  <c r="O381" i="2" s="1"/>
  <c r="J381" i="2"/>
  <c r="P381" i="2" s="1"/>
  <c r="L381" i="2"/>
  <c r="G379" i="2"/>
  <c r="G380" i="2"/>
  <c r="O380" i="2" s="1"/>
  <c r="L380" i="2"/>
  <c r="J379" i="2"/>
  <c r="Q379" i="2" s="1"/>
  <c r="L379" i="2"/>
  <c r="O379" i="2"/>
  <c r="G377" i="2"/>
  <c r="O377" i="2" s="1"/>
  <c r="I161" i="9"/>
  <c r="F155" i="15" s="1"/>
  <c r="J365" i="2"/>
  <c r="G365" i="2"/>
  <c r="J161" i="9" s="1"/>
  <c r="G155" i="15" s="1"/>
  <c r="L372" i="2"/>
  <c r="P168" i="9" s="1"/>
  <c r="L376" i="2"/>
  <c r="P172" i="9" s="1"/>
  <c r="L377" i="2"/>
  <c r="L378" i="2"/>
  <c r="J370" i="2"/>
  <c r="P370" i="2" s="1"/>
  <c r="J371" i="2"/>
  <c r="P371" i="2" s="1"/>
  <c r="J372" i="2"/>
  <c r="P372" i="2" s="1"/>
  <c r="J373" i="2"/>
  <c r="J374" i="2"/>
  <c r="P374" i="2" s="1"/>
  <c r="J375" i="2"/>
  <c r="Q375" i="2" s="1"/>
  <c r="J376" i="2"/>
  <c r="P376" i="2" s="1"/>
  <c r="J378" i="2"/>
  <c r="P378" i="2" s="1"/>
  <c r="G370" i="2"/>
  <c r="L370" i="2" s="1"/>
  <c r="N166" i="9" s="1"/>
  <c r="G371" i="2"/>
  <c r="L371" i="2" s="1"/>
  <c r="N173" i="9" s="1"/>
  <c r="G372" i="2"/>
  <c r="G373" i="2"/>
  <c r="L373" i="2" s="1"/>
  <c r="Q169" i="9" s="1"/>
  <c r="G374" i="2"/>
  <c r="L374" i="2" s="1"/>
  <c r="P170" i="9" s="1"/>
  <c r="G375" i="2"/>
  <c r="L375" i="2" s="1"/>
  <c r="P171" i="9" s="1"/>
  <c r="G376" i="2"/>
  <c r="G173" i="9"/>
  <c r="H173" i="9"/>
  <c r="I173" i="9"/>
  <c r="G177" i="9"/>
  <c r="H177" i="9"/>
  <c r="I177" i="9"/>
  <c r="F170" i="15" s="1"/>
  <c r="J177" i="9"/>
  <c r="G170" i="15" s="1"/>
  <c r="G178" i="9"/>
  <c r="H178" i="9"/>
  <c r="I178" i="9"/>
  <c r="F171" i="15" s="1"/>
  <c r="Q372" i="2"/>
  <c r="O373" i="2"/>
  <c r="P373" i="2"/>
  <c r="Q373" i="2"/>
  <c r="Q374" i="2"/>
  <c r="P377" i="2"/>
  <c r="Q377" i="2"/>
  <c r="O378" i="2"/>
  <c r="Q378" i="2"/>
  <c r="G166" i="9"/>
  <c r="H166" i="9"/>
  <c r="I166" i="9"/>
  <c r="F160" i="15" s="1"/>
  <c r="J166" i="9"/>
  <c r="G160" i="15" s="1"/>
  <c r="G167" i="9"/>
  <c r="H167" i="9"/>
  <c r="I167" i="9"/>
  <c r="F161" i="15" s="1"/>
  <c r="J167" i="9"/>
  <c r="G161" i="15" s="1"/>
  <c r="G168" i="9"/>
  <c r="H168" i="9"/>
  <c r="I168" i="9"/>
  <c r="F162" i="15" s="1"/>
  <c r="G169" i="9"/>
  <c r="H169" i="9"/>
  <c r="I169" i="9"/>
  <c r="F163" i="15" s="1"/>
  <c r="J169" i="9"/>
  <c r="G163" i="15" s="1"/>
  <c r="G170" i="9"/>
  <c r="H170" i="9"/>
  <c r="I170" i="9"/>
  <c r="F164" i="15" s="1"/>
  <c r="J170" i="9"/>
  <c r="G164" i="15" s="1"/>
  <c r="G171" i="9"/>
  <c r="H171" i="9"/>
  <c r="I171" i="9"/>
  <c r="F165" i="15" s="1"/>
  <c r="G172" i="9"/>
  <c r="H172" i="9"/>
  <c r="I172" i="9"/>
  <c r="F166" i="15" s="1"/>
  <c r="G366" i="2"/>
  <c r="O366" i="2" s="1"/>
  <c r="J366" i="2"/>
  <c r="P366" i="2" s="1"/>
  <c r="L366" i="2"/>
  <c r="O162" i="9" s="1"/>
  <c r="G367" i="2"/>
  <c r="J178" i="9" s="1"/>
  <c r="G171" i="15" s="1"/>
  <c r="J367" i="2"/>
  <c r="P367" i="2" s="1"/>
  <c r="L367" i="2"/>
  <c r="Q163" i="9" s="1"/>
  <c r="G368" i="2"/>
  <c r="J368" i="2"/>
  <c r="P368" i="2" s="1"/>
  <c r="L368" i="2"/>
  <c r="O164" i="9" s="1"/>
  <c r="G369" i="2"/>
  <c r="O369" i="2" s="1"/>
  <c r="J369" i="2"/>
  <c r="P369" i="2" s="1"/>
  <c r="L369" i="2"/>
  <c r="L365" i="2"/>
  <c r="O161" i="9" s="1"/>
  <c r="J364" i="2"/>
  <c r="O365" i="2"/>
  <c r="G364" i="2"/>
  <c r="J160" i="9" s="1"/>
  <c r="G154" i="15" s="1"/>
  <c r="L364" i="2"/>
  <c r="G154" i="9"/>
  <c r="J357" i="2"/>
  <c r="P357" i="2" s="1"/>
  <c r="G157" i="9"/>
  <c r="H157" i="9"/>
  <c r="I157" i="9"/>
  <c r="F151" i="15" s="1"/>
  <c r="G158" i="9"/>
  <c r="H158" i="9"/>
  <c r="I158" i="9"/>
  <c r="F152" i="15" s="1"/>
  <c r="G159" i="9"/>
  <c r="H159" i="9"/>
  <c r="I159" i="9"/>
  <c r="F153" i="15" s="1"/>
  <c r="G160" i="9"/>
  <c r="H160" i="9"/>
  <c r="I160" i="9"/>
  <c r="F154" i="15" s="1"/>
  <c r="G161" i="9"/>
  <c r="H161" i="9"/>
  <c r="G162" i="9"/>
  <c r="H162" i="9"/>
  <c r="I162" i="9"/>
  <c r="F156" i="15" s="1"/>
  <c r="G163" i="9"/>
  <c r="H163" i="9"/>
  <c r="I163" i="9"/>
  <c r="F157" i="15" s="1"/>
  <c r="G164" i="9"/>
  <c r="H164" i="9"/>
  <c r="I164" i="9"/>
  <c r="F158" i="15" s="1"/>
  <c r="G165" i="9"/>
  <c r="H165" i="9"/>
  <c r="I165" i="9"/>
  <c r="F159" i="15" s="1"/>
  <c r="G147" i="9"/>
  <c r="H147" i="9"/>
  <c r="I147" i="9"/>
  <c r="F141" i="15" s="1"/>
  <c r="G148" i="9"/>
  <c r="H148" i="9"/>
  <c r="I148" i="9"/>
  <c r="F142" i="15" s="1"/>
  <c r="G149" i="9"/>
  <c r="H149" i="9"/>
  <c r="I149" i="9"/>
  <c r="F143" i="15" s="1"/>
  <c r="G150" i="9"/>
  <c r="H150" i="9"/>
  <c r="I150" i="9"/>
  <c r="F144" i="15" s="1"/>
  <c r="G151" i="9"/>
  <c r="H151" i="9"/>
  <c r="I151" i="9"/>
  <c r="F145" i="15" s="1"/>
  <c r="G152" i="9"/>
  <c r="H152" i="9"/>
  <c r="I152" i="9"/>
  <c r="F146" i="15" s="1"/>
  <c r="G153" i="9"/>
  <c r="H153" i="9"/>
  <c r="I153" i="9"/>
  <c r="F147" i="15" s="1"/>
  <c r="G146" i="9"/>
  <c r="H146" i="9"/>
  <c r="I146" i="9"/>
  <c r="F140" i="15" s="1"/>
  <c r="L347" i="2"/>
  <c r="O145" i="9" s="1"/>
  <c r="L348" i="2"/>
  <c r="L349" i="2"/>
  <c r="L350" i="2"/>
  <c r="L351" i="2"/>
  <c r="L352" i="2"/>
  <c r="L353" i="2"/>
  <c r="G357" i="2"/>
  <c r="O357" i="2" s="1"/>
  <c r="I109" i="9"/>
  <c r="F227" i="15" s="1"/>
  <c r="J109" i="9"/>
  <c r="G227" i="15" s="1"/>
  <c r="G109" i="9"/>
  <c r="H109" i="9"/>
  <c r="N109" i="9"/>
  <c r="O109" i="9"/>
  <c r="P109" i="9"/>
  <c r="Q109" i="9"/>
  <c r="L339" i="2"/>
  <c r="L340" i="2"/>
  <c r="L341" i="2"/>
  <c r="L342" i="2"/>
  <c r="L343" i="2"/>
  <c r="L344" i="2"/>
  <c r="L345" i="2"/>
  <c r="L346" i="2"/>
  <c r="J347" i="2"/>
  <c r="P347" i="2" s="1"/>
  <c r="J348" i="2"/>
  <c r="P348" i="2" s="1"/>
  <c r="J349" i="2"/>
  <c r="P349" i="2" s="1"/>
  <c r="J351" i="2"/>
  <c r="P351" i="2" s="1"/>
  <c r="J352" i="2"/>
  <c r="P352" i="2" s="1"/>
  <c r="J353" i="2"/>
  <c r="Q353" i="2" s="1"/>
  <c r="J354" i="2"/>
  <c r="Q354" i="2" s="1"/>
  <c r="J355" i="2"/>
  <c r="Q355" i="2" s="1"/>
  <c r="J356" i="2"/>
  <c r="J359" i="2"/>
  <c r="P359" i="2" s="1"/>
  <c r="J360" i="2"/>
  <c r="P360" i="2" s="1"/>
  <c r="J361" i="2"/>
  <c r="P361" i="2" s="1"/>
  <c r="J362" i="2"/>
  <c r="P362" i="2" s="1"/>
  <c r="J363" i="2"/>
  <c r="G347" i="2"/>
  <c r="O347" i="2" s="1"/>
  <c r="G348" i="2"/>
  <c r="G349" i="2"/>
  <c r="J147" i="9" s="1"/>
  <c r="G141" i="15" s="1"/>
  <c r="G351" i="2"/>
  <c r="G352" i="2"/>
  <c r="O352" i="2" s="1"/>
  <c r="G353" i="2"/>
  <c r="J150" i="9" s="1"/>
  <c r="G144" i="15" s="1"/>
  <c r="G354" i="2"/>
  <c r="G355" i="2"/>
  <c r="G356" i="2"/>
  <c r="O356" i="2" s="1"/>
  <c r="L357" i="2"/>
  <c r="L358" i="2"/>
  <c r="Q358" i="2" s="1"/>
  <c r="G359" i="2"/>
  <c r="J155" i="9" s="1"/>
  <c r="G149" i="15" s="1"/>
  <c r="G360" i="2"/>
  <c r="L360" i="2" s="1"/>
  <c r="N156" i="9" s="1"/>
  <c r="G361" i="2"/>
  <c r="O361" i="2" s="1"/>
  <c r="G362" i="2"/>
  <c r="J158" i="9" s="1"/>
  <c r="G152" i="15" s="1"/>
  <c r="G363" i="2"/>
  <c r="P354" i="2"/>
  <c r="Q357" i="2"/>
  <c r="O358" i="2"/>
  <c r="P358" i="2"/>
  <c r="G143" i="9"/>
  <c r="H143" i="9"/>
  <c r="I143" i="9"/>
  <c r="F136" i="15" s="1"/>
  <c r="O349" i="2"/>
  <c r="O350" i="2"/>
  <c r="P350" i="2"/>
  <c r="Q350" i="2"/>
  <c r="G346" i="2"/>
  <c r="O346" i="2" s="1"/>
  <c r="J346" i="2"/>
  <c r="Q346" i="2" s="1"/>
  <c r="G345" i="2"/>
  <c r="O345" i="2" s="1"/>
  <c r="J345" i="2"/>
  <c r="G344" i="2"/>
  <c r="O344" i="2" s="1"/>
  <c r="J344" i="2"/>
  <c r="Q344" i="2" s="1"/>
  <c r="G343" i="2"/>
  <c r="O343" i="2" s="1"/>
  <c r="J343" i="2"/>
  <c r="Q343" i="2" s="1"/>
  <c r="G342" i="2"/>
  <c r="O342" i="2" s="1"/>
  <c r="J342" i="2"/>
  <c r="Q342" i="2" s="1"/>
  <c r="G341" i="2"/>
  <c r="O341" i="2" s="1"/>
  <c r="J341" i="2"/>
  <c r="Q341" i="2" s="1"/>
  <c r="G340" i="2"/>
  <c r="O340" i="2" s="1"/>
  <c r="J340" i="2"/>
  <c r="G339" i="2"/>
  <c r="O339" i="2" s="1"/>
  <c r="J339" i="2"/>
  <c r="P339" i="2" s="1"/>
  <c r="L331" i="2"/>
  <c r="N139" i="9" s="1"/>
  <c r="G327" i="2"/>
  <c r="O327" i="2" s="1"/>
  <c r="J327" i="2"/>
  <c r="Q327" i="2" s="1"/>
  <c r="L327" i="2"/>
  <c r="P136" i="9" s="1"/>
  <c r="G328" i="2"/>
  <c r="O328" i="2" s="1"/>
  <c r="J328" i="2"/>
  <c r="Q328" i="2" s="1"/>
  <c r="L328" i="2"/>
  <c r="G329" i="2"/>
  <c r="O329" i="2" s="1"/>
  <c r="J329" i="2"/>
  <c r="P329" i="2" s="1"/>
  <c r="L329" i="2"/>
  <c r="G330" i="2"/>
  <c r="O330" i="2" s="1"/>
  <c r="J330" i="2"/>
  <c r="L330" i="2"/>
  <c r="G331" i="2"/>
  <c r="O331" i="2" s="1"/>
  <c r="J331" i="2"/>
  <c r="Q331" i="2" s="1"/>
  <c r="G332" i="2"/>
  <c r="O332" i="2" s="1"/>
  <c r="J332" i="2"/>
  <c r="L332" i="2"/>
  <c r="N140" i="9" s="1"/>
  <c r="G333" i="2"/>
  <c r="J142" i="9" s="1"/>
  <c r="G135" i="15" s="1"/>
  <c r="J333" i="2"/>
  <c r="P333" i="2" s="1"/>
  <c r="L333" i="2"/>
  <c r="N142" i="9" s="1"/>
  <c r="G334" i="2"/>
  <c r="O334" i="2" s="1"/>
  <c r="J334" i="2"/>
  <c r="P334" i="2" s="1"/>
  <c r="L334" i="2"/>
  <c r="G335" i="2"/>
  <c r="O335" i="2" s="1"/>
  <c r="J335" i="2"/>
  <c r="P335" i="2" s="1"/>
  <c r="L335" i="2"/>
  <c r="G336" i="2"/>
  <c r="O336" i="2" s="1"/>
  <c r="J336" i="2"/>
  <c r="L336" i="2"/>
  <c r="G337" i="2"/>
  <c r="J337" i="2"/>
  <c r="Q337" i="2" s="1"/>
  <c r="L337" i="2"/>
  <c r="G338" i="2"/>
  <c r="O338" i="2" s="1"/>
  <c r="J338" i="2"/>
  <c r="L338" i="2"/>
  <c r="Q144" i="9" s="1"/>
  <c r="I134" i="9"/>
  <c r="F128" i="15" s="1"/>
  <c r="I126" i="9"/>
  <c r="F114" i="15" s="1"/>
  <c r="G131" i="9"/>
  <c r="H131" i="9"/>
  <c r="I131" i="9"/>
  <c r="F125" i="15" s="1"/>
  <c r="G132" i="9"/>
  <c r="H132" i="9"/>
  <c r="I132" i="9"/>
  <c r="F126" i="15" s="1"/>
  <c r="G133" i="9"/>
  <c r="H133" i="9"/>
  <c r="I133" i="9"/>
  <c r="F127" i="15" s="1"/>
  <c r="G134" i="9"/>
  <c r="H134" i="9"/>
  <c r="G315" i="2"/>
  <c r="O315" i="2" s="1"/>
  <c r="G313" i="2"/>
  <c r="O313" i="2" s="1"/>
  <c r="L313" i="2"/>
  <c r="J313" i="2"/>
  <c r="G311" i="2"/>
  <c r="O311" i="2" s="1"/>
  <c r="J311" i="2"/>
  <c r="L311" i="2"/>
  <c r="G310" i="2"/>
  <c r="O310" i="2" s="1"/>
  <c r="J310" i="2"/>
  <c r="L310" i="2"/>
  <c r="G309" i="2"/>
  <c r="O309" i="2" s="1"/>
  <c r="J309" i="2"/>
  <c r="L309" i="2"/>
  <c r="G308" i="2"/>
  <c r="O308" i="2" s="1"/>
  <c r="J308" i="2"/>
  <c r="L308" i="2"/>
  <c r="G307" i="2"/>
  <c r="O307" i="2" s="1"/>
  <c r="J307" i="2"/>
  <c r="P307" i="2" s="1"/>
  <c r="L307" i="2"/>
  <c r="G306" i="2"/>
  <c r="O306" i="2" s="1"/>
  <c r="J306" i="2"/>
  <c r="P306" i="2" s="1"/>
  <c r="L306" i="2"/>
  <c r="G305" i="2"/>
  <c r="O305" i="2" s="1"/>
  <c r="J305" i="2"/>
  <c r="L305" i="2"/>
  <c r="G319" i="2"/>
  <c r="G320" i="2"/>
  <c r="G321" i="2"/>
  <c r="G322" i="2"/>
  <c r="G323" i="2"/>
  <c r="G324" i="2"/>
  <c r="G325" i="2"/>
  <c r="G326" i="2"/>
  <c r="J135" i="9" s="1"/>
  <c r="G129" i="15" s="1"/>
  <c r="J319" i="2"/>
  <c r="J320" i="2"/>
  <c r="J321" i="2"/>
  <c r="J322" i="2"/>
  <c r="J323" i="2"/>
  <c r="J324" i="2"/>
  <c r="J325" i="2"/>
  <c r="J326" i="2"/>
  <c r="L319" i="2"/>
  <c r="L320" i="2"/>
  <c r="L321" i="2"/>
  <c r="L322" i="2"/>
  <c r="L323" i="2"/>
  <c r="L324" i="2"/>
  <c r="L325" i="2"/>
  <c r="L326" i="2"/>
  <c r="Q135" i="9" s="1"/>
  <c r="O319" i="2"/>
  <c r="O320" i="2"/>
  <c r="O321" i="2"/>
  <c r="O322" i="2"/>
  <c r="O323" i="2"/>
  <c r="O324" i="2"/>
  <c r="O325" i="2"/>
  <c r="O326" i="2"/>
  <c r="P319" i="2"/>
  <c r="P320" i="2"/>
  <c r="P321" i="2"/>
  <c r="P322" i="2"/>
  <c r="P323" i="2"/>
  <c r="P324" i="2"/>
  <c r="P325" i="2"/>
  <c r="P326" i="2"/>
  <c r="Q319" i="2"/>
  <c r="Q320" i="2"/>
  <c r="Q321" i="2"/>
  <c r="Q322" i="2"/>
  <c r="Q323" i="2"/>
  <c r="Q324" i="2"/>
  <c r="Q325" i="2"/>
  <c r="Q326" i="2"/>
  <c r="L161" i="2"/>
  <c r="L162" i="2"/>
  <c r="L163" i="2"/>
  <c r="L164" i="2"/>
  <c r="L165" i="2"/>
  <c r="Q74" i="9" s="1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N82" i="9" s="1"/>
  <c r="L184" i="2"/>
  <c r="P86" i="9" s="1"/>
  <c r="L185" i="2"/>
  <c r="L186" i="2"/>
  <c r="L187" i="2"/>
  <c r="L188" i="2"/>
  <c r="L189" i="2"/>
  <c r="L190" i="2"/>
  <c r="L191" i="2"/>
  <c r="L192" i="2"/>
  <c r="L193" i="2"/>
  <c r="L194" i="2"/>
  <c r="L195" i="2"/>
  <c r="P89" i="9" s="1"/>
  <c r="L196" i="2"/>
  <c r="L197" i="2"/>
  <c r="L198" i="2"/>
  <c r="L199" i="2"/>
  <c r="N92" i="9" s="1"/>
  <c r="L200" i="2"/>
  <c r="Q93" i="9" s="1"/>
  <c r="L201" i="2"/>
  <c r="L202" i="2"/>
  <c r="L203" i="2"/>
  <c r="L204" i="2"/>
  <c r="L205" i="2"/>
  <c r="L207" i="2"/>
  <c r="Q95" i="9" s="1"/>
  <c r="L208" i="2"/>
  <c r="N96" i="9" s="1"/>
  <c r="L209" i="2"/>
  <c r="N97" i="9" s="1"/>
  <c r="L210" i="2"/>
  <c r="L211" i="2"/>
  <c r="L212" i="2"/>
  <c r="P105" i="9" s="1"/>
  <c r="L213" i="2"/>
  <c r="O100" i="9" s="1"/>
  <c r="L214" i="2"/>
  <c r="O101" i="9" s="1"/>
  <c r="L215" i="2"/>
  <c r="L216" i="2"/>
  <c r="L217" i="2"/>
  <c r="Q103" i="9" s="1"/>
  <c r="L218" i="2"/>
  <c r="L219" i="2"/>
  <c r="L220" i="2"/>
  <c r="L221" i="2"/>
  <c r="L222" i="2"/>
  <c r="L223" i="2"/>
  <c r="L224" i="2"/>
  <c r="L225" i="2"/>
  <c r="L226" i="2"/>
  <c r="L227" i="2"/>
  <c r="L228" i="2"/>
  <c r="P107" i="9" s="1"/>
  <c r="L229" i="2"/>
  <c r="L230" i="2"/>
  <c r="N111" i="9" s="1"/>
  <c r="L231" i="2"/>
  <c r="L232" i="2"/>
  <c r="L234" i="2"/>
  <c r="L235" i="2"/>
  <c r="L236" i="2"/>
  <c r="L237" i="2"/>
  <c r="L238" i="2"/>
  <c r="L239" i="2"/>
  <c r="L240" i="2"/>
  <c r="L241" i="2"/>
  <c r="L242" i="2"/>
  <c r="L244" i="2"/>
  <c r="L245" i="2"/>
  <c r="L246" i="2"/>
  <c r="L247" i="2"/>
  <c r="L248" i="2"/>
  <c r="L250" i="2"/>
  <c r="L251" i="2"/>
  <c r="L252" i="2"/>
  <c r="L253" i="2"/>
  <c r="L254" i="2"/>
  <c r="L255" i="2"/>
  <c r="L256" i="2"/>
  <c r="L257" i="2"/>
  <c r="L258" i="2"/>
  <c r="L259" i="2"/>
  <c r="Q126" i="9" s="1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6" i="2"/>
  <c r="L287" i="2"/>
  <c r="L288" i="2"/>
  <c r="L289" i="2"/>
  <c r="L295" i="2"/>
  <c r="Q119" i="9" s="1"/>
  <c r="L296" i="2"/>
  <c r="L297" i="2"/>
  <c r="Q121" i="9" s="1"/>
  <c r="L299" i="2"/>
  <c r="N128" i="9" s="1"/>
  <c r="G155" i="9"/>
  <c r="G156" i="9"/>
  <c r="H154" i="9"/>
  <c r="H155" i="9"/>
  <c r="H156" i="9"/>
  <c r="I154" i="9"/>
  <c r="F148" i="15" s="1"/>
  <c r="I155" i="9"/>
  <c r="F149" i="15" s="1"/>
  <c r="I156" i="9"/>
  <c r="F150" i="15" s="1"/>
  <c r="J154" i="9"/>
  <c r="G148" i="15" s="1"/>
  <c r="G136" i="9"/>
  <c r="G137" i="9"/>
  <c r="G138" i="9"/>
  <c r="G139" i="9"/>
  <c r="G140" i="9"/>
  <c r="G141" i="9"/>
  <c r="G142" i="9"/>
  <c r="G144" i="9"/>
  <c r="G145" i="9"/>
  <c r="H135" i="9"/>
  <c r="H136" i="9"/>
  <c r="H137" i="9"/>
  <c r="H138" i="9"/>
  <c r="H139" i="9"/>
  <c r="H140" i="9"/>
  <c r="H141" i="9"/>
  <c r="H142" i="9"/>
  <c r="H144" i="9"/>
  <c r="H145" i="9"/>
  <c r="I135" i="9"/>
  <c r="F129" i="15" s="1"/>
  <c r="I136" i="9"/>
  <c r="F130" i="15" s="1"/>
  <c r="I137" i="9"/>
  <c r="F131" i="15" s="1"/>
  <c r="I139" i="9"/>
  <c r="F133" i="15" s="1"/>
  <c r="I140" i="9"/>
  <c r="F134" i="15" s="1"/>
  <c r="I141" i="9"/>
  <c r="F138" i="15" s="1"/>
  <c r="I142" i="9"/>
  <c r="F135" i="15" s="1"/>
  <c r="I144" i="9"/>
  <c r="F137" i="15" s="1"/>
  <c r="I145" i="9"/>
  <c r="F139" i="15" s="1"/>
  <c r="I125" i="9"/>
  <c r="F113" i="15" s="1"/>
  <c r="G253" i="2"/>
  <c r="O253" i="2" s="1"/>
  <c r="G295" i="2"/>
  <c r="J119" i="9" s="1"/>
  <c r="G119" i="15" s="1"/>
  <c r="G296" i="2"/>
  <c r="J120" i="9" s="1"/>
  <c r="G120" i="15" s="1"/>
  <c r="G297" i="2"/>
  <c r="J121" i="9" s="1"/>
  <c r="G121" i="15" s="1"/>
  <c r="G298" i="2"/>
  <c r="G299" i="2"/>
  <c r="J128" i="9" s="1"/>
  <c r="G123" i="15" s="1"/>
  <c r="G300" i="2"/>
  <c r="G301" i="2"/>
  <c r="L301" i="2" s="1"/>
  <c r="G302" i="2"/>
  <c r="L302" i="2" s="1"/>
  <c r="G303" i="2"/>
  <c r="L303" i="2" s="1"/>
  <c r="G304" i="2"/>
  <c r="G312" i="2"/>
  <c r="G314" i="2"/>
  <c r="L314" i="2" s="1"/>
  <c r="L315" i="2"/>
  <c r="G316" i="2"/>
  <c r="L316" i="2" s="1"/>
  <c r="G317" i="2"/>
  <c r="L317" i="2" s="1"/>
  <c r="G318" i="2"/>
  <c r="L318" i="2" s="1"/>
  <c r="J295" i="2"/>
  <c r="P295" i="2" s="1"/>
  <c r="J296" i="2"/>
  <c r="P296" i="2" s="1"/>
  <c r="J297" i="2"/>
  <c r="P297" i="2" s="1"/>
  <c r="J298" i="2"/>
  <c r="P298" i="2" s="1"/>
  <c r="J299" i="2"/>
  <c r="P299" i="2" s="1"/>
  <c r="J300" i="2"/>
  <c r="P300" i="2" s="1"/>
  <c r="J301" i="2"/>
  <c r="P301" i="2" s="1"/>
  <c r="J302" i="2"/>
  <c r="P302" i="2" s="1"/>
  <c r="J303" i="2"/>
  <c r="P303" i="2" s="1"/>
  <c r="J304" i="2"/>
  <c r="P304" i="2" s="1"/>
  <c r="J312" i="2"/>
  <c r="P312" i="2" s="1"/>
  <c r="J314" i="2"/>
  <c r="P314" i="2" s="1"/>
  <c r="J315" i="2"/>
  <c r="P315" i="2" s="1"/>
  <c r="J316" i="2"/>
  <c r="P316" i="2" s="1"/>
  <c r="J317" i="2"/>
  <c r="P317" i="2" s="1"/>
  <c r="J318" i="2"/>
  <c r="P318" i="2" s="1"/>
  <c r="O295" i="2"/>
  <c r="O296" i="2"/>
  <c r="O297" i="2"/>
  <c r="O298" i="2"/>
  <c r="O299" i="2"/>
  <c r="O300" i="2"/>
  <c r="O301" i="2"/>
  <c r="O302" i="2"/>
  <c r="O303" i="2"/>
  <c r="O304" i="2"/>
  <c r="O312" i="2"/>
  <c r="O314" i="2"/>
  <c r="G124" i="9"/>
  <c r="G125" i="9"/>
  <c r="G126" i="9"/>
  <c r="G127" i="9"/>
  <c r="G128" i="9"/>
  <c r="G129" i="9"/>
  <c r="G130" i="9"/>
  <c r="H124" i="9"/>
  <c r="H125" i="9"/>
  <c r="H126" i="9"/>
  <c r="H127" i="9"/>
  <c r="H128" i="9"/>
  <c r="H129" i="9"/>
  <c r="H130" i="9"/>
  <c r="I124" i="9"/>
  <c r="F112" i="15" s="1"/>
  <c r="I127" i="9"/>
  <c r="F122" i="15" s="1"/>
  <c r="I128" i="9"/>
  <c r="F123" i="15" s="1"/>
  <c r="I129" i="9"/>
  <c r="F115" i="15" s="1"/>
  <c r="I130" i="9"/>
  <c r="F124" i="15" s="1"/>
  <c r="G294" i="2"/>
  <c r="J294" i="2"/>
  <c r="P294" i="2" s="1"/>
  <c r="G293" i="2"/>
  <c r="J293" i="2"/>
  <c r="Q293" i="2" s="1"/>
  <c r="G292" i="2"/>
  <c r="L292" i="2" s="1"/>
  <c r="J292" i="2"/>
  <c r="Q292" i="2" s="1"/>
  <c r="G291" i="2"/>
  <c r="L291" i="2" s="1"/>
  <c r="J291" i="2"/>
  <c r="P291" i="2" s="1"/>
  <c r="J289" i="2"/>
  <c r="P289" i="2" s="1"/>
  <c r="G290" i="2"/>
  <c r="J290" i="2"/>
  <c r="Q290" i="2" s="1"/>
  <c r="G289" i="2"/>
  <c r="O289" i="2"/>
  <c r="G288" i="2"/>
  <c r="O288" i="2" s="1"/>
  <c r="J288" i="2"/>
  <c r="Q288" i="2" s="1"/>
  <c r="G287" i="2"/>
  <c r="O287" i="2" s="1"/>
  <c r="J287" i="2"/>
  <c r="Q287" i="2" s="1"/>
  <c r="G286" i="2"/>
  <c r="O286" i="2" s="1"/>
  <c r="J286" i="2"/>
  <c r="P286" i="2" s="1"/>
  <c r="G285" i="2"/>
  <c r="J285" i="2"/>
  <c r="Q285" i="2" s="1"/>
  <c r="J284" i="2"/>
  <c r="G284" i="2"/>
  <c r="O284" i="2" s="1"/>
  <c r="G283" i="2"/>
  <c r="O283" i="2" s="1"/>
  <c r="J283" i="2"/>
  <c r="G243" i="2"/>
  <c r="L243" i="2" s="1"/>
  <c r="J241" i="2"/>
  <c r="G282" i="2"/>
  <c r="O282" i="2" s="1"/>
  <c r="J282" i="2"/>
  <c r="P282" i="2" s="1"/>
  <c r="G281" i="2"/>
  <c r="O281" i="2" s="1"/>
  <c r="J281" i="2"/>
  <c r="Q281" i="2" s="1"/>
  <c r="G280" i="2"/>
  <c r="O280" i="2" s="1"/>
  <c r="J280" i="2"/>
  <c r="Q280" i="2" s="1"/>
  <c r="G233" i="2"/>
  <c r="L233" i="2" s="1"/>
  <c r="J233" i="2"/>
  <c r="J279" i="2"/>
  <c r="G279" i="2"/>
  <c r="J278" i="2"/>
  <c r="G278" i="2"/>
  <c r="J277" i="2"/>
  <c r="G277" i="2"/>
  <c r="J276" i="2"/>
  <c r="G276" i="2"/>
  <c r="O276" i="2" s="1"/>
  <c r="J238" i="2"/>
  <c r="J239" i="2"/>
  <c r="J240" i="2"/>
  <c r="G238" i="2"/>
  <c r="G239" i="2"/>
  <c r="G240" i="2"/>
  <c r="G241" i="2"/>
  <c r="G114" i="9"/>
  <c r="G116" i="9"/>
  <c r="G117" i="9"/>
  <c r="G118" i="9"/>
  <c r="G119" i="9"/>
  <c r="G120" i="9"/>
  <c r="G121" i="9"/>
  <c r="G122" i="9"/>
  <c r="G123" i="9"/>
  <c r="H114" i="9"/>
  <c r="H116" i="9"/>
  <c r="H117" i="9"/>
  <c r="H118" i="9"/>
  <c r="H119" i="9"/>
  <c r="H120" i="9"/>
  <c r="H121" i="9"/>
  <c r="H122" i="9"/>
  <c r="H123" i="9"/>
  <c r="I114" i="9"/>
  <c r="F108" i="15" s="1"/>
  <c r="I116" i="9"/>
  <c r="F109" i="15" s="1"/>
  <c r="I117" i="9"/>
  <c r="F117" i="15" s="1"/>
  <c r="I118" i="9"/>
  <c r="F118" i="15" s="1"/>
  <c r="I119" i="9"/>
  <c r="F119" i="15" s="1"/>
  <c r="I120" i="9"/>
  <c r="F120" i="15" s="1"/>
  <c r="I121" i="9"/>
  <c r="F121" i="15" s="1"/>
  <c r="I122" i="9"/>
  <c r="F110" i="15" s="1"/>
  <c r="I123" i="9"/>
  <c r="F111" i="15" s="1"/>
  <c r="J117" i="9"/>
  <c r="G117" i="15" s="1"/>
  <c r="J237" i="2"/>
  <c r="G237" i="2"/>
  <c r="J236" i="2"/>
  <c r="G236" i="2"/>
  <c r="G231" i="2"/>
  <c r="J112" i="9" s="1"/>
  <c r="G105" i="15" s="1"/>
  <c r="J275" i="2"/>
  <c r="P275" i="2" s="1"/>
  <c r="G275" i="2"/>
  <c r="O275" i="2" s="1"/>
  <c r="Q275" i="2"/>
  <c r="J274" i="2"/>
  <c r="G274" i="2"/>
  <c r="O274" i="2" s="1"/>
  <c r="G273" i="2"/>
  <c r="O273" i="2" s="1"/>
  <c r="J273" i="2"/>
  <c r="P273" i="2" s="1"/>
  <c r="J271" i="2"/>
  <c r="Q271" i="2" s="1"/>
  <c r="G272" i="2"/>
  <c r="O272" i="2" s="1"/>
  <c r="J272" i="2"/>
  <c r="G271" i="2"/>
  <c r="O271" i="2" s="1"/>
  <c r="G270" i="2"/>
  <c r="O270" i="2" s="1"/>
  <c r="J270" i="2"/>
  <c r="Q270" i="2" s="1"/>
  <c r="G269" i="2"/>
  <c r="O269" i="2" s="1"/>
  <c r="J269" i="2"/>
  <c r="P269" i="2" s="1"/>
  <c r="G268" i="2"/>
  <c r="O268" i="2" s="1"/>
  <c r="J268" i="2"/>
  <c r="Q268" i="2" s="1"/>
  <c r="G267" i="2"/>
  <c r="O267" i="2" s="1"/>
  <c r="J267" i="2"/>
  <c r="P267" i="2" s="1"/>
  <c r="G266" i="2"/>
  <c r="O266" i="2" s="1"/>
  <c r="J266" i="2"/>
  <c r="P266" i="2" s="1"/>
  <c r="G265" i="2"/>
  <c r="O265" i="2" s="1"/>
  <c r="J265" i="2"/>
  <c r="P265" i="2" s="1"/>
  <c r="G264" i="2"/>
  <c r="O264" i="2" s="1"/>
  <c r="J264" i="2"/>
  <c r="P264" i="2" s="1"/>
  <c r="Q264" i="2"/>
  <c r="G263" i="2"/>
  <c r="O263" i="2" s="1"/>
  <c r="J263" i="2"/>
  <c r="Q263" i="2" s="1"/>
  <c r="G262" i="2"/>
  <c r="O262" i="2" s="1"/>
  <c r="J262" i="2"/>
  <c r="Q262" i="2" s="1"/>
  <c r="J231" i="2"/>
  <c r="Q243" i="2" s="1"/>
  <c r="P243" i="2"/>
  <c r="G244" i="2"/>
  <c r="O244" i="2" s="1"/>
  <c r="J244" i="2"/>
  <c r="P244" i="2" s="1"/>
  <c r="G245" i="2"/>
  <c r="O245" i="2" s="1"/>
  <c r="J245" i="2"/>
  <c r="Q245" i="2" s="1"/>
  <c r="G246" i="2"/>
  <c r="O246" i="2" s="1"/>
  <c r="J246" i="2"/>
  <c r="Q246" i="2" s="1"/>
  <c r="G247" i="2"/>
  <c r="O247" i="2" s="1"/>
  <c r="J247" i="2"/>
  <c r="Q247" i="2" s="1"/>
  <c r="G248" i="2"/>
  <c r="O248" i="2" s="1"/>
  <c r="J248" i="2"/>
  <c r="Q248" i="2" s="1"/>
  <c r="G249" i="2"/>
  <c r="L249" i="2" s="1"/>
  <c r="J249" i="2"/>
  <c r="G250" i="2"/>
  <c r="O250" i="2" s="1"/>
  <c r="J250" i="2"/>
  <c r="P250" i="2" s="1"/>
  <c r="G251" i="2"/>
  <c r="O251" i="2" s="1"/>
  <c r="J251" i="2"/>
  <c r="Q251" i="2" s="1"/>
  <c r="G252" i="2"/>
  <c r="O252" i="2" s="1"/>
  <c r="J252" i="2"/>
  <c r="P252" i="2" s="1"/>
  <c r="J253" i="2"/>
  <c r="P253" i="2" s="1"/>
  <c r="G254" i="2"/>
  <c r="O254" i="2" s="1"/>
  <c r="J254" i="2"/>
  <c r="Q254" i="2" s="1"/>
  <c r="G255" i="2"/>
  <c r="O255" i="2" s="1"/>
  <c r="J255" i="2"/>
  <c r="P255" i="2" s="1"/>
  <c r="G256" i="2"/>
  <c r="O256" i="2" s="1"/>
  <c r="J256" i="2"/>
  <c r="P256" i="2" s="1"/>
  <c r="Q256" i="2"/>
  <c r="G257" i="2"/>
  <c r="O257" i="2" s="1"/>
  <c r="J257" i="2"/>
  <c r="P257" i="2" s="1"/>
  <c r="G258" i="2"/>
  <c r="O258" i="2" s="1"/>
  <c r="J258" i="2"/>
  <c r="P258" i="2" s="1"/>
  <c r="G259" i="2"/>
  <c r="J126" i="9" s="1"/>
  <c r="G114" i="15" s="1"/>
  <c r="J259" i="2"/>
  <c r="P259" i="2" s="1"/>
  <c r="G260" i="2"/>
  <c r="L260" i="2" s="1"/>
  <c r="J260" i="2"/>
  <c r="Q260" i="2" s="1"/>
  <c r="G261" i="2"/>
  <c r="L261" i="2" s="1"/>
  <c r="P129" i="9" s="1"/>
  <c r="J261" i="2"/>
  <c r="J242" i="2"/>
  <c r="G242" i="2"/>
  <c r="J227" i="2"/>
  <c r="G227" i="2"/>
  <c r="O227" i="2" s="1"/>
  <c r="J226" i="2"/>
  <c r="G226" i="2"/>
  <c r="O226" i="2" s="1"/>
  <c r="G225" i="2"/>
  <c r="O225" i="2" s="1"/>
  <c r="J225" i="2"/>
  <c r="J224" i="2"/>
  <c r="Q224" i="2" s="1"/>
  <c r="G224" i="2"/>
  <c r="O224" i="2" s="1"/>
  <c r="J223" i="2"/>
  <c r="G223" i="2"/>
  <c r="O223" i="2" s="1"/>
  <c r="J222" i="2"/>
  <c r="P222" i="2" s="1"/>
  <c r="G222" i="2"/>
  <c r="O222" i="2" s="1"/>
  <c r="I99" i="9"/>
  <c r="F100" i="15" s="1"/>
  <c r="J213" i="2"/>
  <c r="Q213" i="2" s="1"/>
  <c r="G213" i="2"/>
  <c r="O213" i="2" s="1"/>
  <c r="G228" i="2"/>
  <c r="J107" i="9" s="1"/>
  <c r="G102" i="15" s="1"/>
  <c r="G229" i="2"/>
  <c r="G230" i="2"/>
  <c r="J111" i="9" s="1"/>
  <c r="G104" i="15" s="1"/>
  <c r="G232" i="2"/>
  <c r="G234" i="2"/>
  <c r="O234" i="2" s="1"/>
  <c r="G235" i="2"/>
  <c r="J228" i="2"/>
  <c r="P228" i="2" s="1"/>
  <c r="J229" i="2"/>
  <c r="Q229" i="2" s="1"/>
  <c r="J230" i="2"/>
  <c r="P230" i="2" s="1"/>
  <c r="J232" i="2"/>
  <c r="P232" i="2" s="1"/>
  <c r="J234" i="2"/>
  <c r="Q234" i="2" s="1"/>
  <c r="J235" i="2"/>
  <c r="P235" i="2" s="1"/>
  <c r="G216" i="2"/>
  <c r="O216" i="2" s="1"/>
  <c r="G217" i="2"/>
  <c r="O217" i="2" s="1"/>
  <c r="G218" i="2"/>
  <c r="G219" i="2"/>
  <c r="O219" i="2" s="1"/>
  <c r="G220" i="2"/>
  <c r="O220" i="2" s="1"/>
  <c r="G221" i="2"/>
  <c r="J216" i="2"/>
  <c r="Q216" i="2" s="1"/>
  <c r="J217" i="2"/>
  <c r="P217" i="2" s="1"/>
  <c r="J218" i="2"/>
  <c r="P218" i="2" s="1"/>
  <c r="J219" i="2"/>
  <c r="P219" i="2" s="1"/>
  <c r="J220" i="2"/>
  <c r="J221" i="2"/>
  <c r="P221" i="2" s="1"/>
  <c r="G104" i="9"/>
  <c r="H104" i="9"/>
  <c r="I104" i="9"/>
  <c r="F99" i="15" s="1"/>
  <c r="G99" i="9"/>
  <c r="H99" i="9"/>
  <c r="G106" i="9"/>
  <c r="H106" i="9"/>
  <c r="I106" i="9"/>
  <c r="F101" i="15" s="1"/>
  <c r="G107" i="9"/>
  <c r="H107" i="9"/>
  <c r="I107" i="9"/>
  <c r="F102" i="15" s="1"/>
  <c r="G108" i="9"/>
  <c r="H108" i="9"/>
  <c r="I108" i="9"/>
  <c r="F116" i="15" s="1"/>
  <c r="G110" i="9"/>
  <c r="H110" i="9"/>
  <c r="I110" i="9"/>
  <c r="F103" i="15" s="1"/>
  <c r="G111" i="9"/>
  <c r="H111" i="9"/>
  <c r="I111" i="9"/>
  <c r="F104" i="15" s="1"/>
  <c r="G112" i="9"/>
  <c r="H112" i="9"/>
  <c r="I112" i="9"/>
  <c r="F105" i="15" s="1"/>
  <c r="G113" i="9"/>
  <c r="H113" i="9"/>
  <c r="I113" i="9"/>
  <c r="F106" i="15" s="1"/>
  <c r="G115" i="9"/>
  <c r="H115" i="9"/>
  <c r="I115" i="9"/>
  <c r="F107" i="15" s="1"/>
  <c r="J205" i="2"/>
  <c r="Q205" i="2" s="1"/>
  <c r="G206" i="2"/>
  <c r="J206" i="2"/>
  <c r="P206" i="2" s="1"/>
  <c r="G205" i="2"/>
  <c r="O205" i="2" s="1"/>
  <c r="G204" i="2"/>
  <c r="O204" i="2" s="1"/>
  <c r="J204" i="2"/>
  <c r="Q204" i="2" s="1"/>
  <c r="G202" i="2"/>
  <c r="O202" i="2" s="1"/>
  <c r="J202" i="2"/>
  <c r="P202" i="2" s="1"/>
  <c r="G209" i="2"/>
  <c r="J97" i="9" s="1"/>
  <c r="G92" i="15" s="1"/>
  <c r="G210" i="2"/>
  <c r="G211" i="2"/>
  <c r="O211" i="2" s="1"/>
  <c r="G212" i="2"/>
  <c r="G214" i="2"/>
  <c r="J101" i="9" s="1"/>
  <c r="G96" i="15" s="1"/>
  <c r="G215" i="2"/>
  <c r="O215" i="2" s="1"/>
  <c r="J209" i="2"/>
  <c r="Q209" i="2" s="1"/>
  <c r="J210" i="2"/>
  <c r="J211" i="2"/>
  <c r="P211" i="2" s="1"/>
  <c r="J212" i="2"/>
  <c r="J214" i="2"/>
  <c r="P214" i="2" s="1"/>
  <c r="J215" i="2"/>
  <c r="P215" i="2" s="1"/>
  <c r="O209" i="2"/>
  <c r="G208" i="2"/>
  <c r="J208" i="2"/>
  <c r="J207" i="2"/>
  <c r="P207" i="2" s="1"/>
  <c r="G207" i="2"/>
  <c r="G192" i="2"/>
  <c r="O192" i="2" s="1"/>
  <c r="J192" i="2"/>
  <c r="P192" i="2" s="1"/>
  <c r="J184" i="2"/>
  <c r="Q184" i="2" s="1"/>
  <c r="G186" i="2"/>
  <c r="J186" i="2"/>
  <c r="Q186" i="2" s="1"/>
  <c r="G187" i="2"/>
  <c r="O187" i="2" s="1"/>
  <c r="J187" i="2"/>
  <c r="G188" i="2"/>
  <c r="O188" i="2" s="1"/>
  <c r="J188" i="2"/>
  <c r="P188" i="2" s="1"/>
  <c r="G189" i="2"/>
  <c r="O189" i="2" s="1"/>
  <c r="J189" i="2"/>
  <c r="P189" i="2" s="1"/>
  <c r="G190" i="2"/>
  <c r="O190" i="2" s="1"/>
  <c r="J190" i="2"/>
  <c r="Q190" i="2" s="1"/>
  <c r="G191" i="2"/>
  <c r="O191" i="2" s="1"/>
  <c r="J191" i="2"/>
  <c r="Q191" i="2" s="1"/>
  <c r="G193" i="2"/>
  <c r="J193" i="2"/>
  <c r="Q193" i="2" s="1"/>
  <c r="G194" i="2"/>
  <c r="O194" i="2" s="1"/>
  <c r="J194" i="2"/>
  <c r="P194" i="2" s="1"/>
  <c r="G195" i="2"/>
  <c r="O195" i="2" s="1"/>
  <c r="J195" i="2"/>
  <c r="Q195" i="2" s="1"/>
  <c r="G196" i="2"/>
  <c r="J90" i="9" s="1"/>
  <c r="G85" i="15" s="1"/>
  <c r="J196" i="2"/>
  <c r="P196" i="2" s="1"/>
  <c r="G197" i="2"/>
  <c r="O197" i="2" s="1"/>
  <c r="J197" i="2"/>
  <c r="P197" i="2" s="1"/>
  <c r="G198" i="2"/>
  <c r="O198" i="2" s="1"/>
  <c r="J198" i="2"/>
  <c r="P198" i="2" s="1"/>
  <c r="G199" i="2"/>
  <c r="O199" i="2" s="1"/>
  <c r="J199" i="2"/>
  <c r="P199" i="2" s="1"/>
  <c r="G200" i="2"/>
  <c r="J93" i="9" s="1"/>
  <c r="G88" i="15" s="1"/>
  <c r="J200" i="2"/>
  <c r="Q200" i="2" s="1"/>
  <c r="G201" i="2"/>
  <c r="O201" i="2" s="1"/>
  <c r="J201" i="2"/>
  <c r="G203" i="2"/>
  <c r="O203" i="2" s="1"/>
  <c r="J203" i="2"/>
  <c r="P203" i="2" s="1"/>
  <c r="I80" i="9"/>
  <c r="F76" i="15" s="1"/>
  <c r="I83" i="9"/>
  <c r="F77" i="15" s="1"/>
  <c r="I84" i="9"/>
  <c r="F78" i="15" s="1"/>
  <c r="I85" i="9"/>
  <c r="F79" i="15" s="1"/>
  <c r="I72" i="9"/>
  <c r="F66" i="15" s="1"/>
  <c r="I73" i="9"/>
  <c r="F67" i="15" s="1"/>
  <c r="I74" i="9"/>
  <c r="F69" i="15" s="1"/>
  <c r="I75" i="9"/>
  <c r="F70" i="15" s="1"/>
  <c r="I76" i="9"/>
  <c r="F224" i="15" s="1"/>
  <c r="I77" i="9"/>
  <c r="F71" i="15" s="1"/>
  <c r="I78" i="9"/>
  <c r="F72" i="15" s="1"/>
  <c r="J76" i="9"/>
  <c r="G224" i="15" s="1"/>
  <c r="G168" i="2"/>
  <c r="O168" i="2" s="1"/>
  <c r="J168" i="2"/>
  <c r="P168" i="2" s="1"/>
  <c r="L158" i="2"/>
  <c r="O70" i="9" s="1"/>
  <c r="L143" i="2"/>
  <c r="L144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9" i="2"/>
  <c r="G165" i="2"/>
  <c r="G166" i="2"/>
  <c r="O166" i="2" s="1"/>
  <c r="G167" i="2"/>
  <c r="O167" i="2" s="1"/>
  <c r="G158" i="2"/>
  <c r="J70" i="9" s="1"/>
  <c r="G64" i="15" s="1"/>
  <c r="G169" i="2"/>
  <c r="G170" i="2"/>
  <c r="O170" i="2" s="1"/>
  <c r="G171" i="2"/>
  <c r="O171" i="2" s="1"/>
  <c r="G175" i="2"/>
  <c r="O175" i="2" s="1"/>
  <c r="G176" i="2"/>
  <c r="O176" i="2" s="1"/>
  <c r="G177" i="2"/>
  <c r="O177" i="2" s="1"/>
  <c r="G178" i="2"/>
  <c r="O178" i="2" s="1"/>
  <c r="G179" i="2"/>
  <c r="O179" i="2" s="1"/>
  <c r="G180" i="2"/>
  <c r="O180" i="2" s="1"/>
  <c r="G181" i="2"/>
  <c r="O181" i="2" s="1"/>
  <c r="G182" i="2"/>
  <c r="O182" i="2" s="1"/>
  <c r="G183" i="2"/>
  <c r="J82" i="9" s="1"/>
  <c r="G80" i="15" s="1"/>
  <c r="G184" i="2"/>
  <c r="O184" i="2" s="1"/>
  <c r="G185" i="2"/>
  <c r="O185" i="2" s="1"/>
  <c r="J165" i="2"/>
  <c r="P165" i="2" s="1"/>
  <c r="J166" i="2"/>
  <c r="P166" i="2" s="1"/>
  <c r="J167" i="2"/>
  <c r="Q167" i="2" s="1"/>
  <c r="J158" i="2"/>
  <c r="Q158" i="2" s="1"/>
  <c r="J169" i="2"/>
  <c r="P169" i="2" s="1"/>
  <c r="J170" i="2"/>
  <c r="Q170" i="2" s="1"/>
  <c r="J171" i="2"/>
  <c r="P171" i="2" s="1"/>
  <c r="J175" i="2"/>
  <c r="J176" i="2"/>
  <c r="Q176" i="2" s="1"/>
  <c r="J177" i="2"/>
  <c r="Q177" i="2" s="1"/>
  <c r="J178" i="2"/>
  <c r="Q178" i="2" s="1"/>
  <c r="J179" i="2"/>
  <c r="Q179" i="2" s="1"/>
  <c r="J180" i="2"/>
  <c r="P180" i="2" s="1"/>
  <c r="J181" i="2"/>
  <c r="P181" i="2" s="1"/>
  <c r="J182" i="2"/>
  <c r="P182" i="2" s="1"/>
  <c r="J183" i="2"/>
  <c r="P183" i="2" s="1"/>
  <c r="J185" i="2"/>
  <c r="P185" i="2" s="1"/>
  <c r="O158" i="2"/>
  <c r="O169" i="2"/>
  <c r="J163" i="2"/>
  <c r="G163" i="2"/>
  <c r="J162" i="2"/>
  <c r="G162" i="2"/>
  <c r="I40" i="9"/>
  <c r="F31" i="15" s="1"/>
  <c r="G149" i="2"/>
  <c r="J143" i="2"/>
  <c r="P143" i="2" s="1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3" i="9"/>
  <c r="G84" i="9"/>
  <c r="G85" i="9"/>
  <c r="G81" i="9"/>
  <c r="G82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105" i="9"/>
  <c r="G100" i="9"/>
  <c r="G101" i="9"/>
  <c r="G102" i="9"/>
  <c r="G103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3" i="9"/>
  <c r="H84" i="9"/>
  <c r="H85" i="9"/>
  <c r="H81" i="9"/>
  <c r="H82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105" i="9"/>
  <c r="H100" i="9"/>
  <c r="H101" i="9"/>
  <c r="H102" i="9"/>
  <c r="H103" i="9"/>
  <c r="I65" i="9"/>
  <c r="F59" i="15" s="1"/>
  <c r="I66" i="9"/>
  <c r="F60" i="15" s="1"/>
  <c r="I67" i="9"/>
  <c r="F61" i="15" s="1"/>
  <c r="I68" i="9"/>
  <c r="F62" i="15" s="1"/>
  <c r="I69" i="9"/>
  <c r="F63" i="15" s="1"/>
  <c r="I70" i="9"/>
  <c r="F64" i="15" s="1"/>
  <c r="I71" i="9"/>
  <c r="F65" i="15" s="1"/>
  <c r="I79" i="9"/>
  <c r="F75" i="15" s="1"/>
  <c r="I81" i="9"/>
  <c r="I82" i="9"/>
  <c r="F80" i="15" s="1"/>
  <c r="I86" i="9"/>
  <c r="F81" i="15" s="1"/>
  <c r="I87" i="9"/>
  <c r="F82" i="15" s="1"/>
  <c r="I88" i="9"/>
  <c r="F83" i="15" s="1"/>
  <c r="I89" i="9"/>
  <c r="F84" i="15" s="1"/>
  <c r="I90" i="9"/>
  <c r="F85" i="15" s="1"/>
  <c r="I91" i="9"/>
  <c r="F86" i="15" s="1"/>
  <c r="I92" i="9"/>
  <c r="F87" i="15" s="1"/>
  <c r="I93" i="9"/>
  <c r="F88" i="15" s="1"/>
  <c r="I94" i="9"/>
  <c r="F89" i="15" s="1"/>
  <c r="I95" i="9"/>
  <c r="F90" i="15" s="1"/>
  <c r="I96" i="9"/>
  <c r="F91" i="15" s="1"/>
  <c r="I97" i="9"/>
  <c r="F92" i="15" s="1"/>
  <c r="I98" i="9"/>
  <c r="F93" i="15" s="1"/>
  <c r="I105" i="9"/>
  <c r="F94" i="15" s="1"/>
  <c r="I100" i="9"/>
  <c r="F95" i="15" s="1"/>
  <c r="I101" i="9"/>
  <c r="F96" i="15" s="1"/>
  <c r="I102" i="9"/>
  <c r="F97" i="15" s="1"/>
  <c r="I103" i="9"/>
  <c r="F98" i="15" s="1"/>
  <c r="J100" i="9"/>
  <c r="G95" i="15" s="1"/>
  <c r="O76" i="9"/>
  <c r="P76" i="9"/>
  <c r="Q76" i="9"/>
  <c r="G144" i="2"/>
  <c r="O144" i="2" s="1"/>
  <c r="G146" i="2"/>
  <c r="O146" i="2" s="1"/>
  <c r="G147" i="2"/>
  <c r="O147" i="2" s="1"/>
  <c r="G148" i="2"/>
  <c r="O148" i="2" s="1"/>
  <c r="G150" i="2"/>
  <c r="O150" i="2" s="1"/>
  <c r="G151" i="2"/>
  <c r="O151" i="2" s="1"/>
  <c r="G152" i="2"/>
  <c r="G153" i="2"/>
  <c r="J67" i="9" s="1"/>
  <c r="G61" i="15" s="1"/>
  <c r="G154" i="2"/>
  <c r="O154" i="2" s="1"/>
  <c r="G155" i="2"/>
  <c r="O155" i="2" s="1"/>
  <c r="G156" i="2"/>
  <c r="O156" i="2" s="1"/>
  <c r="G157" i="2"/>
  <c r="O157" i="2" s="1"/>
  <c r="G159" i="2"/>
  <c r="O159" i="2" s="1"/>
  <c r="G160" i="2"/>
  <c r="G161" i="2"/>
  <c r="J144" i="2"/>
  <c r="P144" i="2" s="1"/>
  <c r="J146" i="2"/>
  <c r="Q146" i="2" s="1"/>
  <c r="J147" i="2"/>
  <c r="J148" i="2"/>
  <c r="Q148" i="2" s="1"/>
  <c r="J149" i="2"/>
  <c r="J151" i="2"/>
  <c r="Q151" i="2" s="1"/>
  <c r="J152" i="2"/>
  <c r="P152" i="2" s="1"/>
  <c r="J153" i="2"/>
  <c r="Q153" i="2" s="1"/>
  <c r="J154" i="2"/>
  <c r="J155" i="2"/>
  <c r="Q155" i="2" s="1"/>
  <c r="J156" i="2"/>
  <c r="Q156" i="2" s="1"/>
  <c r="J157" i="2"/>
  <c r="P157" i="2" s="1"/>
  <c r="J159" i="2"/>
  <c r="Q159" i="2" s="1"/>
  <c r="J160" i="2"/>
  <c r="Q160" i="2" s="1"/>
  <c r="J161" i="2"/>
  <c r="Q161" i="2" s="1"/>
  <c r="O149" i="2"/>
  <c r="P146" i="2"/>
  <c r="P150" i="2"/>
  <c r="Q150" i="2"/>
  <c r="G55" i="9"/>
  <c r="G56" i="9"/>
  <c r="G57" i="9"/>
  <c r="G58" i="9"/>
  <c r="G59" i="9"/>
  <c r="G60" i="9"/>
  <c r="G61" i="9"/>
  <c r="G62" i="9"/>
  <c r="G63" i="9"/>
  <c r="G64" i="9"/>
  <c r="H55" i="9"/>
  <c r="H56" i="9"/>
  <c r="H57" i="9"/>
  <c r="H58" i="9"/>
  <c r="H59" i="9"/>
  <c r="H60" i="9"/>
  <c r="H61" i="9"/>
  <c r="H62" i="9"/>
  <c r="H63" i="9"/>
  <c r="H64" i="9"/>
  <c r="I56" i="9"/>
  <c r="F49" i="15" s="1"/>
  <c r="I57" i="9"/>
  <c r="F50" i="15" s="1"/>
  <c r="I58" i="9"/>
  <c r="F51" i="15" s="1"/>
  <c r="I59" i="9"/>
  <c r="F52" i="15" s="1"/>
  <c r="I60" i="9"/>
  <c r="F53" i="15" s="1"/>
  <c r="I61" i="9"/>
  <c r="F54" i="15" s="1"/>
  <c r="I62" i="9"/>
  <c r="F55" i="15" s="1"/>
  <c r="I63" i="9"/>
  <c r="F56" i="15" s="1"/>
  <c r="I64" i="9"/>
  <c r="F58" i="15" s="1"/>
  <c r="G143" i="2"/>
  <c r="G94" i="2"/>
  <c r="O94" i="2" s="1"/>
  <c r="G95" i="2"/>
  <c r="O95" i="2" s="1"/>
  <c r="G96" i="2"/>
  <c r="O96" i="2" s="1"/>
  <c r="G97" i="2"/>
  <c r="G99" i="2"/>
  <c r="O99" i="2" s="1"/>
  <c r="G100" i="2"/>
  <c r="G101" i="2"/>
  <c r="O101" i="2" s="1"/>
  <c r="G102" i="2"/>
  <c r="O102" i="2" s="1"/>
  <c r="G93" i="2"/>
  <c r="O93" i="2" s="1"/>
  <c r="G103" i="2"/>
  <c r="O103" i="2" s="1"/>
  <c r="G104" i="2"/>
  <c r="O104" i="2" s="1"/>
  <c r="G105" i="2"/>
  <c r="O105" i="2" s="1"/>
  <c r="G106" i="2"/>
  <c r="O106" i="2" s="1"/>
  <c r="G108" i="2"/>
  <c r="O108" i="2" s="1"/>
  <c r="G109" i="2"/>
  <c r="O109" i="2" s="1"/>
  <c r="G110" i="2"/>
  <c r="O110" i="2" s="1"/>
  <c r="G111" i="2"/>
  <c r="G112" i="2"/>
  <c r="G113" i="2"/>
  <c r="G114" i="2"/>
  <c r="G115" i="2"/>
  <c r="O115" i="2" s="1"/>
  <c r="G116" i="2"/>
  <c r="O116" i="2" s="1"/>
  <c r="G117" i="2"/>
  <c r="O117" i="2" s="1"/>
  <c r="G118" i="2"/>
  <c r="O118" i="2" s="1"/>
  <c r="G119" i="2"/>
  <c r="O119" i="2" s="1"/>
  <c r="G120" i="2"/>
  <c r="O120" i="2" s="1"/>
  <c r="G121" i="2"/>
  <c r="O121" i="2" s="1"/>
  <c r="G122" i="2"/>
  <c r="O122" i="2" s="1"/>
  <c r="G123" i="2"/>
  <c r="O123" i="2" s="1"/>
  <c r="G124" i="2"/>
  <c r="O124" i="2" s="1"/>
  <c r="G125" i="2"/>
  <c r="O125" i="2" s="1"/>
  <c r="G127" i="2"/>
  <c r="O127" i="2" s="1"/>
  <c r="G128" i="2"/>
  <c r="O128" i="2" s="1"/>
  <c r="G129" i="2"/>
  <c r="O129" i="2" s="1"/>
  <c r="G130" i="2"/>
  <c r="O130" i="2" s="1"/>
  <c r="G131" i="2"/>
  <c r="O131" i="2" s="1"/>
  <c r="G132" i="2"/>
  <c r="O132" i="2" s="1"/>
  <c r="G133" i="2"/>
  <c r="O133" i="2" s="1"/>
  <c r="G134" i="2"/>
  <c r="O134" i="2" s="1"/>
  <c r="G135" i="2"/>
  <c r="G136" i="2"/>
  <c r="O136" i="2" s="1"/>
  <c r="G137" i="2"/>
  <c r="O137" i="2" s="1"/>
  <c r="G138" i="2"/>
  <c r="O138" i="2" s="1"/>
  <c r="G139" i="2"/>
  <c r="O139" i="2" s="1"/>
  <c r="G140" i="2"/>
  <c r="J60" i="9" s="1"/>
  <c r="G53" i="15" s="1"/>
  <c r="G141" i="2"/>
  <c r="J61" i="9" s="1"/>
  <c r="G54" i="15" s="1"/>
  <c r="G142" i="2"/>
  <c r="J62" i="9" s="1"/>
  <c r="G55" i="15" s="1"/>
  <c r="J94" i="2"/>
  <c r="J95" i="2"/>
  <c r="Q95" i="2" s="1"/>
  <c r="J96" i="2"/>
  <c r="P96" i="2" s="1"/>
  <c r="J97" i="2"/>
  <c r="P97" i="2" s="1"/>
  <c r="J98" i="2"/>
  <c r="J99" i="2"/>
  <c r="P99" i="2" s="1"/>
  <c r="J100" i="2"/>
  <c r="P100" i="2" s="1"/>
  <c r="J101" i="2"/>
  <c r="P101" i="2" s="1"/>
  <c r="J102" i="2"/>
  <c r="P102" i="2" s="1"/>
  <c r="J93" i="2"/>
  <c r="Q93" i="2" s="1"/>
  <c r="J103" i="2"/>
  <c r="P103" i="2" s="1"/>
  <c r="J104" i="2"/>
  <c r="P104" i="2" s="1"/>
  <c r="J105" i="2"/>
  <c r="P105" i="2" s="1"/>
  <c r="J106" i="2"/>
  <c r="P106" i="2" s="1"/>
  <c r="J108" i="2"/>
  <c r="P108" i="2" s="1"/>
  <c r="J109" i="2"/>
  <c r="P109" i="2" s="1"/>
  <c r="J110" i="2"/>
  <c r="P110" i="2" s="1"/>
  <c r="J111" i="2"/>
  <c r="P111" i="2" s="1"/>
  <c r="J112" i="2"/>
  <c r="P112" i="2" s="1"/>
  <c r="J113" i="2"/>
  <c r="P113" i="2" s="1"/>
  <c r="J114" i="2"/>
  <c r="P114" i="2" s="1"/>
  <c r="J115" i="2"/>
  <c r="P115" i="2" s="1"/>
  <c r="J116" i="2"/>
  <c r="P116" i="2" s="1"/>
  <c r="J117" i="2"/>
  <c r="Q117" i="2" s="1"/>
  <c r="J118" i="2"/>
  <c r="J119" i="2"/>
  <c r="P119" i="2" s="1"/>
  <c r="J120" i="2"/>
  <c r="P120" i="2" s="1"/>
  <c r="J121" i="2"/>
  <c r="P121" i="2" s="1"/>
  <c r="J122" i="2"/>
  <c r="J123" i="2"/>
  <c r="Q123" i="2" s="1"/>
  <c r="J124" i="2"/>
  <c r="P124" i="2" s="1"/>
  <c r="J125" i="2"/>
  <c r="P125" i="2" s="1"/>
  <c r="J127" i="2"/>
  <c r="J128" i="2"/>
  <c r="P128" i="2" s="1"/>
  <c r="J129" i="2"/>
  <c r="Q129" i="2" s="1"/>
  <c r="J130" i="2"/>
  <c r="Q130" i="2" s="1"/>
  <c r="J131" i="2"/>
  <c r="P131" i="2" s="1"/>
  <c r="J132" i="2"/>
  <c r="Q132" i="2" s="1"/>
  <c r="J133" i="2"/>
  <c r="P133" i="2" s="1"/>
  <c r="J134" i="2"/>
  <c r="Q134" i="2" s="1"/>
  <c r="J135" i="2"/>
  <c r="J136" i="2"/>
  <c r="Q136" i="2" s="1"/>
  <c r="J137" i="2"/>
  <c r="Q137" i="2" s="1"/>
  <c r="J138" i="2"/>
  <c r="P138" i="2" s="1"/>
  <c r="J139" i="2"/>
  <c r="P139" i="2" s="1"/>
  <c r="J140" i="2"/>
  <c r="Q140" i="2" s="1"/>
  <c r="J141" i="2"/>
  <c r="Q141" i="2" s="1"/>
  <c r="J142" i="2"/>
  <c r="Q142" i="2" s="1"/>
  <c r="L94" i="2"/>
  <c r="L95" i="2"/>
  <c r="L96" i="2"/>
  <c r="L97" i="2"/>
  <c r="L98" i="2"/>
  <c r="L99" i="2"/>
  <c r="Q99" i="2" s="1"/>
  <c r="L100" i="2"/>
  <c r="L101" i="2"/>
  <c r="L102" i="2"/>
  <c r="L93" i="2"/>
  <c r="L103" i="2"/>
  <c r="Q103" i="2" s="1"/>
  <c r="L104" i="2"/>
  <c r="Q104" i="2" s="1"/>
  <c r="L105" i="2"/>
  <c r="Q105" i="2" s="1"/>
  <c r="L106" i="2"/>
  <c r="Q106" i="2" s="1"/>
  <c r="L108" i="2"/>
  <c r="Q108" i="2" s="1"/>
  <c r="L109" i="2"/>
  <c r="Q109" i="2" s="1"/>
  <c r="L110" i="2"/>
  <c r="Q110" i="2" s="1"/>
  <c r="L111" i="2"/>
  <c r="L112" i="2"/>
  <c r="L113" i="2"/>
  <c r="Q113" i="2" s="1"/>
  <c r="L114" i="2"/>
  <c r="P46" i="9" s="1"/>
  <c r="L115" i="2"/>
  <c r="P47" i="9" s="1"/>
  <c r="L116" i="2"/>
  <c r="O48" i="9" s="1"/>
  <c r="L117" i="2"/>
  <c r="Q49" i="9" s="1"/>
  <c r="L118" i="2"/>
  <c r="L119" i="2"/>
  <c r="L120" i="2"/>
  <c r="Q120" i="2" s="1"/>
  <c r="L121" i="2"/>
  <c r="O51" i="9" s="1"/>
  <c r="L122" i="2"/>
  <c r="N52" i="9" s="1"/>
  <c r="L123" i="2"/>
  <c r="L124" i="2"/>
  <c r="L125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O98" i="2"/>
  <c r="O111" i="2"/>
  <c r="O112" i="2"/>
  <c r="O113" i="2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I41" i="9"/>
  <c r="F32" i="15" s="1"/>
  <c r="I42" i="9"/>
  <c r="F33" i="15" s="1"/>
  <c r="I43" i="9"/>
  <c r="F34" i="15" s="1"/>
  <c r="I44" i="9"/>
  <c r="F36" i="15" s="1"/>
  <c r="I45" i="9"/>
  <c r="F37" i="15" s="1"/>
  <c r="I46" i="9"/>
  <c r="F38" i="15" s="1"/>
  <c r="J89" i="2"/>
  <c r="G89" i="2"/>
  <c r="J88" i="2"/>
  <c r="G88" i="2"/>
  <c r="J87" i="2"/>
  <c r="G87" i="2"/>
  <c r="J86" i="2"/>
  <c r="G86" i="2"/>
  <c r="J92" i="2"/>
  <c r="G92" i="2"/>
  <c r="J91" i="2"/>
  <c r="G91" i="2"/>
  <c r="J90" i="2"/>
  <c r="G90" i="2"/>
  <c r="J37" i="9" s="1"/>
  <c r="G28" i="15" s="1"/>
  <c r="J10" i="2"/>
  <c r="G10" i="2"/>
  <c r="J85" i="2"/>
  <c r="G85" i="2"/>
  <c r="G78" i="2"/>
  <c r="O78" i="2" s="1"/>
  <c r="J59" i="2"/>
  <c r="Q59" i="2" s="1"/>
  <c r="G59" i="2"/>
  <c r="O59" i="2" s="1"/>
  <c r="G60" i="2"/>
  <c r="O60" i="2" s="1"/>
  <c r="G61" i="2"/>
  <c r="O61" i="2" s="1"/>
  <c r="G62" i="2"/>
  <c r="G63" i="2"/>
  <c r="O63" i="2" s="1"/>
  <c r="G64" i="2"/>
  <c r="O64" i="2" s="1"/>
  <c r="G65" i="2"/>
  <c r="O65" i="2" s="1"/>
  <c r="G66" i="2"/>
  <c r="O66" i="2" s="1"/>
  <c r="G67" i="2"/>
  <c r="O67" i="2" s="1"/>
  <c r="G68" i="2"/>
  <c r="O68" i="2" s="1"/>
  <c r="G69" i="2"/>
  <c r="O69" i="2" s="1"/>
  <c r="G70" i="2"/>
  <c r="O70" i="2" s="1"/>
  <c r="G71" i="2"/>
  <c r="G72" i="2"/>
  <c r="O72" i="2" s="1"/>
  <c r="G73" i="2"/>
  <c r="G74" i="2"/>
  <c r="O74" i="2" s="1"/>
  <c r="G79" i="2"/>
  <c r="G80" i="2"/>
  <c r="O80" i="2" s="1"/>
  <c r="G81" i="2"/>
  <c r="O81" i="2" s="1"/>
  <c r="G82" i="2"/>
  <c r="O82" i="2" s="1"/>
  <c r="G83" i="2"/>
  <c r="O83" i="2" s="1"/>
  <c r="G84" i="2"/>
  <c r="O84" i="2" s="1"/>
  <c r="J60" i="2"/>
  <c r="P60" i="2" s="1"/>
  <c r="J61" i="2"/>
  <c r="P61" i="2" s="1"/>
  <c r="J62" i="2"/>
  <c r="Q62" i="2" s="1"/>
  <c r="J63" i="2"/>
  <c r="Q63" i="2" s="1"/>
  <c r="J64" i="2"/>
  <c r="Q64" i="2" s="1"/>
  <c r="J65" i="2"/>
  <c r="Q65" i="2" s="1"/>
  <c r="J66" i="2"/>
  <c r="P66" i="2" s="1"/>
  <c r="J67" i="2"/>
  <c r="P67" i="2" s="1"/>
  <c r="J68" i="2"/>
  <c r="J69" i="2"/>
  <c r="P69" i="2" s="1"/>
  <c r="J70" i="2"/>
  <c r="Q70" i="2" s="1"/>
  <c r="J71" i="2"/>
  <c r="P71" i="2" s="1"/>
  <c r="J72" i="2"/>
  <c r="Q72" i="2" s="1"/>
  <c r="J73" i="2"/>
  <c r="J74" i="2"/>
  <c r="J78" i="2"/>
  <c r="P78" i="2" s="1"/>
  <c r="J79" i="2"/>
  <c r="J80" i="2"/>
  <c r="J81" i="2"/>
  <c r="J82" i="2"/>
  <c r="Q82" i="2" s="1"/>
  <c r="J83" i="2"/>
  <c r="P83" i="2" s="1"/>
  <c r="J84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8" i="2"/>
  <c r="L79" i="2"/>
  <c r="L80" i="2"/>
  <c r="L81" i="2"/>
  <c r="L82" i="2"/>
  <c r="L83" i="2"/>
  <c r="L84" i="2"/>
  <c r="O62" i="2"/>
  <c r="Q67" i="2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I21" i="9"/>
  <c r="F10" i="15" s="1"/>
  <c r="I22" i="9"/>
  <c r="F11" i="15" s="1"/>
  <c r="I23" i="9"/>
  <c r="F12" i="15" s="1"/>
  <c r="I24" i="9"/>
  <c r="F14" i="15" s="1"/>
  <c r="I25" i="9"/>
  <c r="F15" i="15" s="1"/>
  <c r="I26" i="9"/>
  <c r="F16" i="15" s="1"/>
  <c r="I27" i="9"/>
  <c r="F17" i="15" s="1"/>
  <c r="I28" i="9"/>
  <c r="F18" i="15" s="1"/>
  <c r="I29" i="9"/>
  <c r="F19" i="15" s="1"/>
  <c r="I30" i="9"/>
  <c r="F20" i="15" s="1"/>
  <c r="I31" i="9"/>
  <c r="F21" i="15" s="1"/>
  <c r="I32" i="9"/>
  <c r="F22" i="15" s="1"/>
  <c r="I33" i="9"/>
  <c r="F23" i="15" s="1"/>
  <c r="I34" i="9"/>
  <c r="F25" i="15" s="1"/>
  <c r="I35" i="9"/>
  <c r="F26" i="15" s="1"/>
  <c r="I36" i="9"/>
  <c r="F27" i="15" s="1"/>
  <c r="I37" i="9"/>
  <c r="F28" i="15" s="1"/>
  <c r="I38" i="9"/>
  <c r="F29" i="15" s="1"/>
  <c r="I39" i="9"/>
  <c r="F30" i="15" s="1"/>
  <c r="J38" i="9"/>
  <c r="G29" i="15" s="1"/>
  <c r="G15" i="9"/>
  <c r="G16" i="9"/>
  <c r="G17" i="9"/>
  <c r="G18" i="9"/>
  <c r="G19" i="9"/>
  <c r="G20" i="9"/>
  <c r="H15" i="9"/>
  <c r="H16" i="9"/>
  <c r="H17" i="9"/>
  <c r="H18" i="9"/>
  <c r="H19" i="9"/>
  <c r="H20" i="9"/>
  <c r="I15" i="9"/>
  <c r="F4" i="15" s="1"/>
  <c r="I16" i="9"/>
  <c r="F5" i="15" s="1"/>
  <c r="I17" i="9"/>
  <c r="F6" i="15" s="1"/>
  <c r="I18" i="9"/>
  <c r="F7" i="15" s="1"/>
  <c r="I19" i="9"/>
  <c r="F8" i="15" s="1"/>
  <c r="I20" i="9"/>
  <c r="F9" i="15" s="1"/>
  <c r="G77" i="2"/>
  <c r="O77" i="2" s="1"/>
  <c r="O6" i="2"/>
  <c r="J6" i="2"/>
  <c r="P6" i="2" s="1"/>
  <c r="L6" i="2"/>
  <c r="G7" i="2"/>
  <c r="O7" i="2" s="1"/>
  <c r="J7" i="2"/>
  <c r="P7" i="2" s="1"/>
  <c r="L7" i="2"/>
  <c r="G32" i="2"/>
  <c r="O32" i="2" s="1"/>
  <c r="J32" i="2"/>
  <c r="P32" i="2" s="1"/>
  <c r="L32" i="2"/>
  <c r="G33" i="2"/>
  <c r="O33" i="2" s="1"/>
  <c r="J33" i="2"/>
  <c r="Q33" i="2" s="1"/>
  <c r="L33" i="2"/>
  <c r="G34" i="2"/>
  <c r="O34" i="2" s="1"/>
  <c r="J34" i="2"/>
  <c r="L34" i="2"/>
  <c r="G75" i="2"/>
  <c r="O75" i="2" s="1"/>
  <c r="J75" i="2"/>
  <c r="Q75" i="2" s="1"/>
  <c r="L75" i="2"/>
  <c r="G76" i="2"/>
  <c r="O76" i="2" s="1"/>
  <c r="J76" i="2"/>
  <c r="P76" i="2" s="1"/>
  <c r="L76" i="2"/>
  <c r="J77" i="2"/>
  <c r="Q77" i="2" s="1"/>
  <c r="L77" i="2"/>
  <c r="G107" i="2"/>
  <c r="O107" i="2" s="1"/>
  <c r="J107" i="2"/>
  <c r="Q107" i="2" s="1"/>
  <c r="L107" i="2"/>
  <c r="G126" i="2"/>
  <c r="O126" i="2" s="1"/>
  <c r="J126" i="2"/>
  <c r="L126" i="2"/>
  <c r="G145" i="2"/>
  <c r="O145" i="2" s="1"/>
  <c r="J145" i="2"/>
  <c r="P145" i="2" s="1"/>
  <c r="L145" i="2"/>
  <c r="G164" i="2"/>
  <c r="O164" i="2" s="1"/>
  <c r="J164" i="2"/>
  <c r="Q164" i="2" s="1"/>
  <c r="G172" i="2"/>
  <c r="O172" i="2" s="1"/>
  <c r="J172" i="2"/>
  <c r="Q172" i="2" s="1"/>
  <c r="G173" i="2"/>
  <c r="O173" i="2" s="1"/>
  <c r="J173" i="2"/>
  <c r="P173" i="2" s="1"/>
  <c r="G174" i="2"/>
  <c r="O174" i="2" s="1"/>
  <c r="J174" i="2"/>
  <c r="P174" i="2" s="1"/>
  <c r="G8" i="2"/>
  <c r="O8" i="2" s="1"/>
  <c r="J8" i="2"/>
  <c r="L8" i="2"/>
  <c r="G9" i="2"/>
  <c r="J9" i="2"/>
  <c r="P9" i="2" s="1"/>
  <c r="L9" i="2"/>
  <c r="G11" i="2"/>
  <c r="O11" i="2" s="1"/>
  <c r="J11" i="2"/>
  <c r="P11" i="2" s="1"/>
  <c r="L11" i="2"/>
  <c r="G12" i="2"/>
  <c r="O12" i="2" s="1"/>
  <c r="J12" i="2"/>
  <c r="L12" i="2"/>
  <c r="G13" i="2"/>
  <c r="J17" i="9" s="1"/>
  <c r="G6" i="15" s="1"/>
  <c r="J13" i="2"/>
  <c r="P13" i="2" s="1"/>
  <c r="L13" i="2"/>
  <c r="G14" i="2"/>
  <c r="J18" i="9" s="1"/>
  <c r="G7" i="15" s="1"/>
  <c r="J14" i="2"/>
  <c r="P14" i="2" s="1"/>
  <c r="L14" i="2"/>
  <c r="G15" i="2"/>
  <c r="O15" i="2" s="1"/>
  <c r="J15" i="2"/>
  <c r="Q15" i="2" s="1"/>
  <c r="L15" i="2"/>
  <c r="G16" i="2"/>
  <c r="O16" i="2" s="1"/>
  <c r="J16" i="2"/>
  <c r="L16" i="2"/>
  <c r="G17" i="2"/>
  <c r="O17" i="2" s="1"/>
  <c r="J17" i="2"/>
  <c r="P17" i="2" s="1"/>
  <c r="L17" i="2"/>
  <c r="G18" i="2"/>
  <c r="O18" i="2" s="1"/>
  <c r="J18" i="2"/>
  <c r="P18" i="2" s="1"/>
  <c r="L18" i="2"/>
  <c r="G19" i="2"/>
  <c r="O19" i="2" s="1"/>
  <c r="J19" i="2"/>
  <c r="L19" i="2"/>
  <c r="G20" i="2"/>
  <c r="O20" i="2" s="1"/>
  <c r="J20" i="2"/>
  <c r="Q20" i="2" s="1"/>
  <c r="L20" i="2"/>
  <c r="G21" i="2"/>
  <c r="O21" i="2" s="1"/>
  <c r="J21" i="2"/>
  <c r="Q21" i="2" s="1"/>
  <c r="L21" i="2"/>
  <c r="G22" i="2"/>
  <c r="O22" i="2" s="1"/>
  <c r="J22" i="2"/>
  <c r="P22" i="2" s="1"/>
  <c r="L22" i="2"/>
  <c r="G23" i="2"/>
  <c r="O23" i="2" s="1"/>
  <c r="J23" i="2"/>
  <c r="L23" i="2"/>
  <c r="G24" i="2"/>
  <c r="J24" i="2"/>
  <c r="P24" i="2" s="1"/>
  <c r="L24" i="2"/>
  <c r="O24" i="2"/>
  <c r="G25" i="2"/>
  <c r="O25" i="2" s="1"/>
  <c r="J25" i="2"/>
  <c r="P25" i="2" s="1"/>
  <c r="L25" i="2"/>
  <c r="G26" i="2"/>
  <c r="O26" i="2" s="1"/>
  <c r="J26" i="2"/>
  <c r="L26" i="2"/>
  <c r="G27" i="2"/>
  <c r="O27" i="2" s="1"/>
  <c r="J27" i="2"/>
  <c r="L27" i="2"/>
  <c r="P21" i="2"/>
  <c r="G47" i="2"/>
  <c r="O47" i="2" s="1"/>
  <c r="G48" i="2"/>
  <c r="O48" i="2" s="1"/>
  <c r="G49" i="2"/>
  <c r="O49" i="2" s="1"/>
  <c r="G50" i="2"/>
  <c r="O50" i="2" s="1"/>
  <c r="G51" i="2"/>
  <c r="G52" i="2"/>
  <c r="G53" i="2"/>
  <c r="O53" i="2" s="1"/>
  <c r="G54" i="2"/>
  <c r="O54" i="2" s="1"/>
  <c r="G55" i="2"/>
  <c r="O55" i="2" s="1"/>
  <c r="G56" i="2"/>
  <c r="O56" i="2" s="1"/>
  <c r="G57" i="2"/>
  <c r="O57" i="2" s="1"/>
  <c r="G58" i="2"/>
  <c r="O58" i="2" s="1"/>
  <c r="J47" i="2"/>
  <c r="J48" i="2"/>
  <c r="J49" i="2"/>
  <c r="J50" i="2"/>
  <c r="J51" i="2"/>
  <c r="P51" i="2" s="1"/>
  <c r="J52" i="2"/>
  <c r="P52" i="2" s="1"/>
  <c r="J53" i="2"/>
  <c r="P53" i="2" s="1"/>
  <c r="J54" i="2"/>
  <c r="J55" i="2"/>
  <c r="Q55" i="2" s="1"/>
  <c r="J56" i="2"/>
  <c r="Q56" i="2" s="1"/>
  <c r="J57" i="2"/>
  <c r="P57" i="2" s="1"/>
  <c r="J58" i="2"/>
  <c r="P58" i="2" s="1"/>
  <c r="L47" i="2"/>
  <c r="L48" i="2"/>
  <c r="L49" i="2"/>
  <c r="L50" i="2"/>
  <c r="L51" i="2"/>
  <c r="L52" i="2"/>
  <c r="L53" i="2"/>
  <c r="L54" i="2"/>
  <c r="L55" i="2"/>
  <c r="L56" i="2"/>
  <c r="L57" i="2"/>
  <c r="L58" i="2"/>
  <c r="O51" i="2"/>
  <c r="O52" i="2"/>
  <c r="G36" i="2"/>
  <c r="O36" i="2" s="1"/>
  <c r="G37" i="2"/>
  <c r="G38" i="2"/>
  <c r="O38" i="2" s="1"/>
  <c r="G39" i="2"/>
  <c r="O39" i="2" s="1"/>
  <c r="G40" i="2"/>
  <c r="O40" i="2" s="1"/>
  <c r="G41" i="2"/>
  <c r="O41" i="2" s="1"/>
  <c r="G42" i="2"/>
  <c r="G43" i="2"/>
  <c r="O43" i="2" s="1"/>
  <c r="G44" i="2"/>
  <c r="O44" i="2" s="1"/>
  <c r="G45" i="2"/>
  <c r="O45" i="2" s="1"/>
  <c r="G46" i="2"/>
  <c r="O46" i="2" s="1"/>
  <c r="J36" i="2"/>
  <c r="P36" i="2" s="1"/>
  <c r="J37" i="2"/>
  <c r="J38" i="2"/>
  <c r="J39" i="2"/>
  <c r="P39" i="2" s="1"/>
  <c r="J40" i="2"/>
  <c r="P40" i="2" s="1"/>
  <c r="J41" i="2"/>
  <c r="J42" i="2"/>
  <c r="J43" i="2"/>
  <c r="P43" i="2" s="1"/>
  <c r="J44" i="2"/>
  <c r="P44" i="2" s="1"/>
  <c r="J45" i="2"/>
  <c r="P45" i="2" s="1"/>
  <c r="J46" i="2"/>
  <c r="L36" i="2"/>
  <c r="L37" i="2"/>
  <c r="L38" i="2"/>
  <c r="L39" i="2"/>
  <c r="L40" i="2"/>
  <c r="L41" i="2"/>
  <c r="L42" i="2"/>
  <c r="L43" i="2"/>
  <c r="L44" i="2"/>
  <c r="L45" i="2"/>
  <c r="L46" i="2"/>
  <c r="O37" i="2"/>
  <c r="G28" i="2"/>
  <c r="O28" i="2" s="1"/>
  <c r="G29" i="2"/>
  <c r="O29" i="2" s="1"/>
  <c r="G30" i="2"/>
  <c r="O30" i="2" s="1"/>
  <c r="G31" i="2"/>
  <c r="O31" i="2" s="1"/>
  <c r="G35" i="2"/>
  <c r="J28" i="2"/>
  <c r="Q28" i="2" s="1"/>
  <c r="J29" i="2"/>
  <c r="P29" i="2" s="1"/>
  <c r="J30" i="2"/>
  <c r="J31" i="2"/>
  <c r="J35" i="2"/>
  <c r="Q35" i="2" s="1"/>
  <c r="L28" i="2"/>
  <c r="L29" i="2"/>
  <c r="L30" i="2"/>
  <c r="L31" i="2"/>
  <c r="L35" i="2"/>
  <c r="N267" i="9" l="1"/>
  <c r="O267" i="9"/>
  <c r="P267" i="9"/>
  <c r="Q267" i="9"/>
  <c r="J244" i="9"/>
  <c r="G263" i="15" s="1"/>
  <c r="J271" i="9"/>
  <c r="G262" i="15" s="1"/>
  <c r="N268" i="9"/>
  <c r="O268" i="9"/>
  <c r="P268" i="9"/>
  <c r="Q268" i="9"/>
  <c r="M285" i="9"/>
  <c r="M284" i="9"/>
  <c r="M283" i="9"/>
  <c r="M282" i="9"/>
  <c r="M281" i="9"/>
  <c r="M280" i="9"/>
  <c r="M279" i="9"/>
  <c r="M278" i="9"/>
  <c r="M277" i="9"/>
  <c r="M276" i="9"/>
  <c r="M275" i="9"/>
  <c r="M274" i="9"/>
  <c r="M273" i="9"/>
  <c r="M272" i="9"/>
  <c r="M270" i="9"/>
  <c r="S270" i="9" s="1"/>
  <c r="L261" i="15" s="1"/>
  <c r="M269" i="9"/>
  <c r="S269" i="9" s="1"/>
  <c r="L260" i="15" s="1"/>
  <c r="M268" i="9"/>
  <c r="M266" i="9"/>
  <c r="S266" i="9" s="1"/>
  <c r="L259" i="15" s="1"/>
  <c r="M265" i="9"/>
  <c r="S265" i="9" s="1"/>
  <c r="L258" i="15" s="1"/>
  <c r="J252" i="9"/>
  <c r="G245" i="15" s="1"/>
  <c r="J251" i="9"/>
  <c r="G244" i="15" s="1"/>
  <c r="J250" i="9"/>
  <c r="G243" i="15" s="1"/>
  <c r="J249" i="9"/>
  <c r="G242" i="15" s="1"/>
  <c r="M256" i="9"/>
  <c r="M255" i="9"/>
  <c r="M254" i="9"/>
  <c r="M253" i="9"/>
  <c r="M252" i="9"/>
  <c r="M251" i="9"/>
  <c r="M250" i="9"/>
  <c r="M249" i="9"/>
  <c r="M264" i="9"/>
  <c r="M263" i="9"/>
  <c r="M262" i="9"/>
  <c r="M261" i="9"/>
  <c r="M260" i="9"/>
  <c r="M259" i="9"/>
  <c r="M258" i="9"/>
  <c r="M257" i="9"/>
  <c r="N240" i="9"/>
  <c r="O240" i="9"/>
  <c r="P240" i="9"/>
  <c r="Q240" i="9"/>
  <c r="Q485" i="2"/>
  <c r="N239" i="9"/>
  <c r="O239" i="9"/>
  <c r="P239" i="9"/>
  <c r="Q239" i="9"/>
  <c r="J238" i="9"/>
  <c r="G233" i="15" s="1"/>
  <c r="Q483" i="2"/>
  <c r="N238" i="9"/>
  <c r="O238" i="9"/>
  <c r="P238" i="9"/>
  <c r="Q238" i="9"/>
  <c r="N236" i="9"/>
  <c r="P233" i="9"/>
  <c r="N232" i="9"/>
  <c r="Q232" i="9"/>
  <c r="N235" i="9"/>
  <c r="O235" i="9"/>
  <c r="P235" i="9"/>
  <c r="Q235" i="9"/>
  <c r="M248" i="9"/>
  <c r="M247" i="9"/>
  <c r="M246" i="9"/>
  <c r="S246" i="9" s="1"/>
  <c r="L239" i="15" s="1"/>
  <c r="M245" i="9"/>
  <c r="S245" i="9" s="1"/>
  <c r="L238" i="15" s="1"/>
  <c r="M243" i="9"/>
  <c r="K243" i="9" s="1"/>
  <c r="I237" i="15" s="1"/>
  <c r="M242" i="9"/>
  <c r="M241" i="9"/>
  <c r="L416" i="2"/>
  <c r="J191" i="9"/>
  <c r="G184" i="15" s="1"/>
  <c r="Q186" i="9"/>
  <c r="Q180" i="9"/>
  <c r="N216" i="9"/>
  <c r="Q472" i="2"/>
  <c r="Q187" i="9"/>
  <c r="O184" i="9"/>
  <c r="Q200" i="9"/>
  <c r="N184" i="9"/>
  <c r="Q210" i="9"/>
  <c r="Q214" i="9"/>
  <c r="P210" i="9"/>
  <c r="P183" i="9"/>
  <c r="N201" i="9"/>
  <c r="O218" i="9"/>
  <c r="O210" i="9"/>
  <c r="N198" i="9"/>
  <c r="Q183" i="9"/>
  <c r="Q194" i="9"/>
  <c r="Q184" i="9"/>
  <c r="P230" i="9"/>
  <c r="Q185" i="9"/>
  <c r="Q230" i="9"/>
  <c r="O215" i="9"/>
  <c r="N169" i="9"/>
  <c r="Q198" i="9"/>
  <c r="N190" i="9"/>
  <c r="O186" i="9"/>
  <c r="O185" i="9"/>
  <c r="N183" i="9"/>
  <c r="N180" i="9"/>
  <c r="P200" i="9"/>
  <c r="M200" i="9" s="1"/>
  <c r="S200" i="9" s="1"/>
  <c r="L194" i="15" s="1"/>
  <c r="Q216" i="9"/>
  <c r="N230" i="9"/>
  <c r="N210" i="9"/>
  <c r="P198" i="9"/>
  <c r="N186" i="9"/>
  <c r="N185" i="9"/>
  <c r="M185" i="9" s="1"/>
  <c r="S185" i="9" s="1"/>
  <c r="L178" i="15" s="1"/>
  <c r="O182" i="9"/>
  <c r="Q215" i="9"/>
  <c r="P216" i="9"/>
  <c r="P215" i="9"/>
  <c r="P169" i="9"/>
  <c r="N231" i="9"/>
  <c r="O231" i="9"/>
  <c r="P231" i="9"/>
  <c r="Q231" i="9"/>
  <c r="N229" i="9"/>
  <c r="O229" i="9"/>
  <c r="P229" i="9"/>
  <c r="Q229" i="9"/>
  <c r="N225" i="9"/>
  <c r="O225" i="9"/>
  <c r="P225" i="9"/>
  <c r="Q225" i="9"/>
  <c r="N220" i="9"/>
  <c r="O220" i="9"/>
  <c r="P220" i="9"/>
  <c r="Q220" i="9"/>
  <c r="N222" i="9"/>
  <c r="O222" i="9"/>
  <c r="P222" i="9"/>
  <c r="Q222" i="9"/>
  <c r="N219" i="9"/>
  <c r="O219" i="9"/>
  <c r="P219" i="9"/>
  <c r="Q219" i="9"/>
  <c r="N224" i="9"/>
  <c r="O224" i="9"/>
  <c r="P224" i="9"/>
  <c r="Q224" i="9"/>
  <c r="M240" i="9"/>
  <c r="S240" i="9" s="1"/>
  <c r="L235" i="15" s="1"/>
  <c r="M239" i="9"/>
  <c r="S239" i="9" s="1"/>
  <c r="L234" i="15" s="1"/>
  <c r="M238" i="9"/>
  <c r="S238" i="9" s="1"/>
  <c r="L233" i="15" s="1"/>
  <c r="M237" i="9"/>
  <c r="S237" i="9" s="1"/>
  <c r="L232" i="15" s="1"/>
  <c r="M236" i="9"/>
  <c r="S236" i="9" s="1"/>
  <c r="L231" i="15" s="1"/>
  <c r="M235" i="9"/>
  <c r="S235" i="9" s="1"/>
  <c r="L230" i="15" s="1"/>
  <c r="M234" i="9"/>
  <c r="S234" i="9" s="1"/>
  <c r="L229" i="15" s="1"/>
  <c r="M233" i="9"/>
  <c r="S233" i="9" s="1"/>
  <c r="L228" i="15" s="1"/>
  <c r="M232" i="9"/>
  <c r="S232" i="9" s="1"/>
  <c r="L226" i="15" s="1"/>
  <c r="N223" i="9"/>
  <c r="O223" i="9"/>
  <c r="P223" i="9"/>
  <c r="Q223" i="9"/>
  <c r="N221" i="9"/>
  <c r="O221" i="9"/>
  <c r="P221" i="9"/>
  <c r="Q221" i="9"/>
  <c r="N227" i="9"/>
  <c r="O227" i="9"/>
  <c r="P227" i="9"/>
  <c r="Q227" i="9"/>
  <c r="N226" i="9"/>
  <c r="O226" i="9"/>
  <c r="P226" i="9"/>
  <c r="Q226" i="9"/>
  <c r="N228" i="9"/>
  <c r="O228" i="9"/>
  <c r="P228" i="9"/>
  <c r="Q228" i="9"/>
  <c r="L445" i="2"/>
  <c r="N211" i="9" s="1"/>
  <c r="J211" i="9"/>
  <c r="G203" i="15" s="1"/>
  <c r="Q417" i="2"/>
  <c r="Q445" i="2"/>
  <c r="N145" i="9"/>
  <c r="O195" i="9"/>
  <c r="M195" i="9" s="1"/>
  <c r="S195" i="9" s="1"/>
  <c r="L189" i="15" s="1"/>
  <c r="Q179" i="9"/>
  <c r="P179" i="9"/>
  <c r="N208" i="9"/>
  <c r="P346" i="2"/>
  <c r="J192" i="9"/>
  <c r="G185" i="15" s="1"/>
  <c r="J181" i="9"/>
  <c r="G176" i="15" s="1"/>
  <c r="N199" i="9"/>
  <c r="P407" i="2"/>
  <c r="O412" i="2"/>
  <c r="O404" i="2"/>
  <c r="O181" i="9"/>
  <c r="L418" i="2"/>
  <c r="Q192" i="9" s="1"/>
  <c r="L423" i="2"/>
  <c r="P424" i="2"/>
  <c r="P207" i="9"/>
  <c r="P216" i="2"/>
  <c r="Q371" i="2"/>
  <c r="O196" i="9"/>
  <c r="Q188" i="9"/>
  <c r="J180" i="9"/>
  <c r="G173" i="15" s="1"/>
  <c r="Q398" i="2"/>
  <c r="P199" i="9"/>
  <c r="Q408" i="2"/>
  <c r="Q444" i="2"/>
  <c r="Q208" i="9"/>
  <c r="N207" i="9"/>
  <c r="N196" i="9"/>
  <c r="P188" i="9"/>
  <c r="O439" i="2"/>
  <c r="Q207" i="9"/>
  <c r="Q102" i="2"/>
  <c r="J137" i="9"/>
  <c r="G131" i="15" s="1"/>
  <c r="J165" i="9"/>
  <c r="G159" i="15" s="1"/>
  <c r="O371" i="2"/>
  <c r="Q189" i="9"/>
  <c r="O398" i="2"/>
  <c r="P411" i="2"/>
  <c r="P403" i="2"/>
  <c r="O416" i="2"/>
  <c r="Q425" i="2"/>
  <c r="O444" i="2"/>
  <c r="O208" i="9"/>
  <c r="P136" i="2"/>
  <c r="P290" i="2"/>
  <c r="O169" i="9"/>
  <c r="O374" i="2"/>
  <c r="Q370" i="2"/>
  <c r="J173" i="9"/>
  <c r="P189" i="9"/>
  <c r="J182" i="9"/>
  <c r="G175" i="15" s="1"/>
  <c r="J183" i="9"/>
  <c r="G174" i="15" s="1"/>
  <c r="O199" i="9"/>
  <c r="O415" i="2"/>
  <c r="O407" i="2"/>
  <c r="Q423" i="2"/>
  <c r="L444" i="2"/>
  <c r="Q437" i="2"/>
  <c r="O436" i="2"/>
  <c r="O207" i="9"/>
  <c r="O445" i="2"/>
  <c r="O405" i="2"/>
  <c r="O437" i="2"/>
  <c r="P208" i="9"/>
  <c r="O189" i="9"/>
  <c r="O188" i="9"/>
  <c r="Q191" i="9"/>
  <c r="P205" i="9"/>
  <c r="P191" i="9"/>
  <c r="O191" i="9"/>
  <c r="P197" i="9"/>
  <c r="Q196" i="9"/>
  <c r="N191" i="9"/>
  <c r="O205" i="9"/>
  <c r="N197" i="9"/>
  <c r="N205" i="9"/>
  <c r="Q181" i="9"/>
  <c r="O197" i="9"/>
  <c r="P181" i="9"/>
  <c r="P182" i="9"/>
  <c r="N181" i="9"/>
  <c r="N182" i="9"/>
  <c r="P180" i="9"/>
  <c r="O180" i="9"/>
  <c r="Q166" i="9"/>
  <c r="N206" i="9"/>
  <c r="O206" i="9"/>
  <c r="P206" i="9"/>
  <c r="Q206" i="9"/>
  <c r="N203" i="9"/>
  <c r="O203" i="9"/>
  <c r="P203" i="9"/>
  <c r="Q203" i="9"/>
  <c r="N202" i="9"/>
  <c r="O202" i="9"/>
  <c r="P202" i="9"/>
  <c r="Q202" i="9"/>
  <c r="N204" i="9"/>
  <c r="O204" i="9"/>
  <c r="P204" i="9"/>
  <c r="Q204" i="9"/>
  <c r="M218" i="9"/>
  <c r="S218" i="9" s="1"/>
  <c r="L210" i="15" s="1"/>
  <c r="M217" i="9"/>
  <c r="S217" i="9" s="1"/>
  <c r="L209" i="15" s="1"/>
  <c r="M214" i="9"/>
  <c r="S214" i="9" s="1"/>
  <c r="L206" i="15" s="1"/>
  <c r="M213" i="9"/>
  <c r="S213" i="9" s="1"/>
  <c r="L205" i="15" s="1"/>
  <c r="M212" i="9"/>
  <c r="S212" i="9" s="1"/>
  <c r="L204" i="15" s="1"/>
  <c r="J193" i="9"/>
  <c r="G186" i="15" s="1"/>
  <c r="L419" i="2"/>
  <c r="Q419" i="2" s="1"/>
  <c r="M201" i="9"/>
  <c r="S201" i="9" s="1"/>
  <c r="L195" i="15" s="1"/>
  <c r="M190" i="9"/>
  <c r="S190" i="9" s="1"/>
  <c r="L187" i="15" s="1"/>
  <c r="M187" i="9"/>
  <c r="S187" i="9" s="1"/>
  <c r="L180" i="15" s="1"/>
  <c r="M186" i="9"/>
  <c r="S186" i="9" s="1"/>
  <c r="L179" i="15" s="1"/>
  <c r="N170" i="9"/>
  <c r="M194" i="9"/>
  <c r="S194" i="9" s="1"/>
  <c r="L188" i="15" s="1"/>
  <c r="M184" i="9"/>
  <c r="S184" i="9" s="1"/>
  <c r="L177" i="15" s="1"/>
  <c r="N168" i="9"/>
  <c r="P145" i="9"/>
  <c r="N171" i="9"/>
  <c r="O154" i="9"/>
  <c r="Q83" i="2"/>
  <c r="P160" i="2"/>
  <c r="Q211" i="2"/>
  <c r="Q349" i="2"/>
  <c r="P56" i="2"/>
  <c r="Q71" i="2"/>
  <c r="P151" i="2"/>
  <c r="J92" i="9"/>
  <c r="G87" i="15" s="1"/>
  <c r="P341" i="2"/>
  <c r="Q96" i="2"/>
  <c r="P176" i="2"/>
  <c r="O196" i="2"/>
  <c r="Q217" i="2"/>
  <c r="O259" i="2"/>
  <c r="J145" i="9"/>
  <c r="G139" i="15" s="1"/>
  <c r="P166" i="9"/>
  <c r="Q165" i="2"/>
  <c r="O316" i="2"/>
  <c r="P95" i="2"/>
  <c r="J144" i="9"/>
  <c r="G137" i="15" s="1"/>
  <c r="O166" i="9"/>
  <c r="O370" i="2"/>
  <c r="O170" i="9"/>
  <c r="O168" i="9"/>
  <c r="Q154" i="9"/>
  <c r="Q170" i="9"/>
  <c r="Q168" i="9"/>
  <c r="Q14" i="2"/>
  <c r="Q138" i="2"/>
  <c r="J141" i="9"/>
  <c r="G138" i="15" s="1"/>
  <c r="P164" i="9"/>
  <c r="P48" i="2"/>
  <c r="P184" i="2"/>
  <c r="Q174" i="2"/>
  <c r="P82" i="2"/>
  <c r="Q44" i="2"/>
  <c r="P47" i="2"/>
  <c r="Q145" i="2"/>
  <c r="P23" i="2"/>
  <c r="Q80" i="2"/>
  <c r="Q133" i="2"/>
  <c r="P155" i="2"/>
  <c r="Q222" i="2"/>
  <c r="P287" i="2"/>
  <c r="Q334" i="2"/>
  <c r="N164" i="9"/>
  <c r="Q50" i="2"/>
  <c r="P54" i="2"/>
  <c r="P107" i="2"/>
  <c r="Q116" i="2"/>
  <c r="P224" i="2"/>
  <c r="Q265" i="2"/>
  <c r="Q294" i="2"/>
  <c r="Q145" i="9"/>
  <c r="P342" i="2"/>
  <c r="P390" i="2"/>
  <c r="P355" i="2"/>
  <c r="P12" i="2"/>
  <c r="P74" i="2"/>
  <c r="O230" i="2"/>
  <c r="Q257" i="2"/>
  <c r="Q136" i="9"/>
  <c r="P328" i="2"/>
  <c r="Q393" i="2"/>
  <c r="P140" i="2"/>
  <c r="J41" i="9"/>
  <c r="G32" i="15" s="1"/>
  <c r="Q259" i="2"/>
  <c r="Q376" i="2"/>
  <c r="P379" i="2"/>
  <c r="Q22" i="2"/>
  <c r="Q18" i="2"/>
  <c r="Q206" i="2"/>
  <c r="P254" i="2"/>
  <c r="P247" i="2"/>
  <c r="Q269" i="2"/>
  <c r="Q286" i="2"/>
  <c r="Q289" i="2"/>
  <c r="J139" i="9"/>
  <c r="G133" i="15" s="1"/>
  <c r="J156" i="9"/>
  <c r="G150" i="15" s="1"/>
  <c r="O171" i="9"/>
  <c r="Q13" i="2"/>
  <c r="P65" i="2"/>
  <c r="O140" i="2"/>
  <c r="P153" i="2"/>
  <c r="P178" i="2"/>
  <c r="Q197" i="2"/>
  <c r="Q218" i="2"/>
  <c r="P63" i="2"/>
  <c r="P73" i="2"/>
  <c r="P123" i="2"/>
  <c r="J102" i="9"/>
  <c r="G97" i="15" s="1"/>
  <c r="P246" i="2"/>
  <c r="O136" i="9"/>
  <c r="Q58" i="2"/>
  <c r="P31" i="2"/>
  <c r="P172" i="2"/>
  <c r="J36" i="9"/>
  <c r="G27" i="15" s="1"/>
  <c r="Q131" i="2"/>
  <c r="Q192" i="2"/>
  <c r="O214" i="2"/>
  <c r="P229" i="2"/>
  <c r="P261" i="2"/>
  <c r="Q282" i="2"/>
  <c r="Q172" i="9"/>
  <c r="P50" i="2"/>
  <c r="Q23" i="2"/>
  <c r="O97" i="2"/>
  <c r="Q143" i="2"/>
  <c r="Q252" i="2"/>
  <c r="P268" i="2"/>
  <c r="Q162" i="9"/>
  <c r="Q389" i="2"/>
  <c r="N162" i="9"/>
  <c r="Q381" i="2"/>
  <c r="P387" i="2"/>
  <c r="Q7" i="2"/>
  <c r="Q84" i="2"/>
  <c r="Q101" i="2"/>
  <c r="Q144" i="2"/>
  <c r="Q291" i="2"/>
  <c r="P375" i="2"/>
  <c r="L394" i="2"/>
  <c r="N161" i="9"/>
  <c r="J33" i="9"/>
  <c r="G23" i="15" s="1"/>
  <c r="Q40" i="2"/>
  <c r="Q48" i="2"/>
  <c r="P15" i="2"/>
  <c r="Q69" i="2"/>
  <c r="Q97" i="2"/>
  <c r="P134" i="2"/>
  <c r="P117" i="2"/>
  <c r="Q157" i="2"/>
  <c r="P177" i="2"/>
  <c r="P195" i="2"/>
  <c r="Q266" i="2"/>
  <c r="J136" i="9"/>
  <c r="G130" i="15" s="1"/>
  <c r="Q307" i="2"/>
  <c r="P343" i="2"/>
  <c r="Q348" i="2"/>
  <c r="O364" i="2"/>
  <c r="Q382" i="2"/>
  <c r="P391" i="2"/>
  <c r="Q36" i="2"/>
  <c r="N136" i="9"/>
  <c r="P55" i="2"/>
  <c r="Q125" i="2"/>
  <c r="P129" i="2"/>
  <c r="J42" i="9"/>
  <c r="G33" i="15" s="1"/>
  <c r="J64" i="9"/>
  <c r="G58" i="15" s="1"/>
  <c r="P167" i="2"/>
  <c r="P233" i="2"/>
  <c r="P285" i="2"/>
  <c r="O333" i="2"/>
  <c r="J162" i="9"/>
  <c r="G156" i="15" s="1"/>
  <c r="Q366" i="2"/>
  <c r="P159" i="2"/>
  <c r="Q128" i="2"/>
  <c r="P130" i="2"/>
  <c r="P93" i="2"/>
  <c r="Q107" i="9"/>
  <c r="Q25" i="2"/>
  <c r="P77" i="2"/>
  <c r="P42" i="2"/>
  <c r="Q24" i="2"/>
  <c r="Q11" i="2"/>
  <c r="P33" i="2"/>
  <c r="Q60" i="2"/>
  <c r="P59" i="2"/>
  <c r="P81" i="2"/>
  <c r="Q121" i="2"/>
  <c r="P142" i="2"/>
  <c r="Q168" i="2"/>
  <c r="Q203" i="2"/>
  <c r="Q199" i="2"/>
  <c r="P234" i="2"/>
  <c r="P262" i="2"/>
  <c r="Q267" i="2"/>
  <c r="O91" i="9"/>
  <c r="Q306" i="2"/>
  <c r="Q339" i="2"/>
  <c r="Q31" i="2"/>
  <c r="Q47" i="2"/>
  <c r="P38" i="2"/>
  <c r="Q9" i="2"/>
  <c r="P84" i="2"/>
  <c r="O73" i="2"/>
  <c r="P141" i="2"/>
  <c r="P148" i="2"/>
  <c r="J103" i="9"/>
  <c r="G98" i="15" s="1"/>
  <c r="Q166" i="2"/>
  <c r="Q196" i="2"/>
  <c r="Q215" i="2"/>
  <c r="Q253" i="2"/>
  <c r="P293" i="2"/>
  <c r="O318" i="2"/>
  <c r="J163" i="9"/>
  <c r="G157" i="15" s="1"/>
  <c r="Q385" i="2"/>
  <c r="P394" i="2"/>
  <c r="P383" i="2"/>
  <c r="P27" i="2"/>
  <c r="P34" i="2"/>
  <c r="O142" i="2"/>
  <c r="Q219" i="2"/>
  <c r="Q161" i="9"/>
  <c r="Q369" i="2"/>
  <c r="O367" i="2"/>
  <c r="Q380" i="2"/>
  <c r="P163" i="9"/>
  <c r="P162" i="9"/>
  <c r="O172" i="9"/>
  <c r="P91" i="9"/>
  <c r="P142" i="9"/>
  <c r="O163" i="9"/>
  <c r="O160" i="9"/>
  <c r="N172" i="9"/>
  <c r="Q101" i="9"/>
  <c r="Q164" i="9"/>
  <c r="N163" i="9"/>
  <c r="O74" i="9"/>
  <c r="Q171" i="9"/>
  <c r="O376" i="2"/>
  <c r="J172" i="9"/>
  <c r="G166" i="15" s="1"/>
  <c r="L160" i="2"/>
  <c r="O71" i="9" s="1"/>
  <c r="O160" i="2"/>
  <c r="Q39" i="2"/>
  <c r="O42" i="2"/>
  <c r="Q42" i="2"/>
  <c r="P37" i="2"/>
  <c r="Q53" i="2"/>
  <c r="O14" i="2"/>
  <c r="J15" i="9"/>
  <c r="G4" i="15" s="1"/>
  <c r="O9" i="2"/>
  <c r="J35" i="9"/>
  <c r="G26" i="15" s="1"/>
  <c r="Q66" i="2"/>
  <c r="O71" i="2"/>
  <c r="Q79" i="2"/>
  <c r="P79" i="2"/>
  <c r="P68" i="2"/>
  <c r="Q68" i="2"/>
  <c r="O100" i="2"/>
  <c r="J91" i="9"/>
  <c r="G86" i="15" s="1"/>
  <c r="P193" i="2"/>
  <c r="Q208" i="2"/>
  <c r="P208" i="2"/>
  <c r="P251" i="2"/>
  <c r="P274" i="2"/>
  <c r="Q274" i="2"/>
  <c r="P338" i="2"/>
  <c r="Q338" i="2"/>
  <c r="Q368" i="2"/>
  <c r="O317" i="2"/>
  <c r="Q17" i="2"/>
  <c r="P26" i="2"/>
  <c r="Q19" i="2"/>
  <c r="P19" i="2"/>
  <c r="Q100" i="2"/>
  <c r="P137" i="2"/>
  <c r="P122" i="2"/>
  <c r="Q122" i="2"/>
  <c r="P98" i="2"/>
  <c r="Q98" i="2"/>
  <c r="J46" i="9"/>
  <c r="G38" i="15" s="1"/>
  <c r="O114" i="2"/>
  <c r="Q152" i="2"/>
  <c r="J81" i="9"/>
  <c r="Q201" i="2"/>
  <c r="P201" i="2"/>
  <c r="J105" i="9"/>
  <c r="G94" i="15" s="1"/>
  <c r="O212" i="2"/>
  <c r="Q272" i="2"/>
  <c r="P272" i="2"/>
  <c r="P310" i="2"/>
  <c r="Q310" i="2"/>
  <c r="L359" i="2"/>
  <c r="O359" i="2"/>
  <c r="J148" i="9"/>
  <c r="G142" i="15" s="1"/>
  <c r="O351" i="2"/>
  <c r="P364" i="2"/>
  <c r="Q364" i="2"/>
  <c r="O229" i="2"/>
  <c r="J110" i="9"/>
  <c r="G103" i="15" s="1"/>
  <c r="L206" i="2"/>
  <c r="Q94" i="9" s="1"/>
  <c r="O206" i="2"/>
  <c r="Q232" i="2"/>
  <c r="P49" i="2"/>
  <c r="O372" i="2"/>
  <c r="J168" i="9"/>
  <c r="G162" i="15" s="1"/>
  <c r="P20" i="2"/>
  <c r="O153" i="2"/>
  <c r="P175" i="2"/>
  <c r="Q175" i="2"/>
  <c r="P276" i="2"/>
  <c r="Q276" i="2"/>
  <c r="Q308" i="2"/>
  <c r="P308" i="2"/>
  <c r="Q330" i="2"/>
  <c r="P330" i="2"/>
  <c r="J164" i="9"/>
  <c r="G158" i="15" s="1"/>
  <c r="O368" i="2"/>
  <c r="Q8" i="2"/>
  <c r="P8" i="2"/>
  <c r="J44" i="9"/>
  <c r="G36" i="15" s="1"/>
  <c r="Q124" i="2"/>
  <c r="P154" i="2"/>
  <c r="Q154" i="2"/>
  <c r="P213" i="2"/>
  <c r="O218" i="2"/>
  <c r="J104" i="9"/>
  <c r="G99" i="15" s="1"/>
  <c r="J113" i="9"/>
  <c r="G106" i="15" s="1"/>
  <c r="P270" i="2"/>
  <c r="P311" i="2"/>
  <c r="Q311" i="2"/>
  <c r="Q352" i="2"/>
  <c r="L389" i="2"/>
  <c r="O175" i="9" s="1"/>
  <c r="O389" i="2"/>
  <c r="Q223" i="2"/>
  <c r="P223" i="2"/>
  <c r="P249" i="2"/>
  <c r="Q249" i="2"/>
  <c r="P46" i="2"/>
  <c r="Q46" i="2"/>
  <c r="Q173" i="2"/>
  <c r="P75" i="2"/>
  <c r="P126" i="2"/>
  <c r="Q126" i="2"/>
  <c r="O141" i="2"/>
  <c r="Q29" i="2"/>
  <c r="Q16" i="2"/>
  <c r="P16" i="2"/>
  <c r="Q78" i="2"/>
  <c r="J43" i="9"/>
  <c r="G34" i="15" s="1"/>
  <c r="Q139" i="2"/>
  <c r="P28" i="2"/>
  <c r="P164" i="2"/>
  <c r="Q27" i="2"/>
  <c r="P132" i="2"/>
  <c r="Q135" i="2"/>
  <c r="P135" i="2"/>
  <c r="Q127" i="2"/>
  <c r="P127" i="2"/>
  <c r="Q118" i="2"/>
  <c r="P118" i="2"/>
  <c r="P94" i="2"/>
  <c r="Q94" i="2"/>
  <c r="J57" i="9"/>
  <c r="G50" i="15" s="1"/>
  <c r="O135" i="2"/>
  <c r="P161" i="2"/>
  <c r="Q194" i="2"/>
  <c r="P190" i="2"/>
  <c r="P187" i="2"/>
  <c r="Q187" i="2"/>
  <c r="Q207" i="2"/>
  <c r="P209" i="2"/>
  <c r="Q210" i="2"/>
  <c r="P210" i="2"/>
  <c r="Q202" i="2"/>
  <c r="Q345" i="2"/>
  <c r="P345" i="2"/>
  <c r="L355" i="2"/>
  <c r="N152" i="9" s="1"/>
  <c r="O355" i="2"/>
  <c r="N165" i="9"/>
  <c r="P165" i="9"/>
  <c r="Q165" i="9"/>
  <c r="J175" i="9"/>
  <c r="G168" i="15" s="1"/>
  <c r="O387" i="2"/>
  <c r="Q335" i="2"/>
  <c r="Q367" i="2"/>
  <c r="J171" i="9"/>
  <c r="G165" i="15" s="1"/>
  <c r="J174" i="9"/>
  <c r="G167" i="15" s="1"/>
  <c r="L395" i="2"/>
  <c r="O176" i="9" s="1"/>
  <c r="P30" i="2"/>
  <c r="P80" i="2"/>
  <c r="N105" i="9"/>
  <c r="P158" i="2"/>
  <c r="P204" i="2"/>
  <c r="O249" i="2"/>
  <c r="P271" i="2"/>
  <c r="Q273" i="2"/>
  <c r="O292" i="2"/>
  <c r="Q142" i="9"/>
  <c r="P154" i="9"/>
  <c r="P337" i="2"/>
  <c r="P331" i="2"/>
  <c r="Q329" i="2"/>
  <c r="P344" i="2"/>
  <c r="P161" i="9"/>
  <c r="P281" i="2"/>
  <c r="O375" i="2"/>
  <c r="Q384" i="2"/>
  <c r="Q388" i="2"/>
  <c r="Q392" i="2"/>
  <c r="J176" i="9"/>
  <c r="G169" i="15" s="1"/>
  <c r="Q396" i="2"/>
  <c r="J143" i="9"/>
  <c r="G136" i="15" s="1"/>
  <c r="Q61" i="2"/>
  <c r="Q74" i="2"/>
  <c r="Q185" i="2"/>
  <c r="P179" i="2"/>
  <c r="J114" i="9"/>
  <c r="G108" i="15" s="1"/>
  <c r="J140" i="9"/>
  <c r="G134" i="15" s="1"/>
  <c r="N154" i="9"/>
  <c r="O384" i="2"/>
  <c r="Q395" i="2"/>
  <c r="O107" i="9"/>
  <c r="O165" i="9"/>
  <c r="N89" i="9"/>
  <c r="Q105" i="9"/>
  <c r="Q173" i="9"/>
  <c r="Q89" i="9"/>
  <c r="O89" i="9"/>
  <c r="P173" i="9"/>
  <c r="N107" i="9"/>
  <c r="O119" i="9"/>
  <c r="P160" i="9"/>
  <c r="O173" i="9"/>
  <c r="O105" i="9"/>
  <c r="N178" i="9"/>
  <c r="O178" i="9"/>
  <c r="P178" i="9"/>
  <c r="Q178" i="9"/>
  <c r="N177" i="9"/>
  <c r="O177" i="9"/>
  <c r="P177" i="9"/>
  <c r="Q177" i="9"/>
  <c r="Q174" i="9"/>
  <c r="P174" i="9"/>
  <c r="O174" i="9"/>
  <c r="N174" i="9"/>
  <c r="O30" i="9"/>
  <c r="Q47" i="9"/>
  <c r="N119" i="9"/>
  <c r="Q160" i="9"/>
  <c r="N160" i="9"/>
  <c r="P119" i="9"/>
  <c r="Q128" i="9"/>
  <c r="Q156" i="9"/>
  <c r="P156" i="9"/>
  <c r="O156" i="9"/>
  <c r="O138" i="9"/>
  <c r="N167" i="9"/>
  <c r="O167" i="9"/>
  <c r="P167" i="9"/>
  <c r="Q167" i="9"/>
  <c r="P365" i="2"/>
  <c r="Q365" i="2"/>
  <c r="J34" i="9"/>
  <c r="G25" i="15" s="1"/>
  <c r="J45" i="9"/>
  <c r="G37" i="15" s="1"/>
  <c r="J39" i="9"/>
  <c r="G30" i="15" s="1"/>
  <c r="J88" i="9"/>
  <c r="G83" i="15" s="1"/>
  <c r="P356" i="2"/>
  <c r="L363" i="2"/>
  <c r="O159" i="9" s="1"/>
  <c r="J159" i="9"/>
  <c r="G153" i="15" s="1"/>
  <c r="P363" i="2"/>
  <c r="Q363" i="2"/>
  <c r="L361" i="2"/>
  <c r="O157" i="9" s="1"/>
  <c r="J157" i="9"/>
  <c r="G151" i="15" s="1"/>
  <c r="Q361" i="2"/>
  <c r="N141" i="9"/>
  <c r="O86" i="9"/>
  <c r="P92" i="9"/>
  <c r="P139" i="9"/>
  <c r="Q48" i="9"/>
  <c r="O46" i="9"/>
  <c r="P34" i="9"/>
  <c r="N53" i="9"/>
  <c r="O47" i="9"/>
  <c r="Q102" i="9"/>
  <c r="N47" i="9"/>
  <c r="N48" i="9"/>
  <c r="P42" i="9"/>
  <c r="Q100" i="9"/>
  <c r="P96" i="9"/>
  <c r="O92" i="9"/>
  <c r="O142" i="9"/>
  <c r="P75" i="9"/>
  <c r="Q96" i="9"/>
  <c r="N49" i="9"/>
  <c r="S49" i="9" s="1"/>
  <c r="L41" i="15" s="1"/>
  <c r="Q92" i="9"/>
  <c r="P82" i="9"/>
  <c r="P48" i="9"/>
  <c r="O82" i="9"/>
  <c r="Q82" i="9"/>
  <c r="P49" i="9"/>
  <c r="Q44" i="9"/>
  <c r="Q73" i="2"/>
  <c r="Q51" i="9"/>
  <c r="Q45" i="9"/>
  <c r="O135" i="9"/>
  <c r="Q46" i="9"/>
  <c r="P93" i="9"/>
  <c r="N34" i="9"/>
  <c r="N32" i="9"/>
  <c r="P30" i="9"/>
  <c r="O42" i="9"/>
  <c r="N95" i="9"/>
  <c r="O103" i="9"/>
  <c r="N93" i="9"/>
  <c r="P41" i="9"/>
  <c r="Q52" i="9"/>
  <c r="N40" i="9"/>
  <c r="Q86" i="9"/>
  <c r="P141" i="9"/>
  <c r="O113" i="9"/>
  <c r="O52" i="9"/>
  <c r="N86" i="9"/>
  <c r="O75" i="9"/>
  <c r="Q114" i="2"/>
  <c r="O97" i="9"/>
  <c r="Q97" i="9"/>
  <c r="P103" i="9"/>
  <c r="O93" i="9"/>
  <c r="N103" i="9"/>
  <c r="N135" i="9"/>
  <c r="N41" i="9"/>
  <c r="P97" i="9"/>
  <c r="O141" i="9"/>
  <c r="Q40" i="9"/>
  <c r="Q91" i="9"/>
  <c r="Q119" i="2"/>
  <c r="Q111" i="2"/>
  <c r="P113" i="9"/>
  <c r="Q360" i="2"/>
  <c r="N50" i="9"/>
  <c r="Q42" i="9"/>
  <c r="Q41" i="2"/>
  <c r="P52" i="9"/>
  <c r="O49" i="9"/>
  <c r="O64" i="9"/>
  <c r="Q31" i="9"/>
  <c r="Q54" i="9"/>
  <c r="P51" i="9"/>
  <c r="O96" i="9"/>
  <c r="P144" i="9"/>
  <c r="P50" i="9"/>
  <c r="Q138" i="9"/>
  <c r="O33" i="9"/>
  <c r="J32" i="9"/>
  <c r="G22" i="15" s="1"/>
  <c r="P149" i="2"/>
  <c r="Q149" i="2"/>
  <c r="P70" i="9"/>
  <c r="Q189" i="2"/>
  <c r="J99" i="9"/>
  <c r="G100" i="15" s="1"/>
  <c r="O221" i="2"/>
  <c r="L290" i="2"/>
  <c r="J118" i="9"/>
  <c r="G118" i="15" s="1"/>
  <c r="O290" i="2"/>
  <c r="L362" i="2"/>
  <c r="O362" i="2"/>
  <c r="L354" i="2"/>
  <c r="N151" i="9" s="1"/>
  <c r="O354" i="2"/>
  <c r="Q120" i="9"/>
  <c r="N120" i="9"/>
  <c r="N110" i="9"/>
  <c r="P110" i="9"/>
  <c r="Q99" i="9"/>
  <c r="N99" i="9"/>
  <c r="P99" i="9"/>
  <c r="N100" i="9"/>
  <c r="P100" i="9"/>
  <c r="P90" i="9"/>
  <c r="Q90" i="9"/>
  <c r="O137" i="9"/>
  <c r="Q137" i="9"/>
  <c r="P41" i="2"/>
  <c r="Q52" i="2"/>
  <c r="Q76" i="2"/>
  <c r="Q32" i="2"/>
  <c r="Q81" i="2"/>
  <c r="J63" i="9"/>
  <c r="G56" i="15" s="1"/>
  <c r="O143" i="2"/>
  <c r="Q182" i="2"/>
  <c r="P35" i="2"/>
  <c r="Q37" i="2"/>
  <c r="Q38" i="2"/>
  <c r="Q51" i="2"/>
  <c r="J31" i="9"/>
  <c r="G21" i="15" s="1"/>
  <c r="Q115" i="2"/>
  <c r="N64" i="9"/>
  <c r="O90" i="9"/>
  <c r="O200" i="2"/>
  <c r="Q198" i="2"/>
  <c r="J96" i="9"/>
  <c r="G91" i="15" s="1"/>
  <c r="O208" i="2"/>
  <c r="P212" i="2"/>
  <c r="Q212" i="2"/>
  <c r="J98" i="9"/>
  <c r="G93" i="15" s="1"/>
  <c r="O210" i="2"/>
  <c r="O99" i="9"/>
  <c r="Q230" i="2"/>
  <c r="O232" i="2"/>
  <c r="O120" i="9"/>
  <c r="P137" i="9"/>
  <c r="P340" i="2"/>
  <c r="Q340" i="2"/>
  <c r="J89" i="9"/>
  <c r="G84" i="15" s="1"/>
  <c r="L294" i="2"/>
  <c r="O294" i="2"/>
  <c r="J30" i="9"/>
  <c r="G20" i="15" s="1"/>
  <c r="P156" i="2"/>
  <c r="P147" i="2"/>
  <c r="Q147" i="2"/>
  <c r="O104" i="9"/>
  <c r="Q104" i="9"/>
  <c r="N104" i="9"/>
  <c r="N98" i="9"/>
  <c r="O98" i="9"/>
  <c r="Q98" i="9"/>
  <c r="N88" i="9"/>
  <c r="O88" i="9"/>
  <c r="Q45" i="2"/>
  <c r="Q57" i="2"/>
  <c r="Q49" i="2"/>
  <c r="Q26" i="2"/>
  <c r="Q12" i="2"/>
  <c r="P72" i="2"/>
  <c r="P64" i="2"/>
  <c r="Q41" i="9"/>
  <c r="O41" i="9"/>
  <c r="P88" i="9"/>
  <c r="J86" i="9"/>
  <c r="G81" i="15" s="1"/>
  <c r="O183" i="2"/>
  <c r="Q214" i="2"/>
  <c r="P205" i="2"/>
  <c r="Q110" i="9"/>
  <c r="P220" i="2"/>
  <c r="Q220" i="2"/>
  <c r="Q228" i="2"/>
  <c r="O235" i="2"/>
  <c r="J115" i="9"/>
  <c r="G107" i="15" s="1"/>
  <c r="O261" i="2"/>
  <c r="P280" i="2"/>
  <c r="L293" i="2"/>
  <c r="O293" i="2"/>
  <c r="N144" i="9"/>
  <c r="P336" i="2"/>
  <c r="Q336" i="2"/>
  <c r="Q347" i="2"/>
  <c r="Q34" i="2"/>
  <c r="Q6" i="2"/>
  <c r="Q50" i="9"/>
  <c r="O43" i="9"/>
  <c r="Q43" i="9"/>
  <c r="O40" i="9"/>
  <c r="P98" i="9"/>
  <c r="Q188" i="2"/>
  <c r="P186" i="2"/>
  <c r="O110" i="9"/>
  <c r="P104" i="9"/>
  <c r="O228" i="2"/>
  <c r="P248" i="2"/>
  <c r="O144" i="9"/>
  <c r="P305" i="2"/>
  <c r="Q305" i="2"/>
  <c r="P332" i="2"/>
  <c r="Q332" i="2"/>
  <c r="J74" i="9"/>
  <c r="G69" i="15" s="1"/>
  <c r="O165" i="2"/>
  <c r="N70" i="9"/>
  <c r="Q70" i="9"/>
  <c r="Q30" i="2"/>
  <c r="P33" i="9"/>
  <c r="P70" i="2"/>
  <c r="J72" i="9"/>
  <c r="G66" i="15" s="1"/>
  <c r="O161" i="2"/>
  <c r="J66" i="9"/>
  <c r="G60" i="15" s="1"/>
  <c r="O152" i="2"/>
  <c r="O193" i="2"/>
  <c r="O207" i="2"/>
  <c r="J95" i="9"/>
  <c r="G90" i="15" s="1"/>
  <c r="J106" i="9"/>
  <c r="G101" i="15" s="1"/>
  <c r="J24" i="9"/>
  <c r="G14" i="15" s="1"/>
  <c r="Q43" i="2"/>
  <c r="P62" i="2"/>
  <c r="O79" i="2"/>
  <c r="P292" i="2"/>
  <c r="N137" i="9"/>
  <c r="P309" i="2"/>
  <c r="Q309" i="2"/>
  <c r="P138" i="9"/>
  <c r="N138" i="9"/>
  <c r="J146" i="9"/>
  <c r="G140" i="15" s="1"/>
  <c r="O348" i="2"/>
  <c r="O35" i="2"/>
  <c r="Q54" i="2"/>
  <c r="O13" i="2"/>
  <c r="P32" i="9"/>
  <c r="Q88" i="9"/>
  <c r="N90" i="9"/>
  <c r="J94" i="9"/>
  <c r="G89" i="15" s="1"/>
  <c r="P170" i="2"/>
  <c r="O186" i="2"/>
  <c r="J87" i="9"/>
  <c r="G82" i="15" s="1"/>
  <c r="Q235" i="2"/>
  <c r="O260" i="2"/>
  <c r="Q258" i="2"/>
  <c r="P120" i="9"/>
  <c r="L285" i="2"/>
  <c r="J108" i="9"/>
  <c r="G116" i="15" s="1"/>
  <c r="O285" i="2"/>
  <c r="O337" i="2"/>
  <c r="P353" i="2"/>
  <c r="Q183" i="2"/>
  <c r="Q169" i="2"/>
  <c r="Q64" i="9"/>
  <c r="P200" i="2"/>
  <c r="P191" i="2"/>
  <c r="P260" i="2"/>
  <c r="P245" i="2"/>
  <c r="P263" i="2"/>
  <c r="O233" i="2"/>
  <c r="P288" i="2"/>
  <c r="O291" i="2"/>
  <c r="P327" i="2"/>
  <c r="Q233" i="2"/>
  <c r="Q351" i="2"/>
  <c r="N113" i="9"/>
  <c r="P143" i="9"/>
  <c r="P102" i="9"/>
  <c r="N75" i="9"/>
  <c r="Q333" i="2"/>
  <c r="O360" i="2"/>
  <c r="J131" i="9"/>
  <c r="G125" i="15" s="1"/>
  <c r="Q87" i="9"/>
  <c r="O143" i="9"/>
  <c r="O363" i="2"/>
  <c r="O34" i="9"/>
  <c r="O32" i="9"/>
  <c r="Q30" i="9"/>
  <c r="Q53" i="9"/>
  <c r="P44" i="9"/>
  <c r="N42" i="9"/>
  <c r="Q221" i="2"/>
  <c r="O353" i="2"/>
  <c r="O31" i="9"/>
  <c r="P43" i="9"/>
  <c r="O50" i="9"/>
  <c r="P64" i="9"/>
  <c r="P101" i="9"/>
  <c r="N91" i="9"/>
  <c r="N74" i="9"/>
  <c r="Q113" i="9"/>
  <c r="O121" i="9"/>
  <c r="P140" i="9"/>
  <c r="Q34" i="9"/>
  <c r="P31" i="9"/>
  <c r="N33" i="9"/>
  <c r="P40" i="9"/>
  <c r="N54" i="9"/>
  <c r="N46" i="9"/>
  <c r="Q75" i="9"/>
  <c r="P74" i="9"/>
  <c r="P121" i="9"/>
  <c r="Q143" i="9"/>
  <c r="O140" i="9"/>
  <c r="N143" i="9"/>
  <c r="Q33" i="9"/>
  <c r="N87" i="9"/>
  <c r="Q111" i="9"/>
  <c r="O139" i="9"/>
  <c r="Q112" i="2"/>
  <c r="O54" i="9"/>
  <c r="N45" i="9"/>
  <c r="Q32" i="9"/>
  <c r="N31" i="9"/>
  <c r="P54" i="9"/>
  <c r="O53" i="9"/>
  <c r="O45" i="9"/>
  <c r="N44" i="9"/>
  <c r="O95" i="9"/>
  <c r="O87" i="9"/>
  <c r="N102" i="9"/>
  <c r="P111" i="9"/>
  <c r="N121" i="9"/>
  <c r="Q141" i="9"/>
  <c r="N30" i="9"/>
  <c r="P53" i="9"/>
  <c r="P45" i="9"/>
  <c r="O44" i="9"/>
  <c r="N51" i="9"/>
  <c r="N43" i="9"/>
  <c r="P95" i="9"/>
  <c r="P87" i="9"/>
  <c r="O102" i="9"/>
  <c r="N101" i="9"/>
  <c r="O111" i="9"/>
  <c r="Q140" i="9"/>
  <c r="Q139" i="9"/>
  <c r="L356" i="2"/>
  <c r="Q356" i="2" s="1"/>
  <c r="J149" i="9"/>
  <c r="G143" i="15" s="1"/>
  <c r="J151" i="9"/>
  <c r="G145" i="15" s="1"/>
  <c r="J152" i="9"/>
  <c r="G146" i="15" s="1"/>
  <c r="J153" i="9"/>
  <c r="G147" i="15" s="1"/>
  <c r="N150" i="9"/>
  <c r="O150" i="9"/>
  <c r="P150" i="9"/>
  <c r="Q150" i="9"/>
  <c r="N149" i="9"/>
  <c r="O149" i="9"/>
  <c r="P149" i="9"/>
  <c r="Q149" i="9"/>
  <c r="Q151" i="9"/>
  <c r="N147" i="9"/>
  <c r="O147" i="9"/>
  <c r="P147" i="9"/>
  <c r="Q147" i="9"/>
  <c r="N148" i="9"/>
  <c r="O148" i="9"/>
  <c r="P148" i="9"/>
  <c r="Q148" i="9"/>
  <c r="N146" i="9"/>
  <c r="O146" i="9"/>
  <c r="P146" i="9"/>
  <c r="Q146" i="9"/>
  <c r="M109" i="9"/>
  <c r="S109" i="9" s="1"/>
  <c r="L227" i="15" s="1"/>
  <c r="P135" i="9"/>
  <c r="L312" i="2"/>
  <c r="P132" i="9" s="1"/>
  <c r="J132" i="9"/>
  <c r="G126" i="15" s="1"/>
  <c r="J134" i="9"/>
  <c r="G128" i="15" s="1"/>
  <c r="Q313" i="2"/>
  <c r="P313" i="2"/>
  <c r="J133" i="9"/>
  <c r="G127" i="15" s="1"/>
  <c r="P134" i="9"/>
  <c r="P133" i="9"/>
  <c r="N134" i="9"/>
  <c r="O134" i="9"/>
  <c r="Q134" i="9"/>
  <c r="N133" i="9"/>
  <c r="O133" i="9"/>
  <c r="Q133" i="9"/>
  <c r="L304" i="2"/>
  <c r="P131" i="9" s="1"/>
  <c r="L300" i="2"/>
  <c r="P130" i="9" s="1"/>
  <c r="J130" i="9"/>
  <c r="G124" i="15" s="1"/>
  <c r="J127" i="9"/>
  <c r="G122" i="15" s="1"/>
  <c r="L298" i="2"/>
  <c r="Q127" i="9" s="1"/>
  <c r="M145" i="9"/>
  <c r="R145" i="9" s="1"/>
  <c r="J129" i="9"/>
  <c r="G115" i="15" s="1"/>
  <c r="Q261" i="2"/>
  <c r="O129" i="9"/>
  <c r="N129" i="9"/>
  <c r="Q129" i="9"/>
  <c r="J124" i="9"/>
  <c r="G112" i="15" s="1"/>
  <c r="N124" i="9"/>
  <c r="O124" i="9"/>
  <c r="P124" i="9"/>
  <c r="Q124" i="9"/>
  <c r="P128" i="9"/>
  <c r="O128" i="9"/>
  <c r="P126" i="9"/>
  <c r="O126" i="9"/>
  <c r="N126" i="9"/>
  <c r="J125" i="9"/>
  <c r="G113" i="15" s="1"/>
  <c r="P125" i="9"/>
  <c r="O125" i="9"/>
  <c r="N125" i="9"/>
  <c r="J123" i="9"/>
  <c r="G111" i="15" s="1"/>
  <c r="Q244" i="2"/>
  <c r="J122" i="9"/>
  <c r="G110" i="15" s="1"/>
  <c r="N122" i="9"/>
  <c r="O122" i="9"/>
  <c r="P122" i="9"/>
  <c r="Q122" i="9"/>
  <c r="Q283" i="2"/>
  <c r="P283" i="2"/>
  <c r="Q284" i="2"/>
  <c r="P284" i="2"/>
  <c r="Q318" i="2"/>
  <c r="Q317" i="2"/>
  <c r="Q316" i="2"/>
  <c r="Q315" i="2"/>
  <c r="Q314" i="2"/>
  <c r="Q312" i="2"/>
  <c r="Q304" i="2"/>
  <c r="Q303" i="2"/>
  <c r="Q302" i="2"/>
  <c r="Q301" i="2"/>
  <c r="Q300" i="2"/>
  <c r="Q299" i="2"/>
  <c r="Q298" i="2"/>
  <c r="Q297" i="2"/>
  <c r="Q296" i="2"/>
  <c r="Q295" i="2"/>
  <c r="J116" i="9"/>
  <c r="G109" i="15" s="1"/>
  <c r="N116" i="9"/>
  <c r="O116" i="9"/>
  <c r="P116" i="9"/>
  <c r="Q116" i="9"/>
  <c r="O279" i="2"/>
  <c r="Q279" i="2"/>
  <c r="P279" i="2"/>
  <c r="O278" i="2"/>
  <c r="Q278" i="2"/>
  <c r="P278" i="2"/>
  <c r="O277" i="2"/>
  <c r="Q277" i="2"/>
  <c r="P277" i="2"/>
  <c r="P225" i="2"/>
  <c r="Q225" i="2"/>
  <c r="P226" i="2"/>
  <c r="Q226" i="2"/>
  <c r="P227" i="2"/>
  <c r="Q227" i="2"/>
  <c r="O243" i="2"/>
  <c r="O231" i="2"/>
  <c r="P231" i="2"/>
  <c r="O242" i="2"/>
  <c r="Q242" i="2"/>
  <c r="P242" i="2"/>
  <c r="O241" i="2"/>
  <c r="Q241" i="2"/>
  <c r="P241" i="2"/>
  <c r="O240" i="2"/>
  <c r="Q240" i="2"/>
  <c r="P240" i="2"/>
  <c r="O239" i="2"/>
  <c r="Q239" i="2"/>
  <c r="P239" i="2"/>
  <c r="O238" i="2"/>
  <c r="Q238" i="2"/>
  <c r="P238" i="2"/>
  <c r="O237" i="2"/>
  <c r="Q237" i="2"/>
  <c r="P237" i="2"/>
  <c r="O236" i="2"/>
  <c r="Q236" i="2"/>
  <c r="P236" i="2"/>
  <c r="J85" i="9"/>
  <c r="G79" i="15" s="1"/>
  <c r="J84" i="9"/>
  <c r="G78" i="15" s="1"/>
  <c r="J83" i="9"/>
  <c r="G77" i="15" s="1"/>
  <c r="J80" i="9"/>
  <c r="G76" i="15" s="1"/>
  <c r="J79" i="9"/>
  <c r="G75" i="15" s="1"/>
  <c r="J78" i="9"/>
  <c r="G72" i="15" s="1"/>
  <c r="O162" i="2"/>
  <c r="J73" i="9"/>
  <c r="G67" i="15" s="1"/>
  <c r="J77" i="9"/>
  <c r="G71" i="15" s="1"/>
  <c r="J75" i="9"/>
  <c r="G70" i="15" s="1"/>
  <c r="M76" i="9"/>
  <c r="K76" i="9" s="1"/>
  <c r="I224" i="15" s="1"/>
  <c r="J40" i="9"/>
  <c r="G31" i="15" s="1"/>
  <c r="O163" i="2"/>
  <c r="Q163" i="2"/>
  <c r="P163" i="2"/>
  <c r="Q162" i="2"/>
  <c r="P162" i="2"/>
  <c r="N72" i="9"/>
  <c r="O72" i="9"/>
  <c r="P72" i="9"/>
  <c r="Q72" i="9"/>
  <c r="J71" i="9"/>
  <c r="G65" i="15" s="1"/>
  <c r="N73" i="9"/>
  <c r="O73" i="9"/>
  <c r="P73" i="9"/>
  <c r="Q73" i="9"/>
  <c r="J69" i="9"/>
  <c r="G63" i="15" s="1"/>
  <c r="N69" i="9"/>
  <c r="O69" i="9"/>
  <c r="P69" i="9"/>
  <c r="Q69" i="9"/>
  <c r="J68" i="9"/>
  <c r="G62" i="15" s="1"/>
  <c r="N68" i="9"/>
  <c r="O68" i="9"/>
  <c r="P68" i="9"/>
  <c r="Q68" i="9"/>
  <c r="N67" i="9"/>
  <c r="O67" i="9"/>
  <c r="P67" i="9"/>
  <c r="Q67" i="9"/>
  <c r="J65" i="9"/>
  <c r="G59" i="15" s="1"/>
  <c r="N65" i="9"/>
  <c r="O65" i="9"/>
  <c r="P65" i="9"/>
  <c r="Q65" i="9"/>
  <c r="N63" i="9"/>
  <c r="O63" i="9"/>
  <c r="P63" i="9"/>
  <c r="Q63" i="9"/>
  <c r="N62" i="9"/>
  <c r="O62" i="9"/>
  <c r="P62" i="9"/>
  <c r="Q62" i="9"/>
  <c r="N61" i="9"/>
  <c r="O61" i="9"/>
  <c r="P61" i="9"/>
  <c r="Q61" i="9"/>
  <c r="N60" i="9"/>
  <c r="O60" i="9"/>
  <c r="P60" i="9"/>
  <c r="Q60" i="9"/>
  <c r="J59" i="9"/>
  <c r="G52" i="15" s="1"/>
  <c r="N59" i="9"/>
  <c r="O59" i="9"/>
  <c r="P59" i="9"/>
  <c r="Q59" i="9"/>
  <c r="J58" i="9"/>
  <c r="G51" i="15" s="1"/>
  <c r="N58" i="9"/>
  <c r="O58" i="9"/>
  <c r="P58" i="9"/>
  <c r="Q58" i="9"/>
  <c r="N57" i="9"/>
  <c r="O57" i="9"/>
  <c r="P57" i="9"/>
  <c r="Q57" i="9"/>
  <c r="J56" i="9"/>
  <c r="G49" i="15" s="1"/>
  <c r="N56" i="9"/>
  <c r="O56" i="9"/>
  <c r="P56" i="9"/>
  <c r="Q56" i="9"/>
  <c r="N55" i="9"/>
  <c r="O55" i="9"/>
  <c r="P55" i="9"/>
  <c r="Q55" i="9"/>
  <c r="O86" i="2"/>
  <c r="L86" i="2"/>
  <c r="Q86" i="2"/>
  <c r="P86" i="2"/>
  <c r="O87" i="2"/>
  <c r="L87" i="2"/>
  <c r="Q87" i="2"/>
  <c r="P87" i="2"/>
  <c r="O88" i="2"/>
  <c r="L88" i="2"/>
  <c r="P88" i="2"/>
  <c r="O89" i="2"/>
  <c r="L89" i="2"/>
  <c r="P89" i="2"/>
  <c r="O10" i="2"/>
  <c r="L10" i="2"/>
  <c r="N15" i="9" s="1"/>
  <c r="Q10" i="2"/>
  <c r="P10" i="2"/>
  <c r="O90" i="2"/>
  <c r="L90" i="2"/>
  <c r="P90" i="2"/>
  <c r="O91" i="2"/>
  <c r="L91" i="2"/>
  <c r="P91" i="2"/>
  <c r="O92" i="2"/>
  <c r="L92" i="2"/>
  <c r="Q92" i="2"/>
  <c r="P92" i="2"/>
  <c r="O85" i="2"/>
  <c r="L85" i="2"/>
  <c r="P85" i="2"/>
  <c r="J29" i="9"/>
  <c r="G19" i="15" s="1"/>
  <c r="N29" i="9"/>
  <c r="O29" i="9"/>
  <c r="P29" i="9"/>
  <c r="Q29" i="9"/>
  <c r="J28" i="9"/>
  <c r="G18" i="15" s="1"/>
  <c r="N28" i="9"/>
  <c r="O28" i="9"/>
  <c r="P28" i="9"/>
  <c r="Q28" i="9"/>
  <c r="J27" i="9"/>
  <c r="G17" i="15" s="1"/>
  <c r="N27" i="9"/>
  <c r="O27" i="9"/>
  <c r="P27" i="9"/>
  <c r="Q27" i="9"/>
  <c r="J26" i="9"/>
  <c r="G16" i="15" s="1"/>
  <c r="N26" i="9"/>
  <c r="O26" i="9"/>
  <c r="P26" i="9"/>
  <c r="Q26" i="9"/>
  <c r="J25" i="9"/>
  <c r="G15" i="15" s="1"/>
  <c r="N25" i="9"/>
  <c r="O25" i="9"/>
  <c r="P25" i="9"/>
  <c r="Q25" i="9"/>
  <c r="N24" i="9"/>
  <c r="O24" i="9"/>
  <c r="P24" i="9"/>
  <c r="Q24" i="9"/>
  <c r="J16" i="9"/>
  <c r="G5" i="15" s="1"/>
  <c r="J23" i="9"/>
  <c r="G12" i="15" s="1"/>
  <c r="N23" i="9"/>
  <c r="O23" i="9"/>
  <c r="P23" i="9"/>
  <c r="Q23" i="9"/>
  <c r="J22" i="9"/>
  <c r="G11" i="15" s="1"/>
  <c r="N22" i="9"/>
  <c r="O22" i="9"/>
  <c r="P22" i="9"/>
  <c r="Q22" i="9"/>
  <c r="J21" i="9"/>
  <c r="G10" i="15" s="1"/>
  <c r="N21" i="9"/>
  <c r="O21" i="9"/>
  <c r="P21" i="9"/>
  <c r="Q21" i="9"/>
  <c r="J20" i="9"/>
  <c r="G9" i="15" s="1"/>
  <c r="N20" i="9"/>
  <c r="O20" i="9"/>
  <c r="P20" i="9"/>
  <c r="Q20" i="9"/>
  <c r="J19" i="9"/>
  <c r="G8" i="15" s="1"/>
  <c r="N19" i="9"/>
  <c r="O19" i="9"/>
  <c r="P19" i="9"/>
  <c r="Q19" i="9"/>
  <c r="N18" i="9"/>
  <c r="O18" i="9"/>
  <c r="P18" i="9"/>
  <c r="Q18" i="9"/>
  <c r="N17" i="9"/>
  <c r="O17" i="9"/>
  <c r="P17" i="9"/>
  <c r="Q17" i="9"/>
  <c r="N16" i="9"/>
  <c r="O16" i="9"/>
  <c r="P16" i="9"/>
  <c r="Q16" i="9"/>
  <c r="H12" i="9"/>
  <c r="H9" i="9"/>
  <c r="G7" i="9"/>
  <c r="H7" i="9"/>
  <c r="G8" i="9"/>
  <c r="H13" i="9"/>
  <c r="N10" i="9"/>
  <c r="G10" i="9"/>
  <c r="H10" i="9"/>
  <c r="I10" i="9"/>
  <c r="F57" i="15" s="1"/>
  <c r="I9" i="9"/>
  <c r="F46" i="15" s="1"/>
  <c r="I8" i="9"/>
  <c r="F35" i="15" s="1"/>
  <c r="G13" i="9"/>
  <c r="I13" i="9"/>
  <c r="F74" i="15" s="1"/>
  <c r="G12" i="9"/>
  <c r="I12" i="9"/>
  <c r="F73" i="15" s="1"/>
  <c r="G14" i="9"/>
  <c r="H14" i="9"/>
  <c r="I14" i="9"/>
  <c r="F3" i="15" s="1"/>
  <c r="S268" i="9" l="1"/>
  <c r="M267" i="9"/>
  <c r="Q557" i="2"/>
  <c r="N271" i="9"/>
  <c r="O271" i="9"/>
  <c r="P271" i="9"/>
  <c r="Q271" i="9"/>
  <c r="Q558" i="2"/>
  <c r="N244" i="9"/>
  <c r="O244" i="9"/>
  <c r="P244" i="9"/>
  <c r="Q244" i="9"/>
  <c r="K265" i="9"/>
  <c r="I258" i="15" s="1"/>
  <c r="L265" i="9"/>
  <c r="J258" i="15" s="1"/>
  <c r="R265" i="9"/>
  <c r="K266" i="9"/>
  <c r="I259" i="15" s="1"/>
  <c r="L266" i="9"/>
  <c r="J259" i="15" s="1"/>
  <c r="R266" i="9"/>
  <c r="K268" i="9"/>
  <c r="L268" i="9"/>
  <c r="R268" i="9"/>
  <c r="K269" i="9"/>
  <c r="I260" i="15" s="1"/>
  <c r="L269" i="9"/>
  <c r="J260" i="15" s="1"/>
  <c r="R269" i="9"/>
  <c r="K270" i="9"/>
  <c r="I261" i="15" s="1"/>
  <c r="L270" i="9"/>
  <c r="J261" i="15" s="1"/>
  <c r="R270" i="9"/>
  <c r="K272" i="9"/>
  <c r="L272" i="9"/>
  <c r="R272" i="9"/>
  <c r="S272" i="9"/>
  <c r="K273" i="9"/>
  <c r="L273" i="9"/>
  <c r="R273" i="9"/>
  <c r="S273" i="9"/>
  <c r="K274" i="9"/>
  <c r="L274" i="9"/>
  <c r="R274" i="9"/>
  <c r="S274" i="9"/>
  <c r="K275" i="9"/>
  <c r="L275" i="9"/>
  <c r="R275" i="9"/>
  <c r="S275" i="9"/>
  <c r="K276" i="9"/>
  <c r="L276" i="9"/>
  <c r="R276" i="9"/>
  <c r="S276" i="9"/>
  <c r="K277" i="9"/>
  <c r="L277" i="9"/>
  <c r="R277" i="9"/>
  <c r="S277" i="9"/>
  <c r="K278" i="9"/>
  <c r="L278" i="9"/>
  <c r="R278" i="9"/>
  <c r="S278" i="9"/>
  <c r="K279" i="9"/>
  <c r="L279" i="9"/>
  <c r="R279" i="9"/>
  <c r="S279" i="9"/>
  <c r="K280" i="9"/>
  <c r="L280" i="9"/>
  <c r="R280" i="9"/>
  <c r="S280" i="9"/>
  <c r="K281" i="9"/>
  <c r="L281" i="9"/>
  <c r="R281" i="9"/>
  <c r="S281" i="9"/>
  <c r="K282" i="9"/>
  <c r="L282" i="9"/>
  <c r="R282" i="9"/>
  <c r="S282" i="9"/>
  <c r="K283" i="9"/>
  <c r="L283" i="9"/>
  <c r="R283" i="9"/>
  <c r="S283" i="9"/>
  <c r="K284" i="9"/>
  <c r="L284" i="9"/>
  <c r="R284" i="9"/>
  <c r="S284" i="9"/>
  <c r="K285" i="9"/>
  <c r="L285" i="9"/>
  <c r="R285" i="9"/>
  <c r="S285" i="9"/>
  <c r="K257" i="9"/>
  <c r="I250" i="15" s="1"/>
  <c r="L257" i="9"/>
  <c r="J250" i="15" s="1"/>
  <c r="R257" i="9"/>
  <c r="S257" i="9"/>
  <c r="L250" i="15" s="1"/>
  <c r="K258" i="9"/>
  <c r="I251" i="15" s="1"/>
  <c r="L258" i="9"/>
  <c r="J251" i="15" s="1"/>
  <c r="R258" i="9"/>
  <c r="S258" i="9"/>
  <c r="L251" i="15" s="1"/>
  <c r="K259" i="9"/>
  <c r="I252" i="15" s="1"/>
  <c r="L259" i="9"/>
  <c r="J252" i="15" s="1"/>
  <c r="R259" i="9"/>
  <c r="S259" i="9"/>
  <c r="L252" i="15" s="1"/>
  <c r="K260" i="9"/>
  <c r="I253" i="15" s="1"/>
  <c r="L260" i="9"/>
  <c r="J253" i="15" s="1"/>
  <c r="R260" i="9"/>
  <c r="S260" i="9"/>
  <c r="L253" i="15" s="1"/>
  <c r="K261" i="9"/>
  <c r="I254" i="15" s="1"/>
  <c r="L261" i="9"/>
  <c r="J254" i="15" s="1"/>
  <c r="R261" i="9"/>
  <c r="S261" i="9"/>
  <c r="L254" i="15" s="1"/>
  <c r="K262" i="9"/>
  <c r="I255" i="15" s="1"/>
  <c r="L262" i="9"/>
  <c r="J255" i="15" s="1"/>
  <c r="R262" i="9"/>
  <c r="S262" i="9"/>
  <c r="L255" i="15" s="1"/>
  <c r="K263" i="9"/>
  <c r="I256" i="15" s="1"/>
  <c r="L263" i="9"/>
  <c r="J256" i="15" s="1"/>
  <c r="R263" i="9"/>
  <c r="S263" i="9"/>
  <c r="L256" i="15" s="1"/>
  <c r="K264" i="9"/>
  <c r="I257" i="15" s="1"/>
  <c r="L264" i="9"/>
  <c r="J257" i="15" s="1"/>
  <c r="R264" i="9"/>
  <c r="S264" i="9"/>
  <c r="L257" i="15" s="1"/>
  <c r="K249" i="9"/>
  <c r="I242" i="15" s="1"/>
  <c r="L249" i="9"/>
  <c r="J242" i="15" s="1"/>
  <c r="R249" i="9"/>
  <c r="S249" i="9"/>
  <c r="L242" i="15" s="1"/>
  <c r="K250" i="9"/>
  <c r="I243" i="15" s="1"/>
  <c r="L250" i="9"/>
  <c r="J243" i="15" s="1"/>
  <c r="R250" i="9"/>
  <c r="S250" i="9"/>
  <c r="L243" i="15" s="1"/>
  <c r="K251" i="9"/>
  <c r="I244" i="15" s="1"/>
  <c r="L251" i="9"/>
  <c r="J244" i="15" s="1"/>
  <c r="R251" i="9"/>
  <c r="S251" i="9"/>
  <c r="L244" i="15" s="1"/>
  <c r="K252" i="9"/>
  <c r="I245" i="15" s="1"/>
  <c r="L252" i="9"/>
  <c r="J245" i="15" s="1"/>
  <c r="R252" i="9"/>
  <c r="S252" i="9"/>
  <c r="L245" i="15" s="1"/>
  <c r="K253" i="9"/>
  <c r="I246" i="15" s="1"/>
  <c r="L253" i="9"/>
  <c r="J246" i="15" s="1"/>
  <c r="R253" i="9"/>
  <c r="S253" i="9"/>
  <c r="L246" i="15" s="1"/>
  <c r="K254" i="9"/>
  <c r="I247" i="15" s="1"/>
  <c r="L254" i="9"/>
  <c r="J247" i="15" s="1"/>
  <c r="R254" i="9"/>
  <c r="S254" i="9"/>
  <c r="L247" i="15" s="1"/>
  <c r="K255" i="9"/>
  <c r="I248" i="15" s="1"/>
  <c r="L255" i="9"/>
  <c r="J248" i="15" s="1"/>
  <c r="R255" i="9"/>
  <c r="S255" i="9"/>
  <c r="L248" i="15" s="1"/>
  <c r="K256" i="9"/>
  <c r="I249" i="15" s="1"/>
  <c r="L256" i="9"/>
  <c r="J249" i="15" s="1"/>
  <c r="R256" i="9"/>
  <c r="S256" i="9"/>
  <c r="L249" i="15" s="1"/>
  <c r="M230" i="9"/>
  <c r="S230" i="9" s="1"/>
  <c r="L211" i="15" s="1"/>
  <c r="Q117" i="9"/>
  <c r="O117" i="9"/>
  <c r="P117" i="9"/>
  <c r="N117" i="9"/>
  <c r="K241" i="9"/>
  <c r="I236" i="15" s="1"/>
  <c r="L241" i="9"/>
  <c r="J236" i="15" s="1"/>
  <c r="R241" i="9"/>
  <c r="S241" i="9"/>
  <c r="L236" i="15" s="1"/>
  <c r="K242" i="9"/>
  <c r="L242" i="9"/>
  <c r="R242" i="9"/>
  <c r="S242" i="9"/>
  <c r="L243" i="9"/>
  <c r="J237" i="15" s="1"/>
  <c r="R243" i="9"/>
  <c r="S243" i="9"/>
  <c r="L237" i="15" s="1"/>
  <c r="K245" i="9"/>
  <c r="I238" i="15" s="1"/>
  <c r="L245" i="9"/>
  <c r="J238" i="15" s="1"/>
  <c r="R245" i="9"/>
  <c r="K246" i="9"/>
  <c r="I239" i="15" s="1"/>
  <c r="L246" i="9"/>
  <c r="J239" i="15" s="1"/>
  <c r="R246" i="9"/>
  <c r="K247" i="9"/>
  <c r="I240" i="15" s="1"/>
  <c r="L247" i="9"/>
  <c r="J240" i="15" s="1"/>
  <c r="R247" i="9"/>
  <c r="S247" i="9"/>
  <c r="L240" i="15" s="1"/>
  <c r="K248" i="9"/>
  <c r="I241" i="15" s="1"/>
  <c r="L248" i="9"/>
  <c r="J241" i="15" s="1"/>
  <c r="R248" i="9"/>
  <c r="S248" i="9"/>
  <c r="L241" i="15" s="1"/>
  <c r="M221" i="9"/>
  <c r="L221" i="9" s="1"/>
  <c r="J216" i="15" s="1"/>
  <c r="M215" i="9"/>
  <c r="S215" i="9" s="1"/>
  <c r="L207" i="15" s="1"/>
  <c r="M210" i="9"/>
  <c r="S210" i="9" s="1"/>
  <c r="L212" i="15" s="1"/>
  <c r="M179" i="9"/>
  <c r="S179" i="9" s="1"/>
  <c r="L172" i="15" s="1"/>
  <c r="M142" i="9"/>
  <c r="R142" i="9" s="1"/>
  <c r="M199" i="9"/>
  <c r="S199" i="9" s="1"/>
  <c r="L193" i="15" s="1"/>
  <c r="M220" i="9"/>
  <c r="R220" i="9" s="1"/>
  <c r="M216" i="9"/>
  <c r="S216" i="9" s="1"/>
  <c r="L208" i="15" s="1"/>
  <c r="M198" i="9"/>
  <c r="S198" i="9" s="1"/>
  <c r="L192" i="15" s="1"/>
  <c r="M222" i="9"/>
  <c r="S222" i="9" s="1"/>
  <c r="L220" i="15" s="1"/>
  <c r="M180" i="9"/>
  <c r="S180" i="9" s="1"/>
  <c r="L173" i="15" s="1"/>
  <c r="P211" i="9"/>
  <c r="M183" i="9"/>
  <c r="S183" i="9" s="1"/>
  <c r="L174" i="15" s="1"/>
  <c r="M231" i="9"/>
  <c r="S231" i="9" s="1"/>
  <c r="L225" i="15" s="1"/>
  <c r="O211" i="9"/>
  <c r="M228" i="9"/>
  <c r="R228" i="9" s="1"/>
  <c r="M227" i="9"/>
  <c r="S227" i="9" s="1"/>
  <c r="L215" i="15" s="1"/>
  <c r="M223" i="9"/>
  <c r="L223" i="9" s="1"/>
  <c r="J217" i="15" s="1"/>
  <c r="Q211" i="9"/>
  <c r="M224" i="9"/>
  <c r="S224" i="9" s="1"/>
  <c r="L218" i="15" s="1"/>
  <c r="M225" i="9"/>
  <c r="S225" i="9" s="1"/>
  <c r="L222" i="15" s="1"/>
  <c r="M226" i="9"/>
  <c r="K226" i="9" s="1"/>
  <c r="I214" i="15" s="1"/>
  <c r="M219" i="9"/>
  <c r="K219" i="9" s="1"/>
  <c r="I219" i="15" s="1"/>
  <c r="M229" i="9"/>
  <c r="S229" i="9" s="1"/>
  <c r="L223" i="15" s="1"/>
  <c r="M182" i="9"/>
  <c r="S182" i="9" s="1"/>
  <c r="L175" i="15" s="1"/>
  <c r="M188" i="9"/>
  <c r="S188" i="9" s="1"/>
  <c r="L181" i="15" s="1"/>
  <c r="M191" i="9"/>
  <c r="S191" i="9" s="1"/>
  <c r="L184" i="15" s="1"/>
  <c r="M169" i="9"/>
  <c r="S169" i="9" s="1"/>
  <c r="L163" i="15" s="1"/>
  <c r="K232" i="9"/>
  <c r="I226" i="15" s="1"/>
  <c r="L232" i="9"/>
  <c r="J226" i="15" s="1"/>
  <c r="R232" i="9"/>
  <c r="K233" i="9"/>
  <c r="I228" i="15" s="1"/>
  <c r="L233" i="9"/>
  <c r="J228" i="15" s="1"/>
  <c r="R233" i="9"/>
  <c r="K234" i="9"/>
  <c r="I229" i="15" s="1"/>
  <c r="L234" i="9"/>
  <c r="J229" i="15" s="1"/>
  <c r="R234" i="9"/>
  <c r="K235" i="9"/>
  <c r="I230" i="15" s="1"/>
  <c r="L235" i="9"/>
  <c r="J230" i="15" s="1"/>
  <c r="R235" i="9"/>
  <c r="K236" i="9"/>
  <c r="I231" i="15" s="1"/>
  <c r="L236" i="9"/>
  <c r="J231" i="15" s="1"/>
  <c r="R236" i="9"/>
  <c r="K237" i="9"/>
  <c r="I232" i="15" s="1"/>
  <c r="L237" i="9"/>
  <c r="J232" i="15" s="1"/>
  <c r="R237" i="9"/>
  <c r="K238" i="9"/>
  <c r="I233" i="15" s="1"/>
  <c r="L238" i="9"/>
  <c r="J233" i="15" s="1"/>
  <c r="R238" i="9"/>
  <c r="K239" i="9"/>
  <c r="I234" i="15" s="1"/>
  <c r="L239" i="9"/>
  <c r="J234" i="15" s="1"/>
  <c r="R239" i="9"/>
  <c r="K240" i="9"/>
  <c r="I235" i="15" s="1"/>
  <c r="L240" i="9"/>
  <c r="J235" i="15" s="1"/>
  <c r="R240" i="9"/>
  <c r="K224" i="9"/>
  <c r="I218" i="15" s="1"/>
  <c r="L224" i="9"/>
  <c r="J218" i="15" s="1"/>
  <c r="M162" i="9"/>
  <c r="S162" i="9" s="1"/>
  <c r="L156" i="15" s="1"/>
  <c r="M189" i="9"/>
  <c r="S189" i="9" s="1"/>
  <c r="L182" i="15" s="1"/>
  <c r="M207" i="9"/>
  <c r="S207" i="9" s="1"/>
  <c r="L200" i="15" s="1"/>
  <c r="O192" i="9"/>
  <c r="P192" i="9"/>
  <c r="M196" i="9"/>
  <c r="S196" i="9" s="1"/>
  <c r="L190" i="15" s="1"/>
  <c r="M208" i="9"/>
  <c r="S208" i="9" s="1"/>
  <c r="L201" i="15" s="1"/>
  <c r="M205" i="9"/>
  <c r="S205" i="9" s="1"/>
  <c r="L183" i="15" s="1"/>
  <c r="P193" i="9"/>
  <c r="N192" i="9"/>
  <c r="Q418" i="2"/>
  <c r="M197" i="9"/>
  <c r="S197" i="9" s="1"/>
  <c r="L191" i="15" s="1"/>
  <c r="P209" i="9"/>
  <c r="O209" i="9"/>
  <c r="Q209" i="9"/>
  <c r="N209" i="9"/>
  <c r="L185" i="9"/>
  <c r="J178" i="15" s="1"/>
  <c r="M170" i="9"/>
  <c r="S170" i="9" s="1"/>
  <c r="L164" i="15" s="1"/>
  <c r="R185" i="9"/>
  <c r="N193" i="9"/>
  <c r="M181" i="9"/>
  <c r="S181" i="9" s="1"/>
  <c r="L176" i="15" s="1"/>
  <c r="O193" i="9"/>
  <c r="M202" i="9"/>
  <c r="K202" i="9" s="1"/>
  <c r="I197" i="15" s="1"/>
  <c r="K187" i="9"/>
  <c r="I180" i="15" s="1"/>
  <c r="K185" i="9"/>
  <c r="I178" i="15" s="1"/>
  <c r="M204" i="9"/>
  <c r="M203" i="9"/>
  <c r="R203" i="9" s="1"/>
  <c r="K186" i="9"/>
  <c r="I179" i="15" s="1"/>
  <c r="M206" i="9"/>
  <c r="L206" i="9" s="1"/>
  <c r="J199" i="15" s="1"/>
  <c r="Q193" i="9"/>
  <c r="R186" i="9"/>
  <c r="L186" i="9"/>
  <c r="J179" i="15" s="1"/>
  <c r="K210" i="9"/>
  <c r="I212" i="15" s="1"/>
  <c r="K212" i="9"/>
  <c r="I204" i="15" s="1"/>
  <c r="L212" i="9"/>
  <c r="J204" i="15" s="1"/>
  <c r="R212" i="9"/>
  <c r="K213" i="9"/>
  <c r="I205" i="15" s="1"/>
  <c r="L213" i="9"/>
  <c r="J205" i="15" s="1"/>
  <c r="R213" i="9"/>
  <c r="K214" i="9"/>
  <c r="I206" i="15" s="1"/>
  <c r="L214" i="9"/>
  <c r="J206" i="15" s="1"/>
  <c r="R214" i="9"/>
  <c r="K215" i="9"/>
  <c r="I207" i="15" s="1"/>
  <c r="L215" i="9"/>
  <c r="J207" i="15" s="1"/>
  <c r="R215" i="9"/>
  <c r="K216" i="9"/>
  <c r="I208" i="15" s="1"/>
  <c r="L216" i="9"/>
  <c r="J208" i="15" s="1"/>
  <c r="R216" i="9"/>
  <c r="K217" i="9"/>
  <c r="I209" i="15" s="1"/>
  <c r="L217" i="9"/>
  <c r="J209" i="15" s="1"/>
  <c r="R217" i="9"/>
  <c r="K218" i="9"/>
  <c r="I210" i="15" s="1"/>
  <c r="L218" i="9"/>
  <c r="J210" i="15" s="1"/>
  <c r="R218" i="9"/>
  <c r="K230" i="9"/>
  <c r="I211" i="15" s="1"/>
  <c r="L230" i="9"/>
  <c r="J211" i="15" s="1"/>
  <c r="R230" i="9"/>
  <c r="K179" i="9"/>
  <c r="I172" i="15" s="1"/>
  <c r="K200" i="9"/>
  <c r="I194" i="15" s="1"/>
  <c r="L200" i="9"/>
  <c r="J194" i="15" s="1"/>
  <c r="R200" i="9"/>
  <c r="K201" i="9"/>
  <c r="I195" i="15" s="1"/>
  <c r="L201" i="9"/>
  <c r="J195" i="15" s="1"/>
  <c r="R201" i="9"/>
  <c r="M168" i="9"/>
  <c r="S168" i="9" s="1"/>
  <c r="L162" i="15" s="1"/>
  <c r="M166" i="9"/>
  <c r="S166" i="9" s="1"/>
  <c r="L160" i="15" s="1"/>
  <c r="R179" i="9"/>
  <c r="L179" i="9"/>
  <c r="J172" i="15" s="1"/>
  <c r="R187" i="9"/>
  <c r="L187" i="9"/>
  <c r="J180" i="15" s="1"/>
  <c r="L191" i="9"/>
  <c r="J184" i="15" s="1"/>
  <c r="K190" i="9"/>
  <c r="I187" i="15" s="1"/>
  <c r="L190" i="9"/>
  <c r="J187" i="15" s="1"/>
  <c r="R190" i="9"/>
  <c r="M164" i="9"/>
  <c r="S164" i="9" s="1"/>
  <c r="L158" i="15" s="1"/>
  <c r="R184" i="9"/>
  <c r="K184" i="9"/>
  <c r="I177" i="15" s="1"/>
  <c r="L184" i="9"/>
  <c r="J177" i="15" s="1"/>
  <c r="M105" i="9"/>
  <c r="S105" i="9" s="1"/>
  <c r="L94" i="15" s="1"/>
  <c r="M101" i="9"/>
  <c r="S101" i="9" s="1"/>
  <c r="L96" i="15" s="1"/>
  <c r="M136" i="9"/>
  <c r="L136" i="9" s="1"/>
  <c r="J130" i="15" s="1"/>
  <c r="R195" i="9"/>
  <c r="K195" i="9"/>
  <c r="I189" i="15" s="1"/>
  <c r="L195" i="9"/>
  <c r="J189" i="15" s="1"/>
  <c r="R180" i="9"/>
  <c r="K180" i="9"/>
  <c r="I173" i="15" s="1"/>
  <c r="L180" i="9"/>
  <c r="J173" i="15" s="1"/>
  <c r="R194" i="9"/>
  <c r="L194" i="9"/>
  <c r="J188" i="15" s="1"/>
  <c r="K194" i="9"/>
  <c r="I188" i="15" s="1"/>
  <c r="K198" i="9"/>
  <c r="I192" i="15" s="1"/>
  <c r="M154" i="9"/>
  <c r="S154" i="9" s="1"/>
  <c r="L148" i="15" s="1"/>
  <c r="M107" i="9"/>
  <c r="S107" i="9" s="1"/>
  <c r="L102" i="15" s="1"/>
  <c r="M171" i="9"/>
  <c r="S171" i="9" s="1"/>
  <c r="L165" i="15" s="1"/>
  <c r="M89" i="9"/>
  <c r="S89" i="9" s="1"/>
  <c r="L84" i="15" s="1"/>
  <c r="M47" i="9"/>
  <c r="R47" i="9" s="1"/>
  <c r="N157" i="9"/>
  <c r="M163" i="9"/>
  <c r="S163" i="9" s="1"/>
  <c r="L157" i="15" s="1"/>
  <c r="N176" i="9"/>
  <c r="P176" i="9"/>
  <c r="Q176" i="9"/>
  <c r="N71" i="9"/>
  <c r="N94" i="9"/>
  <c r="N175" i="9"/>
  <c r="P175" i="9"/>
  <c r="P94" i="9"/>
  <c r="Q175" i="9"/>
  <c r="O94" i="9"/>
  <c r="M156" i="9"/>
  <c r="S156" i="9" s="1"/>
  <c r="L150" i="15" s="1"/>
  <c r="M161" i="9"/>
  <c r="L161" i="9" s="1"/>
  <c r="J155" i="15" s="1"/>
  <c r="M160" i="9"/>
  <c r="K160" i="9" s="1"/>
  <c r="I154" i="15" s="1"/>
  <c r="M178" i="9"/>
  <c r="S178" i="9" s="1"/>
  <c r="L171" i="15" s="1"/>
  <c r="M177" i="9"/>
  <c r="M172" i="9"/>
  <c r="S172" i="9" s="1"/>
  <c r="L166" i="15" s="1"/>
  <c r="M48" i="9"/>
  <c r="S48" i="9" s="1"/>
  <c r="L40" i="15" s="1"/>
  <c r="M96" i="9"/>
  <c r="S96" i="9" s="1"/>
  <c r="L91" i="15" s="1"/>
  <c r="Q152" i="9"/>
  <c r="Q159" i="9"/>
  <c r="P152" i="9"/>
  <c r="N159" i="9"/>
  <c r="M173" i="9"/>
  <c r="M165" i="9"/>
  <c r="S165" i="9" s="1"/>
  <c r="L159" i="15" s="1"/>
  <c r="Q71" i="9"/>
  <c r="O152" i="9"/>
  <c r="M119" i="9"/>
  <c r="S119" i="9" s="1"/>
  <c r="L119" i="15" s="1"/>
  <c r="P71" i="9"/>
  <c r="M93" i="9"/>
  <c r="S93" i="9" s="1"/>
  <c r="L88" i="15" s="1"/>
  <c r="Q359" i="2"/>
  <c r="N155" i="9"/>
  <c r="P155" i="9"/>
  <c r="O155" i="9"/>
  <c r="Q155" i="9"/>
  <c r="P159" i="9"/>
  <c r="M174" i="9"/>
  <c r="S174" i="9" s="1"/>
  <c r="L167" i="15" s="1"/>
  <c r="Q157" i="9"/>
  <c r="P157" i="9"/>
  <c r="S76" i="9"/>
  <c r="L224" i="15" s="1"/>
  <c r="M167" i="9"/>
  <c r="S167" i="9" s="1"/>
  <c r="L161" i="15" s="1"/>
  <c r="N132" i="9"/>
  <c r="M104" i="9"/>
  <c r="K104" i="9" s="1"/>
  <c r="I99" i="15" s="1"/>
  <c r="K169" i="9"/>
  <c r="I163" i="15" s="1"/>
  <c r="L169" i="9"/>
  <c r="J163" i="15" s="1"/>
  <c r="R169" i="9"/>
  <c r="Q362" i="2"/>
  <c r="N158" i="9"/>
  <c r="O158" i="9"/>
  <c r="P158" i="9"/>
  <c r="Q158" i="9"/>
  <c r="M45" i="9"/>
  <c r="S45" i="9" s="1"/>
  <c r="L37" i="15" s="1"/>
  <c r="M33" i="9"/>
  <c r="S33" i="9" s="1"/>
  <c r="L23" i="15" s="1"/>
  <c r="M30" i="9"/>
  <c r="S30" i="9" s="1"/>
  <c r="L20" i="15" s="1"/>
  <c r="M82" i="9"/>
  <c r="S82" i="9" s="1"/>
  <c r="L80" i="15" s="1"/>
  <c r="P151" i="9"/>
  <c r="O151" i="9"/>
  <c r="M46" i="9"/>
  <c r="S46" i="9" s="1"/>
  <c r="L38" i="15" s="1"/>
  <c r="M92" i="9"/>
  <c r="S92" i="9" s="1"/>
  <c r="L87" i="15" s="1"/>
  <c r="M63" i="9"/>
  <c r="K63" i="9" s="1"/>
  <c r="I56" i="15" s="1"/>
  <c r="M32" i="9"/>
  <c r="S32" i="9" s="1"/>
  <c r="L22" i="15" s="1"/>
  <c r="M91" i="9"/>
  <c r="S91" i="9" s="1"/>
  <c r="L86" i="15" s="1"/>
  <c r="M103" i="9"/>
  <c r="S103" i="9" s="1"/>
  <c r="L98" i="15" s="1"/>
  <c r="M42" i="9"/>
  <c r="S42" i="9" s="1"/>
  <c r="L33" i="15" s="1"/>
  <c r="M97" i="9"/>
  <c r="S97" i="9" s="1"/>
  <c r="L92" i="15" s="1"/>
  <c r="M52" i="9"/>
  <c r="S52" i="9" s="1"/>
  <c r="L44" i="15" s="1"/>
  <c r="M34" i="9"/>
  <c r="S34" i="9" s="1"/>
  <c r="L25" i="15" s="1"/>
  <c r="M75" i="9"/>
  <c r="S75" i="9" s="1"/>
  <c r="L70" i="15" s="1"/>
  <c r="M141" i="9"/>
  <c r="R141" i="9" s="1"/>
  <c r="M86" i="9"/>
  <c r="S86" i="9" s="1"/>
  <c r="L81" i="15" s="1"/>
  <c r="M70" i="9"/>
  <c r="S70" i="9" s="1"/>
  <c r="L64" i="15" s="1"/>
  <c r="Q15" i="9"/>
  <c r="M64" i="9"/>
  <c r="S64" i="9" s="1"/>
  <c r="L58" i="15" s="1"/>
  <c r="M139" i="9"/>
  <c r="S139" i="9" s="1"/>
  <c r="L133" i="15" s="1"/>
  <c r="M140" i="9"/>
  <c r="S140" i="9" s="1"/>
  <c r="L134" i="15" s="1"/>
  <c r="M41" i="9"/>
  <c r="S41" i="9" s="1"/>
  <c r="L32" i="15" s="1"/>
  <c r="M121" i="9"/>
  <c r="S121" i="9" s="1"/>
  <c r="L121" i="15" s="1"/>
  <c r="M44" i="9"/>
  <c r="S44" i="9" s="1"/>
  <c r="L36" i="15" s="1"/>
  <c r="M67" i="9"/>
  <c r="K67" i="9" s="1"/>
  <c r="I61" i="15" s="1"/>
  <c r="M69" i="9"/>
  <c r="L69" i="9" s="1"/>
  <c r="J63" i="15" s="1"/>
  <c r="M124" i="9"/>
  <c r="R124" i="9" s="1"/>
  <c r="M68" i="9"/>
  <c r="R68" i="9" s="1"/>
  <c r="M113" i="9"/>
  <c r="L113" i="9" s="1"/>
  <c r="J106" i="15" s="1"/>
  <c r="P15" i="9"/>
  <c r="M58" i="9"/>
  <c r="S58" i="9" s="1"/>
  <c r="L51" i="15" s="1"/>
  <c r="Q153" i="9"/>
  <c r="M22" i="9"/>
  <c r="R22" i="9" s="1"/>
  <c r="M27" i="9"/>
  <c r="L27" i="9" s="1"/>
  <c r="J17" i="15" s="1"/>
  <c r="M135" i="9"/>
  <c r="R135" i="9" s="1"/>
  <c r="M18" i="9"/>
  <c r="S18" i="9" s="1"/>
  <c r="L7" i="15" s="1"/>
  <c r="M53" i="9"/>
  <c r="S53" i="9" s="1"/>
  <c r="L45" i="15" s="1"/>
  <c r="M95" i="9"/>
  <c r="S95" i="9" s="1"/>
  <c r="L90" i="15" s="1"/>
  <c r="M143" i="9"/>
  <c r="R143" i="9" s="1"/>
  <c r="M144" i="9"/>
  <c r="R144" i="9" s="1"/>
  <c r="M40" i="9"/>
  <c r="S40" i="9" s="1"/>
  <c r="L31" i="15" s="1"/>
  <c r="M90" i="9"/>
  <c r="S90" i="9" s="1"/>
  <c r="L85" i="15" s="1"/>
  <c r="M137" i="9"/>
  <c r="L137" i="9" s="1"/>
  <c r="J131" i="15" s="1"/>
  <c r="M99" i="9"/>
  <c r="S99" i="9" s="1"/>
  <c r="L100" i="15" s="1"/>
  <c r="M61" i="9"/>
  <c r="S61" i="9" s="1"/>
  <c r="L54" i="15" s="1"/>
  <c r="P127" i="9"/>
  <c r="P153" i="9"/>
  <c r="M26" i="9"/>
  <c r="S26" i="9" s="1"/>
  <c r="L16" i="15" s="1"/>
  <c r="M122" i="9"/>
  <c r="S122" i="9" s="1"/>
  <c r="L110" i="15" s="1"/>
  <c r="M126" i="9"/>
  <c r="L126" i="9" s="1"/>
  <c r="J114" i="15" s="1"/>
  <c r="O153" i="9"/>
  <c r="M43" i="9"/>
  <c r="S43" i="9" s="1"/>
  <c r="L34" i="15" s="1"/>
  <c r="M111" i="9"/>
  <c r="S111" i="9" s="1"/>
  <c r="L104" i="15" s="1"/>
  <c r="M87" i="9"/>
  <c r="S87" i="9" s="1"/>
  <c r="L82" i="15" s="1"/>
  <c r="M102" i="9"/>
  <c r="S102" i="9" s="1"/>
  <c r="L97" i="15" s="1"/>
  <c r="M88" i="9"/>
  <c r="S88" i="9" s="1"/>
  <c r="L83" i="15" s="1"/>
  <c r="M138" i="9"/>
  <c r="S138" i="9" s="1"/>
  <c r="L132" i="15" s="1"/>
  <c r="M110" i="9"/>
  <c r="S110" i="9" s="1"/>
  <c r="L103" i="15" s="1"/>
  <c r="M98" i="9"/>
  <c r="S98" i="9" s="1"/>
  <c r="L93" i="15" s="1"/>
  <c r="M120" i="9"/>
  <c r="S120" i="9" s="1"/>
  <c r="L120" i="15" s="1"/>
  <c r="M100" i="9"/>
  <c r="S100" i="9" s="1"/>
  <c r="L95" i="15" s="1"/>
  <c r="N153" i="9"/>
  <c r="M51" i="9"/>
  <c r="L51" i="9" s="1"/>
  <c r="J43" i="15" s="1"/>
  <c r="O127" i="9"/>
  <c r="P118" i="9"/>
  <c r="Q118" i="9"/>
  <c r="N118" i="9"/>
  <c r="O118" i="9"/>
  <c r="M62" i="9"/>
  <c r="S62" i="9" s="1"/>
  <c r="L55" i="15" s="1"/>
  <c r="M65" i="9"/>
  <c r="K65" i="9" s="1"/>
  <c r="I59" i="15" s="1"/>
  <c r="M128" i="9"/>
  <c r="K128" i="9" s="1"/>
  <c r="I123" i="15" s="1"/>
  <c r="M129" i="9"/>
  <c r="R129" i="9" s="1"/>
  <c r="M31" i="9"/>
  <c r="S31" i="9" s="1"/>
  <c r="L21" i="15" s="1"/>
  <c r="M54" i="9"/>
  <c r="S54" i="9" s="1"/>
  <c r="L47" i="15" s="1"/>
  <c r="M74" i="9"/>
  <c r="S74" i="9" s="1"/>
  <c r="L69" i="15" s="1"/>
  <c r="M29" i="9"/>
  <c r="K29" i="9" s="1"/>
  <c r="I19" i="15" s="1"/>
  <c r="M116" i="9"/>
  <c r="L116" i="9" s="1"/>
  <c r="J109" i="15" s="1"/>
  <c r="Q132" i="9"/>
  <c r="M25" i="9"/>
  <c r="S25" i="9" s="1"/>
  <c r="L15" i="15" s="1"/>
  <c r="M28" i="9"/>
  <c r="K28" i="9" s="1"/>
  <c r="I18" i="15" s="1"/>
  <c r="M57" i="9"/>
  <c r="K57" i="9" s="1"/>
  <c r="I50" i="15" s="1"/>
  <c r="M59" i="9"/>
  <c r="S59" i="9" s="1"/>
  <c r="L52" i="15" s="1"/>
  <c r="M60" i="9"/>
  <c r="S60" i="9" s="1"/>
  <c r="L53" i="15" s="1"/>
  <c r="N127" i="9"/>
  <c r="O132" i="9"/>
  <c r="P108" i="9"/>
  <c r="O108" i="9"/>
  <c r="N108" i="9"/>
  <c r="Q108" i="9"/>
  <c r="O15" i="9"/>
  <c r="M148" i="9"/>
  <c r="S148" i="9" s="1"/>
  <c r="L142" i="15" s="1"/>
  <c r="M147" i="9"/>
  <c r="S147" i="9" s="1"/>
  <c r="L141" i="15" s="1"/>
  <c r="M149" i="9"/>
  <c r="S149" i="9" s="1"/>
  <c r="L143" i="15" s="1"/>
  <c r="M150" i="9"/>
  <c r="S150" i="9" s="1"/>
  <c r="L144" i="15" s="1"/>
  <c r="M146" i="9"/>
  <c r="S146" i="9" s="1"/>
  <c r="L140" i="15" s="1"/>
  <c r="K109" i="9"/>
  <c r="I227" i="15" s="1"/>
  <c r="L109" i="9"/>
  <c r="J227" i="15" s="1"/>
  <c r="R109" i="9"/>
  <c r="N131" i="9"/>
  <c r="O131" i="9"/>
  <c r="Q131" i="9"/>
  <c r="M133" i="9"/>
  <c r="S133" i="9" s="1"/>
  <c r="L127" i="15" s="1"/>
  <c r="M134" i="9"/>
  <c r="S134" i="9" s="1"/>
  <c r="L128" i="15" s="1"/>
  <c r="N130" i="9"/>
  <c r="O130" i="9"/>
  <c r="Q130" i="9"/>
  <c r="R154" i="9"/>
  <c r="K142" i="9"/>
  <c r="I135" i="15" s="1"/>
  <c r="L142" i="9"/>
  <c r="J135" i="15" s="1"/>
  <c r="S142" i="9"/>
  <c r="L135" i="15" s="1"/>
  <c r="K145" i="9"/>
  <c r="I139" i="15" s="1"/>
  <c r="L145" i="9"/>
  <c r="J139" i="15" s="1"/>
  <c r="S145" i="9"/>
  <c r="L139" i="15" s="1"/>
  <c r="Q125" i="9"/>
  <c r="M125" i="9" s="1"/>
  <c r="R125" i="9" s="1"/>
  <c r="Q255" i="2"/>
  <c r="N123" i="9"/>
  <c r="O123" i="9"/>
  <c r="P123" i="9"/>
  <c r="Q123" i="9"/>
  <c r="Q250" i="2"/>
  <c r="N114" i="9"/>
  <c r="O114" i="9"/>
  <c r="P114" i="9"/>
  <c r="Q114" i="9"/>
  <c r="N115" i="9"/>
  <c r="O115" i="9"/>
  <c r="P115" i="9"/>
  <c r="Q115" i="9"/>
  <c r="Q231" i="2"/>
  <c r="N112" i="9"/>
  <c r="O112" i="9"/>
  <c r="P112" i="9"/>
  <c r="Q112" i="9"/>
  <c r="Q85" i="2"/>
  <c r="Q91" i="2"/>
  <c r="Q90" i="2"/>
  <c r="Q89" i="2"/>
  <c r="Q88" i="2"/>
  <c r="N106" i="9"/>
  <c r="O106" i="9"/>
  <c r="P106" i="9"/>
  <c r="Q106" i="9"/>
  <c r="N81" i="9"/>
  <c r="O81" i="9"/>
  <c r="P81" i="9"/>
  <c r="Q81" i="9"/>
  <c r="Q181" i="2"/>
  <c r="N85" i="9"/>
  <c r="O85" i="9"/>
  <c r="P85" i="9"/>
  <c r="Q85" i="9"/>
  <c r="Q180" i="2"/>
  <c r="N84" i="9"/>
  <c r="O84" i="9"/>
  <c r="P84" i="9"/>
  <c r="Q84" i="9"/>
  <c r="N80" i="9"/>
  <c r="O80" i="9"/>
  <c r="P80" i="9"/>
  <c r="Q80" i="9"/>
  <c r="N83" i="9"/>
  <c r="O83" i="9"/>
  <c r="P83" i="9"/>
  <c r="Q83" i="9"/>
  <c r="N79" i="9"/>
  <c r="O79" i="9"/>
  <c r="P79" i="9"/>
  <c r="Q79" i="9"/>
  <c r="N77" i="9"/>
  <c r="O77" i="9"/>
  <c r="P77" i="9"/>
  <c r="Q77" i="9"/>
  <c r="Q171" i="2"/>
  <c r="N78" i="9"/>
  <c r="O78" i="9"/>
  <c r="P78" i="9"/>
  <c r="Q78" i="9"/>
  <c r="M73" i="9"/>
  <c r="K73" i="9" s="1"/>
  <c r="I67" i="15" s="1"/>
  <c r="M72" i="9"/>
  <c r="R72" i="9" s="1"/>
  <c r="N66" i="9"/>
  <c r="O66" i="9"/>
  <c r="P66" i="9"/>
  <c r="Q66" i="9"/>
  <c r="M17" i="9"/>
  <c r="K17" i="9" s="1"/>
  <c r="I6" i="15" s="1"/>
  <c r="M20" i="9"/>
  <c r="K20" i="9" s="1"/>
  <c r="I9" i="15" s="1"/>
  <c r="M23" i="9"/>
  <c r="R23" i="9" s="1"/>
  <c r="M55" i="9"/>
  <c r="L55" i="9" s="1"/>
  <c r="J48" i="15" s="1"/>
  <c r="M16" i="9"/>
  <c r="S16" i="9" s="1"/>
  <c r="L5" i="15" s="1"/>
  <c r="M19" i="9"/>
  <c r="K19" i="9" s="1"/>
  <c r="I8" i="15" s="1"/>
  <c r="M21" i="9"/>
  <c r="K21" i="9" s="1"/>
  <c r="I10" i="15" s="1"/>
  <c r="M24" i="9"/>
  <c r="L24" i="9" s="1"/>
  <c r="J14" i="15" s="1"/>
  <c r="M56" i="9"/>
  <c r="S56" i="9" s="1"/>
  <c r="L49" i="15" s="1"/>
  <c r="R76" i="9"/>
  <c r="L105" i="9"/>
  <c r="J94" i="15" s="1"/>
  <c r="R105" i="9"/>
  <c r="S50" i="9"/>
  <c r="L42" i="15" s="1"/>
  <c r="N39" i="9"/>
  <c r="O39" i="9"/>
  <c r="P39" i="9"/>
  <c r="Q39" i="9"/>
  <c r="N38" i="9"/>
  <c r="O38" i="9"/>
  <c r="P38" i="9"/>
  <c r="Q38" i="9"/>
  <c r="N37" i="9"/>
  <c r="O37" i="9"/>
  <c r="P37" i="9"/>
  <c r="Q37" i="9"/>
  <c r="L49" i="9"/>
  <c r="J41" i="15" s="1"/>
  <c r="R49" i="9"/>
  <c r="R50" i="9"/>
  <c r="N36" i="9"/>
  <c r="O36" i="9"/>
  <c r="P36" i="9"/>
  <c r="Q36" i="9"/>
  <c r="N35" i="9"/>
  <c r="O35" i="9"/>
  <c r="P35" i="9"/>
  <c r="Q35" i="9"/>
  <c r="H8" i="9"/>
  <c r="N8" i="9"/>
  <c r="J10" i="9"/>
  <c r="G57" i="15" s="1"/>
  <c r="J13" i="9"/>
  <c r="G74" i="15" s="1"/>
  <c r="J9" i="9"/>
  <c r="G46" i="15" s="1"/>
  <c r="O10" i="9"/>
  <c r="P9" i="9"/>
  <c r="N13" i="9"/>
  <c r="J12" i="9"/>
  <c r="G73" i="15" s="1"/>
  <c r="J8" i="9"/>
  <c r="G35" i="15" s="1"/>
  <c r="Q10" i="9"/>
  <c r="P10" i="9"/>
  <c r="P8" i="9"/>
  <c r="Q8" i="9"/>
  <c r="O8" i="9"/>
  <c r="J14" i="9"/>
  <c r="G3" i="15" s="1"/>
  <c r="K267" i="9" l="1"/>
  <c r="L267" i="9"/>
  <c r="R267" i="9"/>
  <c r="S267" i="9"/>
  <c r="M244" i="9"/>
  <c r="M271" i="9"/>
  <c r="S271" i="9" s="1"/>
  <c r="L262" i="15" s="1"/>
  <c r="R198" i="9"/>
  <c r="R199" i="9"/>
  <c r="R224" i="9"/>
  <c r="M117" i="9"/>
  <c r="L183" i="9"/>
  <c r="J174" i="15" s="1"/>
  <c r="R221" i="9"/>
  <c r="R48" i="9"/>
  <c r="L199" i="9"/>
  <c r="J193" i="15" s="1"/>
  <c r="L210" i="9"/>
  <c r="J212" i="15" s="1"/>
  <c r="K221" i="9"/>
  <c r="I216" i="15" s="1"/>
  <c r="R183" i="9"/>
  <c r="K183" i="9"/>
  <c r="I174" i="15" s="1"/>
  <c r="L229" i="9"/>
  <c r="J223" i="15" s="1"/>
  <c r="L220" i="9"/>
  <c r="J221" i="15" s="1"/>
  <c r="R229" i="9"/>
  <c r="K225" i="9"/>
  <c r="I222" i="15" s="1"/>
  <c r="R166" i="9"/>
  <c r="R191" i="9"/>
  <c r="K199" i="9"/>
  <c r="I193" i="15" s="1"/>
  <c r="R210" i="9"/>
  <c r="K191" i="9"/>
  <c r="I184" i="15" s="1"/>
  <c r="K222" i="9"/>
  <c r="I220" i="15" s="1"/>
  <c r="L228" i="9"/>
  <c r="J213" i="15" s="1"/>
  <c r="L225" i="9"/>
  <c r="J222" i="15" s="1"/>
  <c r="S220" i="9"/>
  <c r="L221" i="15" s="1"/>
  <c r="L208" i="9"/>
  <c r="J201" i="15" s="1"/>
  <c r="K220" i="9"/>
  <c r="I221" i="15" s="1"/>
  <c r="S221" i="9"/>
  <c r="L216" i="15" s="1"/>
  <c r="R170" i="9"/>
  <c r="L222" i="9"/>
  <c r="J220" i="15" s="1"/>
  <c r="K228" i="9"/>
  <c r="I213" i="15" s="1"/>
  <c r="R225" i="9"/>
  <c r="S226" i="9"/>
  <c r="L214" i="15" s="1"/>
  <c r="L198" i="9"/>
  <c r="J192" i="15" s="1"/>
  <c r="R222" i="9"/>
  <c r="K223" i="9"/>
  <c r="I217" i="15" s="1"/>
  <c r="K105" i="9"/>
  <c r="I94" i="15" s="1"/>
  <c r="L188" i="9"/>
  <c r="J181" i="15" s="1"/>
  <c r="S223" i="9"/>
  <c r="L217" i="15" s="1"/>
  <c r="M211" i="9"/>
  <c r="L178" i="9"/>
  <c r="J171" i="15" s="1"/>
  <c r="K188" i="9"/>
  <c r="I181" i="15" s="1"/>
  <c r="K178" i="9"/>
  <c r="I171" i="15" s="1"/>
  <c r="R188" i="9"/>
  <c r="R197" i="9"/>
  <c r="R223" i="9"/>
  <c r="R182" i="9"/>
  <c r="L227" i="9"/>
  <c r="J215" i="15" s="1"/>
  <c r="K229" i="9"/>
  <c r="I223" i="15" s="1"/>
  <c r="K227" i="9"/>
  <c r="I215" i="15" s="1"/>
  <c r="R226" i="9"/>
  <c r="S211" i="9"/>
  <c r="L203" i="15" s="1"/>
  <c r="S228" i="9"/>
  <c r="L213" i="15" s="1"/>
  <c r="K182" i="9"/>
  <c r="I175" i="15" s="1"/>
  <c r="R219" i="9"/>
  <c r="L226" i="9"/>
  <c r="J214" i="15" s="1"/>
  <c r="R231" i="9"/>
  <c r="S219" i="9"/>
  <c r="L219" i="15" s="1"/>
  <c r="R227" i="9"/>
  <c r="L182" i="9"/>
  <c r="J175" i="15" s="1"/>
  <c r="L89" i="9"/>
  <c r="J84" i="15" s="1"/>
  <c r="R189" i="9"/>
  <c r="L219" i="9"/>
  <c r="J219" i="15" s="1"/>
  <c r="L231" i="9"/>
  <c r="J225" i="15" s="1"/>
  <c r="L160" i="9"/>
  <c r="J154" i="15" s="1"/>
  <c r="R208" i="9"/>
  <c r="K231" i="9"/>
  <c r="I225" i="15" s="1"/>
  <c r="R207" i="9"/>
  <c r="R93" i="9"/>
  <c r="L154" i="9"/>
  <c r="J148" i="15" s="1"/>
  <c r="L207" i="9"/>
  <c r="J200" i="15" s="1"/>
  <c r="K89" i="9"/>
  <c r="I84" i="15" s="1"/>
  <c r="K208" i="9"/>
  <c r="I201" i="15" s="1"/>
  <c r="L93" i="9"/>
  <c r="J88" i="15" s="1"/>
  <c r="R162" i="9"/>
  <c r="K207" i="9"/>
  <c r="I200" i="15" s="1"/>
  <c r="K93" i="9"/>
  <c r="I88" i="15" s="1"/>
  <c r="L162" i="9"/>
  <c r="J156" i="15" s="1"/>
  <c r="R89" i="9"/>
  <c r="K162" i="9"/>
  <c r="I156" i="15" s="1"/>
  <c r="R168" i="9"/>
  <c r="R196" i="9"/>
  <c r="R160" i="9"/>
  <c r="K197" i="9"/>
  <c r="I191" i="15" s="1"/>
  <c r="L189" i="9"/>
  <c r="J182" i="15" s="1"/>
  <c r="K101" i="9"/>
  <c r="I96" i="15" s="1"/>
  <c r="S160" i="9"/>
  <c r="L154" i="15" s="1"/>
  <c r="K166" i="9"/>
  <c r="I160" i="15" s="1"/>
  <c r="L197" i="9"/>
  <c r="J191" i="15" s="1"/>
  <c r="K196" i="9"/>
  <c r="I190" i="15" s="1"/>
  <c r="L196" i="9"/>
  <c r="J190" i="15" s="1"/>
  <c r="K189" i="9"/>
  <c r="I182" i="15" s="1"/>
  <c r="K203" i="9"/>
  <c r="I198" i="15" s="1"/>
  <c r="K205" i="9"/>
  <c r="I183" i="15" s="1"/>
  <c r="M192" i="9"/>
  <c r="R192" i="9" s="1"/>
  <c r="K204" i="9"/>
  <c r="I196" i="15" s="1"/>
  <c r="S204" i="9"/>
  <c r="L196" i="15" s="1"/>
  <c r="L168" i="9"/>
  <c r="J162" i="15" s="1"/>
  <c r="L166" i="9"/>
  <c r="J160" i="15" s="1"/>
  <c r="L181" i="9"/>
  <c r="J176" i="15" s="1"/>
  <c r="K206" i="9"/>
  <c r="I199" i="15" s="1"/>
  <c r="S29" i="9"/>
  <c r="L19" i="15" s="1"/>
  <c r="R181" i="9"/>
  <c r="M193" i="9"/>
  <c r="L193" i="9" s="1"/>
  <c r="J186" i="15" s="1"/>
  <c r="L205" i="9"/>
  <c r="J183" i="15" s="1"/>
  <c r="K181" i="9"/>
  <c r="I176" i="15" s="1"/>
  <c r="R205" i="9"/>
  <c r="L170" i="9"/>
  <c r="J164" i="15" s="1"/>
  <c r="L203" i="9"/>
  <c r="J198" i="15" s="1"/>
  <c r="S203" i="9"/>
  <c r="L198" i="15" s="1"/>
  <c r="K156" i="9"/>
  <c r="I150" i="15" s="1"/>
  <c r="K170" i="9"/>
  <c r="I164" i="15" s="1"/>
  <c r="S206" i="9"/>
  <c r="L199" i="15" s="1"/>
  <c r="M209" i="9"/>
  <c r="S209" i="9" s="1"/>
  <c r="L202" i="15" s="1"/>
  <c r="R119" i="9"/>
  <c r="R178" i="9"/>
  <c r="S202" i="9"/>
  <c r="L197" i="15" s="1"/>
  <c r="L119" i="9"/>
  <c r="J119" i="15" s="1"/>
  <c r="L163" i="9"/>
  <c r="J157" i="15" s="1"/>
  <c r="R202" i="9"/>
  <c r="L31" i="9"/>
  <c r="J21" i="15" s="1"/>
  <c r="R40" i="9"/>
  <c r="K168" i="9"/>
  <c r="I162" i="15" s="1"/>
  <c r="L202" i="9"/>
  <c r="J197" i="15" s="1"/>
  <c r="R107" i="9"/>
  <c r="L107" i="9"/>
  <c r="J102" i="15" s="1"/>
  <c r="R164" i="9"/>
  <c r="K107" i="9"/>
  <c r="I102" i="15" s="1"/>
  <c r="L164" i="9"/>
  <c r="J158" i="15" s="1"/>
  <c r="R204" i="9"/>
  <c r="K171" i="9"/>
  <c r="I165" i="15" s="1"/>
  <c r="K164" i="9"/>
  <c r="I158" i="15" s="1"/>
  <c r="L204" i="9"/>
  <c r="J196" i="15" s="1"/>
  <c r="K161" i="9"/>
  <c r="I155" i="15" s="1"/>
  <c r="R156" i="9"/>
  <c r="L47" i="9"/>
  <c r="J39" i="15" s="1"/>
  <c r="K47" i="9"/>
  <c r="I39" i="15" s="1"/>
  <c r="R101" i="9"/>
  <c r="R206" i="9"/>
  <c r="L101" i="9"/>
  <c r="J96" i="15" s="1"/>
  <c r="R161" i="9"/>
  <c r="S161" i="9"/>
  <c r="L155" i="15" s="1"/>
  <c r="R193" i="9"/>
  <c r="R110" i="9"/>
  <c r="K136" i="9"/>
  <c r="I130" i="15" s="1"/>
  <c r="R171" i="9"/>
  <c r="S136" i="9"/>
  <c r="L130" i="15" s="1"/>
  <c r="R136" i="9"/>
  <c r="K173" i="9"/>
  <c r="S173" i="9"/>
  <c r="R177" i="9"/>
  <c r="S177" i="9"/>
  <c r="L170" i="15" s="1"/>
  <c r="L165" i="9"/>
  <c r="J159" i="15" s="1"/>
  <c r="L177" i="9"/>
  <c r="J170" i="15" s="1"/>
  <c r="L156" i="9"/>
  <c r="J150" i="15" s="1"/>
  <c r="K165" i="9"/>
  <c r="I159" i="15" s="1"/>
  <c r="K177" i="9"/>
  <c r="I170" i="15" s="1"/>
  <c r="L172" i="9"/>
  <c r="J166" i="15" s="1"/>
  <c r="K172" i="9"/>
  <c r="I166" i="15" s="1"/>
  <c r="M94" i="9"/>
  <c r="S94" i="9" s="1"/>
  <c r="L89" i="15" s="1"/>
  <c r="K154" i="9"/>
  <c r="I148" i="15" s="1"/>
  <c r="R163" i="9"/>
  <c r="L171" i="9"/>
  <c r="J165" i="15" s="1"/>
  <c r="M71" i="9"/>
  <c r="R165" i="9"/>
  <c r="K163" i="9"/>
  <c r="I157" i="15" s="1"/>
  <c r="M176" i="9"/>
  <c r="S176" i="9" s="1"/>
  <c r="L169" i="15" s="1"/>
  <c r="R96" i="9"/>
  <c r="S104" i="9"/>
  <c r="L99" i="15" s="1"/>
  <c r="L96" i="9"/>
  <c r="J91" i="15" s="1"/>
  <c r="R104" i="9"/>
  <c r="K96" i="9"/>
  <c r="I91" i="15" s="1"/>
  <c r="L104" i="9"/>
  <c r="J99" i="15" s="1"/>
  <c r="L53" i="9"/>
  <c r="J45" i="15" s="1"/>
  <c r="L29" i="9"/>
  <c r="J19" i="15" s="1"/>
  <c r="L63" i="9"/>
  <c r="J56" i="15" s="1"/>
  <c r="L41" i="9"/>
  <c r="J32" i="15" s="1"/>
  <c r="M175" i="9"/>
  <c r="S175" i="9" s="1"/>
  <c r="L168" i="15" s="1"/>
  <c r="K98" i="9"/>
  <c r="I93" i="15" s="1"/>
  <c r="K167" i="9"/>
  <c r="I161" i="15" s="1"/>
  <c r="R30" i="9"/>
  <c r="L30" i="9"/>
  <c r="J20" i="15" s="1"/>
  <c r="R52" i="9"/>
  <c r="K46" i="9"/>
  <c r="I38" i="15" s="1"/>
  <c r="K30" i="9"/>
  <c r="I20" i="15" s="1"/>
  <c r="L52" i="9"/>
  <c r="J44" i="15" s="1"/>
  <c r="K119" i="9"/>
  <c r="I119" i="15" s="1"/>
  <c r="M152" i="9"/>
  <c r="S152" i="9" s="1"/>
  <c r="L146" i="15" s="1"/>
  <c r="K52" i="9"/>
  <c r="I44" i="15" s="1"/>
  <c r="L54" i="9"/>
  <c r="J47" i="15" s="1"/>
  <c r="R31" i="9"/>
  <c r="R57" i="9"/>
  <c r="K97" i="9"/>
  <c r="I92" i="15" s="1"/>
  <c r="R172" i="9"/>
  <c r="K31" i="9"/>
  <c r="I21" i="15" s="1"/>
  <c r="M159" i="9"/>
  <c r="S159" i="9" s="1"/>
  <c r="L153" i="15" s="1"/>
  <c r="S27" i="9"/>
  <c r="L17" i="15" s="1"/>
  <c r="R64" i="9"/>
  <c r="K27" i="9"/>
  <c r="I17" i="15" s="1"/>
  <c r="K33" i="9"/>
  <c r="I23" i="15" s="1"/>
  <c r="R29" i="9"/>
  <c r="K137" i="9"/>
  <c r="I131" i="15" s="1"/>
  <c r="R100" i="9"/>
  <c r="M155" i="9"/>
  <c r="K124" i="9"/>
  <c r="I112" i="15" s="1"/>
  <c r="R32" i="9"/>
  <c r="R173" i="9"/>
  <c r="L61" i="9"/>
  <c r="J54" i="15" s="1"/>
  <c r="R167" i="9"/>
  <c r="L173" i="9"/>
  <c r="L167" i="9"/>
  <c r="J161" i="15" s="1"/>
  <c r="R26" i="9"/>
  <c r="R44" i="9"/>
  <c r="R82" i="9"/>
  <c r="R103" i="9"/>
  <c r="M157" i="9"/>
  <c r="R157" i="9" s="1"/>
  <c r="K103" i="9"/>
  <c r="I98" i="15" s="1"/>
  <c r="L91" i="9"/>
  <c r="J86" i="15" s="1"/>
  <c r="L92" i="9"/>
  <c r="J87" i="15" s="1"/>
  <c r="R174" i="9"/>
  <c r="L174" i="9"/>
  <c r="J167" i="15" s="1"/>
  <c r="K174" i="9"/>
  <c r="I167" i="15" s="1"/>
  <c r="L143" i="9"/>
  <c r="J136" i="15" s="1"/>
  <c r="R63" i="9"/>
  <c r="R59" i="9"/>
  <c r="L103" i="9"/>
  <c r="J98" i="15" s="1"/>
  <c r="L98" i="9"/>
  <c r="J93" i="15" s="1"/>
  <c r="K69" i="9"/>
  <c r="I63" i="15" s="1"/>
  <c r="S63" i="9"/>
  <c r="L56" i="15" s="1"/>
  <c r="R69" i="9"/>
  <c r="S69" i="9"/>
  <c r="L63" i="15" s="1"/>
  <c r="L18" i="9"/>
  <c r="J7" i="15" s="1"/>
  <c r="K32" i="9"/>
  <c r="I22" i="15" s="1"/>
  <c r="K54" i="9"/>
  <c r="I47" i="15" s="1"/>
  <c r="R45" i="9"/>
  <c r="L42" i="9"/>
  <c r="J33" i="15" s="1"/>
  <c r="K41" i="9"/>
  <c r="I32" i="15" s="1"/>
  <c r="L64" i="9"/>
  <c r="J58" i="15" s="1"/>
  <c r="L62" i="9"/>
  <c r="J55" i="15" s="1"/>
  <c r="K61" i="9"/>
  <c r="I54" i="15" s="1"/>
  <c r="L90" i="9"/>
  <c r="J85" i="15" s="1"/>
  <c r="L82" i="9"/>
  <c r="J80" i="15" s="1"/>
  <c r="S22" i="9"/>
  <c r="L11" i="15" s="1"/>
  <c r="R46" i="9"/>
  <c r="K45" i="9"/>
  <c r="I37" i="15" s="1"/>
  <c r="K42" i="9"/>
  <c r="I33" i="15" s="1"/>
  <c r="K62" i="9"/>
  <c r="I55" i="15" s="1"/>
  <c r="K90" i="9"/>
  <c r="I85" i="15" s="1"/>
  <c r="S137" i="9"/>
  <c r="L131" i="15" s="1"/>
  <c r="R139" i="9"/>
  <c r="R33" i="9"/>
  <c r="R27" i="9"/>
  <c r="L110" i="9"/>
  <c r="J103" i="15" s="1"/>
  <c r="K53" i="9"/>
  <c r="I45" i="15" s="1"/>
  <c r="R58" i="9"/>
  <c r="L57" i="9"/>
  <c r="J50" i="15" s="1"/>
  <c r="K100" i="9"/>
  <c r="I95" i="15" s="1"/>
  <c r="R97" i="9"/>
  <c r="K92" i="9"/>
  <c r="I87" i="15" s="1"/>
  <c r="K91" i="9"/>
  <c r="I86" i="15" s="1"/>
  <c r="R75" i="9"/>
  <c r="K70" i="9"/>
  <c r="I64" i="15" s="1"/>
  <c r="L68" i="9"/>
  <c r="J62" i="15" s="1"/>
  <c r="S68" i="9"/>
  <c r="L62" i="15" s="1"/>
  <c r="S57" i="9"/>
  <c r="L50" i="15" s="1"/>
  <c r="L139" i="9"/>
  <c r="J133" i="15" s="1"/>
  <c r="R137" i="9"/>
  <c r="L33" i="9"/>
  <c r="J23" i="15" s="1"/>
  <c r="L32" i="9"/>
  <c r="J22" i="15" s="1"/>
  <c r="K22" i="9"/>
  <c r="I11" i="15" s="1"/>
  <c r="R54" i="9"/>
  <c r="R53" i="9"/>
  <c r="L46" i="9"/>
  <c r="J38" i="15" s="1"/>
  <c r="L45" i="9"/>
  <c r="J37" i="15" s="1"/>
  <c r="R42" i="9"/>
  <c r="R41" i="9"/>
  <c r="K64" i="9"/>
  <c r="I58" i="15" s="1"/>
  <c r="R62" i="9"/>
  <c r="R61" i="9"/>
  <c r="R60" i="9"/>
  <c r="L58" i="9"/>
  <c r="J51" i="15" s="1"/>
  <c r="L97" i="9"/>
  <c r="J92" i="15" s="1"/>
  <c r="R92" i="9"/>
  <c r="R91" i="9"/>
  <c r="R90" i="9"/>
  <c r="R86" i="9"/>
  <c r="K82" i="9"/>
  <c r="I80" i="15" s="1"/>
  <c r="R74" i="9"/>
  <c r="S65" i="9"/>
  <c r="L59" i="15" s="1"/>
  <c r="K110" i="9"/>
  <c r="I103" i="15" s="1"/>
  <c r="K139" i="9"/>
  <c r="I133" i="15" s="1"/>
  <c r="S124" i="9"/>
  <c r="L112" i="15" s="1"/>
  <c r="K135" i="9"/>
  <c r="I129" i="15" s="1"/>
  <c r="S141" i="9"/>
  <c r="L138" i="15" s="1"/>
  <c r="S135" i="9"/>
  <c r="L129" i="15" s="1"/>
  <c r="R120" i="9"/>
  <c r="L124" i="9"/>
  <c r="J112" i="15" s="1"/>
  <c r="M151" i="9"/>
  <c r="S151" i="9" s="1"/>
  <c r="L145" i="15" s="1"/>
  <c r="K59" i="9"/>
  <c r="I52" i="15" s="1"/>
  <c r="R55" i="9"/>
  <c r="R98" i="9"/>
  <c r="R95" i="9"/>
  <c r="R111" i="9"/>
  <c r="K126" i="9"/>
  <c r="I114" i="15" s="1"/>
  <c r="S126" i="9"/>
  <c r="L114" i="15" s="1"/>
  <c r="L135" i="9"/>
  <c r="J129" i="15" s="1"/>
  <c r="S20" i="9"/>
  <c r="L9" i="15" s="1"/>
  <c r="L59" i="9"/>
  <c r="J52" i="15" s="1"/>
  <c r="K113" i="9"/>
  <c r="I106" i="15" s="1"/>
  <c r="R126" i="9"/>
  <c r="M158" i="9"/>
  <c r="L111" i="9"/>
  <c r="J104" i="15" s="1"/>
  <c r="K111" i="9"/>
  <c r="I104" i="15" s="1"/>
  <c r="L100" i="9"/>
  <c r="J95" i="15" s="1"/>
  <c r="S113" i="9"/>
  <c r="L106" i="15" s="1"/>
  <c r="K75" i="9"/>
  <c r="I70" i="15" s="1"/>
  <c r="R113" i="9"/>
  <c r="K18" i="9"/>
  <c r="I7" i="15" s="1"/>
  <c r="L60" i="9"/>
  <c r="J53" i="15" s="1"/>
  <c r="L74" i="9"/>
  <c r="J69" i="15" s="1"/>
  <c r="K68" i="9"/>
  <c r="I62" i="15" s="1"/>
  <c r="L120" i="9"/>
  <c r="J120" i="15" s="1"/>
  <c r="R34" i="9"/>
  <c r="K60" i="9"/>
  <c r="I53" i="15" s="1"/>
  <c r="K74" i="9"/>
  <c r="I69" i="15" s="1"/>
  <c r="K120" i="9"/>
  <c r="I120" i="15" s="1"/>
  <c r="L34" i="9"/>
  <c r="J25" i="15" s="1"/>
  <c r="K99" i="9"/>
  <c r="I100" i="15" s="1"/>
  <c r="L140" i="9"/>
  <c r="J134" i="15" s="1"/>
  <c r="R140" i="9"/>
  <c r="K34" i="9"/>
  <c r="I25" i="15" s="1"/>
  <c r="L99" i="9"/>
  <c r="J100" i="15" s="1"/>
  <c r="K140" i="9"/>
  <c r="I134" i="15" s="1"/>
  <c r="R43" i="9"/>
  <c r="L43" i="9"/>
  <c r="J34" i="15" s="1"/>
  <c r="R99" i="9"/>
  <c r="M15" i="9"/>
  <c r="K15" i="9" s="1"/>
  <c r="I4" i="15" s="1"/>
  <c r="R18" i="9"/>
  <c r="K43" i="9"/>
  <c r="I34" i="15" s="1"/>
  <c r="R128" i="9"/>
  <c r="K143" i="9"/>
  <c r="I136" i="15" s="1"/>
  <c r="K58" i="9"/>
  <c r="I51" i="15" s="1"/>
  <c r="R17" i="9"/>
  <c r="L44" i="9"/>
  <c r="J36" i="15" s="1"/>
  <c r="R102" i="9"/>
  <c r="K86" i="9"/>
  <c r="I81" i="15" s="1"/>
  <c r="R121" i="9"/>
  <c r="L141" i="9"/>
  <c r="J138" i="15" s="1"/>
  <c r="S19" i="9"/>
  <c r="L8" i="15" s="1"/>
  <c r="R16" i="9"/>
  <c r="K44" i="9"/>
  <c r="I36" i="15" s="1"/>
  <c r="K51" i="9"/>
  <c r="I43" i="15" s="1"/>
  <c r="L102" i="9"/>
  <c r="J97" i="15" s="1"/>
  <c r="R70" i="9"/>
  <c r="L121" i="9"/>
  <c r="J121" i="15" s="1"/>
  <c r="K141" i="9"/>
  <c r="I138" i="15" s="1"/>
  <c r="L86" i="9"/>
  <c r="J81" i="15" s="1"/>
  <c r="R51" i="9"/>
  <c r="S51" i="9"/>
  <c r="L43" i="15" s="1"/>
  <c r="K102" i="9"/>
  <c r="I97" i="15" s="1"/>
  <c r="L70" i="9"/>
  <c r="J64" i="15" s="1"/>
  <c r="K121" i="9"/>
  <c r="I121" i="15" s="1"/>
  <c r="S143" i="9"/>
  <c r="L136" i="15" s="1"/>
  <c r="L19" i="9"/>
  <c r="J8" i="15" s="1"/>
  <c r="K24" i="9"/>
  <c r="I14" i="15" s="1"/>
  <c r="K116" i="9"/>
  <c r="I109" i="15" s="1"/>
  <c r="L95" i="9"/>
  <c r="J90" i="15" s="1"/>
  <c r="S17" i="9"/>
  <c r="L6" i="15" s="1"/>
  <c r="K95" i="9"/>
  <c r="I90" i="15" s="1"/>
  <c r="L17" i="9"/>
  <c r="J6" i="15" s="1"/>
  <c r="R87" i="9"/>
  <c r="L87" i="9"/>
  <c r="J82" i="15" s="1"/>
  <c r="R65" i="9"/>
  <c r="R24" i="9"/>
  <c r="S24" i="9"/>
  <c r="L14" i="15" s="1"/>
  <c r="K87" i="9"/>
  <c r="I82" i="15" s="1"/>
  <c r="L65" i="9"/>
  <c r="J59" i="15" s="1"/>
  <c r="R116" i="9"/>
  <c r="L22" i="9"/>
  <c r="J11" i="15" s="1"/>
  <c r="S23" i="9"/>
  <c r="L12" i="15" s="1"/>
  <c r="R138" i="9"/>
  <c r="K40" i="9"/>
  <c r="I31" i="15" s="1"/>
  <c r="L56" i="9"/>
  <c r="J49" i="15" s="1"/>
  <c r="S67" i="9"/>
  <c r="L61" i="15" s="1"/>
  <c r="R122" i="9"/>
  <c r="L138" i="9"/>
  <c r="J132" i="15" s="1"/>
  <c r="R67" i="9"/>
  <c r="L122" i="9"/>
  <c r="J110" i="15" s="1"/>
  <c r="L40" i="9"/>
  <c r="J31" i="15" s="1"/>
  <c r="R20" i="9"/>
  <c r="R28" i="9"/>
  <c r="S28" i="9"/>
  <c r="L18" i="15" s="1"/>
  <c r="L67" i="9"/>
  <c r="J61" i="15" s="1"/>
  <c r="K122" i="9"/>
  <c r="I110" i="15" s="1"/>
  <c r="S116" i="9"/>
  <c r="L109" i="15" s="1"/>
  <c r="L20" i="9"/>
  <c r="J9" i="15" s="1"/>
  <c r="L28" i="9"/>
  <c r="J18" i="15" s="1"/>
  <c r="L129" i="9"/>
  <c r="J115" i="15" s="1"/>
  <c r="S21" i="9"/>
  <c r="L10" i="15" s="1"/>
  <c r="K129" i="9"/>
  <c r="I115" i="15" s="1"/>
  <c r="S144" i="9"/>
  <c r="L137" i="15" s="1"/>
  <c r="K26" i="9"/>
  <c r="I16" i="15" s="1"/>
  <c r="L144" i="9"/>
  <c r="J137" i="15" s="1"/>
  <c r="M153" i="9"/>
  <c r="S153" i="9" s="1"/>
  <c r="L147" i="15" s="1"/>
  <c r="L26" i="9"/>
  <c r="J16" i="15" s="1"/>
  <c r="R25" i="9"/>
  <c r="R56" i="9"/>
  <c r="S129" i="9"/>
  <c r="L115" i="15" s="1"/>
  <c r="K144" i="9"/>
  <c r="I137" i="15" s="1"/>
  <c r="M127" i="9"/>
  <c r="R88" i="9"/>
  <c r="L25" i="9"/>
  <c r="J15" i="15" s="1"/>
  <c r="R21" i="9"/>
  <c r="K25" i="9"/>
  <c r="I15" i="15" s="1"/>
  <c r="L21" i="9"/>
  <c r="J10" i="15" s="1"/>
  <c r="L88" i="9"/>
  <c r="J83" i="15" s="1"/>
  <c r="K88" i="9"/>
  <c r="I83" i="15" s="1"/>
  <c r="R73" i="9"/>
  <c r="S73" i="9"/>
  <c r="L67" i="15" s="1"/>
  <c r="M132" i="9"/>
  <c r="S132" i="9" s="1"/>
  <c r="L126" i="15" s="1"/>
  <c r="L23" i="9"/>
  <c r="J12" i="15" s="1"/>
  <c r="L128" i="9"/>
  <c r="J123" i="15" s="1"/>
  <c r="S128" i="9"/>
  <c r="L123" i="15" s="1"/>
  <c r="R19" i="9"/>
  <c r="M118" i="9"/>
  <c r="L72" i="9"/>
  <c r="J66" i="15" s="1"/>
  <c r="M108" i="9"/>
  <c r="L16" i="9"/>
  <c r="J5" i="15" s="1"/>
  <c r="K23" i="9"/>
  <c r="I12" i="15" s="1"/>
  <c r="K72" i="9"/>
  <c r="I66" i="15" s="1"/>
  <c r="K16" i="9"/>
  <c r="I5" i="15" s="1"/>
  <c r="S72" i="9"/>
  <c r="L66" i="15" s="1"/>
  <c r="S125" i="9"/>
  <c r="L113" i="15" s="1"/>
  <c r="L125" i="9"/>
  <c r="J113" i="15" s="1"/>
  <c r="K150" i="9"/>
  <c r="I144" i="15" s="1"/>
  <c r="L150" i="9"/>
  <c r="J144" i="15" s="1"/>
  <c r="R150" i="9"/>
  <c r="K149" i="9"/>
  <c r="I143" i="15" s="1"/>
  <c r="L149" i="9"/>
  <c r="J143" i="15" s="1"/>
  <c r="R149" i="9"/>
  <c r="K147" i="9"/>
  <c r="I141" i="15" s="1"/>
  <c r="L147" i="9"/>
  <c r="J141" i="15" s="1"/>
  <c r="R147" i="9"/>
  <c r="K148" i="9"/>
  <c r="I142" i="15" s="1"/>
  <c r="L148" i="9"/>
  <c r="J142" i="15" s="1"/>
  <c r="R148" i="9"/>
  <c r="K146" i="9"/>
  <c r="I140" i="15" s="1"/>
  <c r="L146" i="9"/>
  <c r="J140" i="15" s="1"/>
  <c r="R146" i="9"/>
  <c r="K134" i="9"/>
  <c r="I128" i="15" s="1"/>
  <c r="L134" i="9"/>
  <c r="J128" i="15" s="1"/>
  <c r="R134" i="9"/>
  <c r="K133" i="9"/>
  <c r="I127" i="15" s="1"/>
  <c r="L133" i="9"/>
  <c r="J127" i="15" s="1"/>
  <c r="R133" i="9"/>
  <c r="M131" i="9"/>
  <c r="S131" i="9" s="1"/>
  <c r="L125" i="15" s="1"/>
  <c r="L73" i="9"/>
  <c r="J67" i="15" s="1"/>
  <c r="K56" i="9"/>
  <c r="I49" i="15" s="1"/>
  <c r="K125" i="9"/>
  <c r="I113" i="15" s="1"/>
  <c r="M130" i="9"/>
  <c r="L130" i="9" s="1"/>
  <c r="J124" i="15" s="1"/>
  <c r="M123" i="9"/>
  <c r="S123" i="9" s="1"/>
  <c r="L111" i="15" s="1"/>
  <c r="M114" i="9"/>
  <c r="S114" i="9" s="1"/>
  <c r="L108" i="15" s="1"/>
  <c r="M115" i="9"/>
  <c r="S115" i="9" s="1"/>
  <c r="L107" i="15" s="1"/>
  <c r="M112" i="9"/>
  <c r="S112" i="9" s="1"/>
  <c r="L105" i="15" s="1"/>
  <c r="M106" i="9"/>
  <c r="S106" i="9" s="1"/>
  <c r="L101" i="15" s="1"/>
  <c r="M81" i="9"/>
  <c r="M85" i="9"/>
  <c r="M84" i="9"/>
  <c r="S84" i="9" s="1"/>
  <c r="L78" i="15" s="1"/>
  <c r="M83" i="9"/>
  <c r="M80" i="9"/>
  <c r="M79" i="9"/>
  <c r="S79" i="9" s="1"/>
  <c r="L75" i="15" s="1"/>
  <c r="M77" i="9"/>
  <c r="M78" i="9"/>
  <c r="K55" i="9"/>
  <c r="I48" i="15" s="1"/>
  <c r="S55" i="9"/>
  <c r="L48" i="15" s="1"/>
  <c r="M66" i="9"/>
  <c r="S66" i="9" s="1"/>
  <c r="L60" i="15" s="1"/>
  <c r="M39" i="9"/>
  <c r="S39" i="9" s="1"/>
  <c r="L30" i="15" s="1"/>
  <c r="M38" i="9"/>
  <c r="S38" i="9" s="1"/>
  <c r="L29" i="15" s="1"/>
  <c r="M37" i="9"/>
  <c r="S37" i="9" s="1"/>
  <c r="L28" i="15" s="1"/>
  <c r="M36" i="9"/>
  <c r="S36" i="9" s="1"/>
  <c r="L27" i="15" s="1"/>
  <c r="M35" i="9"/>
  <c r="S35" i="9" s="1"/>
  <c r="L26" i="15" s="1"/>
  <c r="O12" i="9"/>
  <c r="Q12" i="9"/>
  <c r="N12" i="9"/>
  <c r="P12" i="9"/>
  <c r="O7" i="9"/>
  <c r="Q9" i="9"/>
  <c r="N7" i="9"/>
  <c r="O13" i="9"/>
  <c r="N9" i="9"/>
  <c r="Q13" i="9"/>
  <c r="O9" i="9"/>
  <c r="P13" i="9"/>
  <c r="P7" i="9"/>
  <c r="Q7" i="9"/>
  <c r="M10" i="9"/>
  <c r="K10" i="9" s="1"/>
  <c r="I57" i="15" s="1"/>
  <c r="M8" i="9"/>
  <c r="P14" i="9"/>
  <c r="Q14" i="9"/>
  <c r="N14" i="9"/>
  <c r="O14" i="9"/>
  <c r="S71" i="9" l="1"/>
  <c r="L65" i="15" s="1"/>
  <c r="K71" i="9"/>
  <c r="I65" i="15" s="1"/>
  <c r="K271" i="9"/>
  <c r="I262" i="15" s="1"/>
  <c r="L271" i="9"/>
  <c r="J262" i="15" s="1"/>
  <c r="R271" i="9"/>
  <c r="K244" i="9"/>
  <c r="I263" i="15" s="1"/>
  <c r="L244" i="9"/>
  <c r="J263" i="15" s="1"/>
  <c r="R244" i="9"/>
  <c r="S244" i="9"/>
  <c r="L263" i="15" s="1"/>
  <c r="S117" i="9"/>
  <c r="L117" i="15" s="1"/>
  <c r="L117" i="9"/>
  <c r="J117" i="15" s="1"/>
  <c r="K117" i="9"/>
  <c r="I117" i="15" s="1"/>
  <c r="R117" i="9"/>
  <c r="S193" i="9"/>
  <c r="L186" i="15" s="1"/>
  <c r="K192" i="9"/>
  <c r="I185" i="15" s="1"/>
  <c r="S192" i="9"/>
  <c r="L185" i="15" s="1"/>
  <c r="K176" i="9"/>
  <c r="I169" i="15" s="1"/>
  <c r="L192" i="9"/>
  <c r="J185" i="15" s="1"/>
  <c r="K211" i="9"/>
  <c r="I203" i="15" s="1"/>
  <c r="L211" i="9"/>
  <c r="J203" i="15" s="1"/>
  <c r="R211" i="9"/>
  <c r="L71" i="9"/>
  <c r="J65" i="15" s="1"/>
  <c r="K193" i="9"/>
  <c r="I186" i="15" s="1"/>
  <c r="L176" i="9"/>
  <c r="J169" i="15" s="1"/>
  <c r="K209" i="9"/>
  <c r="I202" i="15" s="1"/>
  <c r="L209" i="9"/>
  <c r="J202" i="15" s="1"/>
  <c r="R209" i="9"/>
  <c r="R176" i="9"/>
  <c r="R71" i="9"/>
  <c r="K94" i="9"/>
  <c r="I89" i="15" s="1"/>
  <c r="R94" i="9"/>
  <c r="L94" i="9"/>
  <c r="J89" i="15" s="1"/>
  <c r="K175" i="9"/>
  <c r="I168" i="15" s="1"/>
  <c r="L175" i="9"/>
  <c r="J168" i="15" s="1"/>
  <c r="R175" i="9"/>
  <c r="K151" i="9"/>
  <c r="I145" i="15" s="1"/>
  <c r="R159" i="9"/>
  <c r="R152" i="9"/>
  <c r="L159" i="9"/>
  <c r="J153" i="15" s="1"/>
  <c r="L152" i="9"/>
  <c r="J146" i="15" s="1"/>
  <c r="K159" i="9"/>
  <c r="I153" i="15" s="1"/>
  <c r="K152" i="9"/>
  <c r="I146" i="15" s="1"/>
  <c r="S155" i="9"/>
  <c r="L149" i="15" s="1"/>
  <c r="K155" i="9"/>
  <c r="I149" i="15" s="1"/>
  <c r="L155" i="9"/>
  <c r="J149" i="15" s="1"/>
  <c r="R155" i="9"/>
  <c r="L157" i="9"/>
  <c r="J151" i="15" s="1"/>
  <c r="S157" i="9"/>
  <c r="L151" i="15" s="1"/>
  <c r="K157" i="9"/>
  <c r="I151" i="15" s="1"/>
  <c r="R151" i="9"/>
  <c r="L151" i="9"/>
  <c r="J145" i="15" s="1"/>
  <c r="R15" i="9"/>
  <c r="L15" i="9"/>
  <c r="J4" i="15" s="1"/>
  <c r="S15" i="9"/>
  <c r="L4" i="15" s="1"/>
  <c r="K158" i="9"/>
  <c r="I152" i="15" s="1"/>
  <c r="L158" i="9"/>
  <c r="J152" i="15" s="1"/>
  <c r="R158" i="9"/>
  <c r="S158" i="9"/>
  <c r="L152" i="15" s="1"/>
  <c r="R132" i="9"/>
  <c r="L132" i="9"/>
  <c r="J126" i="15" s="1"/>
  <c r="K132" i="9"/>
  <c r="I126" i="15" s="1"/>
  <c r="K153" i="9"/>
  <c r="I147" i="15" s="1"/>
  <c r="R153" i="9"/>
  <c r="R127" i="9"/>
  <c r="K127" i="9"/>
  <c r="I122" i="15" s="1"/>
  <c r="L127" i="9"/>
  <c r="J122" i="15" s="1"/>
  <c r="S127" i="9"/>
  <c r="L122" i="15" s="1"/>
  <c r="L153" i="9"/>
  <c r="J147" i="15" s="1"/>
  <c r="S108" i="9"/>
  <c r="L116" i="15" s="1"/>
  <c r="K108" i="9"/>
  <c r="I116" i="15" s="1"/>
  <c r="R108" i="9"/>
  <c r="L108" i="9"/>
  <c r="J116" i="15" s="1"/>
  <c r="L118" i="9"/>
  <c r="J118" i="15" s="1"/>
  <c r="R118" i="9"/>
  <c r="S118" i="9"/>
  <c r="L118" i="15" s="1"/>
  <c r="K118" i="9"/>
  <c r="I118" i="15" s="1"/>
  <c r="K131" i="9"/>
  <c r="I125" i="15" s="1"/>
  <c r="L131" i="9"/>
  <c r="J125" i="15" s="1"/>
  <c r="R131" i="9"/>
  <c r="R130" i="9"/>
  <c r="K130" i="9"/>
  <c r="I124" i="15" s="1"/>
  <c r="S130" i="9"/>
  <c r="L124" i="15" s="1"/>
  <c r="K123" i="9"/>
  <c r="I111" i="15" s="1"/>
  <c r="L123" i="9"/>
  <c r="J111" i="15" s="1"/>
  <c r="R123" i="9"/>
  <c r="K114" i="9"/>
  <c r="I108" i="15" s="1"/>
  <c r="L114" i="9"/>
  <c r="J108" i="15" s="1"/>
  <c r="R114" i="9"/>
  <c r="K115" i="9"/>
  <c r="I107" i="15" s="1"/>
  <c r="L115" i="9"/>
  <c r="J107" i="15" s="1"/>
  <c r="R115" i="9"/>
  <c r="K112" i="9"/>
  <c r="I105" i="15" s="1"/>
  <c r="L112" i="9"/>
  <c r="J105" i="15" s="1"/>
  <c r="R112" i="9"/>
  <c r="K106" i="9"/>
  <c r="I101" i="15" s="1"/>
  <c r="L106" i="9"/>
  <c r="J101" i="15" s="1"/>
  <c r="R106" i="9"/>
  <c r="S81" i="9"/>
  <c r="K81" i="9"/>
  <c r="L81" i="9"/>
  <c r="R81" i="9"/>
  <c r="S85" i="9"/>
  <c r="L79" i="15" s="1"/>
  <c r="K85" i="9"/>
  <c r="I79" i="15" s="1"/>
  <c r="L85" i="9"/>
  <c r="J79" i="15" s="1"/>
  <c r="R85" i="9"/>
  <c r="K84" i="9"/>
  <c r="I78" i="15" s="1"/>
  <c r="L84" i="9"/>
  <c r="J78" i="15" s="1"/>
  <c r="R84" i="9"/>
  <c r="S80" i="9"/>
  <c r="L76" i="15" s="1"/>
  <c r="K80" i="9"/>
  <c r="I76" i="15" s="1"/>
  <c r="L80" i="9"/>
  <c r="J76" i="15" s="1"/>
  <c r="R80" i="9"/>
  <c r="S83" i="9"/>
  <c r="L77" i="15" s="1"/>
  <c r="K83" i="9"/>
  <c r="I77" i="15" s="1"/>
  <c r="L83" i="9"/>
  <c r="J77" i="15" s="1"/>
  <c r="R83" i="9"/>
  <c r="K79" i="9"/>
  <c r="I75" i="15" s="1"/>
  <c r="L79" i="9"/>
  <c r="J75" i="15" s="1"/>
  <c r="R79" i="9"/>
  <c r="S77" i="9"/>
  <c r="L71" i="15" s="1"/>
  <c r="K77" i="9"/>
  <c r="I71" i="15" s="1"/>
  <c r="L77" i="9"/>
  <c r="J71" i="15" s="1"/>
  <c r="R77" i="9"/>
  <c r="K78" i="9"/>
  <c r="I72" i="15" s="1"/>
  <c r="S78" i="9"/>
  <c r="L72" i="15" s="1"/>
  <c r="L78" i="9"/>
  <c r="J72" i="15" s="1"/>
  <c r="R78" i="9"/>
  <c r="K8" i="9"/>
  <c r="I35" i="15" s="1"/>
  <c r="R8" i="9"/>
  <c r="K66" i="9"/>
  <c r="I60" i="15" s="1"/>
  <c r="L66" i="9"/>
  <c r="J60" i="15" s="1"/>
  <c r="R66" i="9"/>
  <c r="K39" i="9"/>
  <c r="I30" i="15" s="1"/>
  <c r="L39" i="9"/>
  <c r="J30" i="15" s="1"/>
  <c r="R39" i="9"/>
  <c r="K38" i="9"/>
  <c r="I29" i="15" s="1"/>
  <c r="L38" i="9"/>
  <c r="J29" i="15" s="1"/>
  <c r="R38" i="9"/>
  <c r="K37" i="9"/>
  <c r="I28" i="15" s="1"/>
  <c r="L37" i="9"/>
  <c r="J28" i="15" s="1"/>
  <c r="R37" i="9"/>
  <c r="K36" i="9"/>
  <c r="I27" i="15" s="1"/>
  <c r="L36" i="9"/>
  <c r="J27" i="15" s="1"/>
  <c r="R36" i="9"/>
  <c r="K35" i="9"/>
  <c r="I26" i="15" s="1"/>
  <c r="L35" i="9"/>
  <c r="J26" i="15" s="1"/>
  <c r="R35" i="9"/>
  <c r="M12" i="9"/>
  <c r="L12" i="9" s="1"/>
  <c r="J73" i="15" s="1"/>
  <c r="M9" i="9"/>
  <c r="R9" i="9" s="1"/>
  <c r="M13" i="9"/>
  <c r="M7" i="9"/>
  <c r="R10" i="9"/>
  <c r="L10" i="9"/>
  <c r="J57" i="15" s="1"/>
  <c r="S10" i="9"/>
  <c r="L57" i="15" s="1"/>
  <c r="S8" i="9"/>
  <c r="L35" i="15" s="1"/>
  <c r="L8" i="9"/>
  <c r="J35" i="15" s="1"/>
  <c r="M14" i="9"/>
  <c r="S14" i="9" s="1"/>
  <c r="L3" i="15" s="1"/>
  <c r="S13" i="9" l="1"/>
  <c r="L74" i="15" s="1"/>
  <c r="K13" i="9"/>
  <c r="I74" i="15" s="1"/>
  <c r="K7" i="9"/>
  <c r="I24" i="15" s="1"/>
  <c r="R7" i="9"/>
  <c r="S12" i="9"/>
  <c r="L73" i="15" s="1"/>
  <c r="K12" i="9"/>
  <c r="I73" i="15" s="1"/>
  <c r="R12" i="9"/>
  <c r="S9" i="9"/>
  <c r="L46" i="15" s="1"/>
  <c r="K9" i="9"/>
  <c r="I46" i="15" s="1"/>
  <c r="L9" i="9"/>
  <c r="J46" i="15" s="1"/>
  <c r="L13" i="9"/>
  <c r="J74" i="15" s="1"/>
  <c r="R13" i="9"/>
  <c r="S7" i="9"/>
  <c r="L24" i="15" s="1"/>
  <c r="R14" i="9"/>
  <c r="L14" i="9"/>
  <c r="J3" i="15" s="1"/>
  <c r="K14" i="9"/>
  <c r="I3" i="15" s="1"/>
  <c r="I11" i="9" l="1"/>
  <c r="F68" i="15" s="1"/>
  <c r="H6" i="9"/>
  <c r="H11" i="9"/>
  <c r="G11" i="9"/>
  <c r="J5" i="2"/>
  <c r="L5" i="2" l="1"/>
  <c r="J11" i="9"/>
  <c r="G68" i="15" s="1"/>
  <c r="O5" i="2"/>
  <c r="P5" i="2"/>
  <c r="Q5" i="2" l="1"/>
  <c r="Q6" i="9"/>
  <c r="P6" i="9"/>
  <c r="O6" i="9"/>
  <c r="N6" i="9"/>
  <c r="N5" i="9"/>
  <c r="Q5" i="9"/>
  <c r="O5" i="9"/>
  <c r="P5" i="9"/>
  <c r="N11" i="9"/>
  <c r="O11" i="9"/>
  <c r="P11" i="9"/>
  <c r="Q11" i="9"/>
  <c r="M6" i="9" l="1"/>
  <c r="M5" i="9"/>
  <c r="M11" i="9"/>
  <c r="R11" i="9" s="1"/>
  <c r="K6" i="9" l="1"/>
  <c r="I13" i="15" s="1"/>
  <c r="R6" i="9"/>
  <c r="S6" i="9"/>
  <c r="L13" i="15" s="1"/>
  <c r="R5" i="9"/>
  <c r="K5" i="9"/>
  <c r="S5" i="9"/>
  <c r="L2" i="15" s="1"/>
  <c r="S11" i="9"/>
  <c r="L68" i="15" s="1"/>
  <c r="L11" i="9"/>
  <c r="J68" i="15" s="1"/>
  <c r="K11" i="9"/>
  <c r="I68" i="15" s="1"/>
  <c r="I2" i="15" l="1"/>
  <c r="A1" i="16" s="1" a="1"/>
  <c r="A1" i="16" s="1"/>
  <c r="A6" i="9"/>
  <c r="A7" i="9" s="1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135" i="9"/>
  <c r="A136" i="9"/>
  <c r="A137" i="9" s="1"/>
  <c r="A138" i="9" s="1"/>
  <c r="A139" i="9" s="1"/>
  <c r="A140" i="9" s="1"/>
  <c r="A141" i="9" s="1"/>
  <c r="A142" i="9" s="1"/>
  <c r="A143" i="9" s="1"/>
  <c r="A177" i="9"/>
  <c r="A178" i="9" s="1"/>
  <c r="A179" i="9" s="1"/>
  <c r="A180" i="9" s="1"/>
  <c r="A22" i="9" l="1"/>
  <c r="A23" i="9" s="1"/>
  <c r="A24" i="9" s="1"/>
  <c r="A25" i="9" s="1"/>
  <c r="A144" i="9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" i="17" a="1"/>
  <c r="A1" i="17" l="1"/>
  <c r="A1" i="18" s="1" a="1"/>
  <c r="A1" i="18" s="1"/>
  <c r="B1" i="17" a="1"/>
  <c r="B1" i="17" s="1"/>
  <c r="AF8" i="20" s="1"/>
  <c r="B1" i="16" a="1"/>
  <c r="B1" i="16" s="1"/>
  <c r="AC8" i="20" s="1"/>
  <c r="A26" i="9"/>
  <c r="A1" i="19" l="1" a="1"/>
  <c r="A1" i="19" s="1"/>
  <c r="A1" i="21" s="1" a="1"/>
  <c r="A1" i="21" s="1"/>
  <c r="A27" i="9"/>
  <c r="A28" i="9" s="1"/>
  <c r="M3" i="26" l="1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40" i="26"/>
  <c r="M41" i="26"/>
  <c r="M42" i="26"/>
  <c r="M43" i="26"/>
  <c r="M44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0" i="26"/>
  <c r="M61" i="26"/>
  <c r="M62" i="26"/>
  <c r="M63" i="26"/>
  <c r="M64" i="26"/>
  <c r="M65" i="26"/>
  <c r="M66" i="26"/>
  <c r="M67" i="26"/>
  <c r="M68" i="26"/>
  <c r="M69" i="26"/>
  <c r="M70" i="26"/>
  <c r="M71" i="26"/>
  <c r="M72" i="26"/>
  <c r="M73" i="26"/>
  <c r="M74" i="26"/>
  <c r="M75" i="26"/>
  <c r="M76" i="26"/>
  <c r="M77" i="26"/>
  <c r="M78" i="26"/>
  <c r="M79" i="26"/>
  <c r="M80" i="26"/>
  <c r="M81" i="26"/>
  <c r="M82" i="26"/>
  <c r="M83" i="26"/>
  <c r="M84" i="26"/>
  <c r="M85" i="26"/>
  <c r="M86" i="26"/>
  <c r="M87" i="26"/>
  <c r="M88" i="26"/>
  <c r="M89" i="26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69" i="26"/>
  <c r="L70" i="26"/>
  <c r="L71" i="26"/>
  <c r="L72" i="26"/>
  <c r="L73" i="26"/>
  <c r="L74" i="26"/>
  <c r="L75" i="26"/>
  <c r="L76" i="26"/>
  <c r="L77" i="26"/>
  <c r="L78" i="26"/>
  <c r="L79" i="26"/>
  <c r="L80" i="26"/>
  <c r="L81" i="26"/>
  <c r="L82" i="26"/>
  <c r="L83" i="26"/>
  <c r="L84" i="26"/>
  <c r="L85" i="26"/>
  <c r="L86" i="26"/>
  <c r="L87" i="26"/>
  <c r="L88" i="26"/>
  <c r="L89" i="26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J3" i="26"/>
  <c r="J4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I3" i="26"/>
  <c r="I4" i="26"/>
  <c r="I5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H3" i="26"/>
  <c r="H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F3" i="26"/>
  <c r="F4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D3" i="26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C3" i="26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B3" i="26"/>
  <c r="B4" i="26"/>
  <c r="B5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2" i="26"/>
  <c r="C2" i="26"/>
  <c r="D2" i="26"/>
  <c r="E2" i="26"/>
  <c r="F2" i="26"/>
  <c r="G2" i="26"/>
  <c r="H2" i="26"/>
  <c r="I2" i="26"/>
  <c r="J2" i="26"/>
  <c r="K2" i="26"/>
  <c r="L2" i="26"/>
  <c r="M2" i="26"/>
  <c r="A2" i="26"/>
  <c r="A3" i="26"/>
  <c r="A4" i="26"/>
  <c r="A5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B1" i="18" a="1"/>
  <c r="B1" i="18" s="1"/>
  <c r="AI8" i="20" s="1"/>
  <c r="A29" i="9"/>
  <c r="A30" i="9" s="1"/>
  <c r="A31" i="9" s="1"/>
  <c r="A32" i="9" s="1"/>
  <c r="H3" i="23" l="1"/>
  <c r="H4" i="23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G3" i="23"/>
  <c r="G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F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E3" i="23"/>
  <c r="E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B3" i="23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A54" i="23"/>
  <c r="B2" i="23"/>
  <c r="C2" i="23"/>
  <c r="D2" i="23"/>
  <c r="E2" i="23"/>
  <c r="F2" i="23"/>
  <c r="G2" i="23"/>
  <c r="H2" i="23"/>
  <c r="A3" i="23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2" i="23"/>
  <c r="A33" i="9"/>
  <c r="A34" i="9" s="1"/>
  <c r="A35" i="9" s="1"/>
  <c r="A36" i="9" s="1"/>
  <c r="A37" i="9" s="1"/>
  <c r="A38" i="9" s="1"/>
  <c r="A39" i="9" s="1"/>
  <c r="A40" i="9" s="1"/>
  <c r="A41" i="9" l="1"/>
  <c r="A42" i="9" s="1"/>
  <c r="A43" i="9" l="1"/>
  <c r="A44" i="9" s="1"/>
  <c r="A45" i="9" s="1"/>
  <c r="A46" i="9" s="1"/>
  <c r="A47" i="9" s="1"/>
  <c r="A48" i="9" s="1"/>
  <c r="A49" i="9" s="1"/>
  <c r="A50" i="9" s="1"/>
  <c r="A51" i="9" l="1"/>
  <c r="A52" i="9" s="1"/>
  <c r="A53" i="9" s="1"/>
  <c r="A54" i="9" s="1"/>
  <c r="A55" i="9" s="1"/>
  <c r="A56" i="9" l="1"/>
  <c r="A57" i="9" s="1"/>
  <c r="A58" i="9" s="1"/>
  <c r="A59" i="9" s="1"/>
  <c r="A60" i="9" s="1"/>
  <c r="A61" i="9" s="1"/>
  <c r="A62" i="9" s="1"/>
  <c r="A63" i="9" s="1"/>
  <c r="A64" i="9" s="1"/>
  <c r="A65" i="9" l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l="1"/>
  <c r="A77" i="9" s="1"/>
  <c r="A78" i="9" s="1"/>
  <c r="A79" i="9" s="1"/>
  <c r="A80" i="9" s="1"/>
  <c r="A160" i="9" l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 s="1"/>
  <c r="A266" i="9" s="1"/>
  <c r="A268" i="9" s="1"/>
  <c r="A269" i="9" s="1"/>
  <c r="A270" i="9" s="1"/>
  <c r="A271" i="9" l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cellMetadata count="1">
    <bk>
      <rc t="1" v="0"/>
    </bk>
  </cellMetadata>
  <valueMetadata count="1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matplotlib.pyplot as plt
import numpy as np
# =========================================================
# ⚙️ CONFIGURAÇÕES GLOBAIS DE QUALIDADE E FONTES
# =========================================================
plt.rcParams['figure.dpi'] = 300
plt.rcParams['savefig.dpi'] = 300
plt.rcParams['font.size'] = 14
plt.rcParams['axes.titlesize'] = 22
plt.rcParams['axes.labelsize'] = 16
plt.rcParams['xtick.labelsize'] = 14      # ✅ Aumentado
plt.rcParams['ytick.labelsize'] = 16      # ✅ Aumentado (base)
plt.rcParams['legend.fontsize'] = 14
plt.rcParams['figure.titlesize'] = 24
plt.rcParams['text.usetex'] = False
plt.rcParams['font.family'] = 'sans-serif'
plt.rcParams['font.sans-serif'] = ['Arial', 'DejaVu Sans', 'Liberation Sans']
# =========================================================
# 📥 CARREGAMENTO E PREPARAÇÃO DOS DADOS
# =========================================================
df = xl(%P2%)
df = df.iloc[:, [1, 10]]
df.columns = ["TIPO DE PROJETOS", "DIAS REAIS"]
df["DIAS REAIS"] = pd.to_numeric(df["DIAS REAIS"], errors="coerce")
# KPI: average lead time per project type
kpi_avg_lead_time = (
    df
    .dropna(subset=["DIAS REAIS"])
    .groupby("TIPO DE PROJETOS")["DIAS REAIS"]
    .mean()
    .sort_values(ascending=True)
)
# =========================================================
# 🎨 CRIAÇÃO DO GRÁFICO
# =========================================================
plt.style.use('seaborn-v0_8-whitegrid')
# Figura um pouco mais larga para acomodar textos longos
fig, ax = plt.subplots(figsize=(16, 10), dpi=300, facecolor='white')
# Paleta de cores: gradiente baseado nos valores
cores = plt.cm.RdYlBu_r(np.linspace(0.3, 0.9, len(kpi_avg_lead_time)))
# Barras horizontais
bars = ax.barh(
    kpi_avg_lead_time.index, 
    kpi_avg_lead_time.values,
    color=cores,
    edgecolor='white',
    linewidth=2,
    alpha=0.95,
    zorder=3
)
# =========================================================
# 📊 RÓTULOS DE VALOR NAS BARRAS
# =========================================================
for bar in bars:
    width = bar.get_width()
    ax.text(
        width * 0.98,
        bar.get_y() + bar.get_height() / 2,
        f'{width:.1f} dias',
        ha='right',
        va='center',
        fontsize=18,
        fontweight='bold',
        color='white',
        bbox=dict(
            boxstyle='round,pad=0.5',
            facecolor='black', 
            alpha=0.7,
            edgecolor='none'
        )
    )
# =========================================================
# 🧭 EIXOS, TÍTULOS E GRID
# =========================================================
ax.set_xlabel("Lead Time Médio (dias)", fontsize=18, weight='bold', labelpad=15)
ax.set_title(
    "📈 Lead Time Médio por Tipo de Projeto",
    fontsize=24, 
    weight='bold', 
    pad=25,
    loc='left',
    color='#2c3e50'
)
# Grid sutil
ax.xaxis.grid(True, linestyle='--', alpha=0.25, linewidth=0.8)
ax.yaxis.grid(False)
# Remover bordas desnecessárias
ax.spines['top'].set_visible(False)
ax.spines['right'].set_visible(False)
ax.spines['left'].set_color('#cccccc')
ax.spines['bottom'].set_color('#cccccc')
ax.spines['left'].set_linewidth(0.8)
ax.spines['bottom'].set_linewidth(0.8)
# =========================================================
# 🏷️ NOMES DOS PROJETOS (EIXO Y) - FONTE AUMENTADA PARA 18PT
# =========================================================
ax.tick_params(
    axis='y', 
    labelsize=18,        # ✅ AUMENTADO: fonte dos nomes dos projetos
    length=0, 
    pad=12               # ✅ Mais espaçamento entre texto e eixo
)
# Também aumenta os ticks do eixo X (valores numéricos)
ax.tick_params(
    axis='x', 
    labelsize=14, 
    width=0.8, 
    pad=8
)
# Margem no eixo X para os rótulos de valor não cortarem
ax.set_xlim(0, kpi_avg_lead_time.max() * 1.25)
# =========================================================
# 🏷️ LEGENDA DE CORES (escala de intensidade)
# =========================================================
from matplotlib.colors import Normalize
from matplotlib.cm import ScalarMappable
norm = Normalize(vmin=kpi_avg_lead_time.min(), vmax=kpi_avg_lead_time.max())
sm = ScalarMappable(cmap=plt.cm.RdYlBu_r, norm=norm)
sm.set_array([])
cbar = plt.colorbar(sm, ax=ax, pad=0.02, aspect=25, fraction=0.046)
cbar.set_label('Intensidade (dias)', rotation=270, labelpad=25, fontsize=14, weight='bold')
cbar.ax.tick_params(labelsize=12)
# =========================================================
# 📦 AJUSTE FINAL E EXPORTAÇÃO
# =========================================================
plt.tight_layout()
# Salvar em ALTA QUALIDADE
plt.savefig(
    "lead_time_projetos_hd.png",
    dpi=300,
    bbox_inches='tight',
    facecolor='white',
    transparent=False,
    format='png'
)
plt.savefig(
    "lead_time_projetos_vetor.pdf",
    bbox_inches='tight',
    facecolor='white',
    format='pdf'
)
plt.show()</code>
    </pythonScript>
    <pythonScript>
      <code>import pandas as pd
import matplotlib.pyplot as plt
import numpy as np
# =========================================================
# ⚙️ CONFIGURAÇÕES GLOBAIS DE QUALIDADE E FONTES
# =========================================================
plt.rcParams['figure.dpi'] = 300
plt.rcParams['savefig.dpi'] = 300
plt.rcParams['font.size'] = 14
plt.rcParams['axes.titlesize'] = 22
plt.rcParams['axes.labelsize'] = 18
plt.rcParams['xtick.labelsize'] = 16
plt.rcParams['ytick.labelsize'] = 16
plt.rcParams['legend.fontsize'] = 16
plt.rcParams['figure.titlesize'] = 26
plt.rcParams['text.usetex'] = False
plt.rcParams['font.family'] = 'sans-serif'
plt.rcParams['font.sans-serif'] = ['Arial', 'DejaVu Sans', 'Liberation Sans']
# =========================================================
# 📥 CARREGAMENTO E PREPARAÇÃO DOS DADOS
# =========================================================
df = xl(%P2%)
df = df.iloc[:, [1, 7, 10]]
df.columns = ["TIPO DE PROJETOS", "DIAS PLANEJADOS", "DIAS REAIS"]
df["DIAS PLANEJADOS"] = pd.to_numeric(df["DIAS PLANEJADOS"], errors="coerce")
df["DIAS REAIS"] = pd.to_numeric(df["DIAS REAIS"], errors="coerce")
df = df.dropna(subset=["TIPO DE PROJETOS"])
# 5) KPI calculations
kpi_planejado = (
    df.dropna(subset=["DIAS PLANEJADOS"])
      .groupby("TIPO DE PROJETOS")["DIAS PLANEJADOS"]
      .mean()
)
kpi_real = (
    df.dropna(subset=["DIAS REAIS"])
      .groupby("TIPO DE PROJETOS")["DIAS REAIS"]
      .mean()
)
# Align indexes
kpi = pd.concat([kpi_planejado, kpi_real], axis=1)
kpi.columns = ["Planejado", "Real"]
kpi = kpi.sort_values("Real", ascending=False)
# =========================================================
# 🎨 CRIAÇÃO DO GRÁFICO AGRUPADO
# =========================================================
plt.style.use('seaborn-v0_8-whitegrid')
# Figura maior para acomodar rótulos longos + barras lado a lado
fig, ax = plt.subplots(figsize=(16, 10), dpi=300, facecolor='white')
x = np.arange(len(kpi.index))
width = 0.35
# Cores profissionais com contraste
cor_planejado = '#3498db'   # Azul profissional
cor_real = '#e74c3c'        # Vermelho para destaque (real vs planejado)
# Barras com bordas suaves e sombra sutil
bars1 = ax.bar(
    x - width/2, 
    kpi["Planejado"], 
    width, 
    label="Planejado",
    color=cor_planejado,
    edgecolor='white',
    linewidth=1.5,
    alpha=0.95,
    zorder=3
)
bars2 = ax.bar(
    x + width/2, 
    kpi["Real"], 
    width, 
    label="Real",
    color=cor_real,
    edgecolor='white',
    linewidth=1.5,
    alpha=0.95,
    zorder=3
)
# =========================================================
# 📊 RÓTULOS DE VALOR NAS BARRAS (FONTES GRANDES)
# =========================================================
# Para barras "Planejado"
for bar in bars1:
    height = bar.get_height()
    if not np.isnan(height) and height &gt; 0:
        ax.annotate(
            f'{height:.1f}',
            (bar.get_x() + bar.get_width() / 2, height),
            ha='center',
            va='bottom',
            xytext=(0, 4),
            textcoords='offset points',
            fontsize=14,           # ✅ Fonte grande
            fontweight='bold',
            color='#2c3e50',       # Cor escura para contraste no fundo claro
            bbox=dict(boxstyle='round,pad=0.3', facecolor='white', alpha=0.8, edgecolor='none')
        )
# Para barras "Real"
for bar in bars2:
    height = bar.get_height()
    if not np.isnan(height) and height &gt; 0:
        ax.annotate(
            f'{height:.1f}',
            (bar.get_x() + bar.get_width() / 2, height),
            ha='center',
            va='bottom',
            xytext=(0, 4),
            textcoords='offset points',
            fontsize=14,
            fontweight='bold',
            color='white',         # Cor clara para contraste no fundo vermelho
            bbox=dict(boxstyle='round,pad=0.3', facecolor='black', alpha=0.6, edgecolor='none')
        )
# =========================================================
# 🧭 EIXOS, TÍTULOS, LEGENDA E GRID
# =========================================================
ax.set_xlabel("Tipo de Projeto", fontsize=20, weight='bold', labelpad=15)
ax.set_ylabel("Lead Time Médio (dias)", fontsize=20, weight='bold', labelpad=15)
ax.set_title(
    "📊 Lead Time Médio: Planejado vs Real por Tipo de Projeto",
    fontsize=26, 
    weight='bold', 
    pad=30,
    loc='left',
    color='#2c3e50'
)
# Grid sutil apenas no eixo Y (horizontal)
ax.yaxis.grid(True, linestyle='--', alpha=0.25, linewidth=0.8)
ax.xaxis.grid(False)
# Remover bordas desnecessárias (estilo clean)
ax.spines['top'].set_visible(False)
ax.spines['right'].set_visible(False)
ax.spines['left'].set_color('#cccccc')
ax.spines['bottom'].set_color('#cccccc')
ax.spines['left'].set_linewidth(0.8)
ax.spines['bottom'].set_linewidth(0.8)
# =========================================================
# 🏷️ RÓTULOS DO EIXO X (NOMES DOS PROJETOS) - FONTE GRANDE
# =========================================================
ax.set_xticks(x)
ax.set_xticklabels(
    kpi.index, 
    rotation=45, 
    ha='right', 
    fontsize=18,      # ✅ Fonte aumentada para nomes dos projetos
    weight='normal'
)
# Ticks do eixo Y com mais destaque
ax.tick_params(axis='y', labelsize=16, length=0, pad=10)
ax.tick_params(axis='x', length=0, pad=10)
# Limites do eixo Y com margem para os rótulos
ax.set_ylim(0, kpi[["Planejado", "Real"]].max().max() * 1.3)
# =========================================================
# 🏷️ LEGENDA ESTILIZADA
# =========================================================
legend = ax.legend(
    frameon=True,
    fancybox=True,
    shadow=False,
    edgecolor='#cccccc',
    facecolor='white',
    loc='upper right',
    fontsize=16,
    title='Legenda',
    title_fontsize=18
)
legend.get_frame().set_linewidth(1)
legend.get_frame().set_alpha(0.95)
# =========================================================
# ➕ LINHA DE REFERÊNCIA (opcional: ajuda a comparar)
# =========================================================
# Adiciona uma linha tracejada sutil na média geral dos "Reais"
media_geral_real = kpi["Real"].mean()
if not np.isnan(media_geral_real):
    ax.axhline(
        y=media_geral_real, 
        color='#7f8c8d', 
        linestyle=':', 
        linewidth=1, 
        alpha=0.5,
        label=f'Média Geral Real: {media_geral_real:.1f} dias'
    )
    # Atualiza legenda para incluir a linha
    ax.legend(
        frameon=True,
        fancybox=True,
        edgecolor='#cccccc',
        facecolor='white',
        loc='upper right',
        fontsize=14,
        title='Legenda',
        title_fontsize=16
    )
# =========================================================
# 📦 AJUSTE FINAL E EXPORTAÇÃO EM ALTA QUALIDADE
# =========================================================
plt.tight_layout()
# Salvar como PNG 300 DPI (para apresentações)
plt.savefig(
    "lead_time_planejado_vs_real_hd.png",
    dpi=300,
    bbox_inches='tight',
    facecolor='white',
    transparent=False,
    format='png'
)
# Salvar como PDF vetorial (para relatórios/impressão)
plt.savefig(
    "lead_time_planejado_vs_real_vetor.pdf",
    bbox_inches='tight',
    facecolor='white',
    format='pdf'
)
# Salvar como SVG (para edição futura em Illustrator/Inkscape)
plt.savefig(
    "lead_time_planejado_vs_real.svg",
    bbox_inches='tight',
    facecolor='white',
    format='svg'
)
plt.show()</code>
    </pythonScript>
    <pythonScript>
      <code>import pandas as pd
import matplotlib.pyplot as plt
import numpy as np
# =========================================================
# ⚙️ CONFIGURAÇÕES GLOBAIS DE QUALIDADE E FONTES
# =========================================================
plt.rcParams['figure.dpi'] = 300
plt.rcParams['savefig.dpi'] = 300
plt.rcParams['font.size'] = 14
plt.rcParams['axes.titlesize'] = 22
plt.rcParams['axes.labelsize'] = 20
plt.rcParams['xtick.labelsize'] = 18
plt.rcParams['ytick.labelsize'] = 18
plt.rcParams['legend.fontsize'] = 18
plt.rcParams['legend.title_fontsize'] = 20
plt.rcParams['figure.titlesize'] = 28
plt.rcParams['text.usetex'] = False
plt.rcParams['font.family'] = 'sans-serif'
plt.rcParams['font.sans-serif'] = ['Arial', 'DejaVu Sans', 'Liberation Sans']
# =========================================================
# 📥 CARREGAMENTO E PREPARAÇÃO DOS DADOS
# =========================================================
df = xl(%P2%)
df = df.iloc[:, [1, 25]]
df.columns = ["TIPO DE PROJETOS", "COMPLEXIDADE"]
# Limpeza
df = df.dropna(subset=["TIPO DE PROJETOS", "COMPLEXIDADE"])
# Extrair número da complexidade
df['COMPLEXIDADE_NUM'] = df['COMPLEXIDADE'].astype(str).str.extract('(\d+)')
# Filtrar apenas complexidades válidas
df = df[df['COMPLEXIDADE_NUM'].isin(['1', '2', '3', '4'])]
# Agrupar e preparar dados para o gráfico
grupo = df.groupby(['TIPO DE PROJETOS', 'COMPLEXIDADE_NUM']).size().unstack(fill_value=0)
grupo = grupo.sort_index()
# Ordenar apenas as colunas que EXISTEM de fato
cols_existentes = sorted([c for c in grupo.columns if c in ['1', '2', '3', '4']], key=lambda x: int(x))
grupo = grupo[cols_existentes]
# Cores apenas para complexidades presentes
cores = {
    '1': '#27ae60',  # Verde
    '2': '#2980b9',  # Azul
    '3': '#e67e22',  # Laranja
    '4': '#c0392b'   # Vermelho
}
cores_plot = {k: cores[k] for k in cols_existentes}
# =========================================================
# 🎨 CRIAÇÃO DO GRÁFICO PROFISSIONAL
# =========================================================
plt.style.use('seaborn-v0_8-whitegrid')
fig, ax = plt.subplots(figsize=(18, 11), dpi=300, facecolor='white')
# Plotar barras agrupadas
bars = grupo.plot(
    kind='bar',
    ax=ax,
    color=[cores_plot[col] for col in grupo.columns],
    edgecolor='white',
    linewidth=1.5,
    alpha=0.95,
    width=0.8,
    zorder=3
)
# =========================================================
# 📊 RÓTULOS DE VALOR NAS BARRAS (FONTE AUMENTADA PARA 18PT)
# =========================================================
for container in ax.containers:
    ax.bar_label(
        container,
        label_type='edge',
        fontsize=18,              # ✅ AUMENTADO DE 13 PARA 18
        fontweight='bold',        # ✅ Negrito reforçado
        color='white',
        padding=4,                # ✅ Padding maior para melhor leitura
        bbox=dict(
            boxstyle='round,pad=0.3',  # ✅ Caixa mais espaçosa
            facecolor='black', 
            alpha=0.6,                 # ✅ Mais opaco para contraste
            edgecolor='none'
        )
    )
# =========================================================
# 🧭 EIXOS, TÍTULOS E GRID
# =========================================================
ax.set_xlabel('Tipo de Projeto', fontsize=22, weight='bold', labelpad=20)
ax.set_ylabel('Quantidade de Projetos', fontsize=22, weight='bold', labelpad=15)
ax.set_title(
    '📊 Quantidade de Projetos por Complexidade e Tipo de Projeto - 2025',
    fontsize=28,
    weight='bold',
    pad=30,
    loc='left',
    color='#2c3e50'
)
# Grid sutil
ax.yaxis.grid(True, linestyle='--', alpha=0.25, linewidth=0.8)
ax.xaxis.grid(False)
# Remover bordas desnecessárias
ax.spines['top'].set_visible(False)
ax.spines['right'].set_visible(False)
ax.spines['left'].set_color('#cccccc')
ax.spines['bottom'].set_color('#cccccc')
ax.spines['left'].set_linewidth(0.8)
ax.spines['bottom'].set_linewidth(0.8)
# =========================================================
# 🏷️ RÓTULOS DO EIXO X
# =========================================================
ax.tick_params(
    axis='x',
    labelsize=18,
    pad=12,
    length=0
)
plt.setp(
    ax.get_xticklabels(),
    rotation=45,
    ha='right'
)
ax.tick_params(
    axis='y',
    labelsize=18,
    length=0,
    pad=10,
    width=0.8
)
ax.set_ylim(0, grupo.sum(axis=1).max() * 1.25)
# =========================================================
# 🏷️ LEGENDA DINÂMICA
# =========================================================
handles, labels = ax.get_legend_handles_labels()
legend_map = dict(zip(labels, handles))
ordem_desejada = ['4', '3', '2', '1']
legend_labels_filtered = [lbl for lbl in ordem_desejada if lbl in legend_map]
legend_handles_filtered = [legend_map[lbl] for lbl in legend_labels_filtered]
legend_texts = [f'Complexidade {lbl}' for lbl in legend_labels_filtered]
if legend_labels_filtered:
    legend = ax.legend(
        legend_handles_filtered,
        legend_texts,
        title='Nível de Complexidade',
        title_fontsize=20,
        fontsize=18,
        frameon=True,
        fancybox=True,
        shadow=False,
        edgecolor='#cccccc',
        facecolor='white',
        loc='upper right',
        labelspacing=0.4,
        handlelength=1.5,
        handletextpad=0.8
    )
    legend.get_frame().set_linewidth(1)
    legend.get_frame().set_alpha(0.95)
# =========================================================
# 📦 AJUSTE FINAL E EXPORTAÇÃO
# =========================================================
plt.tight_layout()
plt.savefig(
    "projetos_por_complexidade_2025_hd.png",
    dpi=300,
    bbox_inches='tight',
    facecolor='white',
    transparent=False,
    format='png'
)
plt.show()</code>
    </pythonScript>
    <pythonScript>
      <code>import pandas as pd
import numpy as np
# 1) Load data
df = xl(%P2%)
# 2) Select columns by POSITION
df = df.iloc[:, [1, 6, 7, 10]]
# 3) Rename internally
df.columns = [
    "TIPO_DE_PROJETOS",
    "DATA_INICIO",
    "DIAS_PLANEJADOS",
    "DIAS_REAIS"
]
# 4) Clean &amp; coerce
df["TIPO_DE_PROJETOS"] = df["TIPO_DE_PROJETOS"].astype(str).str.strip()
df["DIAS_PLANEJADOS"] = pd.to_numeric(df["DIAS_PLANEJADOS"], errors="coerce")
df["DIAS_REAIS"] = pd.to_numeric(df["DIAS_REAIS"], errors="coerce")
df["DATA_INICIO"] = pd.to_datetime(df["DATA_INICIO"], errors="coerce")
df = df.dropna(subset=["TIPO_DE_PROJETOS", "DATA_INICIO"])
# 5) ✅ EXTRAIR MÊS E ANO DA DATA DE INÍCIO
mes_map = {
    1: "JAN", 2: "FEV", 3: "MAR", 4: "ABR",
    5: "MAI", 6: "JUN", 7: "JUL", 8: "AGO",
    9: "SET", 10: "OUT", 11: "NOV", 12: "DEZ"
}
df["MES"] = df["DATA_INICIO"].dt.month.map(mes_map)
df["ANO"] = df["DATA_INICIO"].dt.year
# 6) KPI mensal (agrupado por Tipo de Projeto + Mês + Ano)
kpi_mes = (
    df.groupby(["TIPO_DE_PROJETOS", "MES", "ANO"])
      .agg(
          LEADTIME_REAL_MEDIO_POR_MES=("DIAS_REAIS", "mean"),
          LEADTIME_PLANEJADO_MEDIO_POR_MES=("DIAS_PLANEJADOS", "mean"),
          SLA_BREACH_RATE_POR_MES=("DIAS_REAIS", lambda x: (x &gt; df.loc[x.index, "DIAS_PLANEJADOS"]).mean())
      )
      .reset_index()
)
# Atraso (mensal)
kpi_mes["ATRASO_MEDIO_POR_MES"] = (
    kpi_mes["LEADTIME_REAL_MEDIO_POR_MES"] -
    kpi_mes["LEADTIME_PLANEJADO_MEDIO_POR_MES"]
)
# =========================================================
# ✅ CORREÇÃO 1: EFICIÊNCIA COM PROTEÇÃO CONTRA DIVISÃO POR ZERO
# =========================================================
kpi_mes["EFICIENCIA_POR_MES"] = np.where(
    (kpi_mes["LEADTIME_REAL_MEDIO_POR_MES"] &gt; 0) &amp; 
    (kpi_mes["LEADTIME_REAL_MEDIO_POR_MES"].notna()),
    kpi_mes["LEADTIME_PLANEJADO_MEDIO_POR_MES"] / kpi_mes["LEADTIME_REAL_MEDIO_POR_MES"],
    np.nan  # ✅ Retorna NaN em vez de erro quando REAL = 0
)
# 7) KPI geral (por tipo - sem agrupamento temporal)
kpi_geral = (
    df.groupby("TIPO_DE_PROJETOS")
      .agg(
          LEADTIME_REAL_MEDIO=("DIAS_REAIS", "mean"),
          LEADTIME_PLANEJADO_MEDIO=("DIAS_PLANEJADOS", "mean"),
          SLA_BREACH_RATE=("DIAS_REAIS", lambda x: (x &gt; df.loc[x.index, "DIAS_PLANEJADOS"]).mean())
      )
      .reset_index()
)
kpi_geral["ATRASO_MEDIO"] = (
    kpi_geral["LEADTIME_REAL_MEDIO"] -
    kpi_geral["LEADTIME_PLANEJADO_MEDIO"]
)
# =========================================================
# ✅ CORREÇÃO 2: EFICIÊNCIA GERAL TAMBÉM COM PROTEÇÃO
# =========================================================
kpi_geral["EFICIENCIA"] = np.where(
    (kpi_geral["LEADTIME_REAL_MEDIO"] &gt; 0) &amp; 
    (kpi_geral["LEADTIME_REAL_MEDIO"].notna()),
    kpi_geral["LEADTIME_PLANEJADO_MEDIO"] / kpi_geral["LEADTIME_REAL_MEDIO"],
    np.nan
)
# 8) Merge mensal + geral
resultado = kpi_mes.merge(
    kpi_geral,
    on="TIPO_DE_PROJETOS",
    how="left"
)
# 9) Format
cols_round = resultado.select_dtypes("number").columns
resultado[cols_round] = resultado[cols_round].round(2)
# 10) Ordenar por Tipo de Projeto → Ano → Mês
ordem_mes = {"JAN":1, "FEV":2, "MAR":3, "ABR":4, "MAI":5, "JUN":6, 
             "JUL":7, "AGO":8, "SET":9, "OUT":10, "NOV":11, "DEZ":12}
resultado["MES_ORD"] = resultado["MES"].map(ordem_mes)
resultado = resultado.sort_values(
    ["TIPO_DE_PROJETOS", "ANO", "MES_ORD"]
).reset_index(drop=True)
resultado = resultado.drop(columns=["MES_ORD"])
# 11) ✅ Spill do resultado
resultado</code>
    </pythonScript>
    <pythonScript>
      <code>import pandas as pd
df = xl(%P2%)
# 2) Selecionar as colunas necessárias
df = df.iloc[:, [1, 5, 25]]
# 3) Renomear as colunas
df.columns = ["TIPO_DE_PROJETOS", "DATA_INICIO", "COMPLEXIDADE"]
# 4) Limpar dados - remover linhas vazias
df = df.dropna(subset=["TIPO_DE_PROJETOS", "DATA_INICIO", "COMPLEXIDADE"])
# 5) Extrair o mês e ANO da data de início
df['DATA_INICIO'] = pd.to_datetime(df['DATA_INICIO'], errors='coerce')
df['MES'] = df['DATA_INICIO'].dt.month
df['ANO'] = df['DATA_INICIO'].dt.year  # ✅ Mantido no DataFrame
# 6) Extrair apenas o número da complexidade
df['COMPLEXIDADE_NUM'] = df['COMPLEXIDADE'].astype(str).str.extract('(\d+)')
# 7) Filtrar apenas complexidades válidas (1, 2, 3, 4)
df = df[df['COMPLEXIDADE_NUM'].isin(['1', '2', '3', '4'])]
# 8) Filtrar apenas dados de 2025 (ou remova para incluir todos os anos)
#df = df[df['ANO'] == 2025]
# 9) ✅ Criar tabela dinâmica: MES x ANO x TIPO_DE_PROJETOS x COMPLEXIDADE
tabela_resumo = df.groupby(['MES', 'ANO', 'TIPO_DE_PROJETOS', 'COMPLEXIDADE_NUM']).size().unstack(fill_value=0)
# 10) Resetar índice para formato de tabela plana
tabela_resumo = tabela_resumo.reset_index()
# 11) Renomear colunas de complexidade
colunas_complexidade = {col: f'COMPLEXIDADE_{col}' for col in tabela_resumo.columns if col not in ['MES', 'ANO', 'TIPO_DE_PROJETOS']}
tabela_resumo = tabela_resumo.rename(columns=colunas_complexidade)
# 12) Adicionar coluna de TOTAL
colunas_complex = [col for col in tabela_resumo.columns if 'COMPLEXIDADE' in col]
tabela_resumo['TOTAL_PROJETOS'] = tabela_resumo[colunas_complex].sum(axis=1)
# 13) Adicionar nome do mês por extenso
meses_nome = {
    1: 'Janeiro', 2: 'Fevereiro', 3: 'Março', 4: 'Abril', 5: 'Maio', 6: 'Junho',
    7: 'Julho', 8: 'Agosto', 9: 'Setembro', 10: 'Outubro', 11: 'Novembro', 12: 'Dezembro'
}
tabela_resumo['MES_NOME'] = tabela_resumo['MES'].map(meses_nome)
# 14) ✅ Reordenar colunas: MES e ANO lado a lado
colunas_finais = ['MES', 'ANO', 'MES_NOME', 'TIPO_DE_PROJETOS', 'TOTAL_PROJETOS'] + [col for col in tabela_resumo.columns if 'COMPLEXIDADE' in col]
tabela_resumo = tabela_resumo[colunas_finais]
# 15) ✅ Ordenar por ANO → Mês → Tipo de Projeto (ordem cronológica correta)
tabela_resumo = tabela_resumo.sort_values(['ANO', 'MES', 'TIPO_DE_PROJETOS'])
tabela_resumo</code>
    </pythonScript>
  </pythonScripts>
</python>
</file>

<file path=xl/sharedStrings.xml><?xml version="1.0" encoding="utf-8"?>
<sst xmlns="http://schemas.openxmlformats.org/spreadsheetml/2006/main" count="6885" uniqueCount="1476">
  <si>
    <t xml:space="preserve"> </t>
  </si>
  <si>
    <t>ID</t>
  </si>
  <si>
    <t>Projeto</t>
  </si>
  <si>
    <t>Descrição</t>
  </si>
  <si>
    <t>Prioridade</t>
  </si>
  <si>
    <t>Responsável</t>
  </si>
  <si>
    <t>FTEs</t>
  </si>
  <si>
    <t>Valor previsto</t>
  </si>
  <si>
    <t>Valor gasto</t>
  </si>
  <si>
    <t>Data Início Planej.</t>
  </si>
  <si>
    <t>Data Fim Planej.</t>
  </si>
  <si>
    <t>Data de início</t>
  </si>
  <si>
    <t>Data Fim Real</t>
  </si>
  <si>
    <t>Total de tarefas</t>
  </si>
  <si>
    <t>Tarefas Concluídas</t>
  </si>
  <si>
    <t>Tarefas em andamento</t>
  </si>
  <si>
    <t>Tarefas atrasadas</t>
  </si>
  <si>
    <t>Tarefas não iniciadas</t>
  </si>
  <si>
    <t>Status</t>
  </si>
  <si>
    <t>% de Conclusão</t>
  </si>
  <si>
    <t>GAB TUBO SUPERIOR 21, 27 E 35 (980102670500)</t>
  </si>
  <si>
    <t>Projeto Gabarito Tubo Superior 21,27 e 35</t>
  </si>
  <si>
    <t>3- Alta</t>
  </si>
  <si>
    <t>Evandro</t>
  </si>
  <si>
    <t>GAB ESCADA MAIOR 13, 16, 21, 25T, 32 E 35 (980102640200)</t>
  </si>
  <si>
    <t>Projeto Gabarito Tubo Superior 13, 16, 21, 25T, 32 E 35</t>
  </si>
  <si>
    <t>Gabarito Chassi 21000</t>
  </si>
  <si>
    <t>Projeto Gabarito Chassi 21000</t>
  </si>
  <si>
    <t>Gabarito Caixa Coletora 27000</t>
  </si>
  <si>
    <t>Projetar Gabarito Caixa coletora 27000</t>
  </si>
  <si>
    <t>Gabarito Chassi 27000</t>
  </si>
  <si>
    <t>Projetar Gabarito Chassi 27000</t>
  </si>
  <si>
    <t>Gabarito Reforço Frontal 27000</t>
  </si>
  <si>
    <t>Projetar Gabarito Reforço Frontal 27000</t>
  </si>
  <si>
    <t>Fabricio</t>
  </si>
  <si>
    <t>Gabarito Reforço traseiro 27000</t>
  </si>
  <si>
    <t>Projetar Gabarito Reforço Traseiro 27000</t>
  </si>
  <si>
    <t>Gabarito Reforço Lateral 27000</t>
  </si>
  <si>
    <t>Projetar Gabarito Reforço Lateral 27000</t>
  </si>
  <si>
    <t>Gabarito Caixa Coletora 21000</t>
  </si>
  <si>
    <t>Projetar Gabarito Caixa Coletora 21000</t>
  </si>
  <si>
    <t>Gabarito Funil 27000</t>
  </si>
  <si>
    <t>Projetar Gabarito Funil 27000</t>
  </si>
  <si>
    <t>Gabarito Chassi Rob 440/480</t>
  </si>
  <si>
    <t>Projetar Gabarito Chassi Rob 440/480</t>
  </si>
  <si>
    <t>Gabarito Tubo Intermediário 21, 25T e 27 Complemento</t>
  </si>
  <si>
    <t>Projetar Gabarito Tubo Intermediário 21,25T e 27 Complemento</t>
  </si>
  <si>
    <t>Gabarito Tubo Intermediário 27</t>
  </si>
  <si>
    <t>Projetar Gabarito Tubo Intermediário 27000</t>
  </si>
  <si>
    <t>Gabarito Cintas Soldadas 21, 25 e 27</t>
  </si>
  <si>
    <t>Projetar Gabarito Cintas Soldadas 21,25 e 27</t>
  </si>
  <si>
    <t>Gabarito Caixa Coletora 16000</t>
  </si>
  <si>
    <t>Projetar Gabarito Caixa Coletora 16000</t>
  </si>
  <si>
    <t>Gabarito Articulação 16000</t>
  </si>
  <si>
    <t>Projetar Gabarito Articulação 16000</t>
  </si>
  <si>
    <t>Gabarito Tubo Superior 16000</t>
  </si>
  <si>
    <t>Projetar Gabarito Tubo Superior 16000</t>
  </si>
  <si>
    <t>Gabarito Cabeçalho 21000</t>
  </si>
  <si>
    <t>Projetar Gabarito Cabeçalho 21000</t>
  </si>
  <si>
    <t>Carro de Transporte P/Movimentação Interna</t>
  </si>
  <si>
    <t>Desenvolver conceito e o projeto</t>
  </si>
  <si>
    <t>2- Média</t>
  </si>
  <si>
    <t>Gabarito Cantos 21000</t>
  </si>
  <si>
    <t>Projetar Gabarito Cantos 21000</t>
  </si>
  <si>
    <t>Escada Expedição</t>
  </si>
  <si>
    <t>Gabarito Articulação Tubo Ø500</t>
  </si>
  <si>
    <t>Projetar Gabarito Articulação Tubo Ø500</t>
  </si>
  <si>
    <t>Gabarito Cantos 27000</t>
  </si>
  <si>
    <t>Projetar Gabarito Cantos 27000</t>
  </si>
  <si>
    <t>Teste Estanqueidade VA60L</t>
  </si>
  <si>
    <t>Gabarito VA 90L</t>
  </si>
  <si>
    <t>Projetar Gabarito VA 90L</t>
  </si>
  <si>
    <t>Teste Estanqueidade VA90L</t>
  </si>
  <si>
    <t>Reforma Gabarito Cambão</t>
  </si>
  <si>
    <t>Migrar arquivos para o tean center e reprojetar o necessario</t>
  </si>
  <si>
    <t>Gabarito Fuinil 21000</t>
  </si>
  <si>
    <t>Projetar Gabarito Funil 21000</t>
  </si>
  <si>
    <t>Gab Articulação 10.000</t>
  </si>
  <si>
    <t>projetar gabarito para Articulação tubo 320</t>
  </si>
  <si>
    <t>Gab tubo intermediário 10.000</t>
  </si>
  <si>
    <t>projetar gabarito para tubo intermediário 10.000</t>
  </si>
  <si>
    <t>Gab Caixa Coletora 10.000</t>
  </si>
  <si>
    <t>projetar gabarito caixa coletora 10.000</t>
  </si>
  <si>
    <t>Gab tubo superior 10.000</t>
  </si>
  <si>
    <t>projetar Gab tubo superior 10.000</t>
  </si>
  <si>
    <t>Projeto Linha de Vida</t>
  </si>
  <si>
    <t>1- Baixa</t>
  </si>
  <si>
    <t>Gabarito Carro Dianteiro Linha Leve</t>
  </si>
  <si>
    <t>Simulação de Carga Austrália</t>
  </si>
  <si>
    <t xml:space="preserve">Suportes para Carga conteiner 2 </t>
  </si>
  <si>
    <t>projetar suportes para carga</t>
  </si>
  <si>
    <t>Suportes para Carga conteiner 2X32.000</t>
  </si>
  <si>
    <t>GAB FRESAGEM SUPORTE LAMINA CRS</t>
  </si>
  <si>
    <t>PROJETAR E DESENVOLVER GABARITO</t>
  </si>
  <si>
    <t>GAB CHASSI NOVA CRS 7</t>
  </si>
  <si>
    <t>GAB CAÇAMBA CRS 7 NOVA</t>
  </si>
  <si>
    <t>GAB LATERAL CRS3 E 4 PARA ROBO</t>
  </si>
  <si>
    <t>AJUSTAR GABARITO</t>
  </si>
  <si>
    <t xml:space="preserve">TANQUE PARA FLUIDO - USINAGEM </t>
  </si>
  <si>
    <t xml:space="preserve">MODELAGEM 3D E DETALHAMENTO </t>
  </si>
  <si>
    <t>Bruno Pivoto</t>
  </si>
  <si>
    <t>GAB. ROTOR BCI 200, 250, 300, 400, 500</t>
  </si>
  <si>
    <t>PROJETAR, MODELAR E DETALHAR</t>
  </si>
  <si>
    <t xml:space="preserve">MOLDE ZOCOTEC </t>
  </si>
  <si>
    <t>DISPOSITIVO DE FIXAÇÃO CRP 4.5</t>
  </si>
  <si>
    <t xml:space="preserve">Plataforma BCI 500 Expointer </t>
  </si>
  <si>
    <t>Modelar estrutura para expor as BCI's na Expointer</t>
  </si>
  <si>
    <t>Passa ou não Passa Plainas Niveladoras linha leve e pesada</t>
  </si>
  <si>
    <t xml:space="preserve">Projetar, Modelar e detalhar </t>
  </si>
  <si>
    <t>Passa ou não passa flanges superiores AGRIVAL 60L</t>
  </si>
  <si>
    <t>U e I de transporte para as plainas da linha leve</t>
  </si>
  <si>
    <t>Suporte de transporte TA 10 e TA14</t>
  </si>
  <si>
    <t xml:space="preserve">Caixa para Walkie Talkies </t>
  </si>
  <si>
    <t>Suporte para quadro sala de reunião</t>
  </si>
  <si>
    <t>Dispositivo de transporte rexter</t>
  </si>
  <si>
    <t>Detalhar</t>
  </si>
  <si>
    <t>Relatório Processo de Solda em Inox MIG/MAG</t>
  </si>
  <si>
    <t xml:space="preserve">Testes e Elaboração </t>
  </si>
  <si>
    <t>João Calheiros</t>
  </si>
  <si>
    <t xml:space="preserve">Gabarito para os gabaritos </t>
  </si>
  <si>
    <t xml:space="preserve">Auxilio e acompanhamento na montagem </t>
  </si>
  <si>
    <t>Gerar DXF's de peças para o CNC</t>
  </si>
  <si>
    <t xml:space="preserve">Gerar DXF's </t>
  </si>
  <si>
    <t>Suportes para transporte  REXTER</t>
  </si>
  <si>
    <t>Montagem do eixo do graneleiro para exportação da AUSTRALIA</t>
  </si>
  <si>
    <t xml:space="preserve">Acompanhar e auxiliar montagem </t>
  </si>
  <si>
    <t xml:space="preserve">Trabalho Padrão da Operação de Serragem de Aços </t>
  </si>
  <si>
    <t xml:space="preserve">Estudar processo e elaborar dovcumentação </t>
  </si>
  <si>
    <t>Relatório Processo de Solda TIG</t>
  </si>
  <si>
    <t>Documentação Máquinas de Corte a Laser</t>
  </si>
  <si>
    <t xml:space="preserve">Elaborar Instrução de Trabalho e Sequência Operacional </t>
  </si>
  <si>
    <t>Simulação de Carga Zambia</t>
  </si>
  <si>
    <t>Simular carga em container</t>
  </si>
  <si>
    <t xml:space="preserve">Simulação de Carga Colombia </t>
  </si>
  <si>
    <t xml:space="preserve">Simulação de Carga Panamá </t>
  </si>
  <si>
    <t>Gabarito para corte de eixo FTA</t>
  </si>
  <si>
    <t xml:space="preserve">Produção de caixas pradrão para peças de reposição em carregamentos </t>
  </si>
  <si>
    <t>Simular, projetar, modelar e detalhar</t>
  </si>
  <si>
    <t xml:space="preserve">Planilha de Controle Corte e Sobra </t>
  </si>
  <si>
    <t xml:space="preserve">Estudar , Elaborar, Implementar </t>
  </si>
  <si>
    <t xml:space="preserve">Teste de Soldagem MIG e TIG para Orçamento de Máquinas Sumig </t>
  </si>
  <si>
    <t xml:space="preserve">Observar e Testar </t>
  </si>
  <si>
    <t xml:space="preserve">Relatório Processo de Solda MIG/MAG Aços Carbono </t>
  </si>
  <si>
    <t xml:space="preserve">Pesquisar, Escrever, Simular e Testar </t>
  </si>
  <si>
    <t>Simulação de Carga EUA - Agrival 60L</t>
  </si>
  <si>
    <t>Dispositivo de solda para travamento tubos GBX</t>
  </si>
  <si>
    <t>Fagner</t>
  </si>
  <si>
    <t>Dispositivo de armazenagem paineis GBX</t>
  </si>
  <si>
    <t>Layout Agrimec Simulação robôs</t>
  </si>
  <si>
    <t>Desenvolver Layout estado atual e futuro  simulando performance dos componente soldados nos robôs.</t>
  </si>
  <si>
    <t>Alison</t>
  </si>
  <si>
    <t>Dispositivo para pintura e estufagem</t>
  </si>
  <si>
    <t>layout conteiner 20 pés plantadora de toletes</t>
  </si>
  <si>
    <t>Projetar layout</t>
  </si>
  <si>
    <t>Dispositivo de fixação de barra para posicionamento da caixa de descarga do gbx 16000 (solicitado pelo rudi)</t>
  </si>
  <si>
    <t>Gabarito para estrutura do carro dianteiro da plaina robust 440 e 480</t>
  </si>
  <si>
    <t>Projeto e detalhamento</t>
  </si>
  <si>
    <t>Dispositivo fixação para corte de tubo 80mm usinado</t>
  </si>
  <si>
    <t>Dispositivo para recorte em tubo PVC</t>
  </si>
  <si>
    <t>Dispositivo de fixação de barra para posicionamento da caixa de descarga do gbx 25000 (solicitado pelo rudi)</t>
  </si>
  <si>
    <t xml:space="preserve">Mudança de Layout Polo </t>
  </si>
  <si>
    <t>Elaborar proposta de novo layout para Polo</t>
  </si>
  <si>
    <t>Simulação de carga. quantidades de máquinas: 
Conteiner 40 pés: NSA 10, TA 10H, RFA 1360H;
Conteiner 20 pés: VA 40L, BCI 200, BCI 300, ROTOCARP 2L</t>
  </si>
  <si>
    <t>Simular a maior quantidade possível de carga que possa caber dentro do contêiner.</t>
  </si>
  <si>
    <t>Norma de qualidade para engenharia: Determinação de tolerâncias para processos de corte e conformação mecânica</t>
  </si>
  <si>
    <t>Desenvolver documento padronizando as tolerâncias e fatores K utilizados nos processos de conformação mecânica e corte</t>
  </si>
  <si>
    <t xml:space="preserve">Laureane </t>
  </si>
  <si>
    <t>Instrução de trabalho para Produção: Diferenças entre as Normas AWS A2.4 e ISO 2554 de simbologia de soldagem</t>
  </si>
  <si>
    <t>Desenvolver documento demonstrando as diferenças entre as normas de simbologia de soldagem (ISO x AWS)</t>
  </si>
  <si>
    <t>Desenvolvimento de tabela e livreto para soldadores e montadores com as diferenças entre as normas AWS e ISO de simbologia de soldagem</t>
  </si>
  <si>
    <t xml:space="preserve">Elaborar tabela e livreto com as principais diferenças entre as normas (AWS x ISO) </t>
  </si>
  <si>
    <t>Elaboração de instrução de trabalho e tabela para obtenção dos tempos de setup e processamento dos processos produtivos</t>
  </si>
  <si>
    <t>Elaborar Instrução de Trabalho para obter os tempos de setup e processamento dos processos produtivos e posteriormente elaborar uma tabela para apontamento dos tempos</t>
  </si>
  <si>
    <t xml:space="preserve">Desenvolvimento de tabela e livreto para soldadores e montadores sobre simbologia de soldagem e exemplificação das juntas de solda </t>
  </si>
  <si>
    <t xml:space="preserve">Elaborar tabela e livreto para soldadores e montadores demonstrando as simbologias de solda e as respectivas juntas soldadas </t>
  </si>
  <si>
    <t>Simulação de carga maquinas: ERP, CRP E BROTAS 2L.</t>
  </si>
  <si>
    <t>Simulação de carga</t>
  </si>
  <si>
    <t>fagner</t>
  </si>
  <si>
    <t>Classificação de Soldadores</t>
  </si>
  <si>
    <t>Desenvolver método e certificado para classificação de soldadores</t>
  </si>
  <si>
    <t>Elaboração de Template para EPS</t>
  </si>
  <si>
    <t xml:space="preserve">Elaborar um template editável para confecção da documentação dos processos de solda </t>
  </si>
  <si>
    <t xml:space="preserve">Determinação dos Parâmetros de Solda para Elaboração de EPS </t>
  </si>
  <si>
    <t xml:space="preserve">Simulação Numérica dos Modelos Físicos e Revisão de Literatura </t>
  </si>
  <si>
    <t>Dispositivo de fixação para montagem do mancal do helicóide de graneleiro</t>
  </si>
  <si>
    <t>Simulação de carga de container 40 pés dry. 2 graneleiros 25000 triflex modelo antigo e 2 modelos novos.</t>
  </si>
  <si>
    <t>Gabarito caixa de coleta graneleiro 16000</t>
  </si>
  <si>
    <t>projeto e detalhamento</t>
  </si>
  <si>
    <t>Relatório para solcitação de instrumentos de medição para controle de qualidade da ACES Peças</t>
  </si>
  <si>
    <t>Fazer levantamento dos instrumentos de medição que precisam ser adquiridos para implementação de controle de qualidade na ACES e escrever relatório para aprovação da compra</t>
  </si>
  <si>
    <t>Laureane</t>
  </si>
  <si>
    <t>Relatório da produção referente as plainas niveladoras</t>
  </si>
  <si>
    <t>Desenvolver relatório com problemas e/ou situações percebidas na produção com relação aos ultimos lotes de plainas niveladoras e passar para o projetista responsável</t>
  </si>
  <si>
    <t>Gabaritos para calandra e dobra</t>
  </si>
  <si>
    <t>Fazer levanetamento de raios e ângulos das peças que passam por calandra e dobra para verificar a viabilidade e necessidade da produção de gabaritos</t>
  </si>
  <si>
    <t xml:space="preserve">Revisar e desenvolver fluxograma para os procedimentos operacionais de cadastro e custeio </t>
  </si>
  <si>
    <t>Revisar, corrigir e desenvolver fluxograma relacionado a documentação de procedimento operacional sobre cadastro de produtos e custeio</t>
  </si>
  <si>
    <t>Definir tolerâncias para empenamento de peças</t>
  </si>
  <si>
    <t>Fazer estudo para dinifir quais as tolerâncias para peças que sofrem empenamento, para então ser aplicado no controle de qualidade da ACES Peças</t>
  </si>
  <si>
    <t>Copiar grade da mesa de corte laser CALFRAN</t>
  </si>
  <si>
    <t>Condução dos testes de soldagem para elaboração de EPS</t>
  </si>
  <si>
    <t>Condução de testes de soldagem em ASTM A36 e SAE 304 com espessuras indo de 2 mm a 1/2", em juntas de topo e filete, nas posições plana, horizontal, vertical ascendente e descendente num total de 68 testes.</t>
  </si>
  <si>
    <t xml:space="preserve">João Calheiros </t>
  </si>
  <si>
    <t>Gabarito tirante plaina niveladora linha leve</t>
  </si>
  <si>
    <t xml:space="preserve">Ensaio de macrografia nos corpos de Prova soldados para teste. </t>
  </si>
  <si>
    <t xml:space="preserve">Realização de ensaio de macrografia para avaliar a macroestrutura das soldas e determinar propriedades como fusão e e penetração a fim de validar os parâmetros de soldagem utilizados nos testes em 102. </t>
  </si>
  <si>
    <t xml:space="preserve">Criação de documentação relacionada aos testes com os parâmetros e a macrografia (102 e 104). </t>
  </si>
  <si>
    <t>Escrita de relatórios sobre os testes, relatório sobre a macrografia, confecção de template em excel e de automação para produção de templates.</t>
  </si>
  <si>
    <t>Simulação carga GBX 10000 flex com e sem rodas</t>
  </si>
  <si>
    <t xml:space="preserve">simulação de carga de container </t>
  </si>
  <si>
    <t>Linha de vida para trabalho em altura</t>
  </si>
  <si>
    <t>Desenvolver instrução de trabalho para controle de qualidade na ACES</t>
  </si>
  <si>
    <t>Desenvolver instrução de trabalho para controle de qualidade na ACES dos processos de dobra, corte CNC, guilhotina e corte cerra</t>
  </si>
  <si>
    <t>Determinar tempo padrão para os processos</t>
  </si>
  <si>
    <t>Determinar um tempo padrão para os processos produtivos primários</t>
  </si>
  <si>
    <t>Estudos das roscas não padronizadas</t>
  </si>
  <si>
    <t>teste para descobrir a folga no passo correta para fabricação de gabaritos</t>
  </si>
  <si>
    <t>Simulação de carga de container 40 pés dry. Graneleiro 25000 triflex modelo antigo</t>
  </si>
  <si>
    <t>Desenvolvimento de treinamento para os inspetores de soldagem</t>
  </si>
  <si>
    <t>Desenvolver treinamento para os inspetores de soldagem, com elaboração de apostila, apresentação e avaliação dos conhecimentos passados.</t>
  </si>
  <si>
    <t>Elaboração de Documentação sobre a EPS: EPS, Relatório dos Testes da EPS, Relatório dos Ensaios de Macrografias e Relatórios dos Ensaios de Dobramento</t>
  </si>
  <si>
    <t xml:space="preserve">Documentar os procedimentos e as conclusões  que  foram obtidas nos teste de parâmetros da EPS, nos ensaios de macrografia e nos ensaios de dobramento. </t>
  </si>
  <si>
    <t xml:space="preserve">Estudo sobre a influência da presença de chanfro no fechamento do rolo das taipadeiras devido a problemas de campo. </t>
  </si>
  <si>
    <t xml:space="preserve">Testar com um corpo de prova, no robô de solda,  soldagem com e sem presença de chanfro e com diversas configurações de parâmetros a fim de determinar qual configuração resulta em maior resistência para a junta soldada. </t>
  </si>
  <si>
    <t>Relatório roscas despadronizadas</t>
  </si>
  <si>
    <t>Documentar testes realizados para obtenção das folgas necessárias para serem produzidas as roscas despadronizadas</t>
  </si>
  <si>
    <t>William Rosa</t>
  </si>
  <si>
    <t>Dispositivo de dobramento</t>
  </si>
  <si>
    <t>Desenvolver projeto de dispositivo para dobramento</t>
  </si>
  <si>
    <t>Reator de tratamento de efluentes</t>
  </si>
  <si>
    <t>Desenvolver projeto do reator para tratamento de efluentes</t>
  </si>
  <si>
    <t>Simulação carga exportação Austrália</t>
  </si>
  <si>
    <t>simular carregamento de container 40 pés, HC open top com 1 rexxter 3650, 2 BCI 250E, 2 BCI 300E, 3 VA 55L e seus kits de reposição</t>
  </si>
  <si>
    <t>Caixa de madeira para tanque inferior do graneleiro 16000 exportação Austrália</t>
  </si>
  <si>
    <t>Projeto de uma caixa de madeira para transporte do tanque inferior do graneleiro 16000</t>
  </si>
  <si>
    <t>Elaboração de Relatório Técnico comparativo entre soldagem robotizada e soldagem com arco submerso</t>
  </si>
  <si>
    <t>Analisar, do ponto de vista produtivo, as vantagens e desvantagens da utilização de processos diferentes de soldagem (arco submerso x soldagem robotizada).</t>
  </si>
  <si>
    <t>Jackson</t>
  </si>
  <si>
    <t>Projeto de uma mesa para teste de fluxo hidráulico</t>
  </si>
  <si>
    <t>Desenvolver uma mesa articulada e desmontável para testar um fluxo de linha hidráulica.</t>
  </si>
  <si>
    <t>Projeto Gabarito para Cubo de Roda 8 furos</t>
  </si>
  <si>
    <t>Elaborar gabarito para suporte cubo de roda 8 furos</t>
  </si>
  <si>
    <t>Documento sobre a qualificação dos soldadores</t>
  </si>
  <si>
    <t>Elaborar um documento de engenharia descrevendo a qualificação dos soldadores em níveis e subníveis</t>
  </si>
  <si>
    <t>Gabarito para soldagem dos flanges caixa Agrival AC</t>
  </si>
  <si>
    <t>Modelagem do gabarito de soldagem dos flanges para evitar distorções e elaboração do detalhamento técnico.</t>
  </si>
  <si>
    <t>Atualização Custeio Geral TECNICON 2025</t>
  </si>
  <si>
    <t>Estudo para atualização dos custos de mão de obra e máquina no TECNICON</t>
  </si>
  <si>
    <t>João Paulo Bubicz</t>
  </si>
  <si>
    <t>Bancada p/rotores BCI conjunto com ponteiras AC</t>
  </si>
  <si>
    <t>Dispositivo para verificação de empenamento em rotores BCI, utilizando relógio comparador."</t>
  </si>
  <si>
    <t>Simulação carga exportação Republica Dominicana</t>
  </si>
  <si>
    <t>Simulação de carga de 5 TA10 e 1 PNA 48 no contêiner, criação dos suportes de fixação, definição do layout dos equipamentos com os suportes e elaboração da documentação de carga e descarga individual e geral do conjunto no contêiner.</t>
  </si>
  <si>
    <t>Cj sdd gabarito 440 / 480</t>
  </si>
  <si>
    <t>Revisão de projeto antigo com verificação de interferências e análise de possíveis ajustes em componentes.</t>
  </si>
  <si>
    <t>Treinamento dos Inspetores de Soldagem</t>
  </si>
  <si>
    <t xml:space="preserve">Treinamento ministrado por equipe de engenharia de soldagem que aborda os principais tópicos necessários ao trabalho dos inspetores de soldagem envolvendo aspectos teóricos, práticos e normativos do processos de soldagem e da rotina de inspeção. </t>
  </si>
  <si>
    <t>Gabarito Chassi 440 e 480</t>
  </si>
  <si>
    <t>Estudo e definição da posição ideal dos rodízios para garantir mobilidade e estabilidade dos gabaritos, além da bipartição estratégica visando facilitar transporte, armazenamento e montagem.</t>
  </si>
  <si>
    <t>Gabarito Chassi NSA10</t>
  </si>
  <si>
    <t xml:space="preserve">Instalaçõa dos rodizio </t>
  </si>
  <si>
    <t>Peças complemento conj ( pedido Jorge)</t>
  </si>
  <si>
    <t xml:space="preserve">Modelagem complementar de uma peça existente </t>
  </si>
  <si>
    <t>GABARITO CHASSI ROB 10</t>
  </si>
  <si>
    <t xml:space="preserve">redetalhamento e instalação rodizios </t>
  </si>
  <si>
    <t>Estudo comparativo entre bicos de contato de soldagem para Soldagem Robotizada - Alternativa de fornecimento.</t>
  </si>
  <si>
    <t>Analisar o desempenho, avaliar utilização e documentar os dados oriundos dos testes realizados com o novo modelo de  bico de contato de soldagem proposto.</t>
  </si>
  <si>
    <t>Mapeamento de interferências no setor da usinagem</t>
  </si>
  <si>
    <t>Analisar e relacionar os motivos para acontecer os atravessamentos e retrabalho das peças no setor</t>
  </si>
  <si>
    <t>Victor Canellas</t>
  </si>
  <si>
    <t>Realização do relatório após o mapeamento da usinagem</t>
  </si>
  <si>
    <t xml:space="preserve">Montar um relatório detalhando os motivos de haver diversas pausas no setor de usinagem para realização de retrabalhos e atravessamentos que ocorrem no setor </t>
  </si>
  <si>
    <t xml:space="preserve">Análise de Falha das Juntas Soldadas do RF 3900 REXTER </t>
  </si>
  <si>
    <t xml:space="preserve">Descobrir casua raiz da falha e propor soluções </t>
  </si>
  <si>
    <t>Peças reforma taipadera ( Davi )</t>
  </si>
  <si>
    <t>Modelar peças solicitadas pela Direção</t>
  </si>
  <si>
    <t xml:space="preserve">Dispositivo para teste eixo Enleirador </t>
  </si>
  <si>
    <t>Dispositivo para verificação de esforço no eixo, para analise tempera e vazamentos.</t>
  </si>
  <si>
    <t>Dispositivo para teste Soldagem</t>
  </si>
  <si>
    <t>Dispositivo para fixação tubo para prova soldagem.</t>
  </si>
  <si>
    <t>Dispositivo para soldagem de tubo de descarga de graneleiro</t>
  </si>
  <si>
    <t>modelagem, detalhamento e fabricação de dispositivo para robo de soldagem</t>
  </si>
  <si>
    <t>Simulação carga exportação Argentina</t>
  </si>
  <si>
    <t>Modelagem e detalhamento do layout das peças da maquina dispostas na prancha do caminhão junto com a disposição das peças sobressalentes na caixa de kit de reposição</t>
  </si>
  <si>
    <t>Roldana para bandeja de maquina do corte laser</t>
  </si>
  <si>
    <t>modelar, detalhar e fabricar roldanas para substituir as que sao usadas nas bandejas que recolhem metal derretido das maquinas de corte</t>
  </si>
  <si>
    <t>Alteração de gabarito plaina multilaminas linha leve</t>
  </si>
  <si>
    <t>modelagem, detalhamento e fabricação e de torre nova para gabarito do carro dianteiro da linha leve</t>
  </si>
  <si>
    <t>Dispositivo de soldagem torre carro dianteiro linha leve</t>
  </si>
  <si>
    <t>modelar, detalhar e fabricar dispositivo de gabarito para soldagem de torre do carro dianteiro da linha leve</t>
  </si>
  <si>
    <t>simulação de carga de caixa de madeira</t>
  </si>
  <si>
    <t>simulação de carga de caixa de madeira
 com uma AGRIVAL 60L e mais caixa
 de itens de reposição.</t>
  </si>
  <si>
    <t>Dispositivo de soldagem CRS-5</t>
  </si>
  <si>
    <t xml:space="preserve">Desenvolver projeto de dispositivo de gabarito para máquina CRS - 5 </t>
  </si>
  <si>
    <t>Dispositivo de soldagem mão francesa chassi linha leve</t>
  </si>
  <si>
    <t>Desenvolver projeto de sispositivo para a mão francesa do chassi da plaina linha leve</t>
  </si>
  <si>
    <t>Dispositivo de soldagem bucha carro traseiro linha leve</t>
  </si>
  <si>
    <t>Desenvolver projeto de dispositivo de soldagem para a bucha do carro traseiro da plaina linha leve</t>
  </si>
  <si>
    <t>Verificação e análise de Lead Time de lotes de conjuntos formados por união de perfis contidos nos implementos TA 10 e TA 12  produzidos no setor de Soldagem Robotizada</t>
  </si>
  <si>
    <t>Verificar os tempos reais de produção e comparar com estimativas realizadas no projeto n°120.</t>
  </si>
  <si>
    <t>Desenvolvimento de Dispositivo de Apoio e Posicionamento para Montagem de Graneleiros</t>
  </si>
  <si>
    <t>Pensar e desenvolver dispositivo para montagem final de graneleiros, facilitando o posicionamento, garantindo segurança e evitando riscos nas superfícies pintadas com pontos de contato revestidos.</t>
  </si>
  <si>
    <t xml:space="preserve">Escada de degraus para o Reator de fluidos </t>
  </si>
  <si>
    <t>Iniciar a modelagem da escada de acesso para reator de fluidos, incluindo suporte, degraus, corrimãos e fixações, garantindo segurança e conformidade com normas.</t>
  </si>
  <si>
    <t>Tubos / transições ( para Jorge )</t>
  </si>
  <si>
    <t xml:space="preserve">Modelagem Tubos e transiçõa a pedido de um cliente </t>
  </si>
  <si>
    <t>Gabarito Asas Rob 440/480</t>
  </si>
  <si>
    <t>Transferir para dentro Teamcenter / Redetalhar os componentes/ verificar montagem / interferencias</t>
  </si>
  <si>
    <t>Tubulação Conj E2,65 AC Peças p/Jorge</t>
  </si>
  <si>
    <t>Modelagem de tubulações e detalhamento</t>
  </si>
  <si>
    <t>Elaboração de documentação para a padronização da coleta de dados referentes ao setor de Soldagem Robotizada.</t>
  </si>
  <si>
    <t>Criação de documento para orientar a coleta de dados. Formação de base para demais documentações relacionadas à coleta de dados.</t>
  </si>
  <si>
    <t>Projeto Cilindro ID-145 (cliente Agrimec)</t>
  </si>
  <si>
    <t>Projetar e detahar cilindro conforme solicitaçõa cliente...processo IDEMA</t>
  </si>
  <si>
    <t>Projeto Cilindro ID-150(cliente Tractorterra)</t>
  </si>
  <si>
    <t>Detalhamento técnico para fabricação de cilindros, seguindo processos IDEMA.</t>
  </si>
  <si>
    <t>Projeto Cilindro ID-3716(cliente Viapiana)</t>
  </si>
  <si>
    <t xml:space="preserve">Modelagem do projeto realizada conforme a solicitação do cliente, considerando o curso e o entre-eixos dos olhais. Com a inclusão das vedações previstas – dois gaxetas e uma cinta guia – o diâmetro interno necessário ficou alguns milímetros maior do que o solicitado, impactando o entre-eixos. Será necessário tratar com o cliente sobre o ajuste após a finalização da modelagem. </t>
  </si>
  <si>
    <t>Tabela para orçamento cilindros novos LM Pulverizadores</t>
  </si>
  <si>
    <t>Montar planilha de matéria-prima dos componentes para orçamento de fabricação de cilindros novos (clientes novos)</t>
  </si>
  <si>
    <t>Tabela para orçamento cilindros novos Schmerkel</t>
  </si>
  <si>
    <t>Gabarito suporte das facas</t>
  </si>
  <si>
    <t xml:space="preserve">transferir para dentro do teamcenter, redetalhar e adaptar dispositivo para todas os rolos facas </t>
  </si>
  <si>
    <t>Tabela para orçamento cilindros novos Oldra : CJ0285 CJ0415 CJ0134 CJ0129 CJ0761 CJ0121 CJ0142</t>
  </si>
  <si>
    <t xml:space="preserve">Montar planilha de matéria-prima dos componentes para orçamento de fabricação de cilindros novos (clientes novos) 
</t>
  </si>
  <si>
    <t>Acompanhamento montagem gabarito carro dianteiro linha leve</t>
  </si>
  <si>
    <t>Acompanhamento de montagem e tryout de gabrito</t>
  </si>
  <si>
    <t>Gabarito suporte intermediario TA10</t>
  </si>
  <si>
    <t>modelagem, detalhamento e fabricação</t>
  </si>
  <si>
    <t>Atualização Documentação Exportação Rep. Dominicana</t>
  </si>
  <si>
    <t xml:space="preserve">Atualização do modo de embarque dos volumes e detalhamento do layout do container </t>
  </si>
  <si>
    <t>corpo de prova para teste de solda</t>
  </si>
  <si>
    <t>corpo de prova passa/não passa</t>
  </si>
  <si>
    <t xml:space="preserve">Revisão das vedações </t>
  </si>
  <si>
    <t>Seminário Powermig e Lincoln Electric</t>
  </si>
  <si>
    <t xml:space="preserve">Visita ao seminário de soldagem para análise de produtos e tecnologias  atuais que podemos vir a adquirir e que oferecem vantagens competivivas. </t>
  </si>
  <si>
    <t xml:space="preserve">Aplicativo Registrador de Atividades </t>
  </si>
  <si>
    <t xml:space="preserve">Desenvolvimento de Aplicação para Controle de Atividades na Engenharia de Processos. </t>
  </si>
  <si>
    <t>Qualificação Soldador Emerson</t>
  </si>
  <si>
    <t xml:space="preserve">Projeto piloto para Treinamento de Soldadores </t>
  </si>
  <si>
    <t xml:space="preserve">Revisão da tabela de orçamento para clientes SANIG e SCHMERKEL </t>
  </si>
  <si>
    <t xml:space="preserve">Revisado todas as vedações e componentes </t>
  </si>
  <si>
    <t>Elaboração de instrução de trabalho. IT_PRO_XX_REGISTRO DE TEMPOS E EVENTOS -SOLDAGEM ROBOTIZADA</t>
  </si>
  <si>
    <t>Elaboração de instrução de trabalho para o registro de tempos e eventos no setor de Soldagem Robotizada.</t>
  </si>
  <si>
    <t>Elaboração de Instrução de trabalho. IT_PRO_XX_REGISTRO DE TEMPOS DE PARADA DE PRODUÇÃO - SOLDAGEM ROBOTIZADA.</t>
  </si>
  <si>
    <t>Elaboração de instrução de trabalho para o registro de tempos de parada de produção.</t>
  </si>
  <si>
    <t>Treinamento dos líderes sobre normatização de soldagem</t>
  </si>
  <si>
    <t xml:space="preserve">Conscientiar sobre a normatização, alinhar sobre os procedimentos e atribuições dos líderes, inpetores e soldadores no programa de soldagem. </t>
  </si>
  <si>
    <t>Reforma gabarito caçamba cata pedra</t>
  </si>
  <si>
    <t>atualização de gabarito</t>
  </si>
  <si>
    <t>Lança com feltro para empilhadeiras</t>
  </si>
  <si>
    <t>Atualização de dispositivo</t>
  </si>
  <si>
    <t>Gabarito chassi TA10</t>
  </si>
  <si>
    <t>Desenvolvimento gabarito alinhamento ponteiras p/ cil. hidr. crs-5</t>
  </si>
  <si>
    <t>Tabela para orçamento cilindros novos Farenzena</t>
  </si>
  <si>
    <t>Montar planilha de materia prima dos componentes para orçamento de cilindros novos (clientes novos)</t>
  </si>
  <si>
    <t xml:space="preserve">peças para Adriano </t>
  </si>
  <si>
    <t>modelagem de 4 peças para necessifdade fabrica</t>
  </si>
  <si>
    <t>modelagem bica bocal gbx antigo cliente Jorge</t>
  </si>
  <si>
    <t>modelagem bica conforme cliente pediu Jorge</t>
  </si>
  <si>
    <t>Atualização de Tempos Operacionais no Tecnicon. Implemento: Elephant Foot.</t>
  </si>
  <si>
    <t>Atualização de tempos de processo dos principais conjuntos do implemento.</t>
  </si>
  <si>
    <t>Preenchimento de planilha de apoio à decisão - Make or Buy - Elephant Foot.</t>
  </si>
  <si>
    <t>Registro de custos de produção.</t>
  </si>
  <si>
    <t>Chapa peça reposição solititada por Vinicius Dutra</t>
  </si>
  <si>
    <t>Cópia do papelão, detalhamento e fabricação.</t>
  </si>
  <si>
    <t xml:space="preserve">Análise técnica do processo de Soldagem Robotizada para a soldagem de cilindros hidráulicos. </t>
  </si>
  <si>
    <t>Análise de condições de soldabilidade, teste e soldagem de cilindros hidráulicos no setor de Soldagem Robotizada.</t>
  </si>
  <si>
    <t>Atualização de Tempos Operacionais no Tecnicon. Implemento: Plaina Niveladora Multilâminas ROBUST (NSA-8)</t>
  </si>
  <si>
    <t>Atualização dos tempos referentes ao processo de Corte CNC.</t>
  </si>
  <si>
    <t>Avaliação Diagnóstica dos Soldadores: Programa de Soldagem</t>
  </si>
  <si>
    <t xml:space="preserve">Processo de sistematização da qualificação (ISO 9606-1) seguida de avaliação diagnóstica cujo objetivo é a elaboração de um mapa de habilidades dos soldadores e montadores soldadores, porterior guia para otimização do treinamento técnico e prático dos colaboradores. </t>
  </si>
  <si>
    <t>Chapa Gabarito Cebola</t>
  </si>
  <si>
    <t>Simulação Kit reposição Brotas</t>
  </si>
  <si>
    <t>Detalhamento de simulação</t>
  </si>
  <si>
    <t>Armario deposito de ferramentas pintura</t>
  </si>
  <si>
    <t>Brise para container solicitado por Vanessa</t>
  </si>
  <si>
    <t>Flange cego manutenção</t>
  </si>
  <si>
    <t>Chapa suporte carreta Gilson</t>
  </si>
  <si>
    <t>Simulação de carga container pata de elefante</t>
  </si>
  <si>
    <t>simulação de carga para saber quantidade maxima</t>
  </si>
  <si>
    <t>Plaquetas para subconjunto</t>
  </si>
  <si>
    <t>Desenvolvimento de tubos para teste de soldagem</t>
  </si>
  <si>
    <t>Desenvolvimento de gabarito, ponteira de eixo para apoio dos rolos</t>
  </si>
  <si>
    <t>Adaptação proteção gabarito rolos</t>
  </si>
  <si>
    <t>Eixos para necessidade Fabrica (Adriano)</t>
  </si>
  <si>
    <t xml:space="preserve">Modelagem de dois eixos para usinagem </t>
  </si>
  <si>
    <t>Simulação carga container GBX 16000 normal; GBX 16000 TRIFLEX e GBX 21000 NORMAL</t>
  </si>
  <si>
    <t>Gabarito para soldagem came direito e esquerdo ac</t>
  </si>
  <si>
    <t>Modelagem e detalhamento para soldagem de came, com foco no melhor posicionamento para minimizar variações durante o processo.</t>
  </si>
  <si>
    <t>Identificação e Registro de matrizes utilizadas no processo de Conformação</t>
  </si>
  <si>
    <t>Verificação, identificação e registro de matrizes.</t>
  </si>
  <si>
    <t>Detalhamento integração Gabarito cantoneiras RDC</t>
  </si>
  <si>
    <t>Relatório das tolerâncias dimensionais  de CJ de rolos</t>
  </si>
  <si>
    <t>Definir tolerâncias dimensionais e geométricas para o ajuste entre a TAMPAS  CILINDROS de diversos conjuntos soldados, visando eliminar gaps excessivos na junta circular que comprometem a qualidade da solda robótica. O relatório estabelece critérios iniciais baseados nas normas NBR 6158 (Tolerâncias e Ajustes) e ISO 286 (Sistema de Ajustes – Shaft/Hole), preparando o caminho para futura padronização GD&amp;T.</t>
  </si>
  <si>
    <t>Chapa adaptação capinadeira 2L</t>
  </si>
  <si>
    <t>Suporte peça gabarito rolo facas</t>
  </si>
  <si>
    <t>Estrado suporte para de elefante</t>
  </si>
  <si>
    <t xml:space="preserve">Fixador caletão </t>
  </si>
  <si>
    <t xml:space="preserve">Peças prototipo capinadeira 2L </t>
  </si>
  <si>
    <t>Gabarito mancal BCI 200</t>
  </si>
  <si>
    <t>Gabarito engate sulcador Ximango 5L</t>
  </si>
  <si>
    <t>Caixa exportação Mexico</t>
  </si>
  <si>
    <t>Desenvolvimento de matriz e punção para dobradeira</t>
  </si>
  <si>
    <t>Gabarito furação peças TUPY</t>
  </si>
  <si>
    <t>Simulação carga Austrália 21000 tandem + 16000 comum.</t>
  </si>
  <si>
    <t>Projeto de peças capinadeira 2L</t>
  </si>
  <si>
    <t>Simulação de carga em container RFA 1360,  NSA 10 e PNA 36</t>
  </si>
  <si>
    <t>Peça Usinada</t>
  </si>
  <si>
    <t>Chapas proteção modelador XIMANGO</t>
  </si>
  <si>
    <t xml:space="preserve">Flange adaptação com defletores </t>
  </si>
  <si>
    <t xml:space="preserve">Peças capinadeira </t>
  </si>
  <si>
    <t xml:space="preserve">Embalagem peças Brotas 2L </t>
  </si>
  <si>
    <t>Chapa suporte quinta roda</t>
  </si>
  <si>
    <t>Chapas gabarito dobra emborcadeiras pata de elefante</t>
  </si>
  <si>
    <t>Registro e atualização de tempos de corte CNC. NSA-10.</t>
  </si>
  <si>
    <t>Atualização dos tempos de corte no ERP TECNICON.</t>
  </si>
  <si>
    <t>Elaboração de documento de Engenharia para matrizes, punções e abas mínimas usuais no processo de dobra.</t>
  </si>
  <si>
    <t>Elaboração de documento.</t>
  </si>
  <si>
    <t>Simulação carga Halfmoon Nigéria</t>
  </si>
  <si>
    <t>Desenvolvimento de layout de carregamento</t>
  </si>
  <si>
    <t>Projeto plaquetas identificaçâo Jackson</t>
  </si>
  <si>
    <t>Desenvolvimento de plaquetas para identificação de dispositivos de soldagem robotizada</t>
  </si>
  <si>
    <t>Simulação carga Austrália 16000 normal e triflex</t>
  </si>
  <si>
    <t>Simulação carga Congo CRS7 e CRS7 M</t>
  </si>
  <si>
    <t>Testes de soldabilidade básica de cilindros hidráulicos - Conjunto mestre/escravo projeto AGRIMEC em soldagem robotizada</t>
  </si>
  <si>
    <t>Teste e soldagem de cilindros hidráulicos.</t>
  </si>
  <si>
    <t>Dashboard dos KPI da Engenharia de Processos</t>
  </si>
  <si>
    <t>Dashboard em excel para visualização dos indicadores da equipe</t>
  </si>
  <si>
    <t>Relatório da Avaliação Diagnóstica dos Soldadores</t>
  </si>
  <si>
    <t>Criar relatório com informações técnicas e comportamentais de cada soldador/operador submetido a avaliação diagnóstica</t>
  </si>
  <si>
    <t>Reclassificação de produtos - Setores de Manutenção Predial / Industrial</t>
  </si>
  <si>
    <t>Realizar a reclassificação dos produtos por grupos, subgrupos, famílias, segmento  de mercado e marca com o objetivo de mapear os custos de aquisição de produtos e equipamemtos através do ERP TECNICON.</t>
  </si>
  <si>
    <t>Criação de IT para Ajuste da Haste da Comporta de GBX16000</t>
  </si>
  <si>
    <t>Criação de instrução de trabalho com vídeo com link por QRcode com o passo a passo de como ajustar a haste da comporta do graneleiro.</t>
  </si>
  <si>
    <t>Relatório sobre o desempenho de cada soldador durante os testes de soldagem.</t>
  </si>
  <si>
    <t>Verificação e Registro de Dispositivos de Fixação para Montagem de Subconjuntos</t>
  </si>
  <si>
    <t>Mapeamento de estado atual de processo, elaboração de plano de ação, execução de plano de ação e documentação.</t>
  </si>
  <si>
    <t>Levantamento de Problemas e Oportunidades de Melhorias no setores de Montagem Final e Pintura</t>
  </si>
  <si>
    <t>Verificar e registrar ocorrências de problemas, visando à análise conjunta com a equipe de Engenharia de Processos e à identificação de oportunidades de melhoria.</t>
  </si>
  <si>
    <t>Chapa Suporte Conforme Molde Papelão</t>
  </si>
  <si>
    <t>Simulação de Carga Rexxters + Tupy</t>
  </si>
  <si>
    <t xml:space="preserve">Modelagem da simulação </t>
  </si>
  <si>
    <t>Paralama Protótipo Batedor de Cova</t>
  </si>
  <si>
    <t>Desenvolver Garfo e Base para Rodizio para TRACER</t>
  </si>
  <si>
    <t>Dispositivo Limpeza de Filtros</t>
  </si>
  <si>
    <t>Extensor Base Robô de Solda</t>
  </si>
  <si>
    <t>Adequação NR12 Metaleira.</t>
  </si>
  <si>
    <t>Calha Telhado - INFRAESTRUTURA</t>
  </si>
  <si>
    <t>Adequação NR12 - Suporte Guia Calandra de Cantoneiras</t>
  </si>
  <si>
    <t>Escada para Pintura</t>
  </si>
  <si>
    <t>Tampão de Borracha Limpador de Filtros</t>
  </si>
  <si>
    <t>Simulação de Carga 2 CRS7 e 2 CRS-5</t>
  </si>
  <si>
    <t>Balancim Menor Transporte de carga Empilha</t>
  </si>
  <si>
    <t>Simulação Carga Angola 4 TRACER 48</t>
  </si>
  <si>
    <t>Plaquetas MTP</t>
  </si>
  <si>
    <t>Balancim Maior Transporte de carga Empilha</t>
  </si>
  <si>
    <t>Simulação de Carga Zâmbia Brotas 2L</t>
  </si>
  <si>
    <t>Suporte Transporte VA60L</t>
  </si>
  <si>
    <t>Peças Tanque IDEMA</t>
  </si>
  <si>
    <t>Simulação Reposição Lâminas BREXPORT</t>
  </si>
  <si>
    <t>Adaptação Arruela BCI 250</t>
  </si>
  <si>
    <t>Dispositivo Corte de Chapas e Recorte de Tubo para Calandra</t>
  </si>
  <si>
    <t>Peças Chapas Perfuradas</t>
  </si>
  <si>
    <t>Registro de Atividades</t>
  </si>
  <si>
    <t>Atualização de planilha de atividades com informações do ClickUp</t>
  </si>
  <si>
    <t>Suporte ao treinamento dos soldadores</t>
  </si>
  <si>
    <t>Auxílio técnico-teórico na condução do treinamento</t>
  </si>
  <si>
    <t>Coluna1</t>
  </si>
  <si>
    <t>Tarefa</t>
  </si>
  <si>
    <t>Esforço Planej. (dias)</t>
  </si>
  <si>
    <t>Data Início Real</t>
  </si>
  <si>
    <t>Esforço Real</t>
  </si>
  <si>
    <t>% Finalizado</t>
  </si>
  <si>
    <t># de dias planejados</t>
  </si>
  <si>
    <t># de dias real</t>
  </si>
  <si>
    <t># de dias completados</t>
  </si>
  <si>
    <t>1.1</t>
  </si>
  <si>
    <t>Projetar Gabarito</t>
  </si>
  <si>
    <t>1.2</t>
  </si>
  <si>
    <t>Cadastro</t>
  </si>
  <si>
    <t>Cristiano</t>
  </si>
  <si>
    <t>1.3</t>
  </si>
  <si>
    <t>TRY OUT</t>
  </si>
  <si>
    <t>10.1</t>
  </si>
  <si>
    <t>Projetar Gabarito (Modelagem e detalhamento</t>
  </si>
  <si>
    <t>11.1</t>
  </si>
  <si>
    <t>11.2</t>
  </si>
  <si>
    <t>Modificação de projeto</t>
  </si>
  <si>
    <t>12.1</t>
  </si>
  <si>
    <t>12.2</t>
  </si>
  <si>
    <t>não</t>
  </si>
  <si>
    <t>13.1</t>
  </si>
  <si>
    <t>14.1</t>
  </si>
  <si>
    <t>15.1</t>
  </si>
  <si>
    <t>15.2</t>
  </si>
  <si>
    <t>Montagem</t>
  </si>
  <si>
    <t>16.1</t>
  </si>
  <si>
    <t>16.2</t>
  </si>
  <si>
    <t>16.3</t>
  </si>
  <si>
    <t>17.1</t>
  </si>
  <si>
    <t>17.2</t>
  </si>
  <si>
    <t>17.3</t>
  </si>
  <si>
    <t>17.4</t>
  </si>
  <si>
    <t>18.1</t>
  </si>
  <si>
    <t>18.2</t>
  </si>
  <si>
    <t>18.3</t>
  </si>
  <si>
    <t>18.4</t>
  </si>
  <si>
    <t>19.1</t>
  </si>
  <si>
    <t>Modelagem 3d e detalhamento</t>
  </si>
  <si>
    <t>19.2</t>
  </si>
  <si>
    <t>19.3</t>
  </si>
  <si>
    <t>evandro</t>
  </si>
  <si>
    <t>19.4</t>
  </si>
  <si>
    <t>2.1</t>
  </si>
  <si>
    <t>2.2</t>
  </si>
  <si>
    <t>2.3</t>
  </si>
  <si>
    <t>20.1</t>
  </si>
  <si>
    <t>20.2</t>
  </si>
  <si>
    <t>20.3</t>
  </si>
  <si>
    <t>20.4</t>
  </si>
  <si>
    <t>21.1</t>
  </si>
  <si>
    <t>21.2</t>
  </si>
  <si>
    <t>21.3</t>
  </si>
  <si>
    <t>21.4</t>
  </si>
  <si>
    <t>Montagem 2</t>
  </si>
  <si>
    <t>22.1</t>
  </si>
  <si>
    <t>22.2</t>
  </si>
  <si>
    <t>22.3</t>
  </si>
  <si>
    <t>22.4</t>
  </si>
  <si>
    <t>23.1</t>
  </si>
  <si>
    <t>23.2</t>
  </si>
  <si>
    <t>23.3</t>
  </si>
  <si>
    <t>23.4</t>
  </si>
  <si>
    <t>24.1</t>
  </si>
  <si>
    <t>24.2</t>
  </si>
  <si>
    <t>24.3</t>
  </si>
  <si>
    <t>24.4</t>
  </si>
  <si>
    <t>25.1</t>
  </si>
  <si>
    <t>25.2</t>
  </si>
  <si>
    <t>25.3</t>
  </si>
  <si>
    <t>25.4</t>
  </si>
  <si>
    <t>26.1</t>
  </si>
  <si>
    <t>26.2</t>
  </si>
  <si>
    <t>26.3</t>
  </si>
  <si>
    <t>26.4</t>
  </si>
  <si>
    <t>27.1</t>
  </si>
  <si>
    <t>27.2</t>
  </si>
  <si>
    <t>27.3</t>
  </si>
  <si>
    <t>27.4</t>
  </si>
  <si>
    <t>28.1</t>
  </si>
  <si>
    <t>28.2</t>
  </si>
  <si>
    <t>28.3</t>
  </si>
  <si>
    <t>28.4</t>
  </si>
  <si>
    <t>29.1</t>
  </si>
  <si>
    <t>29.2</t>
  </si>
  <si>
    <t>29.3</t>
  </si>
  <si>
    <t>29.4</t>
  </si>
  <si>
    <t>Não</t>
  </si>
  <si>
    <t>3.1</t>
  </si>
  <si>
    <t>3.2</t>
  </si>
  <si>
    <t>3.3</t>
  </si>
  <si>
    <t>30.1</t>
  </si>
  <si>
    <t>30.2</t>
  </si>
  <si>
    <t>30.3</t>
  </si>
  <si>
    <t>30.4</t>
  </si>
  <si>
    <t>31.1</t>
  </si>
  <si>
    <t>31.2</t>
  </si>
  <si>
    <t>31.3</t>
  </si>
  <si>
    <t>31.4</t>
  </si>
  <si>
    <t>32.1</t>
  </si>
  <si>
    <t>32.2</t>
  </si>
  <si>
    <t>32.3</t>
  </si>
  <si>
    <t>32.4</t>
  </si>
  <si>
    <t>33.1</t>
  </si>
  <si>
    <t>34.1</t>
  </si>
  <si>
    <t>35.1</t>
  </si>
  <si>
    <t>35.2</t>
  </si>
  <si>
    <t>Elaboração Instruções de Trabalho</t>
  </si>
  <si>
    <t>36.1</t>
  </si>
  <si>
    <t>36.2</t>
  </si>
  <si>
    <t>36.3</t>
  </si>
  <si>
    <t>37.1</t>
  </si>
  <si>
    <t>37.2</t>
  </si>
  <si>
    <t>37.3</t>
  </si>
  <si>
    <t>38.1</t>
  </si>
  <si>
    <t>38.2</t>
  </si>
  <si>
    <t>38.3</t>
  </si>
  <si>
    <t>39.1</t>
  </si>
  <si>
    <t>39.2</t>
  </si>
  <si>
    <t>39.3</t>
  </si>
  <si>
    <t>39.4</t>
  </si>
  <si>
    <t>4.1</t>
  </si>
  <si>
    <t>40.1</t>
  </si>
  <si>
    <t>40.2</t>
  </si>
  <si>
    <t>40.3</t>
  </si>
  <si>
    <t>40.4</t>
  </si>
  <si>
    <t>41.1</t>
  </si>
  <si>
    <t>42.1</t>
  </si>
  <si>
    <t>43.1</t>
  </si>
  <si>
    <t xml:space="preserve">PROJETAR E MODELAR </t>
  </si>
  <si>
    <t>44.1</t>
  </si>
  <si>
    <t>45.1</t>
  </si>
  <si>
    <t>46.1</t>
  </si>
  <si>
    <t xml:space="preserve">Projetar e modelar </t>
  </si>
  <si>
    <t>46.2</t>
  </si>
  <si>
    <t xml:space="preserve">Cristiano </t>
  </si>
  <si>
    <t xml:space="preserve">Produção </t>
  </si>
  <si>
    <t>47.1</t>
  </si>
  <si>
    <t>48.1</t>
  </si>
  <si>
    <t>49.1</t>
  </si>
  <si>
    <t>Avaliar suporte já feito e pegar dimensões</t>
  </si>
  <si>
    <t>49.2</t>
  </si>
  <si>
    <t>5.1</t>
  </si>
  <si>
    <t>50.1</t>
  </si>
  <si>
    <t>50.2</t>
  </si>
  <si>
    <t>50.3</t>
  </si>
  <si>
    <t>51.1</t>
  </si>
  <si>
    <t xml:space="preserve">Projetar e Modelar </t>
  </si>
  <si>
    <t>51.2</t>
  </si>
  <si>
    <t>51.3</t>
  </si>
  <si>
    <t>Produzir</t>
  </si>
  <si>
    <t>52.1</t>
  </si>
  <si>
    <t>52.2</t>
  </si>
  <si>
    <t>53.1</t>
  </si>
  <si>
    <t>54.1</t>
  </si>
  <si>
    <t xml:space="preserve">Ensaio </t>
  </si>
  <si>
    <t>54.2</t>
  </si>
  <si>
    <t xml:space="preserve">Elaboração do Relatório </t>
  </si>
  <si>
    <t>55.1</t>
  </si>
  <si>
    <t xml:space="preserve">Solicitação de peças que faltavam </t>
  </si>
  <si>
    <t>55.2</t>
  </si>
  <si>
    <t>Acompanhamento e TRY OUT</t>
  </si>
  <si>
    <t>56.1</t>
  </si>
  <si>
    <t>Gerar DXF's que ainda não foram exportados para a pasta tecnicon</t>
  </si>
  <si>
    <t>57.1</t>
  </si>
  <si>
    <t>58.1</t>
  </si>
  <si>
    <t xml:space="preserve">Acompanhamento e auxilio na montagem do eixo . </t>
  </si>
  <si>
    <t>59.1</t>
  </si>
  <si>
    <t xml:space="preserve">Estudar a operação de serragem de aços </t>
  </si>
  <si>
    <t>59.2</t>
  </si>
  <si>
    <t xml:space="preserve">Elaborar documentação de processo </t>
  </si>
  <si>
    <t>6.1</t>
  </si>
  <si>
    <t>60.1</t>
  </si>
  <si>
    <t xml:space="preserve">Estudo de Literatura de Solda </t>
  </si>
  <si>
    <t>60.2</t>
  </si>
  <si>
    <t>Experimentos com Solda TIG</t>
  </si>
  <si>
    <t>60.3</t>
  </si>
  <si>
    <t>60.4</t>
  </si>
  <si>
    <t xml:space="preserve">Teste de Metalografia </t>
  </si>
  <si>
    <t>61.1</t>
  </si>
  <si>
    <t xml:space="preserve">Coleta de Dados </t>
  </si>
  <si>
    <t>61.2</t>
  </si>
  <si>
    <t xml:space="preserve">Instrução de Trabalho </t>
  </si>
  <si>
    <t>62.1</t>
  </si>
  <si>
    <t>Simular Carga em container</t>
  </si>
  <si>
    <t>63.1</t>
  </si>
  <si>
    <t xml:space="preserve">64.1 </t>
  </si>
  <si>
    <t>64.2</t>
  </si>
  <si>
    <t>Projetar dispositivos para carregamento</t>
  </si>
  <si>
    <t>65.1</t>
  </si>
  <si>
    <t>Projetar e modelar</t>
  </si>
  <si>
    <t>65.2</t>
  </si>
  <si>
    <t>66.1</t>
  </si>
  <si>
    <t>Simular, projetar e detalhar</t>
  </si>
  <si>
    <t>67.1</t>
  </si>
  <si>
    <t xml:space="preserve">Estudar Processo Corte e Dobra </t>
  </si>
  <si>
    <t>67.2</t>
  </si>
  <si>
    <t xml:space="preserve">Elaborar </t>
  </si>
  <si>
    <t>68.1</t>
  </si>
  <si>
    <t>69.1</t>
  </si>
  <si>
    <t xml:space="preserve">Pesquisar </t>
  </si>
  <si>
    <t>69.2</t>
  </si>
  <si>
    <t>Escrever</t>
  </si>
  <si>
    <t>7.1</t>
  </si>
  <si>
    <t>70.1</t>
  </si>
  <si>
    <t>71.1</t>
  </si>
  <si>
    <t>Desenvolver conceito</t>
  </si>
  <si>
    <t>71.2</t>
  </si>
  <si>
    <t>Projetar e detalhar</t>
  </si>
  <si>
    <t>71.3</t>
  </si>
  <si>
    <t>Fabricação e teste de validação</t>
  </si>
  <si>
    <t>73.1</t>
  </si>
  <si>
    <t>Desenvolver Layout do estado atual</t>
  </si>
  <si>
    <t>73.2</t>
  </si>
  <si>
    <t>Estudo de performance dos componentes para robô de solda</t>
  </si>
  <si>
    <t>74.1</t>
  </si>
  <si>
    <t>conceito e projeto</t>
  </si>
  <si>
    <t>8.1</t>
  </si>
  <si>
    <t>9.1</t>
  </si>
  <si>
    <t>9.2</t>
  </si>
  <si>
    <t>74.2</t>
  </si>
  <si>
    <t>detalhamento</t>
  </si>
  <si>
    <t>75.1</t>
  </si>
  <si>
    <t>projetar layout</t>
  </si>
  <si>
    <t>75.2</t>
  </si>
  <si>
    <t>76.1</t>
  </si>
  <si>
    <t>77.1</t>
  </si>
  <si>
    <t>78.1</t>
  </si>
  <si>
    <t>79.1</t>
  </si>
  <si>
    <t>80.1</t>
  </si>
  <si>
    <t>81.1</t>
  </si>
  <si>
    <t>82.1</t>
  </si>
  <si>
    <t xml:space="preserve">Estudo. desenho e simulação </t>
  </si>
  <si>
    <t>83.1</t>
  </si>
  <si>
    <t>Simulação de carga NSA 10 no conteiner 40 pés</t>
  </si>
  <si>
    <t>83.2</t>
  </si>
  <si>
    <t>Simulação de carga TA 10H no conteiner 40 pés</t>
  </si>
  <si>
    <t>83.3</t>
  </si>
  <si>
    <t>Simulação de carga RFA 1360H no conteiner 40 pés</t>
  </si>
  <si>
    <t>83.4</t>
  </si>
  <si>
    <t>Simulação de carga VA 40L no conteiner 20 pés</t>
  </si>
  <si>
    <t>83.5</t>
  </si>
  <si>
    <t>Simulação de carga BCI 200 no conteiner 20 pés</t>
  </si>
  <si>
    <t>83.6</t>
  </si>
  <si>
    <t>Simulação de carga BCI 300 no conteiner 20 pés</t>
  </si>
  <si>
    <t>83.7</t>
  </si>
  <si>
    <t>Simulação de carga ROTOCARP 2L no conteiner 20 pés</t>
  </si>
  <si>
    <t>83.8</t>
  </si>
  <si>
    <t>Documentação em planilha das quantidades de equipamento por container</t>
  </si>
  <si>
    <t>84.1</t>
  </si>
  <si>
    <t xml:space="preserve">Estudo sobre as tolerâncias e cálculos utilizados para obtenção dos fatores K </t>
  </si>
  <si>
    <t>84.2</t>
  </si>
  <si>
    <t>Desenvolvimento da Norma de qualidade para engenharia a partir dos estudos realizados</t>
  </si>
  <si>
    <t>85.1</t>
  </si>
  <si>
    <t>Desenvolvimento da Instrução de trabalho para produção</t>
  </si>
  <si>
    <t>86.1</t>
  </si>
  <si>
    <t>Elaboração da tabela e do livreto para soldadores e montadores</t>
  </si>
  <si>
    <t>87.1</t>
  </si>
  <si>
    <t>Elaboração da Instrução de trabalho para obtençao dos tempos de Setup e Processamento</t>
  </si>
  <si>
    <t>87.2</t>
  </si>
  <si>
    <t>Elaboração de tabela para coleta de tempos de Setup e Processamento dos processos produtivos</t>
  </si>
  <si>
    <t>88.1</t>
  </si>
  <si>
    <t>Elaboração das tabelas e posteriormente transformar em livreto</t>
  </si>
  <si>
    <t>89.1</t>
  </si>
  <si>
    <t>modelagem 3d</t>
  </si>
  <si>
    <t>90.1</t>
  </si>
  <si>
    <t xml:space="preserve">Estudos das normas e o que é aplicado no mercado </t>
  </si>
  <si>
    <t>90.2</t>
  </si>
  <si>
    <t xml:space="preserve">Desenvolvimento de relatório técnico sobre a norma de classificação de soldadores </t>
  </si>
  <si>
    <t>90.3</t>
  </si>
  <si>
    <t>Desenvolvimento de instrução de trabalho para os 3 níveis de classificação de soldador</t>
  </si>
  <si>
    <t>90.4</t>
  </si>
  <si>
    <t xml:space="preserve">Desenvolver escopo sobre as subqualificações de soldador (A, B e C) </t>
  </si>
  <si>
    <t>Desenvolver o certificado de classificação de soldadores (CQS)</t>
  </si>
  <si>
    <t>90.5</t>
  </si>
  <si>
    <t>Desenvolver instrução de trabalho para ensaio de dobramento</t>
  </si>
  <si>
    <t>91.1</t>
  </si>
  <si>
    <t xml:space="preserve">Pesquisar templates que atendam normas ISO E AWS </t>
  </si>
  <si>
    <t>92.1</t>
  </si>
  <si>
    <t xml:space="preserve">Pesuisar na literatura e simular processos de soldagem </t>
  </si>
  <si>
    <t>93.1</t>
  </si>
  <si>
    <t>94.1</t>
  </si>
  <si>
    <t>simulação de carga 2 graneleiros 25000 triflex modelo antigo</t>
  </si>
  <si>
    <t>94.2</t>
  </si>
  <si>
    <t>simulação de carga 2 graneleiros 25000 triflex modelo novo</t>
  </si>
  <si>
    <t>95.1</t>
  </si>
  <si>
    <t>96.1</t>
  </si>
  <si>
    <t>Escrever relatório para aprovação de compra de instrumentos de medição para  a ACES Peças</t>
  </si>
  <si>
    <t>97.1</t>
  </si>
  <si>
    <t>98.1</t>
  </si>
  <si>
    <t>Fazer levantamento de peças que passam pela calandra bem como os seus respectivos raios, para criação de gabaritos de raio</t>
  </si>
  <si>
    <t>98.2</t>
  </si>
  <si>
    <t>Fazer levantamento de peças críticas que passam pelo processo de dobra para criação de gabaritos passa não passa</t>
  </si>
  <si>
    <t>99.1</t>
  </si>
  <si>
    <t>100.1</t>
  </si>
  <si>
    <t>Definir valores de tolerâncias de empenamento para diferentes espessuras de chapas e averiguar os valores com as peças na fábrica</t>
  </si>
  <si>
    <t>100.2</t>
  </si>
  <si>
    <t>Desenvolver relatório técnico para constatar o estudo e os resultados obtidos para as tolerâncias de empenamento de peças</t>
  </si>
  <si>
    <t>100.3</t>
  </si>
  <si>
    <t>Desenvolver norma de qualidade para para tolerâncias de empenamento</t>
  </si>
  <si>
    <t>101.1</t>
  </si>
  <si>
    <t>102.1</t>
  </si>
  <si>
    <t>Criação de Tabela para Armazenamento dos Dados sobre os Parâmetros</t>
  </si>
  <si>
    <t>102.2</t>
  </si>
  <si>
    <t>Determinação do tamanho dos CPs segundo norma e corte dos CPs.</t>
  </si>
  <si>
    <t>102.3</t>
  </si>
  <si>
    <t>Soldagens de Topo em Aço A36 com Chapas de 2.65 mm</t>
  </si>
  <si>
    <t>102.4</t>
  </si>
  <si>
    <t>Soldagens de Topo em Aço A36 com Chapas de 4.75 mm</t>
  </si>
  <si>
    <t>102.5</t>
  </si>
  <si>
    <t>Soldagens de Topo em Aço A36 com Chapas de 6.35 mm</t>
  </si>
  <si>
    <t>102.6</t>
  </si>
  <si>
    <t>Soldagens de Topo em Aço A36 com Chapas de 7.95 mm</t>
  </si>
  <si>
    <t>103.1</t>
  </si>
  <si>
    <t>106.1</t>
  </si>
  <si>
    <t>simulação de carga</t>
  </si>
  <si>
    <t>107.1</t>
  </si>
  <si>
    <t>Projeto e validação</t>
  </si>
  <si>
    <t>108.1</t>
  </si>
  <si>
    <t>Desenvolver instrução de trabalho para controle de qualidade na aces</t>
  </si>
  <si>
    <t>109.1</t>
  </si>
  <si>
    <t>Fazer um estudo do livro para entender como determinar o tempo padrão dos processos</t>
  </si>
  <si>
    <t>109.2</t>
  </si>
  <si>
    <t>Determinar o tempo padrão da dobra</t>
  </si>
  <si>
    <t>110.1</t>
  </si>
  <si>
    <t>simulação de carga para saber se o espaço do container é o suficiente</t>
  </si>
  <si>
    <t>110.2</t>
  </si>
  <si>
    <t>desenvolvimento de conceito, projeto e detalhamento dos suportes para fixação dos conjuntos para transporte</t>
  </si>
  <si>
    <t>110.3</t>
  </si>
  <si>
    <t>desenvolvimento de conceito, projeto e detalhamento das caixa para os conjuntos para transporte</t>
  </si>
  <si>
    <t>110.4</t>
  </si>
  <si>
    <t>detalhamento do carregamento e descarregamento da carga no container</t>
  </si>
  <si>
    <t>111.1</t>
  </si>
  <si>
    <t>modelagem 3d e detalhamento</t>
  </si>
  <si>
    <t>111.2</t>
  </si>
  <si>
    <t>acompanhamento de fabricação das peças</t>
  </si>
  <si>
    <t>111.3</t>
  </si>
  <si>
    <t>relatorio de atividades e resultados</t>
  </si>
  <si>
    <t>112.1</t>
  </si>
  <si>
    <t>Definir os tópicos que serão desenvolvidos no treinamento dos inspetores</t>
  </si>
  <si>
    <t>112.2</t>
  </si>
  <si>
    <t xml:space="preserve">Desenvolver apostila de treinamento para os inspetores </t>
  </si>
  <si>
    <t>112.3</t>
  </si>
  <si>
    <t>Desenvolver apresentação e avaliação dos inspetores de soldagem</t>
  </si>
  <si>
    <t>118.1</t>
  </si>
  <si>
    <t>Estudo de layout e posicionamento dos equipamentos no contêiner</t>
  </si>
  <si>
    <t>118.2</t>
  </si>
  <si>
    <t>Projeto e detalhamento dos suportes da REXXTER 3650</t>
  </si>
  <si>
    <t>118.3</t>
  </si>
  <si>
    <t>Desenvolvimento do suporte do rolo de facas</t>
  </si>
  <si>
    <t>118.4</t>
  </si>
  <si>
    <t>Definição e dimensionamento das caixas para kits de reposição</t>
  </si>
  <si>
    <t>118.5</t>
  </si>
  <si>
    <t>Ajustes finais e consolidação do projeto de carregamento</t>
  </si>
  <si>
    <t>118.6</t>
  </si>
  <si>
    <t>Realização dos ajustes finais no layout, revisão dos suportes e elaboração da documentação detalhada com instruções de carga e descarga dos equipamentos no contêiner.</t>
  </si>
  <si>
    <t>119.1</t>
  </si>
  <si>
    <t>Modelagem e detalhamento da caixa de madeira</t>
  </si>
  <si>
    <t>119.2</t>
  </si>
  <si>
    <t>Criação do primeiro suporte com base nas exigências de fixação do tanque dentro da caixa, garantindo estabilidade e segurança no transporte.</t>
  </si>
  <si>
    <t>119.3</t>
  </si>
  <si>
    <t>Desenvolvimento do segundo suporte, com geometria diferente, adaptado à estrutura do tanque e da caixa para assegurar o encaixe correto e travamento.</t>
  </si>
  <si>
    <t>120.1</t>
  </si>
  <si>
    <t>Coleta de informações relativas às máquinas de arco submerso e estudo de peças/conjuntos soldadas ambos os processos.</t>
  </si>
  <si>
    <t>120.2</t>
  </si>
  <si>
    <t>Documentação, detalhamento e análise dos dados coletados em 120.1</t>
  </si>
  <si>
    <t>121.1</t>
  </si>
  <si>
    <t>Reunião com a Engenharia de Produto para definição dos componentes do sistema hidráulico.</t>
  </si>
  <si>
    <t>121.2</t>
  </si>
  <si>
    <t xml:space="preserve">modelagem esboço da mesa e suportes </t>
  </si>
  <si>
    <t>121.3</t>
  </si>
  <si>
    <t>Revisar a modelagem da mesa, incluindo as mangueiras hidráulicas e definindo os locais de instalação com precisão, garantindo funcionalidade e organização.</t>
  </si>
  <si>
    <t>121.4</t>
  </si>
  <si>
    <t xml:space="preserve">detalhamento das peças </t>
  </si>
  <si>
    <t>122.01</t>
  </si>
  <si>
    <t xml:space="preserve">Definição e modelagem / detalhamento </t>
  </si>
  <si>
    <t>120.3</t>
  </si>
  <si>
    <t>Análise de indicadores e estudo de consumíveis.</t>
  </si>
  <si>
    <t>125.1</t>
  </si>
  <si>
    <t>Levantamento de dados para custeio</t>
  </si>
  <si>
    <t>102.7</t>
  </si>
  <si>
    <t>Soldagens de Topo em Aço A36 com Chapas de 9.50 mm</t>
  </si>
  <si>
    <t>102.8</t>
  </si>
  <si>
    <t>Soldagens de Topo em Aço A36 com Chapas de 12.70 mm</t>
  </si>
  <si>
    <t>102.9</t>
  </si>
  <si>
    <t>Soldagens de Filete em Aço A36 com chapas de 2.65 mm</t>
  </si>
  <si>
    <t>102.10</t>
  </si>
  <si>
    <t>Soldagens de Filete em Aço A36 com chapas de 4.75 mm</t>
  </si>
  <si>
    <t>102.11</t>
  </si>
  <si>
    <t>Soldagens de Filete em Aço A36 com chapas de 6.35 mm</t>
  </si>
  <si>
    <t>102.12</t>
  </si>
  <si>
    <t>Soldagens de Filete em Aço A36 com chapas de 7.95 mm</t>
  </si>
  <si>
    <t>102.13</t>
  </si>
  <si>
    <t>Soldagens de Filete em Aço A36 com chapas de 9.50 mm</t>
  </si>
  <si>
    <t>102.14</t>
  </si>
  <si>
    <t>Soldagens de Filete em Aço A36 com chapas de 12.70 mm</t>
  </si>
  <si>
    <t>102.15</t>
  </si>
  <si>
    <t>Soldagens de Topo Pulsado em Aço A36 com chapas de 2.65 mm</t>
  </si>
  <si>
    <t>102.16</t>
  </si>
  <si>
    <t>Soldagens de Topo Pulsado em Aço A36 com chapas de 4.75 mm</t>
  </si>
  <si>
    <t>102.17</t>
  </si>
  <si>
    <t>Soldagens de Topo Pulsado em Aço A36 com chapas de 6.35 mm</t>
  </si>
  <si>
    <t>102.18</t>
  </si>
  <si>
    <t>Soldagens de Topo Pulsado em Aço A36 com chapas de 7.95 mm</t>
  </si>
  <si>
    <t>102.19</t>
  </si>
  <si>
    <t>Soldagens de Topo Pulsado em Aço A36 com chapas de 9.50 mm</t>
  </si>
  <si>
    <t>102.20</t>
  </si>
  <si>
    <t>Soldagens de Topo Pulsado em Aço A36 com chapas de 12.70 mm</t>
  </si>
  <si>
    <t>102.21</t>
  </si>
  <si>
    <t xml:space="preserve">Preparação das chapas sem pré-qualificação para realização de ensaios de macrografia. </t>
  </si>
  <si>
    <t>102.22</t>
  </si>
  <si>
    <t xml:space="preserve">Preparação das chapas sem pré-qualificação para realização de ensaios de dobramento. </t>
  </si>
  <si>
    <t>102.23</t>
  </si>
  <si>
    <t xml:space="preserve">Realização dos Ensaios de Macrografia Parte 1. </t>
  </si>
  <si>
    <t>102.24</t>
  </si>
  <si>
    <t xml:space="preserve">Realização dos Ensaios de Dobramento Parte 1. </t>
  </si>
  <si>
    <t>102.25</t>
  </si>
  <si>
    <t xml:space="preserve">Relização de Soldagem TIG em chapas de aço inox de 2 mm. </t>
  </si>
  <si>
    <t>102.26</t>
  </si>
  <si>
    <t xml:space="preserve">Realização de Testes de Dobramento em Chapas de Inox 2 mm </t>
  </si>
  <si>
    <t>102.27</t>
  </si>
  <si>
    <t xml:space="preserve">Realização de Testes de Dobramento em Chapas de Inox 3 mm </t>
  </si>
  <si>
    <t>102.28</t>
  </si>
  <si>
    <t xml:space="preserve">Soldas de topo MIG em chapas de aço inox de 4 mm e 6 mm. </t>
  </si>
  <si>
    <t>102.29</t>
  </si>
  <si>
    <t xml:space="preserve">Repetição de teste de soldas de topo em chapas de 6.35 mm e 4.75 mm que não passaram no teste de dobramento </t>
  </si>
  <si>
    <t>104.1</t>
  </si>
  <si>
    <t xml:space="preserve">Macrografia das Soldas de Topo e de Filete de inox (Filetes foram testados em novembro em virtude de um estudo com solda TIG) </t>
  </si>
  <si>
    <t>113.1</t>
  </si>
  <si>
    <t xml:space="preserve">Desenvolvimento de Script para automação da impressão em PDF de EPSs a partir de uma tabela em excel. </t>
  </si>
  <si>
    <t>113.2</t>
  </si>
  <si>
    <t xml:space="preserve">Organização e formatação dos dados referentes aos parâmetros de soldagem testados para possibilitar impressão automatizada. </t>
  </si>
  <si>
    <t>113.3</t>
  </si>
  <si>
    <t xml:space="preserve">Impressão em PDF de todas as EPS que serão utilizadas. </t>
  </si>
  <si>
    <t>114.1</t>
  </si>
  <si>
    <t xml:space="preserve">Confecção dos corpos de prova. Teste com CP sem chanfro e com chanfro em meio V com face de raiz de 3 mm. Ensaio de macrografia para avaliar penetração. fusão e área soldada. </t>
  </si>
  <si>
    <t>114.2</t>
  </si>
  <si>
    <t xml:space="preserve">Escrita dos resultados em um relatório. Testes com CPs com chanfro em V com face de raiz de 1.5 mm. Ensaio de macrografia. Término do Relatório. </t>
  </si>
  <si>
    <t>113.4</t>
  </si>
  <si>
    <t xml:space="preserve">Elaboração do Relatório dos Testes da EPS </t>
  </si>
  <si>
    <t>113.5</t>
  </si>
  <si>
    <t>Elaboração do Relatório dos Ensaios de  Dobramento</t>
  </si>
  <si>
    <t>113.6</t>
  </si>
  <si>
    <t>Elaboração do Relatório dos Ensaios de  Macrografia</t>
  </si>
  <si>
    <t>113.7</t>
  </si>
  <si>
    <t xml:space="preserve">Elaboração de Apostila de Treinamento dos Inspetores (parte referente à EPS) </t>
  </si>
  <si>
    <t>115.1</t>
  </si>
  <si>
    <t>Desenvolver relatório com os dados obtidos dos testes das roscas despadronizadas</t>
  </si>
  <si>
    <t>116.1</t>
  </si>
  <si>
    <t>Desenvolver projeto de dispositivo para teste de dobramento</t>
  </si>
  <si>
    <t>117.1</t>
  </si>
  <si>
    <t>123.1</t>
  </si>
  <si>
    <t>124.1</t>
  </si>
  <si>
    <t>Realizada análise da caixa Agrival 60 L, modelagem do gabarito de soldagem dos flanges para evitar distorções e elaboração do detalhamento técnico.</t>
  </si>
  <si>
    <t>126.01</t>
  </si>
  <si>
    <t>Análise e definição de um conceito rotativo compatível com todos os rotores BCI para inspeção de empenamento com relógio comparador."</t>
  </si>
  <si>
    <t>126.02</t>
  </si>
  <si>
    <t>Definição do eixo e mancais, análise de fixação por diâmetro, validação técnica e início da modelagem com ajustes internos.</t>
  </si>
  <si>
    <t>126.3</t>
  </si>
  <si>
    <t>Detalhamento técnico: geração de vistas e cortes com aplicação de tolerâncias e especificações.</t>
  </si>
  <si>
    <t>126.4</t>
  </si>
  <si>
    <t>Revisão final e encerramento do projeto</t>
  </si>
  <si>
    <t>127.1</t>
  </si>
  <si>
    <t>Modelagem 3d do contêiner 40 pés High Cube Open Top otimizando o espaço interno, conforme quantidades e tipos de equipamentos definidos.</t>
  </si>
  <si>
    <t>127.2</t>
  </si>
  <si>
    <t>Definição dos volumes de embalagens para peças de reposição, modelagem 3D das caixas de madeira e elaboração de instrução de embalagem com checklist para conferência de itens e quantidades.</t>
  </si>
  <si>
    <t>127.3</t>
  </si>
  <si>
    <t>Definição da melhor solução de fixação dos chassis dianteiros do modelo TA10, desenvolvimento dos suportes fixadores com modelagem 3D, detalhamento 2D e elaboração de instrução de montagem para aplicação nos chassis.</t>
  </si>
  <si>
    <t>127.4</t>
  </si>
  <si>
    <t>Desenvolvimento da solução de fixação para o chassi hidráulico dos rolos da TA10, com modelagem 3D dos suportes, detalhamento 2D e criação de instrução de montagem.</t>
  </si>
  <si>
    <t>127.5</t>
  </si>
  <si>
    <t>Projeto dos suportes de fixação para os rolos e os “cachorrinhos” (suportes dos eixos de discos de arado) da TA10, com modelagem 3D, detalhamento 2D e instrução de montagem.</t>
  </si>
  <si>
    <t>127.6</t>
  </si>
  <si>
    <t>Desenvolvimento dos suportes de fixação dos cabeçalhos da TA10, incluindo modelagem 3D, detalhamento 2D e elaboração da instrução de montagem.</t>
  </si>
  <si>
    <t>127.7</t>
  </si>
  <si>
    <t>Projeto dos suportes de fixação para os eixos de discos da TA10, com modelagem 3D, detalhamento 2D e criação da instrução de montagem.</t>
  </si>
  <si>
    <t>127.8</t>
  </si>
  <si>
    <t>Elaboração do layout final de carga no contêiner com todos os equipamentos e seus respectivos suportes, definindo a posição de cada conjunto e a ordem sequencial de entrada no contêiner.</t>
  </si>
  <si>
    <t>128.1</t>
  </si>
  <si>
    <t>129.1</t>
  </si>
  <si>
    <t>1) Introdução e 2) Terminologia de Soldagem</t>
  </si>
  <si>
    <t>129.2</t>
  </si>
  <si>
    <t>3) Terminologia de Descontinuidades em Juntas Soldadas</t>
  </si>
  <si>
    <t>129.3</t>
  </si>
  <si>
    <t xml:space="preserve">4) Simbologia de Soldagem </t>
  </si>
  <si>
    <t>129.4</t>
  </si>
  <si>
    <t xml:space="preserve">5) Consumíveis </t>
  </si>
  <si>
    <t>129.5</t>
  </si>
  <si>
    <t>6) Processos de Soldagem: Soldagem MIG/MAG</t>
  </si>
  <si>
    <t>129.6</t>
  </si>
  <si>
    <t>6) Processos de Soldagem: Soldagem TIG</t>
  </si>
  <si>
    <t>6) Processos de Soldagem: Soldagem a Arco Submerso</t>
  </si>
  <si>
    <t>129.8</t>
  </si>
  <si>
    <t>7) Controle de Deformações: Comportamento dos Materiais</t>
  </si>
  <si>
    <t>129.9</t>
  </si>
  <si>
    <t xml:space="preserve">7) Controle de Deformações: Causas da Deformação e Tipos de Deformações </t>
  </si>
  <si>
    <t>130.1</t>
  </si>
  <si>
    <t>studo preliminar do gabarito com definição dos pontos para rodízios, priorizando mobilidade e estabilidade. Iniciada modelagem 3D e análise de interferências.</t>
  </si>
  <si>
    <t>130.2</t>
  </si>
  <si>
    <t>Modelagem dos rodízios finalizada e fixação validada. Iniciado e concluído o estudo de bipartição do gabarito com divisão no 3D e testes de encaixe.</t>
  </si>
  <si>
    <t>130.3</t>
  </si>
  <si>
    <t>Definida a estratégia de bipartição com testes de encaixe no 3D.</t>
  </si>
  <si>
    <t>130.4</t>
  </si>
  <si>
    <t>Detalhamento técnico completo, ajustes na montagem, revisão final e organização dos arquivos.</t>
  </si>
  <si>
    <t>131.1</t>
  </si>
  <si>
    <t>Modelagem e instalação dos rodizios, igual verção gabarito 440/480</t>
  </si>
  <si>
    <t>132.1</t>
  </si>
  <si>
    <t>Modelagem e detalhamento, copiar duas peças existentes para complemento altura.</t>
  </si>
  <si>
    <t>120.4</t>
  </si>
  <si>
    <t>Projeções e estimativas relacionadas à produção de conjuntos formados por união de perfis</t>
  </si>
  <si>
    <t>133.1</t>
  </si>
  <si>
    <t>Redetalhamento de todas as peças e instalção dos rodizios</t>
  </si>
  <si>
    <t>134.1</t>
  </si>
  <si>
    <t>Testar o novo modelo de bico de contato e coletar os dados relacionados ao teste.</t>
  </si>
  <si>
    <t>135.1</t>
  </si>
  <si>
    <t>Acompanhar as peças que se tornam retrabalho e mapear o motivo dos atravessamentos</t>
  </si>
  <si>
    <t>136.1</t>
  </si>
  <si>
    <t>Relatório dos motivos de haver retrabalhos e atravessamentos na usinagem</t>
  </si>
  <si>
    <t>138.1</t>
  </si>
  <si>
    <t xml:space="preserve">Modelagem e Detalhamento </t>
  </si>
  <si>
    <t>139.1</t>
  </si>
  <si>
    <t>foi iniciado o desenvolvimento do dispositivo com reunião de alinhamento, análise do eixo e esboço preliminar, considerando formas de fixação e referências internas.</t>
  </si>
  <si>
    <t>139.2</t>
  </si>
  <si>
    <t>oi iniciada a modelagem no Solid Edge, com criação da estrutura principal, definição dos apoios e dimensionamento do berço. Também foram avaliados elementos de aperto e realizados testes de interferência e movimento.</t>
  </si>
  <si>
    <t>139.3</t>
  </si>
  <si>
    <t xml:space="preserve"> foram feitos ajustes no modelo 3D com base em feedback, adicionados detalhes técnicos e verificados movimentos e colisões. Também se iniciou o detalhamento com vistas e cortes no Solid Edge.</t>
  </si>
  <si>
    <t>139.4</t>
  </si>
  <si>
    <t xml:space="preserve"> foi concluído o projeto com a finalização dos desenhos técnicos, inserção de tolerâncias e especificações. Após conferência final, o material foi gerado em PDF, registrado no sistema e enviado para validação.</t>
  </si>
  <si>
    <t>140.1</t>
  </si>
  <si>
    <t>Modelagem e detalhamento dispositivo para fixação de um tubo para prova de soldagem.</t>
  </si>
  <si>
    <t>129.10</t>
  </si>
  <si>
    <t xml:space="preserve">8) Principais Problemas Encontrados em Máquinas de Solda </t>
  </si>
  <si>
    <t>129.11</t>
  </si>
  <si>
    <t>9) Ensaio de dobramento</t>
  </si>
  <si>
    <t>129.12</t>
  </si>
  <si>
    <t xml:space="preserve">10) Ensaio de macrografia </t>
  </si>
  <si>
    <t>129.13</t>
  </si>
  <si>
    <t xml:space="preserve">11) Ensaio de Macrografia </t>
  </si>
  <si>
    <t>129.14</t>
  </si>
  <si>
    <t xml:space="preserve">11) Interpretação da EPS. 12) 5S. 13) Norma de Classificação dos Soldadores </t>
  </si>
  <si>
    <t>129.15</t>
  </si>
  <si>
    <t xml:space="preserve">Elaboração de Avaliação Final </t>
  </si>
  <si>
    <t>137.1</t>
  </si>
  <si>
    <t xml:space="preserve">Resolução de Cálculos Estruturais na Solda </t>
  </si>
  <si>
    <t>137.2</t>
  </si>
  <si>
    <t xml:space="preserve">Escrita do Relatório </t>
  </si>
  <si>
    <t>141.1</t>
  </si>
  <si>
    <t xml:space="preserve">modelagem, detalhamento e fabricação </t>
  </si>
  <si>
    <t>142.1</t>
  </si>
  <si>
    <t>143.1</t>
  </si>
  <si>
    <t>120.5</t>
  </si>
  <si>
    <t>Finalização da documentação</t>
  </si>
  <si>
    <t>144.1</t>
  </si>
  <si>
    <t>145.1</t>
  </si>
  <si>
    <t>146.1</t>
  </si>
  <si>
    <t>147.1</t>
  </si>
  <si>
    <t>Modelagem do dispositivo de gabarito do chassi da crs-5</t>
  </si>
  <si>
    <t>148.1</t>
  </si>
  <si>
    <t>modelagem do dispositivo de gabarito na mão francesa do chassi da linha leve</t>
  </si>
  <si>
    <t>149.1</t>
  </si>
  <si>
    <t>modelagem do dispositivo de gabarito para a bucha do carro traseiro linha leve</t>
  </si>
  <si>
    <t>134.2</t>
  </si>
  <si>
    <t>150.1</t>
  </si>
  <si>
    <t>Registro de tempos e movimentos referente à produção de lotes</t>
  </si>
  <si>
    <t>151.1</t>
  </si>
  <si>
    <t>152.1</t>
  </si>
  <si>
    <t>153.1</t>
  </si>
  <si>
    <t>154.1</t>
  </si>
  <si>
    <t>155.1</t>
  </si>
  <si>
    <t>156.1</t>
  </si>
  <si>
    <t>Definição e Registro das etapas do processo.</t>
  </si>
  <si>
    <t>157.1</t>
  </si>
  <si>
    <t>Projetar e detalhar cilindros hidráulicos: requisitos, cálculos, modelagem 3D/2D, definição de materiais, lista de peças e documentação técnica.”</t>
  </si>
  <si>
    <t>158.1</t>
  </si>
  <si>
    <t>159.1</t>
  </si>
  <si>
    <t>Desenvolver e detalhar cilindro ID-3716 (cliente Viapiana), baseado no modelo 3712, com modificação da camisa e inclusão de roscas de conexões M16x1,5</t>
  </si>
  <si>
    <t>160.1</t>
  </si>
  <si>
    <t>161.1</t>
  </si>
  <si>
    <t>162.1</t>
  </si>
  <si>
    <t>163.1</t>
  </si>
  <si>
    <t>164.1</t>
  </si>
  <si>
    <t>165.1</t>
  </si>
  <si>
    <t>166.1</t>
  </si>
  <si>
    <t>167.1</t>
  </si>
  <si>
    <t>168.1</t>
  </si>
  <si>
    <t>156.2</t>
  </si>
  <si>
    <t>Definição e documentação relacionadas ás paradas não programadas.</t>
  </si>
  <si>
    <t>156.3</t>
  </si>
  <si>
    <t>Finalização da documentação.</t>
  </si>
  <si>
    <t>129.16</t>
  </si>
  <si>
    <t>Correção da Avaliação Final</t>
  </si>
  <si>
    <t>129.17</t>
  </si>
  <si>
    <t xml:space="preserve">Elaboração de Avaliação de Recuperação </t>
  </si>
  <si>
    <t>129.18</t>
  </si>
  <si>
    <t>Elaboração de Material Extra com Critérios de Aceitação</t>
  </si>
  <si>
    <t>129.19</t>
  </si>
  <si>
    <t xml:space="preserve">14) Critérios de Aceitação </t>
  </si>
  <si>
    <t>129.20</t>
  </si>
  <si>
    <t xml:space="preserve">Aplicação da Recuperação </t>
  </si>
  <si>
    <t>170.1</t>
  </si>
  <si>
    <t xml:space="preserve">Visita ao Seminário e estudo de possíveis aquisições. </t>
  </si>
  <si>
    <t>170.2</t>
  </si>
  <si>
    <t>Elaboração de Relatório sobre o Seminário</t>
  </si>
  <si>
    <t>170.3</t>
  </si>
  <si>
    <t>Elaboração de aprensetação sobre o Seminário</t>
  </si>
  <si>
    <t>171.1</t>
  </si>
  <si>
    <t xml:space="preserve">Desenvolver protótipo com GUI em tkinter e banco de dados local. Testar com usuários </t>
  </si>
  <si>
    <t>171.2</t>
  </si>
  <si>
    <t xml:space="preserve">Desenvolver protótipo com GUI em KIVY e banco de dados online e Login de Acesso. </t>
  </si>
  <si>
    <t>171.3</t>
  </si>
  <si>
    <t xml:space="preserve">Testar Protótipo 2 com banco de dados online com usuários </t>
  </si>
  <si>
    <t>172.1</t>
  </si>
  <si>
    <t>Estudos Teóricos e Avaliação</t>
  </si>
  <si>
    <t>172.2</t>
  </si>
  <si>
    <t xml:space="preserve">Treinamento Prático </t>
  </si>
  <si>
    <t>172.3</t>
  </si>
  <si>
    <t xml:space="preserve">Qualificação Nível 3 </t>
  </si>
  <si>
    <t>172.4</t>
  </si>
  <si>
    <t xml:space="preserve">Ensaio de dobramento </t>
  </si>
  <si>
    <t>172..5</t>
  </si>
  <si>
    <t>Treinamento 2 (Recuperação)</t>
  </si>
  <si>
    <t>172.6</t>
  </si>
  <si>
    <t xml:space="preserve">Documentação de Qualificação </t>
  </si>
  <si>
    <t>173.1</t>
  </si>
  <si>
    <t>174.1</t>
  </si>
  <si>
    <t>Definição das atribuições e documentação.</t>
  </si>
  <si>
    <t>Concluído</t>
  </si>
  <si>
    <t>175.1</t>
  </si>
  <si>
    <t>176.1</t>
  </si>
  <si>
    <t>1. Introdução                                                          1.1 Qualificação dos Soldadores</t>
  </si>
  <si>
    <t>176.2</t>
  </si>
  <si>
    <t xml:space="preserve">2. Terminologia da soldagem                                               		3. Terminologia de descontinuidades em juntas soldadas. </t>
  </si>
  <si>
    <t>176.3</t>
  </si>
  <si>
    <t>4. Simbologia de soldagem                                                     5. Consumíveis</t>
  </si>
  <si>
    <t>177.1</t>
  </si>
  <si>
    <t>desenvolvimento, modelagem, detalhamento e fabricação</t>
  </si>
  <si>
    <t>178.1</t>
  </si>
  <si>
    <t>atualização de projeto</t>
  </si>
  <si>
    <t>179.1</t>
  </si>
  <si>
    <t>Investigação de desalinhamento</t>
  </si>
  <si>
    <t>179.2</t>
  </si>
  <si>
    <t>atualização de projeto da base</t>
  </si>
  <si>
    <t>179.3</t>
  </si>
  <si>
    <t>atualização  do projeto das chapas de espera</t>
  </si>
  <si>
    <t>179.4</t>
  </si>
  <si>
    <t>Desenvolvimento de dispositivo auxiliar do gabarito da caçamba</t>
  </si>
  <si>
    <t>179.5</t>
  </si>
  <si>
    <t xml:space="preserve">Atualização do projeto das laterais deslizantes </t>
  </si>
  <si>
    <t>180.1</t>
  </si>
  <si>
    <t>1811.1</t>
  </si>
  <si>
    <t>182.1</t>
  </si>
  <si>
    <t>183.1</t>
  </si>
  <si>
    <t>184.1</t>
  </si>
  <si>
    <t>Atualização dos tempos de montagem, soldagem, corte laser e montagem final.</t>
  </si>
  <si>
    <t>185.1</t>
  </si>
  <si>
    <t>Registro de custo unitário de produção de cada componente do implemento.</t>
  </si>
  <si>
    <t>186.1</t>
  </si>
  <si>
    <t>Modelagem, detalhamento e fabricação</t>
  </si>
  <si>
    <t>187.1</t>
  </si>
  <si>
    <t>Preparação dos conjuntos e adequeação de parâmetros iniciais.</t>
  </si>
  <si>
    <t>187.2</t>
  </si>
  <si>
    <t>Programação e testes iniciais.</t>
  </si>
  <si>
    <t>188.1</t>
  </si>
  <si>
    <t>Registro de tempos de corte (Simulação)</t>
  </si>
  <si>
    <t>189.1</t>
  </si>
  <si>
    <t>Obtenção dos Materiais: Confecção dos CPs e dos consumíveis necessários aos testes.</t>
  </si>
  <si>
    <t>189.2</t>
  </si>
  <si>
    <t xml:space="preserve">Obtenção dos Ferramentas: Máquina de solda, lixadeira, alicate, tocha, talhadeira e demais itens ferramentas. </t>
  </si>
  <si>
    <t>189.3</t>
  </si>
  <si>
    <t xml:space="preserve">Obtenção de local para testes e organização de layout da célula de testes. </t>
  </si>
  <si>
    <t>189.4</t>
  </si>
  <si>
    <t xml:space="preserve">Documentação: Últimos ajustes na EPS, procedimento operacional e instrução de trabalho para testes nível 1, 2 e 3. Organização da ordem dos testes por colaborador </t>
  </si>
  <si>
    <t>189.5</t>
  </si>
  <si>
    <t>Testes diagnósticos nível 1, 2 e 3</t>
  </si>
  <si>
    <t>179.6</t>
  </si>
  <si>
    <t>desenvolvimento de gabarito para montagem das ponteiras de articulação da caçamba do catapedra.</t>
  </si>
  <si>
    <t>179.7</t>
  </si>
  <si>
    <t>Reforma das laterais deslizantes adaptada com gabarito posicionador de ponteiras caçaba cata pedra</t>
  </si>
  <si>
    <t>179.8</t>
  </si>
  <si>
    <t>PÉ CENTRAL BASE GABARITO CAÇAMBA CATA PEDRA</t>
  </si>
  <si>
    <t>190.1</t>
  </si>
  <si>
    <t>191.1</t>
  </si>
  <si>
    <t>192.1</t>
  </si>
  <si>
    <t>Simulação kit reposição brotas</t>
  </si>
  <si>
    <t>193.1</t>
  </si>
  <si>
    <t>194.1</t>
  </si>
  <si>
    <t>195.1</t>
  </si>
  <si>
    <t>196.1</t>
  </si>
  <si>
    <t>197.1</t>
  </si>
  <si>
    <t>198.1</t>
  </si>
  <si>
    <t>199.1</t>
  </si>
  <si>
    <t>200.1</t>
  </si>
  <si>
    <t>201.1</t>
  </si>
  <si>
    <t>202.1</t>
  </si>
  <si>
    <t>187.3</t>
  </si>
  <si>
    <t>Documentação. Relatório Técnico.</t>
  </si>
  <si>
    <t>203.1</t>
  </si>
  <si>
    <t>William</t>
  </si>
  <si>
    <t>204.1</t>
  </si>
  <si>
    <t>Levantamento de peças conformadas em prensa e suas respectivas matrizes.</t>
  </si>
  <si>
    <t>204.2</t>
  </si>
  <si>
    <t>Registro fotográfico e documental das matrizes.</t>
  </si>
  <si>
    <t>205.1</t>
  </si>
  <si>
    <t>207.1</t>
  </si>
  <si>
    <t>208.1</t>
  </si>
  <si>
    <t>209.1</t>
  </si>
  <si>
    <t>210.1</t>
  </si>
  <si>
    <t>211.1</t>
  </si>
  <si>
    <t>212.1</t>
  </si>
  <si>
    <t>213.1</t>
  </si>
  <si>
    <t>214.1</t>
  </si>
  <si>
    <t>215.1</t>
  </si>
  <si>
    <t>206.1</t>
  </si>
  <si>
    <t xml:space="preserve">Análise da situação atual: Planilha com dimensões das tampas e dos rolos. </t>
  </si>
  <si>
    <t>216.1</t>
  </si>
  <si>
    <t>206.2</t>
  </si>
  <si>
    <t>Estudo das normas NBR 6158 (Tolerâncias e Ajustes) e ISO 286 (Sistema de Ajustes – Shaft/Hole)</t>
  </si>
  <si>
    <t>217.1</t>
  </si>
  <si>
    <t>206.3</t>
  </si>
  <si>
    <t>Escrita do relatório "Determinação de Tolerâncias na Montagem de Tampa e Cilindro dos Rolos RDC"</t>
  </si>
  <si>
    <t>218.1</t>
  </si>
  <si>
    <t>206.4</t>
  </si>
  <si>
    <t>Aplicação do estudos das tolerâncias para produtos na curva ABC</t>
  </si>
  <si>
    <t>219.1</t>
  </si>
  <si>
    <t>220.1</t>
  </si>
  <si>
    <t>221.1</t>
  </si>
  <si>
    <t>222.1</t>
  </si>
  <si>
    <t>223.1</t>
  </si>
  <si>
    <t>224.1</t>
  </si>
  <si>
    <t>225.1</t>
  </si>
  <si>
    <t>226.1</t>
  </si>
  <si>
    <t>72.1</t>
  </si>
  <si>
    <t>227.1</t>
  </si>
  <si>
    <t xml:space="preserve">Atualizar tempos de corte CNC. </t>
  </si>
  <si>
    <t>228.1</t>
  </si>
  <si>
    <t>Documentar Abas mínimas e planilha prévia de matrizes e punções.</t>
  </si>
  <si>
    <t>105.1</t>
  </si>
  <si>
    <t>Criar documento</t>
  </si>
  <si>
    <t>229.1</t>
  </si>
  <si>
    <t>layout posição de equipamentos</t>
  </si>
  <si>
    <t>230.1</t>
  </si>
  <si>
    <t>229.2</t>
  </si>
  <si>
    <t>Desenvolvimento suportes; modelagem, detalhamento e fabricação</t>
  </si>
  <si>
    <t>219.2</t>
  </si>
  <si>
    <t>231.1</t>
  </si>
  <si>
    <t>231.2</t>
  </si>
  <si>
    <t>232.1</t>
  </si>
  <si>
    <t>232.2</t>
  </si>
  <si>
    <t>233.1</t>
  </si>
  <si>
    <t>Verificação dimensional pré-soldagem, soldagem e verificação pós-soldagem.</t>
  </si>
  <si>
    <t>234.1</t>
  </si>
  <si>
    <t>Definição da Classificação das Atividades de Rotina e dos Tipos de Projeto</t>
  </si>
  <si>
    <t>234.2</t>
  </si>
  <si>
    <t>Definição dos KPIs e do template do A3</t>
  </si>
  <si>
    <t>234.3</t>
  </si>
  <si>
    <t xml:space="preserve">Elaboração do A3 em planilha </t>
  </si>
  <si>
    <t>235.1</t>
  </si>
  <si>
    <t>Inserção dos dados em tabelas e análise dos dados</t>
  </si>
  <si>
    <t>236.1</t>
  </si>
  <si>
    <t>Levantamento de demandas e reclassifiação dos produtos</t>
  </si>
  <si>
    <t>237.1</t>
  </si>
  <si>
    <t>Editar vídeo e criar QR code</t>
  </si>
  <si>
    <t>273.2</t>
  </si>
  <si>
    <t xml:space="preserve">Elaboração de Documento </t>
  </si>
  <si>
    <t>238.1</t>
  </si>
  <si>
    <t>Lançamento dos dados em tabela para análise dos dados dos soldadores</t>
  </si>
  <si>
    <t>239.1</t>
  </si>
  <si>
    <t>Mapeamento de estado atual de processo, elaboração e execução de plano de ação de melhoria.</t>
  </si>
  <si>
    <t>239.2</t>
  </si>
  <si>
    <t xml:space="preserve">Atualização de Roteiro de Processos e Observações no ERP Tecnicon. </t>
  </si>
  <si>
    <t>241.1</t>
  </si>
  <si>
    <t>Modelagem</t>
  </si>
  <si>
    <t>241.2</t>
  </si>
  <si>
    <t>Detalhamento</t>
  </si>
  <si>
    <t>241.3</t>
  </si>
  <si>
    <t>Cadastro e Fabricação</t>
  </si>
  <si>
    <t>242.1</t>
  </si>
  <si>
    <t>Modelagem da Simulação</t>
  </si>
  <si>
    <t>243.1</t>
  </si>
  <si>
    <t>243.2</t>
  </si>
  <si>
    <t>243.3</t>
  </si>
  <si>
    <t>244.1</t>
  </si>
  <si>
    <t>244.2</t>
  </si>
  <si>
    <t>244.3</t>
  </si>
  <si>
    <t>245.1</t>
  </si>
  <si>
    <t>245.2</t>
  </si>
  <si>
    <t>245.3</t>
  </si>
  <si>
    <t>246.1</t>
  </si>
  <si>
    <t>246.2</t>
  </si>
  <si>
    <t>246.3</t>
  </si>
  <si>
    <t>247.1</t>
  </si>
  <si>
    <t>Levantamento de informações do projeto</t>
  </si>
  <si>
    <t>247.2</t>
  </si>
  <si>
    <t>247.3</t>
  </si>
  <si>
    <t>247.4</t>
  </si>
  <si>
    <t>248.1</t>
  </si>
  <si>
    <t>Modelagem e Detalhamento</t>
  </si>
  <si>
    <t>248.2</t>
  </si>
  <si>
    <t>249.1</t>
  </si>
  <si>
    <t>249.2</t>
  </si>
  <si>
    <t>249.3</t>
  </si>
  <si>
    <t>250.1</t>
  </si>
  <si>
    <t>250.2</t>
  </si>
  <si>
    <t>250.3</t>
  </si>
  <si>
    <t>251.1</t>
  </si>
  <si>
    <t>251.2</t>
  </si>
  <si>
    <t>252.1</t>
  </si>
  <si>
    <t>253.1</t>
  </si>
  <si>
    <t>253.2</t>
  </si>
  <si>
    <t>Simulação de esforços</t>
  </si>
  <si>
    <t>253.3</t>
  </si>
  <si>
    <t>253.4</t>
  </si>
  <si>
    <t>254.1</t>
  </si>
  <si>
    <t>Modelagem da Carga</t>
  </si>
  <si>
    <t>254.2</t>
  </si>
  <si>
    <t>Modelagem Suportes</t>
  </si>
  <si>
    <t>254.3</t>
  </si>
  <si>
    <t>Detalhamento Suportes</t>
  </si>
  <si>
    <t>254.4</t>
  </si>
  <si>
    <t>Cadastro e Fabricação Suportes</t>
  </si>
  <si>
    <t>254.5</t>
  </si>
  <si>
    <t>Detalhamento Carga/Descarga</t>
  </si>
  <si>
    <t>255.1</t>
  </si>
  <si>
    <t>255.2</t>
  </si>
  <si>
    <t>255.3</t>
  </si>
  <si>
    <t>256.1</t>
  </si>
  <si>
    <t>256.2</t>
  </si>
  <si>
    <t>256.3</t>
  </si>
  <si>
    <t>256.4</t>
  </si>
  <si>
    <t>257.1</t>
  </si>
  <si>
    <t>257.2</t>
  </si>
  <si>
    <t>257.3</t>
  </si>
  <si>
    <t>257.4</t>
  </si>
  <si>
    <t>257.5</t>
  </si>
  <si>
    <t>257.6</t>
  </si>
  <si>
    <t>Levantamento quant. volumes e volume total de cada máquina</t>
  </si>
  <si>
    <t>258.1</t>
  </si>
  <si>
    <t>Modelagem, detalhamento, cadastro e fabricação</t>
  </si>
  <si>
    <t>259.1</t>
  </si>
  <si>
    <t>260.1</t>
  </si>
  <si>
    <t>260.2</t>
  </si>
  <si>
    <t>260.3</t>
  </si>
  <si>
    <t>261.1</t>
  </si>
  <si>
    <t>262.1</t>
  </si>
  <si>
    <t>262.2</t>
  </si>
  <si>
    <t>263.1</t>
  </si>
  <si>
    <t>264.1</t>
  </si>
  <si>
    <t>265.1</t>
  </si>
  <si>
    <t>266.1</t>
  </si>
  <si>
    <t>267.1</t>
  </si>
  <si>
    <t>Auxílio nas aulas do treinamento teórico</t>
  </si>
  <si>
    <t>240.1</t>
  </si>
  <si>
    <t>Levantamento inicial e registro</t>
  </si>
  <si>
    <t>239.3</t>
  </si>
  <si>
    <t>Identificação e Registro de Gabaritos. Parte 2. Gabaritos faltantes.</t>
  </si>
  <si>
    <t>239.4</t>
  </si>
  <si>
    <t>Registro no Tecnicon e Documentação Final.</t>
  </si>
  <si>
    <t>PROJETOS</t>
  </si>
  <si>
    <t xml:space="preserve">TIPO DE PROJETOS </t>
  </si>
  <si>
    <t>NÚMERO DE TAREFAS</t>
  </si>
  <si>
    <t>RESPONSÁVEL</t>
  </si>
  <si>
    <t>FTes</t>
  </si>
  <si>
    <t>DATA INÍCIO PLANEJ</t>
  </si>
  <si>
    <t>DATA FIM PLANEJ</t>
  </si>
  <si>
    <t>DIAS PLANEJ</t>
  </si>
  <si>
    <t xml:space="preserve">DATA DE INÍCIO </t>
  </si>
  <si>
    <t>DATA DE FIM</t>
  </si>
  <si>
    <t xml:space="preserve">DIAS REAIS </t>
  </si>
  <si>
    <t>PERCENTUAL</t>
  </si>
  <si>
    <t>GRAVIDADE</t>
  </si>
  <si>
    <t>URGÊNCIA</t>
  </si>
  <si>
    <t>TENDêNCIA</t>
  </si>
  <si>
    <t>VALOR GRAVIDADE</t>
  </si>
  <si>
    <t xml:space="preserve">VALOR URGÊNCIA </t>
  </si>
  <si>
    <t xml:space="preserve">VALOR TENDÊNCIA </t>
  </si>
  <si>
    <t>VALOR GUT</t>
  </si>
  <si>
    <t xml:space="preserve">GUT </t>
  </si>
  <si>
    <t>OBJETIVOS</t>
  </si>
  <si>
    <t>MÉTODOS</t>
  </si>
  <si>
    <t>VALOR OBJETIVO</t>
  </si>
  <si>
    <t>VALOR MÉTODOS</t>
  </si>
  <si>
    <t>VALOR COMPLEXIDADE</t>
  </si>
  <si>
    <t>COMPLEXIDADE</t>
  </si>
  <si>
    <t>Padronização</t>
  </si>
  <si>
    <t>4 - Muito grave</t>
  </si>
  <si>
    <t>3 - Urgente</t>
  </si>
  <si>
    <t>4 - Piora em curto prazo</t>
  </si>
  <si>
    <t>2 - Objetivo claro com pequenas ambiguidades</t>
  </si>
  <si>
    <t>2 - Métodos conhecidos com pequenas adaptações</t>
  </si>
  <si>
    <t>Melhoria Contínua dos Processos</t>
  </si>
  <si>
    <t>3 - Grave</t>
  </si>
  <si>
    <t>3 - Piora em médio prazo</t>
  </si>
  <si>
    <t>Exportação</t>
  </si>
  <si>
    <t>4 - Mais rápido possível</t>
  </si>
  <si>
    <t>3 - Métodos parcialmente conhecidos</t>
  </si>
  <si>
    <t>Peças em Geral</t>
  </si>
  <si>
    <t>2 - Pouco grave</t>
  </si>
  <si>
    <t>1 - Não tende a piorar</t>
  </si>
  <si>
    <t>1 - Objetivo totalmente definido</t>
  </si>
  <si>
    <t>Normatização de Processos</t>
  </si>
  <si>
    <t>3 - Objetivo parcialmente definido</t>
  </si>
  <si>
    <t>4 - Métodos pouco definidos</t>
  </si>
  <si>
    <t>Layout</t>
  </si>
  <si>
    <t>2 - Pouco urgente</t>
  </si>
  <si>
    <t>2 - piora em longo prazo</t>
  </si>
  <si>
    <t>Mapeamento de Processos</t>
  </si>
  <si>
    <t>Ano</t>
  </si>
  <si>
    <t>(Tudo)</t>
  </si>
  <si>
    <t>Tipo de Projeto</t>
  </si>
  <si>
    <t>A3 – GESTÃO DE PROJETOS | ENGENHARIA DE PROCESSOS - 2025</t>
  </si>
  <si>
    <t>tipo_atividade</t>
  </si>
  <si>
    <t>Mês</t>
  </si>
  <si>
    <t>Média de Complexidade 1</t>
  </si>
  <si>
    <t>Média de Complexidade 4</t>
  </si>
  <si>
    <t>Média de Complexidade 2</t>
  </si>
  <si>
    <t>Média de Complexidade 3</t>
  </si>
  <si>
    <t>Média de Lead Time Real por Mês</t>
  </si>
  <si>
    <t>Média de Lead Time Real</t>
  </si>
  <si>
    <t>Média de Atraso  por Mês</t>
  </si>
  <si>
    <t>Média de Atraso Médio</t>
  </si>
  <si>
    <t>Média de Eficiência por Mês</t>
  </si>
  <si>
    <t>Média de SLA por Mês</t>
  </si>
  <si>
    <t>ano</t>
  </si>
  <si>
    <t>mes_nome</t>
  </si>
  <si>
    <t>Soma de horas_trabalhadas</t>
  </si>
  <si>
    <t>Dados</t>
  </si>
  <si>
    <t xml:space="preserve">Projetos e Atividades de Rotina da Engenharia de Processos </t>
  </si>
  <si>
    <t xml:space="preserve">Tipo de Projeto </t>
  </si>
  <si>
    <t>Lead Time (Dias)</t>
  </si>
  <si>
    <t>Dezembro</t>
  </si>
  <si>
    <t>MAI</t>
  </si>
  <si>
    <t>JAN</t>
  </si>
  <si>
    <t>Novembro</t>
  </si>
  <si>
    <t>SET</t>
  </si>
  <si>
    <t>FEV</t>
  </si>
  <si>
    <t>Outubro</t>
  </si>
  <si>
    <t>OUT</t>
  </si>
  <si>
    <t>2026 Total</t>
  </si>
  <si>
    <t xml:space="preserve">Média de Dias Reais por Tipo de Projeto </t>
  </si>
  <si>
    <t>Média de Dias Planejado x Real por Tipo de Projeto</t>
  </si>
  <si>
    <t>Quantidade de Projetos por Complexidade</t>
  </si>
  <si>
    <t>Horas Totais para Atividades de Rotina</t>
  </si>
  <si>
    <t>Setembro</t>
  </si>
  <si>
    <t>NOV</t>
  </si>
  <si>
    <t>Total Geral</t>
  </si>
  <si>
    <t>Agosto</t>
  </si>
  <si>
    <t>Julho</t>
  </si>
  <si>
    <t>Junho</t>
  </si>
  <si>
    <t>MAR</t>
  </si>
  <si>
    <t>Maio</t>
  </si>
  <si>
    <t>JUN</t>
  </si>
  <si>
    <t>Abril</t>
  </si>
  <si>
    <t>JUL</t>
  </si>
  <si>
    <t>Março</t>
  </si>
  <si>
    <t>AGO</t>
  </si>
  <si>
    <t>Fevereiro</t>
  </si>
  <si>
    <t>DEZ</t>
  </si>
  <si>
    <t>Janeiro</t>
  </si>
  <si>
    <t>ABR</t>
  </si>
  <si>
    <t>Lead Time Mensal por Tipo de Projeto (Dias)</t>
  </si>
  <si>
    <t>Atraso Médio Mensal por Tipo de Projeto (Dias)</t>
  </si>
  <si>
    <t xml:space="preserve">Slicers Gerais </t>
  </si>
  <si>
    <t>Slicers de Complexidade</t>
  </si>
  <si>
    <t>Eficiência Média Mensal por Tipo de Projeto (Dias Planejados/ Dias Reais)</t>
  </si>
  <si>
    <t>Taxa de Projetos que Estouram o Prazo</t>
  </si>
  <si>
    <t>Quantidade de Projetos por Complexidade por Mês</t>
  </si>
  <si>
    <t>Imagem</t>
  </si>
  <si>
    <t>Iniciar um projeto: Preencher a planilha PROJETOS. Guardar o número que identifica o projeto novo</t>
  </si>
  <si>
    <t>Iniciar uma tarefa: Preencher a planilha de TAREFAS. O número do projeto deve estar indentificando a tarefa seguido de .1, .2, .3 etc</t>
  </si>
  <si>
    <t>Classificar o projeto em termos de gravidade, urgência e tendência na planilha PROJETOS_CLASSIFICADOS</t>
  </si>
  <si>
    <t>#matriz do ppt (mudar as frases sobre objetivo desconhecido ou frases ambíguas)</t>
  </si>
  <si>
    <t>Classificar o projeto em termos de clareza de objetivos e clareza de métodos em PROJETOS_CLASSIFICADOS</t>
  </si>
  <si>
    <t>Clicar no botão verde "Executar PROJETOS_CLASSIFICADOS"</t>
  </si>
  <si>
    <t>Clicar em "Fórmulas"</t>
  </si>
  <si>
    <t>Clicar em "Calcular Pasta de Trabalho"</t>
  </si>
  <si>
    <t>Logo após isso, os dados vão ser atualizados e os KPIs recalculados</t>
  </si>
  <si>
    <t>Lead Time Real Médio por Mês</t>
  </si>
  <si>
    <t>Lead Time Planejado Médio por Mês</t>
  </si>
  <si>
    <t>SLA por Mês</t>
  </si>
  <si>
    <t>Atraso Médio por Mês</t>
  </si>
  <si>
    <t>Eficiência por Mês</t>
  </si>
  <si>
    <t>Lead Time Real Médio</t>
  </si>
  <si>
    <t>Lead Time Planejado Médio</t>
  </si>
  <si>
    <t xml:space="preserve">SLA </t>
  </si>
  <si>
    <t>Atraso Médio</t>
  </si>
  <si>
    <t>Eficiência</t>
  </si>
  <si>
    <t>Mês Número</t>
  </si>
  <si>
    <t>Complexidade 1</t>
  </si>
  <si>
    <t>Complexidade 2</t>
  </si>
  <si>
    <t>Complexidade 3</t>
  </si>
  <si>
    <t>Complexidade 4</t>
  </si>
  <si>
    <t>id</t>
  </si>
  <si>
    <t>mes</t>
  </si>
  <si>
    <t>dia</t>
  </si>
  <si>
    <t>horas_trabalhadas</t>
  </si>
  <si>
    <t>Pesquisa e Desenvolvimento</t>
  </si>
  <si>
    <t>Documentação</t>
  </si>
  <si>
    <t>Reuniões</t>
  </si>
  <si>
    <t>Atendimento na Fábrica</t>
  </si>
  <si>
    <t>Confecção de Gabaritos</t>
  </si>
  <si>
    <t>Custos</t>
  </si>
  <si>
    <t>RNC</t>
  </si>
  <si>
    <t>Outros</t>
  </si>
  <si>
    <t>Intervalo</t>
  </si>
  <si>
    <t>Finame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</si>
</sst>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Montserrat"/>
    </font>
    <font>
      <sz val="9"/>
      <color theme="0"/>
      <name val="Montserrat"/>
    </font>
    <font>
      <sz val="9"/>
      <color theme="1"/>
      <name val="Montserrat"/>
    </font>
    <font>
      <sz val="9"/>
      <color theme="5"/>
      <name val="Montserrat"/>
    </font>
    <font>
      <sz val="10"/>
      <color theme="1"/>
      <name val="Calibri"/>
      <family val="2"/>
      <scheme val="minor"/>
    </font>
    <font>
      <sz val="9"/>
      <color rgb="FF000000"/>
      <name val="Montserrat"/>
    </font>
    <font>
      <u/>
      <sz val="9"/>
      <color theme="5"/>
      <name val="Montserrat"/>
    </font>
    <font>
      <sz val="11"/>
      <color rgb="FF242424"/>
      <name val="Aptos Narrow"/>
      <family val="2"/>
    </font>
    <font>
      <u/>
      <sz val="9"/>
      <color theme="1"/>
      <name val="Montserrat"/>
    </font>
    <font>
      <b/>
      <sz val="11"/>
      <color rgb="FFFFFFFF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28"/>
      <color rgb="FFFFFFFF"/>
      <name val="Calibri"/>
    </font>
    <font>
      <b/>
      <sz val="18"/>
      <color rgb="FF000000"/>
      <name val="Calibri"/>
      <family val="2"/>
    </font>
    <font>
      <b/>
      <sz val="18"/>
      <name val="Calibri"/>
    </font>
    <font>
      <sz val="18"/>
      <color rgb="FF000000"/>
      <name val="Calibri"/>
      <family val="2"/>
    </font>
    <font>
      <b/>
      <sz val="20"/>
      <color theme="1"/>
      <name val="Calibri"/>
      <family val="2"/>
    </font>
    <font>
      <sz val="18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242424"/>
      <name val="Aptos Narrow"/>
      <charset val="1"/>
    </font>
    <font>
      <i/>
      <sz val="9"/>
      <color theme="1"/>
      <name val="Montserrat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5445E"/>
        <bgColor indexed="64"/>
      </patternFill>
    </fill>
    <fill>
      <patternFill patternType="solid">
        <fgColor rgb="FFDCF9F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7030A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0CECE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56">
    <border>
      <left/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465926084170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 style="thin">
        <color rgb="FF457B9D"/>
      </top>
      <bottom/>
      <diagonal/>
    </border>
    <border>
      <left/>
      <right/>
      <top/>
      <bottom style="thin">
        <color rgb="FF457B9D"/>
      </bottom>
      <diagonal/>
    </border>
    <border>
      <left style="thin">
        <color theme="0" tint="-0.24994659260841701"/>
      </left>
      <right style="thin">
        <color theme="0" tint="-0.249977111117893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7" xfId="0" applyFont="1" applyFill="1" applyBorder="1"/>
    <xf numFmtId="0" fontId="3" fillId="3" borderId="0" xfId="0" applyFont="1" applyFill="1"/>
    <xf numFmtId="0" fontId="3" fillId="3" borderId="8" xfId="0" applyFont="1" applyFill="1" applyBorder="1" applyAlignment="1">
      <alignment horizontal="center"/>
    </xf>
    <xf numFmtId="0" fontId="3" fillId="3" borderId="8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9" fontId="4" fillId="2" borderId="2" xfId="2" applyFont="1" applyFill="1" applyBorder="1" applyAlignment="1">
      <alignment horizontal="center" vertical="center" wrapText="1"/>
    </xf>
    <xf numFmtId="44" fontId="4" fillId="2" borderId="2" xfId="1" applyFont="1" applyFill="1" applyBorder="1" applyAlignment="1">
      <alignment horizontal="center" vertical="center" wrapText="1"/>
    </xf>
    <xf numFmtId="44" fontId="4" fillId="2" borderId="3" xfId="1" applyFont="1" applyFill="1" applyBorder="1" applyAlignment="1">
      <alignment horizontal="center" vertical="center" wrapText="1"/>
    </xf>
    <xf numFmtId="44" fontId="4" fillId="2" borderId="6" xfId="1" applyFont="1" applyFill="1" applyBorder="1" applyAlignment="1">
      <alignment horizontal="center" vertical="center" wrapText="1"/>
    </xf>
    <xf numFmtId="44" fontId="4" fillId="2" borderId="5" xfId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9" fontId="5" fillId="0" borderId="2" xfId="2" applyFont="1" applyBorder="1" applyAlignment="1">
      <alignment vertical="center" wrapText="1"/>
    </xf>
    <xf numFmtId="44" fontId="5" fillId="0" borderId="2" xfId="1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9" fontId="5" fillId="0" borderId="2" xfId="2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9" fontId="6" fillId="0" borderId="0" xfId="2" applyFont="1" applyAlignment="1">
      <alignment vertical="center"/>
    </xf>
    <xf numFmtId="44" fontId="5" fillId="0" borderId="2" xfId="1" applyFont="1" applyBorder="1" applyAlignment="1">
      <alignment vertical="center"/>
    </xf>
    <xf numFmtId="44" fontId="5" fillId="0" borderId="9" xfId="1" applyFont="1" applyBorder="1" applyAlignment="1">
      <alignment vertical="center"/>
    </xf>
    <xf numFmtId="0" fontId="7" fillId="0" borderId="10" xfId="0" applyFont="1" applyBorder="1" applyAlignment="1">
      <alignment vertical="center" wrapText="1"/>
    </xf>
    <xf numFmtId="0" fontId="7" fillId="4" borderId="10" xfId="0" applyFont="1" applyFill="1" applyBorder="1" applyAlignment="1">
      <alignment vertical="center" wrapText="1"/>
    </xf>
    <xf numFmtId="0" fontId="8" fillId="0" borderId="0" xfId="0" applyFont="1"/>
    <xf numFmtId="0" fontId="7" fillId="0" borderId="2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44" fontId="5" fillId="0" borderId="9" xfId="1" applyFont="1" applyBorder="1" applyAlignment="1">
      <alignment vertical="center" wrapText="1"/>
    </xf>
    <xf numFmtId="2" fontId="5" fillId="0" borderId="1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64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wrapText="1"/>
    </xf>
    <xf numFmtId="0" fontId="7" fillId="0" borderId="11" xfId="0" applyFont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5" fillId="0" borderId="2" xfId="0" quotePrefix="1" applyFont="1" applyBorder="1" applyAlignment="1">
      <alignment horizontal="center" vertical="center"/>
    </xf>
    <xf numFmtId="9" fontId="11" fillId="0" borderId="2" xfId="2" applyFont="1" applyBorder="1" applyAlignment="1">
      <alignment vertical="center"/>
    </xf>
    <xf numFmtId="0" fontId="10" fillId="0" borderId="0" xfId="0" applyFont="1"/>
    <xf numFmtId="0" fontId="5" fillId="0" borderId="2" xfId="0" quotePrefix="1" applyFont="1" applyBorder="1" applyAlignment="1">
      <alignment vertical="center" wrapText="1"/>
    </xf>
    <xf numFmtId="0" fontId="0" fillId="0" borderId="0" xfId="0" applyAlignment="1">
      <alignment wrapText="1"/>
    </xf>
    <xf numFmtId="0" fontId="12" fillId="5" borderId="13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14" fontId="12" fillId="5" borderId="13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12" fillId="5" borderId="13" xfId="0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2" fillId="6" borderId="12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 indent="2"/>
    </xf>
    <xf numFmtId="2" fontId="0" fillId="0" borderId="0" xfId="0" applyNumberFormat="1"/>
    <xf numFmtId="0" fontId="16" fillId="9" borderId="28" xfId="0" applyFont="1" applyFill="1" applyBorder="1"/>
    <xf numFmtId="0" fontId="16" fillId="9" borderId="10" xfId="0" applyFont="1" applyFill="1" applyBorder="1"/>
    <xf numFmtId="0" fontId="16" fillId="9" borderId="29" xfId="0" applyFont="1" applyFill="1" applyBorder="1"/>
    <xf numFmtId="0" fontId="0" fillId="0" borderId="0" xfId="0" pivotButton="1"/>
    <xf numFmtId="9" fontId="0" fillId="0" borderId="0" xfId="0" applyNumberFormat="1"/>
    <xf numFmtId="0" fontId="14" fillId="0" borderId="3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9" fillId="8" borderId="43" xfId="0" applyFont="1" applyFill="1" applyBorder="1" applyAlignment="1">
      <alignment horizontal="center" vertical="center"/>
    </xf>
    <xf numFmtId="0" fontId="22" fillId="0" borderId="53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 wrapText="1"/>
    </xf>
    <xf numFmtId="0" fontId="22" fillId="0" borderId="55" xfId="0" applyFont="1" applyBorder="1" applyAlignment="1">
      <alignment horizontal="center" vertical="center"/>
    </xf>
    <xf numFmtId="0" fontId="23" fillId="11" borderId="52" xfId="0" applyFont="1" applyFill="1" applyBorder="1" applyAlignment="1">
      <alignment horizontal="center" vertical="center"/>
    </xf>
    <xf numFmtId="0" fontId="23" fillId="11" borderId="13" xfId="0" applyFont="1" applyFill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12" fillId="5" borderId="0" xfId="0" applyFont="1" applyFill="1" applyAlignment="1">
      <alignment horizontal="center" vertical="center" wrapText="1"/>
    </xf>
    <xf numFmtId="0" fontId="25" fillId="0" borderId="0" xfId="0" applyFont="1"/>
    <xf numFmtId="0" fontId="6" fillId="0" borderId="0" xfId="2" applyNumberFormat="1" applyFont="1" applyAlignment="1">
      <alignment vertical="center"/>
    </xf>
    <xf numFmtId="9" fontId="26" fillId="0" borderId="2" xfId="2" applyFont="1" applyBorder="1" applyAlignment="1">
      <alignment vertical="center"/>
    </xf>
    <xf numFmtId="0" fontId="27" fillId="0" borderId="0" xfId="0" applyFont="1"/>
    <xf numFmtId="0" fontId="13" fillId="0" borderId="30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7" borderId="34" xfId="0" applyFont="1" applyFill="1" applyBorder="1" applyAlignment="1">
      <alignment horizontal="center" vertical="center"/>
    </xf>
    <xf numFmtId="0" fontId="21" fillId="10" borderId="36" xfId="0" applyFont="1" applyFill="1" applyBorder="1" applyAlignment="1">
      <alignment horizontal="center" vertical="center" wrapText="1"/>
    </xf>
    <xf numFmtId="0" fontId="21" fillId="10" borderId="33" xfId="0" applyFont="1" applyFill="1" applyBorder="1" applyAlignment="1">
      <alignment horizontal="center" vertical="center" wrapText="1"/>
    </xf>
    <xf numFmtId="0" fontId="21" fillId="10" borderId="18" xfId="0" applyFont="1" applyFill="1" applyBorder="1" applyAlignment="1">
      <alignment horizontal="center" vertical="center" wrapText="1"/>
    </xf>
    <xf numFmtId="0" fontId="21" fillId="10" borderId="20" xfId="0" applyFont="1" applyFill="1" applyBorder="1" applyAlignment="1">
      <alignment horizontal="center" vertical="center" wrapText="1"/>
    </xf>
    <xf numFmtId="0" fontId="21" fillId="10" borderId="21" xfId="0" applyFont="1" applyFill="1" applyBorder="1" applyAlignment="1">
      <alignment horizontal="center" vertical="center" wrapText="1"/>
    </xf>
    <xf numFmtId="0" fontId="21" fillId="10" borderId="22" xfId="0" applyFont="1" applyFill="1" applyBorder="1" applyAlignment="1">
      <alignment horizontal="center" vertical="center" wrapText="1"/>
    </xf>
    <xf numFmtId="0" fontId="21" fillId="10" borderId="15" xfId="0" applyFont="1" applyFill="1" applyBorder="1" applyAlignment="1">
      <alignment horizontal="center" vertical="center" wrapText="1"/>
    </xf>
    <xf numFmtId="0" fontId="21" fillId="10" borderId="16" xfId="0" applyFont="1" applyFill="1" applyBorder="1" applyAlignment="1">
      <alignment horizontal="center" vertical="center" wrapText="1"/>
    </xf>
    <xf numFmtId="0" fontId="21" fillId="10" borderId="23" xfId="0" applyFont="1" applyFill="1" applyBorder="1" applyAlignment="1">
      <alignment horizontal="center" vertical="center" wrapText="1"/>
    </xf>
    <xf numFmtId="0" fontId="21" fillId="10" borderId="24" xfId="0" applyFont="1" applyFill="1" applyBorder="1" applyAlignment="1">
      <alignment horizontal="center" vertical="center" wrapText="1"/>
    </xf>
    <xf numFmtId="2" fontId="21" fillId="10" borderId="37" xfId="0" applyNumberFormat="1" applyFont="1" applyFill="1" applyBorder="1" applyAlignment="1">
      <alignment horizontal="center" vertical="center" wrapText="1"/>
    </xf>
    <xf numFmtId="2" fontId="21" fillId="10" borderId="38" xfId="0" applyNumberFormat="1" applyFont="1" applyFill="1" applyBorder="1" applyAlignment="1">
      <alignment horizontal="center" vertical="center" wrapText="1"/>
    </xf>
    <xf numFmtId="0" fontId="19" fillId="8" borderId="39" xfId="0" applyFont="1" applyFill="1" applyBorder="1" applyAlignment="1">
      <alignment horizontal="center" vertical="center"/>
    </xf>
    <xf numFmtId="0" fontId="19" fillId="8" borderId="26" xfId="0" applyFont="1" applyFill="1" applyBorder="1" applyAlignment="1">
      <alignment horizontal="center" vertical="center"/>
    </xf>
    <xf numFmtId="0" fontId="19" fillId="8" borderId="19" xfId="0" applyFont="1" applyFill="1" applyBorder="1" applyAlignment="1">
      <alignment horizontal="center" vertical="center"/>
    </xf>
    <xf numFmtId="0" fontId="19" fillId="8" borderId="25" xfId="0" applyFont="1" applyFill="1" applyBorder="1" applyAlignment="1">
      <alignment horizontal="center" vertical="center"/>
    </xf>
    <xf numFmtId="0" fontId="19" fillId="8" borderId="40" xfId="0" applyFont="1" applyFill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68"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7711111789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Montserrat"/>
        <scheme val="none"/>
      </font>
      <numFmt numFmtId="34" formatCode="_-&quot;R$&quot;\ * #,##0.00_-;\-&quot;R$&quot;\ * #,##0.00_-;_-&quot;R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top/>
        <bottom/>
      </border>
    </dxf>
    <dxf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name val="Montserra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Montserrat"/>
        <scheme val="none"/>
      </font>
      <fill>
        <patternFill patternType="solid">
          <fgColor indexed="64"/>
          <bgColor rgb="FF05445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ill>
        <patternFill>
          <bgColor theme="4" tint="0.59996337778862885"/>
        </patternFill>
      </fill>
    </dxf>
    <dxf>
      <fill>
        <patternFill>
          <fgColor theme="9" tint="0.59996337778862885"/>
          <bgColor theme="9" tint="0.59996337778862885"/>
        </patternFill>
      </fill>
    </dxf>
    <dxf>
      <fill>
        <patternFill>
          <fgColor theme="9" tint="0.59996337778862885"/>
          <bgColor theme="6" tint="0.59996337778862885"/>
        </patternFill>
      </fill>
    </dxf>
    <dxf>
      <fill>
        <patternFill>
          <fgColor theme="9" tint="0.59996337778862885"/>
          <bgColor theme="5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rgb="FFDCF9F5"/>
        </patternFill>
      </fill>
    </dxf>
    <dxf>
      <border outline="0">
        <top style="thin">
          <color rgb="FF457B9D"/>
        </top>
        <bottom style="thin">
          <color rgb="FF457B9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rgb="FFDCF9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fill>
        <patternFill patternType="solid">
          <fgColor indexed="64"/>
          <bgColor rgb="FFDCF9F5"/>
        </patternFill>
      </fill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164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164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5"/>
        <name val="Montserrat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Montserrat"/>
        <scheme val="none"/>
      </font>
      <alignment horizontal="center" vertical="center" textRotation="0" wrapText="1" indent="0" justifyLastLine="0" shrinkToFit="0" readingOrder="0"/>
    </dxf>
    <dxf>
      <numFmt numFmtId="13" formatCode="0%"/>
    </dxf>
    <dxf>
      <numFmt numFmtId="2" formatCode="0.00"/>
    </dxf>
    <dxf>
      <numFmt numFmtId="13" formatCode="0%"/>
    </dxf>
    <dxf>
      <font>
        <color theme="0"/>
      </font>
      <fill>
        <patternFill patternType="solid">
          <fgColor theme="4" tint="0.79995117038483843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4" tint="0.79995117038483843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solid"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0" tint="-0.14996795556505021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0" tint="-0.14996795556505021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0" tint="-0.14996795556505021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4" tint="0.79995117038483843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 patternType="solid">
          <fgColor theme="4" tint="0.79995117038483843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1"/>
        <name val="Montserrat"/>
        <scheme val="none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Personalizado1" pivot="0" table="0" count="10" xr9:uid="{48C3FA4B-E224-4E45-9F79-05BE294C68FF}">
      <tableStyleElement type="wholeTable" dxfId="67"/>
      <tableStyleElement type="headerRow" dxfId="66"/>
    </tableStyle>
    <tableStyle name="PivotStyleLight16 2" table="0" count="12" xr9:uid="{2FC33797-FD38-4200-8E04-45782813B6B6}">
      <tableStyleElement type="wholeTable" dxfId="65"/>
      <tableStyleElement type="headerRow" dxfId="64"/>
      <tableStyleElement type="totalRow" dxfId="63"/>
      <tableStyleElement type="firstRowStripe" dxfId="62"/>
      <tableStyleElement type="firstColumnStripe" dxfId="61"/>
      <tableStyleElement type="firstSubtotalColumn" dxfId="60"/>
      <tableStyleElement type="firstSubtotalRow" dxfId="59"/>
      <tableStyleElement type="secondSubtotalRow" dxfId="58"/>
      <tableStyleElement type="firstRowSubheading" dxfId="57"/>
      <tableStyleElement type="secondRowSubheading" dxfId="56"/>
      <tableStyleElement type="pageFieldLabels" dxfId="55"/>
      <tableStyleElement type="pageFieldValues" dxfId="54"/>
    </tableStyle>
  </tableStyles>
  <colors>
    <mruColors>
      <color rgb="FFE63946"/>
      <color rgb="FF457B9D"/>
      <color rgb="FF1D3557"/>
      <color rgb="FFA8DADC"/>
      <color rgb="FFDCF9F5"/>
      <color rgb="FF78BC61"/>
      <color rgb="FFFFFFFF"/>
      <color rgb="FFF1FAEE"/>
      <color rgb="FFEF476F"/>
      <color rgb="FFFFAD05"/>
    </mruColors>
  </colors>
  <extLst>
    <ext xmlns:x14="http://schemas.microsoft.com/office/spreadsheetml/2009/9/main" uri="{46F421CA-312F-682f-3DD2-61675219B42D}">
      <x14:dxfs count="8">
        <dxf>
          <font>
            <sz val="9"/>
            <color rgb="FF000000"/>
            <name val="Montserrat"/>
            <scheme val="none"/>
          </font>
          <fill>
            <patternFill patternType="solid">
              <fgColor auto="1"/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Montserrat"/>
            <scheme val="none"/>
          </font>
          <fill>
            <patternFill patternType="solid">
              <fgColor auto="1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0"/>
            <name val="Montserrat"/>
          </font>
          <fill>
            <patternFill patternType="solid">
              <fgColor auto="1"/>
              <bgColor rgb="FF457B9D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trike val="0"/>
            <u val="none"/>
            <sz val="9"/>
            <color theme="0"/>
            <name val="Montserrat"/>
            <scheme val="none"/>
          </font>
          <fill>
            <patternFill patternType="solid">
              <fgColor auto="1"/>
              <bgColor rgb="FF457B9D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9"/>
            <color theme="2" tint="-0.749961851863155"/>
            <name val="Montserrat"/>
            <scheme val="none"/>
          </font>
          <fill>
            <patternFill patternType="solid">
              <fgColor theme="4" tint="0.79992065187536243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9"/>
            <color theme="2" tint="-0.749961851863155"/>
            <name val="Montserrat"/>
          </font>
          <fill>
            <patternFill patternType="solid">
              <fgColor theme="4" tint="0.59999389629810485"/>
              <bgColor rgb="FFA8DAD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Montserrat"/>
            <scheme val="none"/>
          </font>
          <fill>
            <patternFill patternType="solid">
              <fgColor rgb="FFFFFFFF"/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2" tint="-0.749961851863155"/>
            <name val="Montserrat"/>
          </font>
          <fill>
            <patternFill patternType="solid">
              <fgColor rgb="FFFFFFFF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Personalizado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26" Type="http://schemas.openxmlformats.org/officeDocument/2006/relationships/theme" Target="theme/theme1.xml"/><Relationship Id="rId39" Type="http://schemas.openxmlformats.org/officeDocument/2006/relationships/customXml" Target="../customXml/item1.xml"/><Relationship Id="rId21" Type="http://schemas.microsoft.com/office/2007/relationships/slicerCache" Target="slicerCaches/slicerCache5.xml"/><Relationship Id="rId34" Type="http://schemas.microsoft.com/office/2017/06/relationships/richStyles" Target="richData/richStyles.xml"/><Relationship Id="rId42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microsoft.com/office/2007/relationships/slicerCache" Target="slicerCaches/slicerCache4.xml"/><Relationship Id="rId29" Type="http://schemas.openxmlformats.org/officeDocument/2006/relationships/sheetMetadata" Target="metadata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8.xml"/><Relationship Id="rId32" Type="http://schemas.microsoft.com/office/2017/06/relationships/rdRichValueStructure" Target="richData/rdrichvaluestructure.xml"/><Relationship Id="rId37" Type="http://schemas.microsoft.com/office/2017/06/relationships/rdRichValueTypes" Target="richData/rdRichValueType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microsoft.com/office/2007/relationships/slicerCache" Target="slicerCaches/slicerCache7.xml"/><Relationship Id="rId28" Type="http://schemas.openxmlformats.org/officeDocument/2006/relationships/sharedStrings" Target="sharedStrings.xml"/><Relationship Id="rId36" Type="http://schemas.microsoft.com/office/2017/06/relationships/rdSupportingPropertyBag" Target="richData/rdsupportingpropertybag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31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07/relationships/slicerCache" Target="slicerCaches/slicerCache6.xml"/><Relationship Id="rId27" Type="http://schemas.openxmlformats.org/officeDocument/2006/relationships/styles" Target="styles.xml"/><Relationship Id="rId30" Type="http://schemas.microsoft.com/office/2022/10/relationships/richValueRel" Target="richData/richValueRel.xml"/><Relationship Id="rId35" Type="http://schemas.microsoft.com/office/2017/06/relationships/rdSupportingPropertyBagStructure" Target="richData/rdsupportingpropertybagstructure.xml"/><Relationship Id="rId43" Type="http://schemas.microsoft.com/office/2023/09/relationships/Python" Target="pyth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microsoft.com/office/2007/relationships/slicerCache" Target="slicerCaches/slicerCache9.xml"/><Relationship Id="rId33" Type="http://schemas.microsoft.com/office/2017/06/relationships/rdArray" Target="richData/rdarray.xml"/><Relationship Id="rId38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[A3 - Gerenciamento de Projetos.xlsx]GRÁFICOS!lead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GRÁFICOS!$H$4</c:f>
              <c:strCache>
                <c:ptCount val="1"/>
                <c:pt idx="0">
                  <c:v>Média de Lead Time Real por Mês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GRÁFICOS!$G$5:$G$17</c:f>
              <c:strCache>
                <c:ptCount val="12"/>
                <c:pt idx="0">
                  <c:v>MAI</c:v>
                </c:pt>
                <c:pt idx="1">
                  <c:v>SET</c:v>
                </c:pt>
                <c:pt idx="2">
                  <c:v>OUT</c:v>
                </c:pt>
                <c:pt idx="3">
                  <c:v>NOV</c:v>
                </c:pt>
                <c:pt idx="4">
                  <c:v>JAN</c:v>
                </c:pt>
                <c:pt idx="5">
                  <c:v>FEV</c:v>
                </c:pt>
                <c:pt idx="6">
                  <c:v>MAR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DEZ</c:v>
                </c:pt>
                <c:pt idx="11">
                  <c:v>ABR</c:v>
                </c:pt>
              </c:strCache>
            </c:strRef>
          </c:cat>
          <c:val>
            <c:numRef>
              <c:f>GRÁFICOS!$H$5:$H$17</c:f>
              <c:numCache>
                <c:formatCode>0.00</c:formatCode>
                <c:ptCount val="12"/>
                <c:pt idx="0">
                  <c:v>11.91625</c:v>
                </c:pt>
                <c:pt idx="1">
                  <c:v>3.8059999999999996</c:v>
                </c:pt>
                <c:pt idx="2">
                  <c:v>6.7625000000000002</c:v>
                </c:pt>
                <c:pt idx="3">
                  <c:v>12.084999999999999</c:v>
                </c:pt>
                <c:pt idx="4">
                  <c:v>12.641999999999999</c:v>
                </c:pt>
                <c:pt idx="5">
                  <c:v>6.50875</c:v>
                </c:pt>
                <c:pt idx="6">
                  <c:v>4.2783333333333333</c:v>
                </c:pt>
                <c:pt idx="7">
                  <c:v>9.8266666666666662</c:v>
                </c:pt>
                <c:pt idx="8">
                  <c:v>5.3971428571428577</c:v>
                </c:pt>
                <c:pt idx="9">
                  <c:v>5.3125</c:v>
                </c:pt>
                <c:pt idx="10">
                  <c:v>9.18</c:v>
                </c:pt>
                <c:pt idx="11">
                  <c:v>5.8125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4-4641-B79C-DDAA9D151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6889608"/>
        <c:axId val="2036894216"/>
      </c:barChart>
      <c:lineChart>
        <c:grouping val="standard"/>
        <c:varyColors val="0"/>
        <c:ser>
          <c:idx val="1"/>
          <c:order val="1"/>
          <c:tx>
            <c:strRef>
              <c:f>GRÁFICOS!$I$4</c:f>
              <c:strCache>
                <c:ptCount val="1"/>
                <c:pt idx="0">
                  <c:v>Média de Lead Time 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GRÁFICOS!$G$5:$G$17</c:f>
              <c:strCache>
                <c:ptCount val="12"/>
                <c:pt idx="0">
                  <c:v>MAI</c:v>
                </c:pt>
                <c:pt idx="1">
                  <c:v>SET</c:v>
                </c:pt>
                <c:pt idx="2">
                  <c:v>OUT</c:v>
                </c:pt>
                <c:pt idx="3">
                  <c:v>NOV</c:v>
                </c:pt>
                <c:pt idx="4">
                  <c:v>JAN</c:v>
                </c:pt>
                <c:pt idx="5">
                  <c:v>FEV</c:v>
                </c:pt>
                <c:pt idx="6">
                  <c:v>MAR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DEZ</c:v>
                </c:pt>
                <c:pt idx="11">
                  <c:v>ABR</c:v>
                </c:pt>
              </c:strCache>
            </c:strRef>
          </c:cat>
          <c:val>
            <c:numRef>
              <c:f>GRÁFICOS!$I$5:$I$17</c:f>
              <c:numCache>
                <c:formatCode>0.00</c:formatCode>
                <c:ptCount val="12"/>
                <c:pt idx="0">
                  <c:v>7.6450000000000005</c:v>
                </c:pt>
                <c:pt idx="1">
                  <c:v>7.3789999999999996</c:v>
                </c:pt>
                <c:pt idx="2">
                  <c:v>6.8487500000000008</c:v>
                </c:pt>
                <c:pt idx="3">
                  <c:v>7.5587500000000007</c:v>
                </c:pt>
                <c:pt idx="4">
                  <c:v>8.0659999999999989</c:v>
                </c:pt>
                <c:pt idx="5">
                  <c:v>7.55375</c:v>
                </c:pt>
                <c:pt idx="6">
                  <c:v>7.2433333333333332</c:v>
                </c:pt>
                <c:pt idx="7">
                  <c:v>7.2366666666666672</c:v>
                </c:pt>
                <c:pt idx="8">
                  <c:v>5.6028571428571441</c:v>
                </c:pt>
                <c:pt idx="9">
                  <c:v>6.3012500000000005</c:v>
                </c:pt>
                <c:pt idx="10">
                  <c:v>6.9760000000000009</c:v>
                </c:pt>
                <c:pt idx="11">
                  <c:v>7.83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34-4641-B79C-DDAA9D151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889608"/>
        <c:axId val="2036894216"/>
      </c:lineChart>
      <c:catAx>
        <c:axId val="2036889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894216"/>
        <c:crosses val="autoZero"/>
        <c:auto val="1"/>
        <c:lblAlgn val="ctr"/>
        <c:lblOffset val="100"/>
        <c:noMultiLvlLbl val="0"/>
      </c:catAx>
      <c:valAx>
        <c:axId val="203689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08080"/>
              </a:solidFill>
              <a:prstDash val="solid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889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[A3 - Gerenciamento de Projetos.xlsx]GRÁFICOS!atraso</c:name>
    <c:fmtId val="2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GRÁFICOS!$L$4</c:f>
              <c:strCache>
                <c:ptCount val="1"/>
                <c:pt idx="0">
                  <c:v>Média de Atraso  por Mês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GRÁFICOS!$K$5:$K$17</c:f>
              <c:strCache>
                <c:ptCount val="12"/>
                <c:pt idx="0">
                  <c:v>MAI</c:v>
                </c:pt>
                <c:pt idx="1">
                  <c:v>SET</c:v>
                </c:pt>
                <c:pt idx="2">
                  <c:v>OUT</c:v>
                </c:pt>
                <c:pt idx="3">
                  <c:v>NOV</c:v>
                </c:pt>
                <c:pt idx="4">
                  <c:v>JAN</c:v>
                </c:pt>
                <c:pt idx="5">
                  <c:v>FEV</c:v>
                </c:pt>
                <c:pt idx="6">
                  <c:v>MAR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DEZ</c:v>
                </c:pt>
                <c:pt idx="11">
                  <c:v>ABR</c:v>
                </c:pt>
              </c:strCache>
            </c:strRef>
          </c:cat>
          <c:val>
            <c:numRef>
              <c:f>GRÁFICOS!$L$5:$L$17</c:f>
              <c:numCache>
                <c:formatCode>General</c:formatCode>
                <c:ptCount val="12"/>
                <c:pt idx="0">
                  <c:v>-12.615</c:v>
                </c:pt>
                <c:pt idx="1">
                  <c:v>0.1</c:v>
                </c:pt>
                <c:pt idx="2">
                  <c:v>-0.11875000000000002</c:v>
                </c:pt>
                <c:pt idx="3">
                  <c:v>0.40249999999999997</c:v>
                </c:pt>
                <c:pt idx="4">
                  <c:v>-2.2170000000000001</c:v>
                </c:pt>
                <c:pt idx="5">
                  <c:v>1.5125</c:v>
                </c:pt>
                <c:pt idx="6">
                  <c:v>-1.3883333333333334</c:v>
                </c:pt>
                <c:pt idx="7">
                  <c:v>-1.7</c:v>
                </c:pt>
                <c:pt idx="8">
                  <c:v>-0.30714285714285711</c:v>
                </c:pt>
                <c:pt idx="9">
                  <c:v>0.38125000000000003</c:v>
                </c:pt>
                <c:pt idx="10">
                  <c:v>2.8600000000000003</c:v>
                </c:pt>
                <c:pt idx="11">
                  <c:v>-0.78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EE-4E19-AD7E-5D050BAF87FB}"/>
            </c:ext>
          </c:extLst>
        </c:ser>
        <c:ser>
          <c:idx val="1"/>
          <c:order val="1"/>
          <c:tx>
            <c:strRef>
              <c:f>GRÁFICOS!$M$4</c:f>
              <c:strCache>
                <c:ptCount val="1"/>
                <c:pt idx="0">
                  <c:v>Média de Atraso Médio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GRÁFICOS!$K$5:$K$17</c:f>
              <c:strCache>
                <c:ptCount val="12"/>
                <c:pt idx="0">
                  <c:v>MAI</c:v>
                </c:pt>
                <c:pt idx="1">
                  <c:v>SET</c:v>
                </c:pt>
                <c:pt idx="2">
                  <c:v>OUT</c:v>
                </c:pt>
                <c:pt idx="3">
                  <c:v>NOV</c:v>
                </c:pt>
                <c:pt idx="4">
                  <c:v>JAN</c:v>
                </c:pt>
                <c:pt idx="5">
                  <c:v>FEV</c:v>
                </c:pt>
                <c:pt idx="6">
                  <c:v>MAR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DEZ</c:v>
                </c:pt>
                <c:pt idx="11">
                  <c:v>ABR</c:v>
                </c:pt>
              </c:strCache>
            </c:strRef>
          </c:cat>
          <c:val>
            <c:numRef>
              <c:f>GRÁFICOS!$M$5:$M$17</c:f>
              <c:numCache>
                <c:formatCode>General</c:formatCode>
                <c:ptCount val="12"/>
                <c:pt idx="0">
                  <c:v>-1.09375</c:v>
                </c:pt>
                <c:pt idx="1">
                  <c:v>-0.84099999999999997</c:v>
                </c:pt>
                <c:pt idx="2">
                  <c:v>-0.57624999999999993</c:v>
                </c:pt>
                <c:pt idx="3">
                  <c:v>-0.62749999999999995</c:v>
                </c:pt>
                <c:pt idx="4">
                  <c:v>-0.66100000000000003</c:v>
                </c:pt>
                <c:pt idx="5">
                  <c:v>-0.58250000000000002</c:v>
                </c:pt>
                <c:pt idx="6">
                  <c:v>-0.91500000000000004</c:v>
                </c:pt>
                <c:pt idx="7">
                  <c:v>-0.85500000000000009</c:v>
                </c:pt>
                <c:pt idx="8">
                  <c:v>-0.16428571428571428</c:v>
                </c:pt>
                <c:pt idx="9">
                  <c:v>-0.59250000000000003</c:v>
                </c:pt>
                <c:pt idx="10">
                  <c:v>-0.16599999999999998</c:v>
                </c:pt>
                <c:pt idx="11">
                  <c:v>-0.39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EE-4E19-AD7E-5D050BAF8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0809864"/>
        <c:axId val="1730811912"/>
      </c:lineChart>
      <c:catAx>
        <c:axId val="1730809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811912"/>
        <c:crosses val="autoZero"/>
        <c:auto val="1"/>
        <c:lblAlgn val="ctr"/>
        <c:lblOffset val="100"/>
        <c:noMultiLvlLbl val="0"/>
      </c:catAx>
      <c:valAx>
        <c:axId val="1730811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809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[A3 - Gerenciamento de Projetos.xlsx]GRÁFICOS!SLA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GRÁFICOS!$T$4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GRÁFICOS!$S$5:$S$17</c:f>
              <c:strCache>
                <c:ptCount val="12"/>
                <c:pt idx="0">
                  <c:v>MAI</c:v>
                </c:pt>
                <c:pt idx="1">
                  <c:v>SET</c:v>
                </c:pt>
                <c:pt idx="2">
                  <c:v>OUT</c:v>
                </c:pt>
                <c:pt idx="3">
                  <c:v>NOV</c:v>
                </c:pt>
                <c:pt idx="4">
                  <c:v>JAN</c:v>
                </c:pt>
                <c:pt idx="5">
                  <c:v>FEV</c:v>
                </c:pt>
                <c:pt idx="6">
                  <c:v>MAR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DEZ</c:v>
                </c:pt>
                <c:pt idx="11">
                  <c:v>ABR</c:v>
                </c:pt>
              </c:strCache>
            </c:strRef>
          </c:cat>
          <c:val>
            <c:numRef>
              <c:f>GRÁFICOS!$T$5:$T$17</c:f>
              <c:numCache>
                <c:formatCode>0%</c:formatCode>
                <c:ptCount val="12"/>
                <c:pt idx="0">
                  <c:v>0.10375000000000001</c:v>
                </c:pt>
                <c:pt idx="1">
                  <c:v>0.16</c:v>
                </c:pt>
                <c:pt idx="2">
                  <c:v>0.17874999999999999</c:v>
                </c:pt>
                <c:pt idx="3">
                  <c:v>0.13500000000000001</c:v>
                </c:pt>
                <c:pt idx="4">
                  <c:v>0.125</c:v>
                </c:pt>
                <c:pt idx="5">
                  <c:v>0.33750000000000002</c:v>
                </c:pt>
                <c:pt idx="6">
                  <c:v>0.16666666666666666</c:v>
                </c:pt>
                <c:pt idx="7">
                  <c:v>3.3333333333333333E-2</c:v>
                </c:pt>
                <c:pt idx="8">
                  <c:v>7.1428571428571425E-2</c:v>
                </c:pt>
                <c:pt idx="9">
                  <c:v>0.17499999999999999</c:v>
                </c:pt>
                <c:pt idx="10">
                  <c:v>0.1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3-4576-AB18-7183AB78F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91431"/>
        <c:axId val="18793479"/>
      </c:barChart>
      <c:catAx>
        <c:axId val="18791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3479"/>
        <c:crosses val="autoZero"/>
        <c:auto val="1"/>
        <c:lblAlgn val="ctr"/>
        <c:lblOffset val="100"/>
        <c:noMultiLvlLbl val="0"/>
      </c:catAx>
      <c:valAx>
        <c:axId val="18793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1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[A3 - Gerenciamento de Projetos.xlsx]GRÁFICOS!eficiencia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GRÁFICOS!$P$4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GRÁFICOS!$O$5:$O$17</c:f>
              <c:strCache>
                <c:ptCount val="12"/>
                <c:pt idx="0">
                  <c:v>MAI</c:v>
                </c:pt>
                <c:pt idx="1">
                  <c:v>SET</c:v>
                </c:pt>
                <c:pt idx="2">
                  <c:v>OUT</c:v>
                </c:pt>
                <c:pt idx="3">
                  <c:v>NOV</c:v>
                </c:pt>
                <c:pt idx="4">
                  <c:v>JAN</c:v>
                </c:pt>
                <c:pt idx="5">
                  <c:v>FEV</c:v>
                </c:pt>
                <c:pt idx="6">
                  <c:v>MAR</c:v>
                </c:pt>
                <c:pt idx="7">
                  <c:v>JUN</c:v>
                </c:pt>
                <c:pt idx="8">
                  <c:v>JUL</c:v>
                </c:pt>
                <c:pt idx="9">
                  <c:v>AGO</c:v>
                </c:pt>
                <c:pt idx="10">
                  <c:v>DEZ</c:v>
                </c:pt>
                <c:pt idx="11">
                  <c:v>ABR</c:v>
                </c:pt>
              </c:strCache>
            </c:strRef>
          </c:cat>
          <c:val>
            <c:numRef>
              <c:f>GRÁFICOS!$P$5:$P$17</c:f>
              <c:numCache>
                <c:formatCode>0%</c:formatCode>
                <c:ptCount val="12"/>
                <c:pt idx="0">
                  <c:v>12.27375</c:v>
                </c:pt>
                <c:pt idx="1">
                  <c:v>0.98299999999999998</c:v>
                </c:pt>
                <c:pt idx="2">
                  <c:v>1.0337499999999999</c:v>
                </c:pt>
                <c:pt idx="3">
                  <c:v>0.95749999999999991</c:v>
                </c:pt>
                <c:pt idx="4">
                  <c:v>1.0950000000000002</c:v>
                </c:pt>
                <c:pt idx="5">
                  <c:v>0.82125000000000004</c:v>
                </c:pt>
                <c:pt idx="6">
                  <c:v>1.8883333333333336</c:v>
                </c:pt>
                <c:pt idx="7">
                  <c:v>1.6300000000000001</c:v>
                </c:pt>
                <c:pt idx="8">
                  <c:v>1.0585714285714285</c:v>
                </c:pt>
                <c:pt idx="9">
                  <c:v>0.95000000000000007</c:v>
                </c:pt>
                <c:pt idx="10">
                  <c:v>0.89400000000000013</c:v>
                </c:pt>
                <c:pt idx="11">
                  <c:v>1.5574999999999999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28-4778-BA87-A956A43F4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8194823"/>
        <c:axId val="1988196871"/>
      </c:lineChart>
      <c:catAx>
        <c:axId val="1988194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196871"/>
        <c:crosses val="autoZero"/>
        <c:auto val="1"/>
        <c:lblAlgn val="ctr"/>
        <c:lblOffset val="100"/>
        <c:noMultiLvlLbl val="0"/>
      </c:catAx>
      <c:valAx>
        <c:axId val="1988196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194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[A3 - Gerenciamento de Projetos.xlsx]GRÁFICOS!Tabela dinâmica4</c:name>
    <c:fmtId val="1"/>
  </c:pivotSource>
  <c:chart>
    <c:autoTitleDeleted val="1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GRÁFICOS!$X$4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GRÁFICOS!$V$5:$W$8</c:f>
              <c:multiLvlStrCache>
                <c:ptCount val="2"/>
                <c:lvl>
                  <c:pt idx="0">
                    <c:v>JAN</c:v>
                  </c:pt>
                  <c:pt idx="1">
                    <c:v>FEV</c:v>
                  </c:pt>
                </c:lvl>
                <c:lvl>
                  <c:pt idx="0">
                    <c:v>2026</c:v>
                  </c:pt>
                </c:lvl>
              </c:multiLvlStrCache>
            </c:multiLvlStrRef>
          </c:cat>
          <c:val>
            <c:numRef>
              <c:f>GRÁFICOS!$X$5:$X$8</c:f>
              <c:numCache>
                <c:formatCode>General</c:formatCode>
                <c:ptCount val="2"/>
                <c:pt idx="0">
                  <c:v>990.3313822444004</c:v>
                </c:pt>
                <c:pt idx="1">
                  <c:v>415.50817497730003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20-468E-949C-FD7E39991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4397064"/>
        <c:axId val="964403720"/>
      </c:barChart>
      <c:catAx>
        <c:axId val="964397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403720"/>
        <c:crosses val="autoZero"/>
        <c:auto val="1"/>
        <c:lblAlgn val="ctr"/>
        <c:lblOffset val="100"/>
        <c:noMultiLvlLbl val="0"/>
      </c:catAx>
      <c:valAx>
        <c:axId val="96440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80808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97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[A3 - Gerenciamento de Projetos.xlsx]GRÁFICOS!Tabela dinâmica1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GRÁFICOS!$B$4</c:f>
              <c:strCache>
                <c:ptCount val="1"/>
                <c:pt idx="0">
                  <c:v>Média de Complexidade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GRÁFICOS!$A$5:$A$17</c:f>
              <c:strCache>
                <c:ptCount val="12"/>
                <c:pt idx="0">
                  <c:v>Dezembro</c:v>
                </c:pt>
                <c:pt idx="1">
                  <c:v>Novembro</c:v>
                </c:pt>
                <c:pt idx="2">
                  <c:v>Outubro</c:v>
                </c:pt>
                <c:pt idx="3">
                  <c:v>Setembro</c:v>
                </c:pt>
                <c:pt idx="4">
                  <c:v>Agosto</c:v>
                </c:pt>
                <c:pt idx="5">
                  <c:v>Julho</c:v>
                </c:pt>
                <c:pt idx="6">
                  <c:v>Junho</c:v>
                </c:pt>
                <c:pt idx="7">
                  <c:v>Maio</c:v>
                </c:pt>
                <c:pt idx="8">
                  <c:v>Abril</c:v>
                </c:pt>
                <c:pt idx="9">
                  <c:v>Março</c:v>
                </c:pt>
                <c:pt idx="10">
                  <c:v>Fevereiro</c:v>
                </c:pt>
                <c:pt idx="11">
                  <c:v>Janeiro</c:v>
                </c:pt>
              </c:strCache>
            </c:strRef>
          </c:cat>
          <c:val>
            <c:numRef>
              <c:f>GRÁFICOS!$B$5:$B$17</c:f>
              <c:numCache>
                <c:formatCode>General</c:formatCode>
                <c:ptCount val="12"/>
                <c:pt idx="0">
                  <c:v>2.6666666666666665</c:v>
                </c:pt>
                <c:pt idx="1">
                  <c:v>3</c:v>
                </c:pt>
                <c:pt idx="2">
                  <c:v>2</c:v>
                </c:pt>
                <c:pt idx="3">
                  <c:v>1.6</c:v>
                </c:pt>
                <c:pt idx="4">
                  <c:v>2.5</c:v>
                </c:pt>
                <c:pt idx="5">
                  <c:v>1</c:v>
                </c:pt>
                <c:pt idx="6">
                  <c:v>1.8333333333333333</c:v>
                </c:pt>
                <c:pt idx="7">
                  <c:v>3</c:v>
                </c:pt>
                <c:pt idx="8">
                  <c:v>2.4</c:v>
                </c:pt>
                <c:pt idx="9">
                  <c:v>2</c:v>
                </c:pt>
                <c:pt idx="10">
                  <c:v>3.6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2-4A75-B662-4C0077BED200}"/>
            </c:ext>
          </c:extLst>
        </c:ser>
        <c:ser>
          <c:idx val="1"/>
          <c:order val="1"/>
          <c:tx>
            <c:strRef>
              <c:f>GRÁFICOS!$C$4</c:f>
              <c:strCache>
                <c:ptCount val="1"/>
                <c:pt idx="0">
                  <c:v>Média de Complexidade 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GRÁFICOS!$A$5:$A$17</c:f>
              <c:strCache>
                <c:ptCount val="12"/>
                <c:pt idx="0">
                  <c:v>Dezembro</c:v>
                </c:pt>
                <c:pt idx="1">
                  <c:v>Novembro</c:v>
                </c:pt>
                <c:pt idx="2">
                  <c:v>Outubro</c:v>
                </c:pt>
                <c:pt idx="3">
                  <c:v>Setembro</c:v>
                </c:pt>
                <c:pt idx="4">
                  <c:v>Agosto</c:v>
                </c:pt>
                <c:pt idx="5">
                  <c:v>Julho</c:v>
                </c:pt>
                <c:pt idx="6">
                  <c:v>Junho</c:v>
                </c:pt>
                <c:pt idx="7">
                  <c:v>Maio</c:v>
                </c:pt>
                <c:pt idx="8">
                  <c:v>Abril</c:v>
                </c:pt>
                <c:pt idx="9">
                  <c:v>Março</c:v>
                </c:pt>
                <c:pt idx="10">
                  <c:v>Fevereiro</c:v>
                </c:pt>
                <c:pt idx="11">
                  <c:v>Janeiro</c:v>
                </c:pt>
              </c:strCache>
            </c:strRef>
          </c:cat>
          <c:val>
            <c:numRef>
              <c:f>GRÁFICOS!$C$5:$C$17</c:f>
              <c:numCache>
                <c:formatCode>General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0.33333333333333331</c:v>
                </c:pt>
                <c:pt idx="3">
                  <c:v>0.2</c:v>
                </c:pt>
                <c:pt idx="4">
                  <c:v>0</c:v>
                </c:pt>
                <c:pt idx="5">
                  <c:v>0</c:v>
                </c:pt>
                <c:pt idx="6">
                  <c:v>0.33333333333333331</c:v>
                </c:pt>
                <c:pt idx="7">
                  <c:v>0.66666666666666663</c:v>
                </c:pt>
                <c:pt idx="8">
                  <c:v>0</c:v>
                </c:pt>
                <c:pt idx="9">
                  <c:v>0</c:v>
                </c:pt>
                <c:pt idx="10">
                  <c:v>1.2</c:v>
                </c:pt>
                <c:pt idx="1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42-4A75-B662-4C0077BED200}"/>
            </c:ext>
          </c:extLst>
        </c:ser>
        <c:ser>
          <c:idx val="2"/>
          <c:order val="2"/>
          <c:tx>
            <c:strRef>
              <c:f>GRÁFICOS!$D$4</c:f>
              <c:strCache>
                <c:ptCount val="1"/>
                <c:pt idx="0">
                  <c:v>Média de Complexidade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GRÁFICOS!$A$5:$A$17</c:f>
              <c:strCache>
                <c:ptCount val="12"/>
                <c:pt idx="0">
                  <c:v>Dezembro</c:v>
                </c:pt>
                <c:pt idx="1">
                  <c:v>Novembro</c:v>
                </c:pt>
                <c:pt idx="2">
                  <c:v>Outubro</c:v>
                </c:pt>
                <c:pt idx="3">
                  <c:v>Setembro</c:v>
                </c:pt>
                <c:pt idx="4">
                  <c:v>Agosto</c:v>
                </c:pt>
                <c:pt idx="5">
                  <c:v>Julho</c:v>
                </c:pt>
                <c:pt idx="6">
                  <c:v>Junho</c:v>
                </c:pt>
                <c:pt idx="7">
                  <c:v>Maio</c:v>
                </c:pt>
                <c:pt idx="8">
                  <c:v>Abril</c:v>
                </c:pt>
                <c:pt idx="9">
                  <c:v>Março</c:v>
                </c:pt>
                <c:pt idx="10">
                  <c:v>Fevereiro</c:v>
                </c:pt>
                <c:pt idx="11">
                  <c:v>Janeiro</c:v>
                </c:pt>
              </c:strCache>
            </c:strRef>
          </c:cat>
          <c:val>
            <c:numRef>
              <c:f>GRÁFICOS!$D$5:$D$17</c:f>
              <c:numCache>
                <c:formatCode>General</c:formatCode>
                <c:ptCount val="12"/>
                <c:pt idx="0">
                  <c:v>2.6666666666666665</c:v>
                </c:pt>
                <c:pt idx="1">
                  <c:v>2.25</c:v>
                </c:pt>
                <c:pt idx="2">
                  <c:v>0.66666666666666663</c:v>
                </c:pt>
                <c:pt idx="3">
                  <c:v>1.2</c:v>
                </c:pt>
                <c:pt idx="4">
                  <c:v>2.5</c:v>
                </c:pt>
                <c:pt idx="5">
                  <c:v>1</c:v>
                </c:pt>
                <c:pt idx="6">
                  <c:v>1.1666666666666667</c:v>
                </c:pt>
                <c:pt idx="7">
                  <c:v>1.1666666666666667</c:v>
                </c:pt>
                <c:pt idx="8">
                  <c:v>2.2000000000000002</c:v>
                </c:pt>
                <c:pt idx="9">
                  <c:v>1.8333333333333333</c:v>
                </c:pt>
                <c:pt idx="10">
                  <c:v>1.8</c:v>
                </c:pt>
                <c:pt idx="11">
                  <c:v>1.3333333333333333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42-4A75-B662-4C0077BED200}"/>
            </c:ext>
          </c:extLst>
        </c:ser>
        <c:ser>
          <c:idx val="3"/>
          <c:order val="3"/>
          <c:tx>
            <c:strRef>
              <c:f>GRÁFICOS!$E$4</c:f>
              <c:strCache>
                <c:ptCount val="1"/>
                <c:pt idx="0">
                  <c:v>Média de Complexidade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GRÁFICOS!$A$5:$A$17</c:f>
              <c:strCache>
                <c:ptCount val="12"/>
                <c:pt idx="0">
                  <c:v>Dezembro</c:v>
                </c:pt>
                <c:pt idx="1">
                  <c:v>Novembro</c:v>
                </c:pt>
                <c:pt idx="2">
                  <c:v>Outubro</c:v>
                </c:pt>
                <c:pt idx="3">
                  <c:v>Setembro</c:v>
                </c:pt>
                <c:pt idx="4">
                  <c:v>Agosto</c:v>
                </c:pt>
                <c:pt idx="5">
                  <c:v>Julho</c:v>
                </c:pt>
                <c:pt idx="6">
                  <c:v>Junho</c:v>
                </c:pt>
                <c:pt idx="7">
                  <c:v>Maio</c:v>
                </c:pt>
                <c:pt idx="8">
                  <c:v>Abril</c:v>
                </c:pt>
                <c:pt idx="9">
                  <c:v>Março</c:v>
                </c:pt>
                <c:pt idx="10">
                  <c:v>Fevereiro</c:v>
                </c:pt>
                <c:pt idx="11">
                  <c:v>Janeiro</c:v>
                </c:pt>
              </c:strCache>
            </c:strRef>
          </c:cat>
          <c:val>
            <c:numRef>
              <c:f>GRÁFICOS!$E$5:$E$17</c:f>
              <c:numCache>
                <c:formatCode>General</c:formatCode>
                <c:ptCount val="12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0.2</c:v>
                </c:pt>
                <c:pt idx="4">
                  <c:v>0</c:v>
                </c:pt>
                <c:pt idx="5">
                  <c:v>0</c:v>
                </c:pt>
                <c:pt idx="6">
                  <c:v>0.33333333333333331</c:v>
                </c:pt>
                <c:pt idx="7">
                  <c:v>1.1666666666666667</c:v>
                </c:pt>
                <c:pt idx="8">
                  <c:v>0.2</c:v>
                </c:pt>
                <c:pt idx="9">
                  <c:v>0.16666666666666666</c:v>
                </c:pt>
                <c:pt idx="10">
                  <c:v>0.6</c:v>
                </c:pt>
                <c:pt idx="11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42-4A75-B662-4C0077BED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5972872"/>
        <c:axId val="1695991816"/>
      </c:barChart>
      <c:catAx>
        <c:axId val="169597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991816"/>
        <c:crosses val="autoZero"/>
        <c:auto val="1"/>
        <c:lblAlgn val="ctr"/>
        <c:lblOffset val="100"/>
        <c:noMultiLvlLbl val="0"/>
      </c:catAx>
      <c:valAx>
        <c:axId val="1695991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972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TAREF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PROJETO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547603</xdr:colOff>
      <xdr:row>0</xdr:row>
      <xdr:rowOff>40821</xdr:rowOff>
    </xdr:from>
    <xdr:to>
      <xdr:col>5</xdr:col>
      <xdr:colOff>81706</xdr:colOff>
      <xdr:row>1</xdr:row>
      <xdr:rowOff>185751</xdr:rowOff>
    </xdr:to>
    <xdr:grpSp>
      <xdr:nvGrpSpPr>
        <xdr:cNvPr id="21" name="Agrupar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/>
      </xdr:nvGrpSpPr>
      <xdr:grpSpPr>
        <a:xfrm>
          <a:off x="6929353" y="40821"/>
          <a:ext cx="1200978" cy="335430"/>
          <a:chOff x="10984006" y="20740"/>
          <a:chExt cx="1176058" cy="357654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/>
        </xdr:nvSpPr>
        <xdr:spPr>
          <a:xfrm>
            <a:off x="11093263" y="20740"/>
            <a:ext cx="962026" cy="342900"/>
          </a:xfrm>
          <a:prstGeom prst="roundRect">
            <a:avLst>
              <a:gd name="adj" fmla="val 50000"/>
            </a:avLst>
          </a:prstGeom>
          <a:solidFill>
            <a:schemeClr val="accent3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bg2">
                  <a:lumMod val="25000"/>
                </a:schemeClr>
              </a:solidFill>
            </a:endParaRPr>
          </a:p>
        </xdr:txBody>
      </xdr:sp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/>
        </xdr:nvSpPr>
        <xdr:spPr>
          <a:xfrm>
            <a:off x="10984006" y="25969"/>
            <a:ext cx="1176058" cy="3524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900" b="1">
                <a:solidFill>
                  <a:schemeClr val="bg2">
                    <a:lumMod val="25000"/>
                  </a:schemeClr>
                </a:solidFill>
                <a:latin typeface="Montserrat" panose="00000500000000000000" pitchFamily="2" charset="0"/>
              </a:rPr>
              <a:t>Tarefas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304800</xdr:colOff>
      <xdr:row>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6FDE5D-185F-4C5B-86AF-1DBCF98BF820}"/>
            </a:ext>
            <a:ext uri="{147F2762-F138-4A5C-976F-8EAC2B608ADB}">
              <a16:predDERef xmlns:a16="http://schemas.microsoft.com/office/drawing/2014/main" pred="{00000000-0008-0000-0100-000015000000}"/>
            </a:ext>
          </a:extLst>
        </xdr:cNvPr>
        <xdr:cNvSpPr txBox="1"/>
      </xdr:nvSpPr>
      <xdr:spPr>
        <a:xfrm>
          <a:off x="0" y="0"/>
          <a:ext cx="578167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PAINEL DE GERENCIAMENTO DE PROJETOS - ENG DE PROCESSOS - AGRIMEC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915397</xdr:colOff>
      <xdr:row>0</xdr:row>
      <xdr:rowOff>40821</xdr:rowOff>
    </xdr:from>
    <xdr:to>
      <xdr:col>5</xdr:col>
      <xdr:colOff>482910</xdr:colOff>
      <xdr:row>1</xdr:row>
      <xdr:rowOff>174321</xdr:rowOff>
    </xdr:to>
    <xdr:grpSp>
      <xdr:nvGrpSpPr>
        <xdr:cNvPr id="18" name="Agrupar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7887697" y="40821"/>
          <a:ext cx="1177238" cy="324000"/>
          <a:chOff x="10984006" y="20740"/>
          <a:chExt cx="1176058" cy="357654"/>
        </a:xfrm>
      </xdr:grpSpPr>
      <xdr:sp macro="" textlink="">
        <xdr:nvSpPr>
          <xdr:cNvPr id="19" name="Retângulo: Cantos Arredondados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/>
        </xdr:nvSpPr>
        <xdr:spPr>
          <a:xfrm>
            <a:off x="11093263" y="20740"/>
            <a:ext cx="962026" cy="342900"/>
          </a:xfrm>
          <a:prstGeom prst="roundRect">
            <a:avLst>
              <a:gd name="adj" fmla="val 50000"/>
            </a:avLst>
          </a:prstGeom>
          <a:solidFill>
            <a:schemeClr val="accent3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bg2">
                  <a:lumMod val="25000"/>
                </a:schemeClr>
              </a:solidFill>
            </a:endParaRPr>
          </a:p>
        </xdr:txBody>
      </xdr:sp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10984006" y="25969"/>
            <a:ext cx="1176058" cy="3524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900" b="1">
                <a:solidFill>
                  <a:schemeClr val="bg2">
                    <a:lumMod val="25000"/>
                  </a:schemeClr>
                </a:solidFill>
                <a:latin typeface="Montserrat" panose="00000500000000000000" pitchFamily="2" charset="0"/>
              </a:rPr>
              <a:t>Projetos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38100</xdr:colOff>
      <xdr:row>2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68324B5-6355-0351-F540-528B6CA8BF60}"/>
            </a:ext>
            <a:ext uri="{147F2762-F138-4A5C-976F-8EAC2B608ADB}">
              <a16:predDERef xmlns:a16="http://schemas.microsoft.com/office/drawing/2014/main" pred="{00000000-0008-0000-0200-000015000000}"/>
            </a:ext>
          </a:extLst>
        </xdr:cNvPr>
        <xdr:cNvSpPr txBox="1"/>
      </xdr:nvSpPr>
      <xdr:spPr>
        <a:xfrm>
          <a:off x="0" y="0"/>
          <a:ext cx="578167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PAINEL DE GERENCIAMENTO DE TAREFAS - ENG DE PROCESSOS - AGRIMEC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1</xdr:row>
      <xdr:rowOff>0</xdr:rowOff>
    </xdr:from>
    <xdr:to>
      <xdr:col>28</xdr:col>
      <xdr:colOff>660400</xdr:colOff>
      <xdr:row>1</xdr:row>
      <xdr:rowOff>292100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6AC982AE-BA43-49FD-B785-78EC5717DA30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hZ3JpbWVjc21hLW15LnNoYXJlcG9pbnQuY29tLzp1Oi9nL3BlcnNvbmFsL2pvYW8tY2FsaGVpcm9zX2FncmltZWNfaW5kX2JyL0lRQU5kZFpvVXc0LVQ3bHg2ckhRWm1RdUFaQ2ZMU09uMTZWOVFiclJXdk9OcTdB&quot;}"/>
            </a:ext>
          </a:extLst>
        </xdr:cNvPr>
        <xdr:cNvSpPr/>
      </xdr:nvSpPr>
      <xdr:spPr>
        <a:xfrm>
          <a:off x="18383250" y="190500"/>
          <a:ext cx="23749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Executar PROJETOS_CLASSIFICADOS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142875</xdr:colOff>
      <xdr:row>17</xdr:row>
      <xdr:rowOff>47625</xdr:rowOff>
    </xdr:from>
    <xdr:to>
      <xdr:col>31</xdr:col>
      <xdr:colOff>1600200</xdr:colOff>
      <xdr:row>28</xdr:row>
      <xdr:rowOff>228600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FE4A73-4AC2-AD17-C24E-B29D4B041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152400</xdr:colOff>
      <xdr:row>17</xdr:row>
      <xdr:rowOff>85725</xdr:rowOff>
    </xdr:from>
    <xdr:to>
      <xdr:col>35</xdr:col>
      <xdr:colOff>1685925</xdr:colOff>
      <xdr:row>28</xdr:row>
      <xdr:rowOff>266700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44482D0-3A62-BAF1-7BFC-E0EFB750741D}"/>
            </a:ext>
            <a:ext uri="{147F2762-F138-4A5C-976F-8EAC2B608ADB}">
              <a16:predDERef xmlns:a16="http://schemas.microsoft.com/office/drawing/2014/main" pred="{9BFE4A73-4AC2-AD17-C24E-B29D4B041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133350</xdr:colOff>
      <xdr:row>30</xdr:row>
      <xdr:rowOff>85725</xdr:rowOff>
    </xdr:from>
    <xdr:to>
      <xdr:col>35</xdr:col>
      <xdr:colOff>1323975</xdr:colOff>
      <xdr:row>40</xdr:row>
      <xdr:rowOff>257175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B9B8A33-A63A-4749-FB43-98BAC82DCBCE}"/>
            </a:ext>
            <a:ext uri="{147F2762-F138-4A5C-976F-8EAC2B608ADB}">
              <a16:predDERef xmlns:a16="http://schemas.microsoft.com/office/drawing/2014/main" pred="{944482D0-3A62-BAF1-7BFC-E0EFB7507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180975</xdr:colOff>
      <xdr:row>30</xdr:row>
      <xdr:rowOff>66675</xdr:rowOff>
    </xdr:from>
    <xdr:to>
      <xdr:col>31</xdr:col>
      <xdr:colOff>1447800</xdr:colOff>
      <xdr:row>41</xdr:row>
      <xdr:rowOff>133350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1C2B30D-4599-A6A1-51CF-80C03AEEC47B}"/>
            </a:ext>
            <a:ext uri="{147F2762-F138-4A5C-976F-8EAC2B608ADB}">
              <a16:predDERef xmlns:a16="http://schemas.microsoft.com/office/drawing/2014/main" pred="{0B9B8A33-A63A-4749-FB43-98BAC82DC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37</xdr:col>
      <xdr:colOff>1933575</xdr:colOff>
      <xdr:row>19</xdr:row>
      <xdr:rowOff>104775</xdr:rowOff>
    </xdr:from>
    <xdr:to>
      <xdr:col>37</xdr:col>
      <xdr:colOff>3762375</xdr:colOff>
      <xdr:row>24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ipo de Projeto">
              <a:extLst>
                <a:ext uri="{FF2B5EF4-FFF2-40B4-BE49-F238E27FC236}">
                  <a16:creationId xmlns:a16="http://schemas.microsoft.com/office/drawing/2014/main" id="{C6402EDA-78AD-74D8-4EEC-83A09C764AE8}"/>
                </a:ext>
                <a:ext uri="{147F2762-F138-4A5C-976F-8EAC2B608ADB}">
                  <a16:predDERef xmlns:a16="http://schemas.microsoft.com/office/drawing/2014/main" pred="{01C2B30D-4599-A6A1-51CF-80C03AEEC4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Proje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25650" y="6076950"/>
              <a:ext cx="1828800" cy="1552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36</xdr:col>
      <xdr:colOff>1362075</xdr:colOff>
      <xdr:row>20</xdr:row>
      <xdr:rowOff>295275</xdr:rowOff>
    </xdr:from>
    <xdr:to>
      <xdr:col>37</xdr:col>
      <xdr:colOff>1485900</xdr:colOff>
      <xdr:row>28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Mês">
              <a:extLst>
                <a:ext uri="{FF2B5EF4-FFF2-40B4-BE49-F238E27FC236}">
                  <a16:creationId xmlns:a16="http://schemas.microsoft.com/office/drawing/2014/main" id="{CFAEBCDD-65FF-E1F6-526D-62F325389085}"/>
                </a:ext>
                <a:ext uri="{147F2762-F138-4A5C-976F-8EAC2B608ADB}">
                  <a16:predDERef xmlns:a16="http://schemas.microsoft.com/office/drawing/2014/main" pred="{C6402EDA-78AD-74D8-4EEC-83A09C764A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39650" y="6581775"/>
              <a:ext cx="1838325" cy="2276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36</xdr:col>
      <xdr:colOff>1362075</xdr:colOff>
      <xdr:row>17</xdr:row>
      <xdr:rowOff>85725</xdr:rowOff>
    </xdr:from>
    <xdr:to>
      <xdr:col>37</xdr:col>
      <xdr:colOff>1476375</xdr:colOff>
      <xdr:row>20</xdr:row>
      <xdr:rowOff>285750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no">
              <a:extLst>
                <a:ext uri="{FF2B5EF4-FFF2-40B4-BE49-F238E27FC236}">
                  <a16:creationId xmlns:a16="http://schemas.microsoft.com/office/drawing/2014/main" id="{C4A92D18-536F-6B7E-DC92-18C3258ACDCE}"/>
                </a:ext>
                <a:ext uri="{147F2762-F138-4A5C-976F-8EAC2B608ADB}">
                  <a16:predDERef xmlns:a16="http://schemas.microsoft.com/office/drawing/2014/main" pred="{CFAEBCDD-65FF-E1F6-526D-62F3253890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39650" y="5429250"/>
              <a:ext cx="1828800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38</xdr:col>
      <xdr:colOff>133350</xdr:colOff>
      <xdr:row>17</xdr:row>
      <xdr:rowOff>76200</xdr:rowOff>
    </xdr:from>
    <xdr:to>
      <xdr:col>38</xdr:col>
      <xdr:colOff>1962150</xdr:colOff>
      <xdr:row>20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Ano 1">
              <a:extLst>
                <a:ext uri="{FF2B5EF4-FFF2-40B4-BE49-F238E27FC236}">
                  <a16:creationId xmlns:a16="http://schemas.microsoft.com/office/drawing/2014/main" id="{CC4167A3-6003-71C6-4F40-0961D778A0A3}"/>
                </a:ext>
                <a:ext uri="{147F2762-F138-4A5C-976F-8EAC2B608ADB}">
                  <a16:predDERef xmlns:a16="http://schemas.microsoft.com/office/drawing/2014/main" pred="{3072E9C0-EC07-2175-39D8-AC39F03210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892700" y="5419725"/>
              <a:ext cx="1828800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38</xdr:col>
      <xdr:colOff>152400</xdr:colOff>
      <xdr:row>20</xdr:row>
      <xdr:rowOff>104775</xdr:rowOff>
    </xdr:from>
    <xdr:to>
      <xdr:col>38</xdr:col>
      <xdr:colOff>1981200</xdr:colOff>
      <xdr:row>28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Mês 1">
              <a:extLst>
                <a:ext uri="{FF2B5EF4-FFF2-40B4-BE49-F238E27FC236}">
                  <a16:creationId xmlns:a16="http://schemas.microsoft.com/office/drawing/2014/main" id="{4A3A7B95-4636-8BB6-EA33-BD63D214F727}"/>
                </a:ext>
                <a:ext uri="{147F2762-F138-4A5C-976F-8EAC2B608ADB}">
                  <a16:predDERef xmlns:a16="http://schemas.microsoft.com/office/drawing/2014/main" pred="{CC4167A3-6003-71C6-4F40-0961D778A0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911750" y="6391275"/>
              <a:ext cx="1828800" cy="2562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38</xdr:col>
      <xdr:colOff>2228850</xdr:colOff>
      <xdr:row>20</xdr:row>
      <xdr:rowOff>95250</xdr:rowOff>
    </xdr:from>
    <xdr:to>
      <xdr:col>38</xdr:col>
      <xdr:colOff>4057650</xdr:colOff>
      <xdr:row>25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Tipo de Projeto 1">
              <a:extLst>
                <a:ext uri="{FF2B5EF4-FFF2-40B4-BE49-F238E27FC236}">
                  <a16:creationId xmlns:a16="http://schemas.microsoft.com/office/drawing/2014/main" id="{57762FF3-2E0B-F40F-B216-55B52990082F}"/>
                </a:ext>
                <a:ext uri="{147F2762-F138-4A5C-976F-8EAC2B608ADB}">
                  <a16:predDERef xmlns:a16="http://schemas.microsoft.com/office/drawing/2014/main" pred="{4A3A7B95-4636-8BB6-EA33-BD63D214F7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Proje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988200" y="6381750"/>
              <a:ext cx="1828800" cy="156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37</xdr:col>
      <xdr:colOff>333375</xdr:colOff>
      <xdr:row>7</xdr:row>
      <xdr:rowOff>66675</xdr:rowOff>
    </xdr:from>
    <xdr:to>
      <xdr:col>37</xdr:col>
      <xdr:colOff>4191000</xdr:colOff>
      <xdr:row>15</xdr:row>
      <xdr:rowOff>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552CC5B6-8D77-7D62-DF87-7C57B795E9E8}"/>
            </a:ext>
            <a:ext uri="{147F2762-F138-4A5C-976F-8EAC2B608ADB}">
              <a16:predDERef xmlns:a16="http://schemas.microsoft.com/office/drawing/2014/main" pred="{57762FF3-2E0B-F40F-B216-55B529900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38</xdr:col>
      <xdr:colOff>2181225</xdr:colOff>
      <xdr:row>7</xdr:row>
      <xdr:rowOff>219075</xdr:rowOff>
    </xdr:from>
    <xdr:to>
      <xdr:col>38</xdr:col>
      <xdr:colOff>4010025</xdr:colOff>
      <xdr:row>14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4" name="tipo_atividade">
              <a:extLst>
                <a:ext uri="{FF2B5EF4-FFF2-40B4-BE49-F238E27FC236}">
                  <a16:creationId xmlns:a16="http://schemas.microsoft.com/office/drawing/2014/main" id="{A0054059-CEA0-A0A7-071A-05CECDE43999}"/>
                </a:ext>
                <a:ext uri="{147F2762-F138-4A5C-976F-8EAC2B608ADB}">
                  <a16:predDERef xmlns:a16="http://schemas.microsoft.com/office/drawing/2014/main" pred="{552CC5B6-8D77-7D62-DF87-7C57B795E9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_ativida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940575" y="2419350"/>
              <a:ext cx="1828800" cy="2028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38</xdr:col>
      <xdr:colOff>142875</xdr:colOff>
      <xdr:row>7</xdr:row>
      <xdr:rowOff>209550</xdr:rowOff>
    </xdr:from>
    <xdr:to>
      <xdr:col>38</xdr:col>
      <xdr:colOff>1971675</xdr:colOff>
      <xdr:row>10</xdr:row>
      <xdr:rowOff>209550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5" name="ano 2">
              <a:extLst>
                <a:ext uri="{FF2B5EF4-FFF2-40B4-BE49-F238E27FC236}">
                  <a16:creationId xmlns:a16="http://schemas.microsoft.com/office/drawing/2014/main" id="{5A26CAC0-BC0A-FEAD-45A5-D2DA6879A271}"/>
                </a:ext>
                <a:ext uri="{147F2762-F138-4A5C-976F-8EAC2B608ADB}">
                  <a16:predDERef xmlns:a16="http://schemas.microsoft.com/office/drawing/2014/main" pred="{A0054059-CEA0-A0A7-071A-05CECDE439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902225" y="2409825"/>
              <a:ext cx="1828800" cy="666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38</xdr:col>
      <xdr:colOff>171450</xdr:colOff>
      <xdr:row>10</xdr:row>
      <xdr:rowOff>266700</xdr:rowOff>
    </xdr:from>
    <xdr:to>
      <xdr:col>38</xdr:col>
      <xdr:colOff>2000250</xdr:colOff>
      <xdr:row>14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6" name="mes_nome">
              <a:extLst>
                <a:ext uri="{FF2B5EF4-FFF2-40B4-BE49-F238E27FC236}">
                  <a16:creationId xmlns:a16="http://schemas.microsoft.com/office/drawing/2014/main" id="{C75B882D-0A01-07BB-6AA1-2704E0BC2499}"/>
                </a:ext>
                <a:ext uri="{147F2762-F138-4A5C-976F-8EAC2B608ADB}">
                  <a16:predDERef xmlns:a16="http://schemas.microsoft.com/office/drawing/2014/main" pred="{5A26CAC0-BC0A-FEAD-45A5-D2DA6879A2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_no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883175" y="3171825"/>
              <a:ext cx="1828800" cy="1152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36</xdr:col>
      <xdr:colOff>285750</xdr:colOff>
      <xdr:row>30</xdr:row>
      <xdr:rowOff>142875</xdr:rowOff>
    </xdr:from>
    <xdr:to>
      <xdr:col>38</xdr:col>
      <xdr:colOff>4057650</xdr:colOff>
      <xdr:row>41</xdr:row>
      <xdr:rowOff>66675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5B7AB0BE-80B1-E429-14A0-3DB77C740F25}"/>
            </a:ext>
            <a:ext uri="{147F2762-F138-4A5C-976F-8EAC2B608ADB}">
              <a16:predDERef xmlns:a16="http://schemas.microsoft.com/office/drawing/2014/main" pred="{C75B882D-0A01-07BB-6AA1-2704E0BC2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</xdr:row>
      <xdr:rowOff>333375</xdr:rowOff>
    </xdr:from>
    <xdr:to>
      <xdr:col>1</xdr:col>
      <xdr:colOff>4772025</xdr:colOff>
      <xdr:row>1</xdr:row>
      <xdr:rowOff>1628775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E59E0FD-6AA4-AB11-4423-212623549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714375"/>
          <a:ext cx="4572000" cy="1295400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2</xdr:row>
      <xdr:rowOff>333375</xdr:rowOff>
    </xdr:from>
    <xdr:to>
      <xdr:col>1</xdr:col>
      <xdr:colOff>4810125</xdr:colOff>
      <xdr:row>2</xdr:row>
      <xdr:rowOff>1238250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D7E024F-9F3E-2AC2-9930-F8A85C4602B8}"/>
            </a:ext>
            <a:ext uri="{147F2762-F138-4A5C-976F-8EAC2B608ADB}">
              <a16:predDERef xmlns:a16="http://schemas.microsoft.com/office/drawing/2014/main" pred="{6E59E0FD-6AA4-AB11-4423-212623549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3300" y="3209925"/>
          <a:ext cx="4572000" cy="904875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3</xdr:row>
      <xdr:rowOff>266700</xdr:rowOff>
    </xdr:from>
    <xdr:to>
      <xdr:col>1</xdr:col>
      <xdr:colOff>4810125</xdr:colOff>
      <xdr:row>3</xdr:row>
      <xdr:rowOff>1123950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2829A84-FF19-ECC9-415D-A11F701FDA6E}"/>
            </a:ext>
            <a:ext uri="{147F2762-F138-4A5C-976F-8EAC2B608ADB}">
              <a16:predDERef xmlns:a16="http://schemas.microsoft.com/office/drawing/2014/main" pred="{0D7E024F-9F3E-2AC2-9930-F8A85C460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43300" y="4552950"/>
          <a:ext cx="457200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4</xdr:row>
      <xdr:rowOff>238125</xdr:rowOff>
    </xdr:from>
    <xdr:to>
      <xdr:col>1</xdr:col>
      <xdr:colOff>4819650</xdr:colOff>
      <xdr:row>4</xdr:row>
      <xdr:rowOff>1485900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A7553E1-2DF9-A939-7AB7-A1EF8EAC29B8}"/>
            </a:ext>
            <a:ext uri="{147F2762-F138-4A5C-976F-8EAC2B608ADB}">
              <a16:predDERef xmlns:a16="http://schemas.microsoft.com/office/drawing/2014/main" pred="{72829A84-FF19-ECC9-415D-A11F701FD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62350" y="6381750"/>
          <a:ext cx="4562475" cy="124777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1047750</xdr:colOff>
      <xdr:row>5</xdr:row>
      <xdr:rowOff>257175</xdr:rowOff>
    </xdr:from>
    <xdr:to>
      <xdr:col>1</xdr:col>
      <xdr:colOff>4171950</xdr:colOff>
      <xdr:row>5</xdr:row>
      <xdr:rowOff>1457325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30DFFCA-8DC8-3D80-3767-B89DF968CD7F}"/>
            </a:ext>
            <a:ext uri="{147F2762-F138-4A5C-976F-8EAC2B608ADB}">
              <a16:predDERef xmlns:a16="http://schemas.microsoft.com/office/drawing/2014/main" pred="{6A7553E1-2DF9-A939-7AB7-A1EF8EAC2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52925" y="8277225"/>
          <a:ext cx="3124200" cy="1200150"/>
        </a:xfrm>
        <a:prstGeom prst="rect">
          <a:avLst/>
        </a:prstGeom>
      </xdr:spPr>
    </xdr:pic>
    <xdr:clientData/>
  </xdr:twoCellAnchor>
  <xdr:twoCellAnchor editAs="oneCell">
    <xdr:from>
      <xdr:col>1</xdr:col>
      <xdr:colOff>866775</xdr:colOff>
      <xdr:row>6</xdr:row>
      <xdr:rowOff>76200</xdr:rowOff>
    </xdr:from>
    <xdr:to>
      <xdr:col>1</xdr:col>
      <xdr:colOff>3924300</xdr:colOff>
      <xdr:row>6</xdr:row>
      <xdr:rowOff>1333500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AF1EF4A-5302-D65B-9F13-6BE27F5BCC69}"/>
            </a:ext>
            <a:ext uri="{147F2762-F138-4A5C-976F-8EAC2B608ADB}">
              <a16:predDERef xmlns:a16="http://schemas.microsoft.com/office/drawing/2014/main" pred="{530DFFCA-8DC8-3D80-3767-B89DF968C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71950" y="9925050"/>
          <a:ext cx="3057525" cy="1257300"/>
        </a:xfrm>
        <a:prstGeom prst="rect">
          <a:avLst/>
        </a:prstGeom>
      </xdr:spPr>
    </xdr:pic>
    <xdr:clientData/>
  </xdr:twoCellAnchor>
  <xdr:twoCellAnchor editAs="oneCell">
    <xdr:from>
      <xdr:col>1</xdr:col>
      <xdr:colOff>1104900</xdr:colOff>
      <xdr:row>7</xdr:row>
      <xdr:rowOff>219075</xdr:rowOff>
    </xdr:from>
    <xdr:to>
      <xdr:col>1</xdr:col>
      <xdr:colOff>3571875</xdr:colOff>
      <xdr:row>7</xdr:row>
      <xdr:rowOff>1190625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344A8BE-402D-0A10-EDE0-1CB08AB23367}"/>
            </a:ext>
            <a:ext uri="{147F2762-F138-4A5C-976F-8EAC2B608ADB}">
              <a16:predDERef xmlns:a16="http://schemas.microsoft.com/office/drawing/2014/main" pred="{DAF1EF4A-5302-D65B-9F13-6BE27F5BC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410075" y="11534775"/>
          <a:ext cx="2466975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8</xdr:row>
      <xdr:rowOff>104775</xdr:rowOff>
    </xdr:from>
    <xdr:to>
      <xdr:col>1</xdr:col>
      <xdr:colOff>4686300</xdr:colOff>
      <xdr:row>8</xdr:row>
      <xdr:rowOff>2524125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88FDD37-B6CE-0D4E-FCA5-1298C9DF2CD9}"/>
            </a:ext>
            <a:ext uri="{147F2762-F138-4A5C-976F-8EAC2B608ADB}">
              <a16:predDERef xmlns:a16="http://schemas.microsoft.com/office/drawing/2014/main" pred="{F344A8BE-402D-0A10-EDE0-1CB08AB23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14725" y="12773025"/>
          <a:ext cx="4476750" cy="24193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602222569447" createdVersion="8" refreshedVersion="8" minRefreshableVersion="3" recordCount="1516" xr:uid="{2FB18B16-A845-4A12-A403-E577367D0351}">
  <cacheSource type="worksheet">
    <worksheetSource ref="A1:G1517" sheet="DADOS_ATIVIDADES"/>
  </cacheSource>
  <cacheFields count="7">
    <cacheField name="id" numFmtId="0">
      <sharedItems containsSemiMixedTypes="0" containsString="0" containsNumber="1" containsInteger="1" minValue="4" maxValue="1519"/>
    </cacheField>
    <cacheField name="tipo_atividade" numFmtId="0">
      <sharedItems count="11">
        <s v="Pesquisa e Desenvolvimento"/>
        <s v="Documentação"/>
        <s v="Reuniões"/>
        <s v="Atendimento na Fábrica"/>
        <s v="Confecção de Gabaritos"/>
        <s v="Cadastro"/>
        <s v="Custos"/>
        <s v="RNC"/>
        <s v="Outros"/>
        <s v="Intervalo"/>
        <s v="Finame"/>
      </sharedItems>
    </cacheField>
    <cacheField name="ano" numFmtId="0">
      <sharedItems containsSemiMixedTypes="0" containsString="0" containsNumber="1" containsInteger="1" minValue="2025" maxValue="2026" count="2">
        <n v="2025"/>
        <n v="2026"/>
      </sharedItems>
    </cacheField>
    <cacheField name="mes" numFmtId="0">
      <sharedItems containsSemiMixedTypes="0" containsString="0" containsNumber="1" containsInteger="1" minValue="1" maxValue="12"/>
    </cacheField>
    <cacheField name="mes_nome" numFmtId="0">
      <sharedItems count="6">
        <s v="SET"/>
        <s v="OUT"/>
        <s v="NOV"/>
        <s v="DEZ"/>
        <s v="JAN"/>
        <s v="FEV"/>
      </sharedItems>
    </cacheField>
    <cacheField name="dia" numFmtId="0">
      <sharedItems containsSemiMixedTypes="0" containsString="0" containsNumber="1" containsInteger="1" minValue="1" maxValue="31"/>
    </cacheField>
    <cacheField name="horas_trabalhadas" numFmtId="2">
      <sharedItems containsString="0" containsBlank="1" containsNumber="1" minValue="7.2184280000000005E-4" maxValue="159.96265330560001"/>
    </cacheField>
  </cacheFields>
  <extLst>
    <ext xmlns:x14="http://schemas.microsoft.com/office/spreadsheetml/2009/9/main" uri="{725AE2AE-9491-48be-B2B4-4EB974FC3084}">
      <x14:pivotCacheDefinition pivotCacheId="123131553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9.602222569447" createdVersion="8" refreshedVersion="8" minRefreshableVersion="3" recordCount="88" xr:uid="{FCF02B97-104C-4A18-9320-94D49D8988B3}">
  <cacheSource type="worksheet">
    <worksheetSource name="Tabela5"/>
  </cacheSource>
  <cacheFields count="13">
    <cacheField name="Tipo de Projeto" numFmtId="0">
      <sharedItems count="7">
        <s v="Exportação"/>
        <s v="Layout"/>
        <s v="Mapeamento de Processos"/>
        <s v="Melhoria Contínua dos Processos"/>
        <s v="Normatização de Processos"/>
        <s v="Padronização"/>
        <s v="Peças em Geral"/>
      </sharedItems>
    </cacheField>
    <cacheField name="Mês" numFmtId="0">
      <sharedItems count="12">
        <s v="MAI"/>
        <s v="SET"/>
        <s v="OUT"/>
        <s v="NOV"/>
        <s v="JAN"/>
        <s v="FEV"/>
        <s v="MAR"/>
        <s v="JUN"/>
        <s v="JUL"/>
        <s v="AGO"/>
        <s v="DEZ"/>
        <s v="ABR"/>
      </sharedItems>
    </cacheField>
    <cacheField name="Ano" numFmtId="0">
      <sharedItems containsSemiMixedTypes="0" containsString="0" containsNumber="1" containsInteger="1" minValue="2023" maxValue="2026" count="4">
        <n v="2024"/>
        <n v="2025"/>
        <n v="2026"/>
        <n v="2023"/>
      </sharedItems>
    </cacheField>
    <cacheField name="Lead Time Real Médio por Mês" numFmtId="0">
      <sharedItems containsSemiMixedTypes="0" containsString="0" containsNumber="1" minValue="0.83" maxValue="67"/>
    </cacheField>
    <cacheField name="Lead Time Planejado Médio por Mês" numFmtId="0">
      <sharedItems containsSemiMixedTypes="0" containsString="0" containsNumber="1" minValue="0.83" maxValue="90"/>
    </cacheField>
    <cacheField name="SLA por Mês" numFmtId="0">
      <sharedItems containsSemiMixedTypes="0" containsString="0" containsNumber="1" minValue="0" maxValue="1"/>
    </cacheField>
    <cacheField name="Atraso Médio por Mês" numFmtId="0">
      <sharedItems containsSemiMixedTypes="0" containsString="0" containsNumber="1" minValue="-89" maxValue="14.5"/>
    </cacheField>
    <cacheField name="Eficiência por Mês" numFmtId="0">
      <sharedItems containsSemiMixedTypes="0" containsString="0" containsNumber="1" minValue="0.33" maxValue="90"/>
    </cacheField>
    <cacheField name="Lead Time Real Médio" numFmtId="0">
      <sharedItems containsSemiMixedTypes="0" containsString="0" containsNumber="1" minValue="2.17" maxValue="11.19"/>
    </cacheField>
    <cacheField name="Lead Time Planejado Médio" numFmtId="0">
      <sharedItems containsSemiMixedTypes="0" containsString="0" containsNumber="1" minValue="2.33" maxValue="14.78"/>
    </cacheField>
    <cacheField name="SLA " numFmtId="0">
      <sharedItems containsSemiMixedTypes="0" containsString="0" containsNumber="1" minValue="0.03" maxValue="1"/>
    </cacheField>
    <cacheField name="Atraso Médio" numFmtId="0">
      <sharedItems containsSemiMixedTypes="0" containsString="0" containsNumber="1" minValue="-3.59" maxValue="2"/>
    </cacheField>
    <cacheField name="Eficiência" numFmtId="0">
      <sharedItems containsSemiMixedTypes="0" containsString="0" containsNumber="1" minValue="0.78" maxValue="1.32"/>
    </cacheField>
  </cacheFields>
  <extLst>
    <ext xmlns:x14="http://schemas.microsoft.com/office/spreadsheetml/2009/9/main" uri="{725AE2AE-9491-48be-B2B4-4EB974FC3084}">
      <x14:pivotCacheDefinition pivotCacheId="18331388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175.782904861109" createdVersion="8" refreshedVersion="8" minRefreshableVersion="3" recordCount="53" xr:uid="{CB162C1B-29A3-4FB4-AEE5-8A151A289BB1}">
  <cacheSource type="worksheet">
    <worksheetSource name="Tabela6"/>
  </cacheSource>
  <cacheFields count="8">
    <cacheField name="Mês Número" numFmtId="0">
      <sharedItems containsSemiMixedTypes="0" containsString="0" containsNumber="1" containsInteger="1" minValue="1" maxValue="12"/>
    </cacheField>
    <cacheField name="Ano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ês" numFmtId="0">
      <sharedItems count="12">
        <s v="Abril"/>
        <s v="Novembro"/>
        <s v="Dezembro"/>
        <s v="Janeiro"/>
        <s v="Fevereiro"/>
        <s v="Março"/>
        <s v="Maio"/>
        <s v="Junho"/>
        <s v="Julho"/>
        <s v="Agosto"/>
        <s v="Setembro"/>
        <s v="Outubro"/>
      </sharedItems>
    </cacheField>
    <cacheField name="Tipo de Projeto" numFmtId="0">
      <sharedItems count="7">
        <s v="Padronização"/>
        <s v="Melhoria Contínua dos Processos"/>
        <s v="Exportação"/>
        <s v="Peças em Geral"/>
        <s v="Normatização de Processos"/>
        <s v="Layout"/>
        <s v="Mapeamento de Processos"/>
      </sharedItems>
    </cacheField>
    <cacheField name="Complexidade 1" numFmtId="0">
      <sharedItems containsSemiMixedTypes="0" containsString="0" containsNumber="1" containsInteger="1" minValue="1" maxValue="7"/>
    </cacheField>
    <cacheField name="Complexidade 2" numFmtId="0">
      <sharedItems containsSemiMixedTypes="0" containsString="0" containsNumber="1" containsInteger="1" minValue="0" maxValue="7"/>
    </cacheField>
    <cacheField name="Complexidade 3" numFmtId="0">
      <sharedItems containsSemiMixedTypes="0" containsString="0" containsNumber="1" containsInteger="1" minValue="0" maxValue="3"/>
    </cacheField>
    <cacheField name="Complexidade 4" numFmtId="0">
      <sharedItems containsSemiMixedTypes="0" containsString="0" containsNumber="1" containsInteger="1" minValue="0" maxValue="6"/>
    </cacheField>
  </cacheFields>
  <extLst>
    <ext xmlns:x14="http://schemas.microsoft.com/office/spreadsheetml/2009/9/main" uri="{725AE2AE-9491-48be-B2B4-4EB974FC3084}">
      <x14:pivotCacheDefinition pivotCacheId="9983495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6">
  <r>
    <n v="4"/>
    <x v="0"/>
    <x v="0"/>
    <n v="9"/>
    <x v="0"/>
    <n v="11"/>
    <n v="3.6422385339000001"/>
  </r>
  <r>
    <n v="5"/>
    <x v="1"/>
    <x v="0"/>
    <n v="9"/>
    <x v="0"/>
    <n v="11"/>
    <n v="0.7421306231"/>
  </r>
  <r>
    <n v="6"/>
    <x v="0"/>
    <x v="0"/>
    <n v="9"/>
    <x v="0"/>
    <n v="11"/>
    <n v="0.41691724530000002"/>
  </r>
  <r>
    <n v="7"/>
    <x v="2"/>
    <x v="0"/>
    <n v="9"/>
    <x v="0"/>
    <n v="11"/>
    <n v="0.28085218080000002"/>
  </r>
  <r>
    <n v="8"/>
    <x v="3"/>
    <x v="0"/>
    <n v="9"/>
    <x v="0"/>
    <n v="11"/>
    <n v="0.48289120499999999"/>
  </r>
  <r>
    <n v="9"/>
    <x v="4"/>
    <x v="0"/>
    <n v="9"/>
    <x v="0"/>
    <n v="11"/>
    <n v="2.8990705771999998"/>
  </r>
  <r>
    <n v="10"/>
    <x v="1"/>
    <x v="0"/>
    <n v="9"/>
    <x v="0"/>
    <n v="11"/>
    <n v="2.2342494641999999"/>
  </r>
  <r>
    <n v="11"/>
    <x v="3"/>
    <x v="0"/>
    <n v="9"/>
    <x v="0"/>
    <n v="11"/>
    <n v="0.18883246279999999"/>
  </r>
  <r>
    <n v="12"/>
    <x v="4"/>
    <x v="0"/>
    <n v="9"/>
    <x v="0"/>
    <n v="11"/>
    <n v="8.4907456288999992"/>
  </r>
  <r>
    <n v="13"/>
    <x v="2"/>
    <x v="0"/>
    <n v="9"/>
    <x v="0"/>
    <n v="11"/>
    <n v="3.1635506100000002E-2"/>
  </r>
  <r>
    <n v="14"/>
    <x v="3"/>
    <x v="0"/>
    <n v="9"/>
    <x v="0"/>
    <n v="11"/>
    <n v="0.75756789309999994"/>
  </r>
  <r>
    <n v="15"/>
    <x v="3"/>
    <x v="0"/>
    <n v="9"/>
    <x v="0"/>
    <n v="11"/>
    <n v="1.8191566361"/>
  </r>
  <r>
    <n v="16"/>
    <x v="1"/>
    <x v="0"/>
    <n v="9"/>
    <x v="0"/>
    <n v="11"/>
    <n v="0.89598584439999995"/>
  </r>
  <r>
    <n v="17"/>
    <x v="4"/>
    <x v="0"/>
    <n v="9"/>
    <x v="0"/>
    <n v="11"/>
    <n v="1.5741558867000001"/>
  </r>
  <r>
    <n v="18"/>
    <x v="1"/>
    <x v="0"/>
    <n v="9"/>
    <x v="0"/>
    <n v="11"/>
    <n v="1.0293042633"/>
  </r>
  <r>
    <n v="19"/>
    <x v="0"/>
    <x v="0"/>
    <n v="9"/>
    <x v="0"/>
    <n v="11"/>
    <n v="1.2520479925000001"/>
  </r>
  <r>
    <n v="20"/>
    <x v="0"/>
    <x v="0"/>
    <n v="9"/>
    <x v="0"/>
    <n v="11"/>
    <n v="1.2377459644"/>
  </r>
  <r>
    <n v="21"/>
    <x v="0"/>
    <x v="0"/>
    <n v="9"/>
    <x v="0"/>
    <n v="11"/>
    <n v="3.2355045002999998"/>
  </r>
  <r>
    <n v="22"/>
    <x v="0"/>
    <x v="0"/>
    <n v="9"/>
    <x v="0"/>
    <n v="11"/>
    <n v="2.9333612075"/>
  </r>
  <r>
    <n v="23"/>
    <x v="3"/>
    <x v="0"/>
    <n v="9"/>
    <x v="0"/>
    <n v="11"/>
    <n v="0.8008470553"/>
  </r>
  <r>
    <n v="24"/>
    <x v="0"/>
    <x v="0"/>
    <n v="9"/>
    <x v="0"/>
    <n v="11"/>
    <n v="1.3365593436000001"/>
  </r>
  <r>
    <n v="25"/>
    <x v="2"/>
    <x v="0"/>
    <n v="9"/>
    <x v="0"/>
    <n v="11"/>
    <n v="0.48465802499999999"/>
  </r>
  <r>
    <n v="26"/>
    <x v="0"/>
    <x v="0"/>
    <n v="9"/>
    <x v="0"/>
    <n v="12"/>
    <n v="0.78938548360000005"/>
  </r>
  <r>
    <n v="27"/>
    <x v="0"/>
    <x v="0"/>
    <n v="9"/>
    <x v="0"/>
    <n v="12"/>
    <n v="3.5126062431"/>
  </r>
  <r>
    <n v="28"/>
    <x v="4"/>
    <x v="0"/>
    <n v="9"/>
    <x v="0"/>
    <n v="12"/>
    <n v="2.9460066319"/>
  </r>
  <r>
    <n v="29"/>
    <x v="4"/>
    <x v="0"/>
    <n v="9"/>
    <x v="0"/>
    <n v="12"/>
    <n v="0.91785182389999997"/>
  </r>
  <r>
    <n v="30"/>
    <x v="3"/>
    <x v="0"/>
    <n v="9"/>
    <x v="0"/>
    <n v="12"/>
    <n v="1.9717505819000001"/>
  </r>
  <r>
    <n v="31"/>
    <x v="4"/>
    <x v="0"/>
    <n v="9"/>
    <x v="0"/>
    <n v="12"/>
    <n v="1.2489083108000001"/>
  </r>
  <r>
    <n v="32"/>
    <x v="0"/>
    <x v="0"/>
    <n v="9"/>
    <x v="0"/>
    <n v="12"/>
    <n v="0.2390884992"/>
  </r>
  <r>
    <n v="33"/>
    <x v="3"/>
    <x v="0"/>
    <n v="9"/>
    <x v="0"/>
    <n v="12"/>
    <n v="2.7645489316999998"/>
  </r>
  <r>
    <n v="34"/>
    <x v="4"/>
    <x v="0"/>
    <n v="9"/>
    <x v="0"/>
    <n v="12"/>
    <n v="0.65290891579999999"/>
  </r>
  <r>
    <n v="35"/>
    <x v="3"/>
    <x v="0"/>
    <n v="9"/>
    <x v="0"/>
    <n v="12"/>
    <n v="0.37928067859999998"/>
  </r>
  <r>
    <n v="36"/>
    <x v="4"/>
    <x v="0"/>
    <n v="9"/>
    <x v="0"/>
    <n v="12"/>
    <n v="0.15740588359999999"/>
  </r>
  <r>
    <n v="37"/>
    <x v="1"/>
    <x v="0"/>
    <n v="9"/>
    <x v="0"/>
    <n v="12"/>
    <n v="66.628904213599995"/>
  </r>
  <r>
    <n v="38"/>
    <x v="0"/>
    <x v="0"/>
    <n v="9"/>
    <x v="0"/>
    <n v="12"/>
    <n v="0.49467458139999998"/>
  </r>
  <r>
    <n v="39"/>
    <x v="0"/>
    <x v="0"/>
    <n v="9"/>
    <x v="0"/>
    <n v="12"/>
    <n v="0.42390158919999998"/>
  </r>
  <r>
    <n v="40"/>
    <x v="4"/>
    <x v="0"/>
    <n v="9"/>
    <x v="0"/>
    <n v="12"/>
    <n v="4.1505718058000003"/>
  </r>
  <r>
    <n v="41"/>
    <x v="4"/>
    <x v="0"/>
    <n v="9"/>
    <x v="0"/>
    <n v="12"/>
    <n v="2.8015055097000001"/>
  </r>
  <r>
    <n v="42"/>
    <x v="5"/>
    <x v="0"/>
    <n v="9"/>
    <x v="0"/>
    <n v="12"/>
    <n v="1.4645649999999999E-3"/>
  </r>
  <r>
    <n v="43"/>
    <x v="0"/>
    <x v="0"/>
    <n v="9"/>
    <x v="0"/>
    <n v="12"/>
    <n v="3.8394249542000001"/>
  </r>
  <r>
    <n v="44"/>
    <x v="4"/>
    <x v="0"/>
    <n v="9"/>
    <x v="0"/>
    <n v="12"/>
    <n v="1.2893452119"/>
  </r>
  <r>
    <n v="45"/>
    <x v="3"/>
    <x v="0"/>
    <n v="9"/>
    <x v="0"/>
    <n v="12"/>
    <n v="1.2702879558"/>
  </r>
  <r>
    <n v="46"/>
    <x v="3"/>
    <x v="0"/>
    <n v="9"/>
    <x v="0"/>
    <n v="12"/>
    <n v="2.6246728E-3"/>
  </r>
  <r>
    <n v="47"/>
    <x v="0"/>
    <x v="0"/>
    <n v="9"/>
    <x v="0"/>
    <n v="15"/>
    <n v="2.2879574394"/>
  </r>
  <r>
    <n v="48"/>
    <x v="1"/>
    <x v="0"/>
    <n v="9"/>
    <x v="0"/>
    <n v="15"/>
    <n v="3.8896796946999999"/>
  </r>
  <r>
    <n v="49"/>
    <x v="4"/>
    <x v="0"/>
    <n v="9"/>
    <x v="0"/>
    <n v="15"/>
    <n v="2.0688221232999999"/>
  </r>
  <r>
    <n v="50"/>
    <x v="0"/>
    <x v="0"/>
    <n v="9"/>
    <x v="0"/>
    <n v="15"/>
    <n v="5.2040014528"/>
  </r>
  <r>
    <n v="51"/>
    <x v="3"/>
    <x v="0"/>
    <n v="9"/>
    <x v="0"/>
    <n v="15"/>
    <n v="0.4399400114"/>
  </r>
  <r>
    <n v="52"/>
    <x v="3"/>
    <x v="0"/>
    <n v="9"/>
    <x v="0"/>
    <n v="15"/>
    <n v="7.8873664189000001"/>
  </r>
  <r>
    <n v="53"/>
    <x v="3"/>
    <x v="0"/>
    <n v="9"/>
    <x v="0"/>
    <n v="15"/>
    <n v="7.8653051172000001"/>
  </r>
  <r>
    <n v="54"/>
    <x v="4"/>
    <x v="0"/>
    <n v="9"/>
    <x v="0"/>
    <n v="15"/>
    <n v="0.68293656170000006"/>
  </r>
  <r>
    <n v="55"/>
    <x v="0"/>
    <x v="0"/>
    <n v="9"/>
    <x v="0"/>
    <n v="15"/>
    <n v="0.14269428249999999"/>
  </r>
  <r>
    <n v="56"/>
    <x v="4"/>
    <x v="0"/>
    <n v="9"/>
    <x v="0"/>
    <n v="15"/>
    <n v="2.4279487072000001"/>
  </r>
  <r>
    <n v="57"/>
    <x v="1"/>
    <x v="0"/>
    <n v="9"/>
    <x v="0"/>
    <n v="15"/>
    <n v="4.7245229674999996"/>
  </r>
  <r>
    <n v="58"/>
    <x v="0"/>
    <x v="0"/>
    <n v="9"/>
    <x v="0"/>
    <n v="15"/>
    <n v="4.6871035913999997"/>
  </r>
  <r>
    <n v="59"/>
    <x v="4"/>
    <x v="0"/>
    <n v="9"/>
    <x v="0"/>
    <n v="15"/>
    <n v="2.2609289211000001"/>
  </r>
  <r>
    <n v="60"/>
    <x v="3"/>
    <x v="0"/>
    <n v="9"/>
    <x v="0"/>
    <n v="15"/>
    <n v="1.6212743999999999E-3"/>
  </r>
  <r>
    <n v="61"/>
    <x v="0"/>
    <x v="0"/>
    <n v="9"/>
    <x v="0"/>
    <n v="15"/>
    <n v="15.8138425889"/>
  </r>
  <r>
    <n v="62"/>
    <x v="5"/>
    <x v="0"/>
    <n v="9"/>
    <x v="0"/>
    <n v="15"/>
    <n v="0.80343742330000001"/>
  </r>
  <r>
    <n v="63"/>
    <x v="0"/>
    <x v="0"/>
    <n v="9"/>
    <x v="0"/>
    <n v="16"/>
    <n v="2.8863403393999998"/>
  </r>
  <r>
    <n v="64"/>
    <x v="0"/>
    <x v="0"/>
    <n v="9"/>
    <x v="0"/>
    <n v="16"/>
    <n v="0.38240667859999999"/>
  </r>
  <r>
    <n v="65"/>
    <x v="0"/>
    <x v="0"/>
    <n v="9"/>
    <x v="0"/>
    <n v="16"/>
    <n v="2.0861167664"/>
  </r>
  <r>
    <n v="66"/>
    <x v="4"/>
    <x v="0"/>
    <n v="9"/>
    <x v="0"/>
    <n v="16"/>
    <n v="10.0484377969"/>
  </r>
  <r>
    <n v="67"/>
    <x v="2"/>
    <x v="0"/>
    <n v="9"/>
    <x v="0"/>
    <n v="16"/>
    <n v="5.3930380900000001"/>
  </r>
  <r>
    <n v="68"/>
    <x v="3"/>
    <x v="0"/>
    <n v="9"/>
    <x v="0"/>
    <n v="16"/>
    <n v="0.85645773059999997"/>
  </r>
  <r>
    <n v="69"/>
    <x v="4"/>
    <x v="0"/>
    <n v="9"/>
    <x v="0"/>
    <n v="16"/>
    <n v="7.2604884461000001"/>
  </r>
  <r>
    <n v="70"/>
    <x v="3"/>
    <x v="0"/>
    <n v="9"/>
    <x v="0"/>
    <n v="16"/>
    <n v="1.0560143774999999"/>
  </r>
  <r>
    <n v="71"/>
    <x v="0"/>
    <x v="0"/>
    <n v="9"/>
    <x v="0"/>
    <n v="16"/>
    <n v="0.39263927669999998"/>
  </r>
  <r>
    <n v="72"/>
    <x v="3"/>
    <x v="0"/>
    <n v="9"/>
    <x v="0"/>
    <n v="16"/>
    <n v="4.0310051286000004"/>
  </r>
  <r>
    <n v="73"/>
    <x v="0"/>
    <x v="0"/>
    <n v="9"/>
    <x v="0"/>
    <n v="16"/>
    <n v="4.0669647139"/>
  </r>
  <r>
    <n v="74"/>
    <x v="1"/>
    <x v="0"/>
    <n v="9"/>
    <x v="0"/>
    <n v="16"/>
    <n v="4.1936706000000002E-3"/>
  </r>
  <r>
    <n v="75"/>
    <x v="3"/>
    <x v="0"/>
    <n v="9"/>
    <x v="0"/>
    <n v="16"/>
    <n v="0.55973616670000004"/>
  </r>
  <r>
    <n v="76"/>
    <x v="1"/>
    <x v="0"/>
    <n v="9"/>
    <x v="0"/>
    <n v="17"/>
    <n v="3.8393872046999999"/>
  </r>
  <r>
    <n v="77"/>
    <x v="0"/>
    <x v="0"/>
    <n v="9"/>
    <x v="0"/>
    <n v="17"/>
    <n v="0.15612186810000001"/>
  </r>
  <r>
    <n v="78"/>
    <x v="5"/>
    <x v="0"/>
    <n v="9"/>
    <x v="0"/>
    <n v="17"/>
    <n v="2.2029453589000001"/>
  </r>
  <r>
    <n v="79"/>
    <x v="4"/>
    <x v="0"/>
    <n v="9"/>
    <x v="0"/>
    <n v="17"/>
    <n v="9.7692206527999996"/>
  </r>
  <r>
    <n v="80"/>
    <x v="0"/>
    <x v="0"/>
    <n v="9"/>
    <x v="0"/>
    <n v="17"/>
    <n v="3.6510499530999998"/>
  </r>
  <r>
    <n v="81"/>
    <x v="3"/>
    <x v="0"/>
    <n v="9"/>
    <x v="0"/>
    <n v="17"/>
    <n v="0.33952470559999998"/>
  </r>
  <r>
    <n v="82"/>
    <x v="5"/>
    <x v="0"/>
    <n v="9"/>
    <x v="0"/>
    <n v="17"/>
    <n v="5.7656723885999996"/>
  </r>
  <r>
    <n v="83"/>
    <x v="4"/>
    <x v="0"/>
    <n v="9"/>
    <x v="0"/>
    <n v="17"/>
    <n v="9.8986610799999999E-2"/>
  </r>
  <r>
    <n v="84"/>
    <x v="2"/>
    <x v="0"/>
    <n v="9"/>
    <x v="0"/>
    <n v="17"/>
    <n v="1.6152594741999999"/>
  </r>
  <r>
    <n v="85"/>
    <x v="5"/>
    <x v="0"/>
    <n v="9"/>
    <x v="0"/>
    <n v="17"/>
    <n v="0.79064213940000005"/>
  </r>
  <r>
    <n v="86"/>
    <x v="5"/>
    <x v="0"/>
    <n v="9"/>
    <x v="0"/>
    <n v="17"/>
    <n v="0.72825499309999997"/>
  </r>
  <r>
    <n v="87"/>
    <x v="4"/>
    <x v="0"/>
    <n v="9"/>
    <x v="0"/>
    <n v="17"/>
    <n v="6.8403002800000001E-2"/>
  </r>
  <r>
    <n v="88"/>
    <x v="0"/>
    <x v="0"/>
    <n v="9"/>
    <x v="0"/>
    <n v="17"/>
    <n v="0.60922720190000001"/>
  </r>
  <r>
    <n v="89"/>
    <x v="5"/>
    <x v="0"/>
    <n v="9"/>
    <x v="0"/>
    <n v="17"/>
    <n v="3.9829391327999999"/>
  </r>
  <r>
    <n v="90"/>
    <x v="5"/>
    <x v="0"/>
    <n v="9"/>
    <x v="0"/>
    <n v="17"/>
    <n v="4.0575026349999996"/>
  </r>
  <r>
    <n v="91"/>
    <x v="4"/>
    <x v="0"/>
    <n v="9"/>
    <x v="0"/>
    <n v="17"/>
    <n v="3.3919920446999998"/>
  </r>
  <r>
    <n v="92"/>
    <x v="0"/>
    <x v="0"/>
    <n v="9"/>
    <x v="0"/>
    <n v="17"/>
    <n v="2.0427269983"/>
  </r>
  <r>
    <n v="93"/>
    <x v="3"/>
    <x v="0"/>
    <n v="9"/>
    <x v="0"/>
    <n v="17"/>
    <n v="2.2042910885999998"/>
  </r>
  <r>
    <n v="94"/>
    <x v="0"/>
    <x v="0"/>
    <n v="9"/>
    <x v="0"/>
    <n v="17"/>
    <n v="3.6130849724999998"/>
  </r>
  <r>
    <n v="95"/>
    <x v="1"/>
    <x v="0"/>
    <n v="9"/>
    <x v="0"/>
    <n v="17"/>
    <n v="7.8430139999999997E-4"/>
  </r>
  <r>
    <n v="96"/>
    <x v="1"/>
    <x v="0"/>
    <n v="9"/>
    <x v="0"/>
    <n v="17"/>
    <n v="1.6415652066999999"/>
  </r>
  <r>
    <n v="97"/>
    <x v="5"/>
    <x v="0"/>
    <n v="9"/>
    <x v="0"/>
    <n v="17"/>
    <n v="0.1308936647"/>
  </r>
  <r>
    <n v="98"/>
    <x v="5"/>
    <x v="0"/>
    <n v="9"/>
    <x v="0"/>
    <n v="17"/>
    <n v="0.36740435360000001"/>
  </r>
  <r>
    <n v="99"/>
    <x v="6"/>
    <x v="0"/>
    <n v="9"/>
    <x v="0"/>
    <n v="18"/>
    <n v="0.85776611560000005"/>
  </r>
  <r>
    <n v="100"/>
    <x v="1"/>
    <x v="0"/>
    <n v="9"/>
    <x v="0"/>
    <n v="18"/>
    <n v="2.5723628219000001"/>
  </r>
  <r>
    <n v="101"/>
    <x v="4"/>
    <x v="0"/>
    <n v="9"/>
    <x v="0"/>
    <n v="18"/>
    <n v="6.5162178472000001"/>
  </r>
  <r>
    <n v="102"/>
    <x v="3"/>
    <x v="0"/>
    <n v="9"/>
    <x v="0"/>
    <n v="18"/>
    <n v="0.82106326419999998"/>
  </r>
  <r>
    <n v="103"/>
    <x v="6"/>
    <x v="0"/>
    <n v="9"/>
    <x v="0"/>
    <n v="18"/>
    <n v="0.71773975499999998"/>
  </r>
  <r>
    <n v="104"/>
    <x v="0"/>
    <x v="0"/>
    <n v="9"/>
    <x v="0"/>
    <n v="18"/>
    <n v="3.5283764878000001"/>
  </r>
  <r>
    <n v="105"/>
    <x v="4"/>
    <x v="0"/>
    <n v="9"/>
    <x v="0"/>
    <n v="18"/>
    <n v="0.31443674170000002"/>
  </r>
  <r>
    <n v="106"/>
    <x v="5"/>
    <x v="0"/>
    <n v="9"/>
    <x v="0"/>
    <n v="18"/>
    <n v="0.57025916060000004"/>
  </r>
  <r>
    <n v="107"/>
    <x v="4"/>
    <x v="0"/>
    <n v="9"/>
    <x v="0"/>
    <n v="18"/>
    <n v="1.0628728360999999"/>
  </r>
  <r>
    <n v="108"/>
    <x v="7"/>
    <x v="0"/>
    <n v="9"/>
    <x v="0"/>
    <n v="18"/>
    <n v="0.42193718720000001"/>
  </r>
  <r>
    <n v="109"/>
    <x v="6"/>
    <x v="0"/>
    <n v="9"/>
    <x v="0"/>
    <n v="18"/>
    <n v="8.7337815643999992"/>
  </r>
  <r>
    <n v="110"/>
    <x v="5"/>
    <x v="0"/>
    <n v="9"/>
    <x v="0"/>
    <n v="18"/>
    <n v="0.46865444750000002"/>
  </r>
  <r>
    <n v="111"/>
    <x v="0"/>
    <x v="0"/>
    <n v="9"/>
    <x v="0"/>
    <n v="18"/>
    <n v="0.5790714522"/>
  </r>
  <r>
    <n v="112"/>
    <x v="8"/>
    <x v="0"/>
    <n v="9"/>
    <x v="0"/>
    <n v="18"/>
    <n v="0.61772381170000001"/>
  </r>
  <r>
    <n v="113"/>
    <x v="8"/>
    <x v="0"/>
    <n v="9"/>
    <x v="0"/>
    <n v="18"/>
    <n v="0.1510978633"/>
  </r>
  <r>
    <n v="114"/>
    <x v="0"/>
    <x v="0"/>
    <n v="9"/>
    <x v="0"/>
    <n v="18"/>
    <n v="1.3782122692000001"/>
  </r>
  <r>
    <n v="115"/>
    <x v="8"/>
    <x v="0"/>
    <n v="9"/>
    <x v="0"/>
    <n v="18"/>
    <n v="5.1479137918999998"/>
  </r>
  <r>
    <n v="116"/>
    <x v="4"/>
    <x v="0"/>
    <n v="9"/>
    <x v="0"/>
    <n v="18"/>
    <n v="1.1566725552999999"/>
  </r>
  <r>
    <n v="117"/>
    <x v="5"/>
    <x v="0"/>
    <n v="9"/>
    <x v="0"/>
    <n v="18"/>
    <n v="0.83098663579999998"/>
  </r>
  <r>
    <n v="118"/>
    <x v="7"/>
    <x v="0"/>
    <n v="9"/>
    <x v="0"/>
    <n v="18"/>
    <n v="0.2013889847"/>
  </r>
  <r>
    <n v="119"/>
    <x v="5"/>
    <x v="0"/>
    <n v="9"/>
    <x v="0"/>
    <n v="18"/>
    <n v="3.2320741700000002E-2"/>
  </r>
  <r>
    <n v="120"/>
    <x v="9"/>
    <x v="0"/>
    <n v="9"/>
    <x v="0"/>
    <n v="18"/>
    <n v="1.5001439044"/>
  </r>
  <r>
    <n v="121"/>
    <x v="9"/>
    <x v="0"/>
    <n v="9"/>
    <x v="0"/>
    <n v="18"/>
    <n v="1.4168696488999999"/>
  </r>
  <r>
    <n v="122"/>
    <x v="0"/>
    <x v="0"/>
    <n v="9"/>
    <x v="0"/>
    <n v="18"/>
    <n v="4.6958402502999999"/>
  </r>
  <r>
    <n v="123"/>
    <x v="4"/>
    <x v="0"/>
    <n v="9"/>
    <x v="0"/>
    <n v="18"/>
    <n v="0.88060132579999995"/>
  </r>
  <r>
    <n v="124"/>
    <x v="5"/>
    <x v="0"/>
    <n v="9"/>
    <x v="0"/>
    <n v="18"/>
    <n v="3.6710100628000002"/>
  </r>
  <r>
    <n v="125"/>
    <x v="0"/>
    <x v="0"/>
    <n v="9"/>
    <x v="0"/>
    <n v="18"/>
    <n v="1.6456235293999999"/>
  </r>
  <r>
    <n v="126"/>
    <x v="4"/>
    <x v="0"/>
    <n v="9"/>
    <x v="0"/>
    <n v="18"/>
    <n v="0.28613116220000001"/>
  </r>
  <r>
    <n v="127"/>
    <x v="3"/>
    <x v="0"/>
    <n v="9"/>
    <x v="0"/>
    <n v="18"/>
    <n v="3.5556608674999999"/>
  </r>
  <r>
    <n v="128"/>
    <x v="4"/>
    <x v="0"/>
    <n v="9"/>
    <x v="0"/>
    <n v="18"/>
    <n v="1.9751968189"/>
  </r>
  <r>
    <n v="129"/>
    <x v="4"/>
    <x v="0"/>
    <n v="9"/>
    <x v="0"/>
    <n v="18"/>
    <n v="3.3995415733000001"/>
  </r>
  <r>
    <n v="130"/>
    <x v="1"/>
    <x v="0"/>
    <n v="9"/>
    <x v="0"/>
    <n v="18"/>
    <n v="1.0948541964"/>
  </r>
  <r>
    <n v="131"/>
    <x v="0"/>
    <x v="0"/>
    <n v="9"/>
    <x v="0"/>
    <n v="18"/>
    <n v="1.9156319433"/>
  </r>
  <r>
    <n v="132"/>
    <x v="0"/>
    <x v="0"/>
    <n v="9"/>
    <x v="0"/>
    <n v="18"/>
    <n v="1.5042822217"/>
  </r>
  <r>
    <n v="133"/>
    <x v="7"/>
    <x v="0"/>
    <n v="9"/>
    <x v="0"/>
    <n v="18"/>
    <n v="8.3816575300000001E-2"/>
  </r>
  <r>
    <n v="134"/>
    <x v="5"/>
    <x v="0"/>
    <n v="9"/>
    <x v="0"/>
    <n v="18"/>
    <n v="0.85048799919999996"/>
  </r>
  <r>
    <n v="135"/>
    <x v="0"/>
    <x v="0"/>
    <n v="9"/>
    <x v="0"/>
    <n v="19"/>
    <n v="0.13081258309999999"/>
  </r>
  <r>
    <n v="136"/>
    <x v="5"/>
    <x v="0"/>
    <n v="9"/>
    <x v="0"/>
    <n v="19"/>
    <n v="2.7654930353"/>
  </r>
  <r>
    <n v="137"/>
    <x v="1"/>
    <x v="0"/>
    <n v="9"/>
    <x v="0"/>
    <n v="19"/>
    <n v="4.2595075741999997"/>
  </r>
  <r>
    <n v="138"/>
    <x v="1"/>
    <x v="0"/>
    <n v="9"/>
    <x v="0"/>
    <n v="19"/>
    <n v="3.7763671775000001"/>
  </r>
  <r>
    <n v="139"/>
    <x v="4"/>
    <x v="0"/>
    <n v="9"/>
    <x v="0"/>
    <n v="19"/>
    <n v="6.1581342000000001E-3"/>
  </r>
  <r>
    <n v="140"/>
    <x v="4"/>
    <x v="0"/>
    <n v="9"/>
    <x v="0"/>
    <n v="19"/>
    <n v="9.9194833205999995"/>
  </r>
  <r>
    <n v="141"/>
    <x v="8"/>
    <x v="0"/>
    <n v="9"/>
    <x v="0"/>
    <n v="19"/>
    <n v="0.33500585999999999"/>
  </r>
  <r>
    <n v="142"/>
    <x v="2"/>
    <x v="0"/>
    <n v="9"/>
    <x v="0"/>
    <n v="19"/>
    <n v="4.8755371133000001"/>
  </r>
  <r>
    <n v="143"/>
    <x v="0"/>
    <x v="0"/>
    <n v="9"/>
    <x v="0"/>
    <n v="19"/>
    <n v="4.7509257397000004"/>
  </r>
  <r>
    <n v="144"/>
    <x v="0"/>
    <x v="0"/>
    <n v="9"/>
    <x v="0"/>
    <n v="19"/>
    <n v="2.0009524953"/>
  </r>
  <r>
    <n v="145"/>
    <x v="6"/>
    <x v="0"/>
    <n v="9"/>
    <x v="0"/>
    <n v="19"/>
    <n v="0.36802991219999998"/>
  </r>
  <r>
    <n v="146"/>
    <x v="5"/>
    <x v="0"/>
    <n v="9"/>
    <x v="0"/>
    <n v="19"/>
    <n v="0.29706476030000001"/>
  </r>
  <r>
    <n v="147"/>
    <x v="6"/>
    <x v="0"/>
    <n v="9"/>
    <x v="0"/>
    <n v="19"/>
    <n v="2.0441145893999999"/>
  </r>
  <r>
    <n v="148"/>
    <x v="9"/>
    <x v="0"/>
    <n v="9"/>
    <x v="0"/>
    <n v="19"/>
    <n v="1.5219868697000001"/>
  </r>
  <r>
    <n v="149"/>
    <x v="1"/>
    <x v="0"/>
    <n v="9"/>
    <x v="0"/>
    <n v="19"/>
    <n v="4.2392666942000004"/>
  </r>
  <r>
    <n v="150"/>
    <x v="4"/>
    <x v="0"/>
    <n v="9"/>
    <x v="0"/>
    <n v="19"/>
    <n v="0.92562986609999998"/>
  </r>
  <r>
    <n v="151"/>
    <x v="8"/>
    <x v="0"/>
    <n v="9"/>
    <x v="0"/>
    <n v="19"/>
    <n v="0.50063770419999998"/>
  </r>
  <r>
    <n v="152"/>
    <x v="0"/>
    <x v="0"/>
    <n v="9"/>
    <x v="0"/>
    <n v="19"/>
    <n v="0.95947951750000005"/>
  </r>
  <r>
    <n v="153"/>
    <x v="6"/>
    <x v="0"/>
    <n v="9"/>
    <x v="0"/>
    <n v="19"/>
    <n v="3.1050689481"/>
  </r>
  <r>
    <n v="154"/>
    <x v="4"/>
    <x v="0"/>
    <n v="9"/>
    <x v="0"/>
    <n v="19"/>
    <n v="0.29869941500000002"/>
  </r>
  <r>
    <n v="155"/>
    <x v="0"/>
    <x v="0"/>
    <n v="9"/>
    <x v="0"/>
    <n v="19"/>
    <n v="2.2556270191999999"/>
  </r>
  <r>
    <n v="156"/>
    <x v="2"/>
    <x v="0"/>
    <n v="9"/>
    <x v="0"/>
    <n v="19"/>
    <n v="1.1430864400000001E-2"/>
  </r>
  <r>
    <n v="157"/>
    <x v="0"/>
    <x v="0"/>
    <n v="9"/>
    <x v="0"/>
    <n v="19"/>
    <n v="63.607179458099999"/>
  </r>
  <r>
    <n v="158"/>
    <x v="5"/>
    <x v="0"/>
    <n v="9"/>
    <x v="0"/>
    <n v="19"/>
    <n v="1.3473130942"/>
  </r>
  <r>
    <n v="159"/>
    <x v="1"/>
    <x v="0"/>
    <n v="9"/>
    <x v="0"/>
    <n v="19"/>
    <n v="1.3488035586"/>
  </r>
  <r>
    <n v="160"/>
    <x v="1"/>
    <x v="0"/>
    <n v="9"/>
    <x v="0"/>
    <n v="19"/>
    <n v="0.48103925310000001"/>
  </r>
  <r>
    <n v="161"/>
    <x v="8"/>
    <x v="0"/>
    <n v="9"/>
    <x v="0"/>
    <n v="19"/>
    <n v="0.25067708329999999"/>
  </r>
  <r>
    <n v="162"/>
    <x v="4"/>
    <x v="0"/>
    <n v="9"/>
    <x v="0"/>
    <n v="22"/>
    <n v="1.9849610086"/>
  </r>
  <r>
    <n v="163"/>
    <x v="5"/>
    <x v="0"/>
    <n v="9"/>
    <x v="0"/>
    <n v="22"/>
    <n v="0.47513477780000002"/>
  </r>
  <r>
    <n v="164"/>
    <x v="1"/>
    <x v="0"/>
    <n v="9"/>
    <x v="0"/>
    <n v="22"/>
    <n v="3.9613417908000002"/>
  </r>
  <r>
    <n v="165"/>
    <x v="8"/>
    <x v="0"/>
    <n v="9"/>
    <x v="0"/>
    <n v="22"/>
    <n v="8.4571803299999998E-2"/>
  </r>
  <r>
    <n v="166"/>
    <x v="8"/>
    <x v="0"/>
    <n v="9"/>
    <x v="0"/>
    <n v="22"/>
    <n v="0.90313404919999996"/>
  </r>
  <r>
    <n v="167"/>
    <x v="2"/>
    <x v="0"/>
    <n v="9"/>
    <x v="0"/>
    <n v="22"/>
    <n v="0.32710950779999998"/>
  </r>
  <r>
    <n v="168"/>
    <x v="1"/>
    <x v="0"/>
    <n v="9"/>
    <x v="0"/>
    <n v="22"/>
    <n v="3.2131922788999998"/>
  </r>
  <r>
    <n v="169"/>
    <x v="3"/>
    <x v="0"/>
    <n v="9"/>
    <x v="0"/>
    <n v="22"/>
    <n v="0.27227078580000003"/>
  </r>
  <r>
    <n v="170"/>
    <x v="5"/>
    <x v="0"/>
    <n v="9"/>
    <x v="0"/>
    <n v="22"/>
    <n v="1.0654178246999999"/>
  </r>
  <r>
    <n v="171"/>
    <x v="8"/>
    <x v="0"/>
    <n v="9"/>
    <x v="0"/>
    <n v="22"/>
    <n v="0.14296554419999999"/>
  </r>
  <r>
    <n v="172"/>
    <x v="5"/>
    <x v="0"/>
    <n v="9"/>
    <x v="0"/>
    <n v="22"/>
    <n v="1.2258996205999999"/>
  </r>
  <r>
    <n v="173"/>
    <x v="8"/>
    <x v="0"/>
    <n v="9"/>
    <x v="0"/>
    <n v="22"/>
    <n v="1.0811305597"/>
  </r>
  <r>
    <n v="174"/>
    <x v="0"/>
    <x v="0"/>
    <n v="9"/>
    <x v="0"/>
    <n v="22"/>
    <n v="2.9095333961000001"/>
  </r>
  <r>
    <n v="175"/>
    <x v="9"/>
    <x v="0"/>
    <n v="9"/>
    <x v="0"/>
    <n v="22"/>
    <n v="1.4084042203"/>
  </r>
  <r>
    <n v="176"/>
    <x v="1"/>
    <x v="0"/>
    <n v="9"/>
    <x v="0"/>
    <n v="22"/>
    <n v="4.7553592843999999"/>
  </r>
  <r>
    <n v="177"/>
    <x v="6"/>
    <x v="0"/>
    <n v="9"/>
    <x v="0"/>
    <n v="22"/>
    <n v="2.5165636208"/>
  </r>
  <r>
    <n v="178"/>
    <x v="1"/>
    <x v="0"/>
    <n v="9"/>
    <x v="0"/>
    <n v="22"/>
    <n v="2.1267305508000001"/>
  </r>
  <r>
    <n v="179"/>
    <x v="4"/>
    <x v="0"/>
    <n v="9"/>
    <x v="0"/>
    <n v="22"/>
    <n v="3.8411453730999998"/>
  </r>
  <r>
    <n v="180"/>
    <x v="8"/>
    <x v="0"/>
    <n v="9"/>
    <x v="0"/>
    <n v="22"/>
    <n v="2.6159032030999998"/>
  </r>
  <r>
    <n v="181"/>
    <x v="3"/>
    <x v="0"/>
    <n v="9"/>
    <x v="0"/>
    <n v="22"/>
    <n v="0.98450170530000003"/>
  </r>
  <r>
    <n v="182"/>
    <x v="5"/>
    <x v="0"/>
    <n v="9"/>
    <x v="0"/>
    <n v="22"/>
    <n v="0.44723547190000001"/>
  </r>
  <r>
    <n v="183"/>
    <x v="6"/>
    <x v="0"/>
    <n v="9"/>
    <x v="0"/>
    <n v="22"/>
    <n v="0.68835947939999997"/>
  </r>
  <r>
    <n v="184"/>
    <x v="1"/>
    <x v="0"/>
    <n v="9"/>
    <x v="0"/>
    <n v="22"/>
    <n v="15.265571702500001"/>
  </r>
  <r>
    <n v="185"/>
    <x v="5"/>
    <x v="0"/>
    <n v="9"/>
    <x v="0"/>
    <n v="22"/>
    <n v="7.4433081400000004E-2"/>
  </r>
  <r>
    <n v="186"/>
    <x v="6"/>
    <x v="0"/>
    <n v="9"/>
    <x v="0"/>
    <n v="22"/>
    <n v="0.372416205"/>
  </r>
  <r>
    <n v="187"/>
    <x v="5"/>
    <x v="0"/>
    <n v="9"/>
    <x v="0"/>
    <n v="22"/>
    <n v="0.2300392292"/>
  </r>
  <r>
    <n v="188"/>
    <x v="8"/>
    <x v="0"/>
    <n v="9"/>
    <x v="0"/>
    <n v="22"/>
    <n v="0.25812694219999999"/>
  </r>
  <r>
    <n v="189"/>
    <x v="1"/>
    <x v="0"/>
    <n v="9"/>
    <x v="0"/>
    <n v="23"/>
    <n v="4.0056610153000003"/>
  </r>
  <r>
    <n v="190"/>
    <x v="4"/>
    <x v="0"/>
    <n v="9"/>
    <x v="0"/>
    <n v="23"/>
    <n v="5.5060988582999997"/>
  </r>
  <r>
    <n v="191"/>
    <x v="6"/>
    <x v="0"/>
    <n v="9"/>
    <x v="0"/>
    <n v="23"/>
    <n v="1.0875916899999999E-2"/>
  </r>
  <r>
    <n v="192"/>
    <x v="7"/>
    <x v="0"/>
    <n v="9"/>
    <x v="0"/>
    <n v="23"/>
    <n v="0.33578706920000001"/>
  </r>
  <r>
    <n v="193"/>
    <x v="3"/>
    <x v="0"/>
    <n v="9"/>
    <x v="0"/>
    <n v="23"/>
    <n v="1.7296356136"/>
  </r>
  <r>
    <n v="194"/>
    <x v="6"/>
    <x v="0"/>
    <n v="9"/>
    <x v="0"/>
    <n v="23"/>
    <n v="2.5405113358000002"/>
  </r>
  <r>
    <n v="195"/>
    <x v="4"/>
    <x v="0"/>
    <n v="9"/>
    <x v="0"/>
    <n v="23"/>
    <n v="0.23945727110000001"/>
  </r>
  <r>
    <n v="196"/>
    <x v="4"/>
    <x v="0"/>
    <n v="9"/>
    <x v="0"/>
    <n v="23"/>
    <n v="1.59778553E-2"/>
  </r>
  <r>
    <n v="197"/>
    <x v="3"/>
    <x v="0"/>
    <n v="9"/>
    <x v="0"/>
    <n v="23"/>
    <n v="1.9997970422"/>
  </r>
  <r>
    <n v="198"/>
    <x v="5"/>
    <x v="0"/>
    <n v="9"/>
    <x v="0"/>
    <n v="23"/>
    <n v="0.207255525"/>
  </r>
  <r>
    <n v="199"/>
    <x v="0"/>
    <x v="0"/>
    <n v="9"/>
    <x v="0"/>
    <n v="23"/>
    <n v="2.3315609146999998"/>
  </r>
  <r>
    <n v="200"/>
    <x v="6"/>
    <x v="0"/>
    <n v="9"/>
    <x v="0"/>
    <n v="23"/>
    <n v="2.3052016666999999"/>
  </r>
  <r>
    <n v="201"/>
    <x v="9"/>
    <x v="0"/>
    <n v="9"/>
    <x v="0"/>
    <n v="23"/>
    <n v="1.3961944625"/>
  </r>
  <r>
    <n v="202"/>
    <x v="1"/>
    <x v="0"/>
    <n v="9"/>
    <x v="0"/>
    <n v="23"/>
    <n v="18.6317291722"/>
  </r>
  <r>
    <n v="203"/>
    <x v="1"/>
    <x v="0"/>
    <n v="9"/>
    <x v="0"/>
    <n v="23"/>
    <n v="3.8954244503000002"/>
  </r>
  <r>
    <n v="204"/>
    <x v="4"/>
    <x v="0"/>
    <n v="9"/>
    <x v="0"/>
    <n v="23"/>
    <n v="4.7728952914000002"/>
  </r>
  <r>
    <n v="205"/>
    <x v="5"/>
    <x v="0"/>
    <n v="9"/>
    <x v="0"/>
    <n v="23"/>
    <n v="75.451613559199998"/>
  </r>
  <r>
    <n v="206"/>
    <x v="4"/>
    <x v="0"/>
    <n v="9"/>
    <x v="0"/>
    <n v="23"/>
    <n v="0.66149858279999996"/>
  </r>
  <r>
    <n v="207"/>
    <x v="8"/>
    <x v="0"/>
    <n v="9"/>
    <x v="0"/>
    <n v="23"/>
    <n v="18.181663734400001"/>
  </r>
  <r>
    <n v="208"/>
    <x v="4"/>
    <x v="0"/>
    <n v="9"/>
    <x v="0"/>
    <n v="23"/>
    <n v="3.4354857417"/>
  </r>
  <r>
    <n v="209"/>
    <x v="6"/>
    <x v="0"/>
    <n v="9"/>
    <x v="0"/>
    <n v="23"/>
    <n v="0.22619886889999999"/>
  </r>
  <r>
    <n v="210"/>
    <x v="1"/>
    <x v="0"/>
    <n v="9"/>
    <x v="0"/>
    <n v="23"/>
    <n v="0.23075402610000001"/>
  </r>
  <r>
    <n v="211"/>
    <x v="5"/>
    <x v="0"/>
    <n v="9"/>
    <x v="0"/>
    <n v="23"/>
    <n v="1.5778907746999999"/>
  </r>
  <r>
    <n v="212"/>
    <x v="3"/>
    <x v="0"/>
    <n v="9"/>
    <x v="0"/>
    <n v="23"/>
    <n v="2.5746393218999999"/>
  </r>
  <r>
    <n v="213"/>
    <x v="5"/>
    <x v="0"/>
    <n v="9"/>
    <x v="0"/>
    <n v="23"/>
    <n v="0.71708492779999999"/>
  </r>
  <r>
    <n v="214"/>
    <x v="1"/>
    <x v="0"/>
    <n v="9"/>
    <x v="0"/>
    <n v="23"/>
    <n v="0.86421685029999995"/>
  </r>
  <r>
    <n v="215"/>
    <x v="5"/>
    <x v="0"/>
    <n v="9"/>
    <x v="0"/>
    <n v="23"/>
    <n v="0.83153193000000003"/>
  </r>
  <r>
    <n v="216"/>
    <x v="4"/>
    <x v="0"/>
    <n v="9"/>
    <x v="0"/>
    <n v="23"/>
    <n v="0.43816207579999999"/>
  </r>
  <r>
    <n v="217"/>
    <x v="5"/>
    <x v="0"/>
    <n v="9"/>
    <x v="0"/>
    <n v="24"/>
    <n v="0.76323765079999994"/>
  </r>
  <r>
    <n v="218"/>
    <x v="1"/>
    <x v="0"/>
    <n v="9"/>
    <x v="0"/>
    <n v="24"/>
    <n v="3.9472131344000001"/>
  </r>
  <r>
    <n v="219"/>
    <x v="1"/>
    <x v="0"/>
    <n v="9"/>
    <x v="0"/>
    <n v="24"/>
    <n v="2.6799279586"/>
  </r>
  <r>
    <n v="220"/>
    <x v="4"/>
    <x v="0"/>
    <n v="9"/>
    <x v="0"/>
    <n v="24"/>
    <n v="2.2744034277999998"/>
  </r>
  <r>
    <n v="221"/>
    <x v="7"/>
    <x v="0"/>
    <n v="9"/>
    <x v="0"/>
    <n v="24"/>
    <n v="0.52909984610000005"/>
  </r>
  <r>
    <n v="222"/>
    <x v="4"/>
    <x v="0"/>
    <n v="9"/>
    <x v="0"/>
    <n v="24"/>
    <n v="9.1387983931000001"/>
  </r>
  <r>
    <n v="223"/>
    <x v="5"/>
    <x v="0"/>
    <n v="9"/>
    <x v="0"/>
    <n v="24"/>
    <n v="2.6503071946999999"/>
  </r>
  <r>
    <n v="224"/>
    <x v="0"/>
    <x v="0"/>
    <n v="9"/>
    <x v="0"/>
    <n v="24"/>
    <n v="3.4893417232999999"/>
  </r>
  <r>
    <n v="225"/>
    <x v="1"/>
    <x v="0"/>
    <n v="9"/>
    <x v="0"/>
    <n v="24"/>
    <n v="1.2468354814"/>
  </r>
  <r>
    <n v="226"/>
    <x v="9"/>
    <x v="0"/>
    <n v="9"/>
    <x v="0"/>
    <n v="24"/>
    <n v="1.4430015211"/>
  </r>
  <r>
    <n v="227"/>
    <x v="1"/>
    <x v="0"/>
    <n v="9"/>
    <x v="0"/>
    <n v="24"/>
    <n v="3.8087636100000002"/>
  </r>
  <r>
    <n v="228"/>
    <x v="1"/>
    <x v="0"/>
    <n v="9"/>
    <x v="0"/>
    <n v="24"/>
    <n v="4.7040132653000004"/>
  </r>
  <r>
    <n v="229"/>
    <x v="5"/>
    <x v="0"/>
    <n v="9"/>
    <x v="0"/>
    <n v="24"/>
    <n v="4.6049923889000004"/>
  </r>
  <r>
    <n v="230"/>
    <x v="0"/>
    <x v="0"/>
    <n v="9"/>
    <x v="0"/>
    <n v="24"/>
    <n v="3.2068130600000001E-2"/>
  </r>
  <r>
    <n v="231"/>
    <x v="0"/>
    <x v="0"/>
    <n v="9"/>
    <x v="0"/>
    <n v="24"/>
    <n v="4.2915036330999996"/>
  </r>
  <r>
    <n v="232"/>
    <x v="1"/>
    <x v="0"/>
    <n v="9"/>
    <x v="0"/>
    <n v="24"/>
    <n v="1.8023797661000001"/>
  </r>
  <r>
    <n v="233"/>
    <x v="3"/>
    <x v="0"/>
    <n v="9"/>
    <x v="0"/>
    <n v="24"/>
    <n v="2.1899847536000001"/>
  </r>
  <r>
    <n v="234"/>
    <x v="0"/>
    <x v="0"/>
    <n v="9"/>
    <x v="0"/>
    <n v="24"/>
    <n v="0.25587229750000001"/>
  </r>
  <r>
    <n v="235"/>
    <x v="1"/>
    <x v="0"/>
    <n v="9"/>
    <x v="0"/>
    <n v="24"/>
    <n v="0.56274373330000005"/>
  </r>
  <r>
    <n v="236"/>
    <x v="0"/>
    <x v="0"/>
    <n v="9"/>
    <x v="0"/>
    <n v="25"/>
    <n v="4.0736160360999998"/>
  </r>
  <r>
    <n v="237"/>
    <x v="1"/>
    <x v="0"/>
    <n v="9"/>
    <x v="0"/>
    <n v="25"/>
    <n v="4.0186500807999996"/>
  </r>
  <r>
    <n v="238"/>
    <x v="5"/>
    <x v="0"/>
    <n v="9"/>
    <x v="0"/>
    <n v="25"/>
    <n v="1.076290405"/>
  </r>
  <r>
    <n v="239"/>
    <x v="1"/>
    <x v="0"/>
    <n v="9"/>
    <x v="0"/>
    <n v="25"/>
    <n v="1.0937202475000001"/>
  </r>
  <r>
    <n v="240"/>
    <x v="4"/>
    <x v="0"/>
    <n v="9"/>
    <x v="0"/>
    <n v="25"/>
    <n v="2.2910097978000001"/>
  </r>
  <r>
    <n v="241"/>
    <x v="6"/>
    <x v="0"/>
    <n v="9"/>
    <x v="0"/>
    <n v="25"/>
    <n v="2.561813575"/>
  </r>
  <r>
    <n v="242"/>
    <x v="3"/>
    <x v="0"/>
    <n v="9"/>
    <x v="0"/>
    <n v="25"/>
    <n v="0.45594432280000002"/>
  </r>
  <r>
    <n v="243"/>
    <x v="3"/>
    <x v="0"/>
    <n v="9"/>
    <x v="0"/>
    <n v="25"/>
    <n v="3.7066581155999998"/>
  </r>
  <r>
    <n v="244"/>
    <x v="3"/>
    <x v="0"/>
    <n v="9"/>
    <x v="0"/>
    <n v="25"/>
    <n v="0.86157521940000004"/>
  </r>
  <r>
    <n v="245"/>
    <x v="4"/>
    <x v="0"/>
    <n v="9"/>
    <x v="0"/>
    <n v="25"/>
    <n v="6.8303560136000003"/>
  </r>
  <r>
    <n v="246"/>
    <x v="7"/>
    <x v="0"/>
    <n v="9"/>
    <x v="0"/>
    <n v="25"/>
    <n v="0.2423064714"/>
  </r>
  <r>
    <n v="247"/>
    <x v="9"/>
    <x v="0"/>
    <n v="9"/>
    <x v="0"/>
    <n v="25"/>
    <n v="1.3230805422"/>
  </r>
  <r>
    <n v="248"/>
    <x v="9"/>
    <x v="0"/>
    <n v="9"/>
    <x v="0"/>
    <n v="25"/>
    <n v="1.4112886994"/>
  </r>
  <r>
    <n v="249"/>
    <x v="0"/>
    <x v="0"/>
    <n v="9"/>
    <x v="0"/>
    <n v="25"/>
    <n v="0.37463183169999997"/>
  </r>
  <r>
    <n v="250"/>
    <x v="1"/>
    <x v="0"/>
    <n v="9"/>
    <x v="0"/>
    <n v="25"/>
    <n v="4.1135511953000004"/>
  </r>
  <r>
    <n v="251"/>
    <x v="1"/>
    <x v="0"/>
    <n v="9"/>
    <x v="0"/>
    <n v="25"/>
    <n v="4.6907074171999996"/>
  </r>
  <r>
    <n v="252"/>
    <x v="5"/>
    <x v="0"/>
    <n v="9"/>
    <x v="0"/>
    <n v="25"/>
    <n v="4.4455837038999997"/>
  </r>
  <r>
    <n v="253"/>
    <x v="4"/>
    <x v="0"/>
    <n v="9"/>
    <x v="0"/>
    <n v="25"/>
    <n v="0.68143100749999996"/>
  </r>
  <r>
    <n v="254"/>
    <x v="1"/>
    <x v="0"/>
    <n v="9"/>
    <x v="0"/>
    <n v="25"/>
    <n v="4.0096487680999999"/>
  </r>
  <r>
    <n v="255"/>
    <x v="4"/>
    <x v="0"/>
    <n v="9"/>
    <x v="0"/>
    <n v="25"/>
    <n v="1.4512826094"/>
  </r>
  <r>
    <n v="256"/>
    <x v="0"/>
    <x v="0"/>
    <n v="9"/>
    <x v="0"/>
    <n v="25"/>
    <n v="2.1080965860999998"/>
  </r>
  <r>
    <n v="257"/>
    <x v="1"/>
    <x v="0"/>
    <n v="9"/>
    <x v="0"/>
    <n v="25"/>
    <n v="0.60990948609999995"/>
  </r>
  <r>
    <n v="258"/>
    <x v="0"/>
    <x v="0"/>
    <n v="9"/>
    <x v="0"/>
    <n v="26"/>
    <n v="1.1535576514000001"/>
  </r>
  <r>
    <n v="259"/>
    <x v="3"/>
    <x v="0"/>
    <n v="9"/>
    <x v="0"/>
    <n v="26"/>
    <n v="0.91050849889999996"/>
  </r>
  <r>
    <n v="260"/>
    <x v="5"/>
    <x v="0"/>
    <n v="9"/>
    <x v="0"/>
    <n v="26"/>
    <n v="3.7171559678000001"/>
  </r>
  <r>
    <n v="261"/>
    <x v="4"/>
    <x v="0"/>
    <n v="9"/>
    <x v="0"/>
    <n v="26"/>
    <n v="1.7904229969000001"/>
  </r>
  <r>
    <n v="262"/>
    <x v="8"/>
    <x v="0"/>
    <n v="9"/>
    <x v="0"/>
    <n v="26"/>
    <n v="1.3153832431000001"/>
  </r>
  <r>
    <n v="263"/>
    <x v="1"/>
    <x v="0"/>
    <n v="9"/>
    <x v="0"/>
    <n v="26"/>
    <n v="3.4698175500000001"/>
  </r>
  <r>
    <n v="264"/>
    <x v="0"/>
    <x v="0"/>
    <n v="9"/>
    <x v="0"/>
    <n v="26"/>
    <n v="3.6812287969000002"/>
  </r>
  <r>
    <n v="265"/>
    <x v="3"/>
    <x v="0"/>
    <n v="9"/>
    <x v="0"/>
    <n v="26"/>
    <n v="1.8676962719000001"/>
  </r>
  <r>
    <n v="266"/>
    <x v="3"/>
    <x v="0"/>
    <n v="9"/>
    <x v="0"/>
    <n v="26"/>
    <n v="0.1721176656"/>
  </r>
  <r>
    <n v="267"/>
    <x v="4"/>
    <x v="0"/>
    <n v="9"/>
    <x v="0"/>
    <n v="26"/>
    <n v="7.6641397694000002"/>
  </r>
  <r>
    <n v="268"/>
    <x v="1"/>
    <x v="0"/>
    <n v="9"/>
    <x v="0"/>
    <n v="26"/>
    <n v="7.1726227202999997"/>
  </r>
  <r>
    <n v="269"/>
    <x v="8"/>
    <x v="0"/>
    <n v="9"/>
    <x v="0"/>
    <n v="26"/>
    <n v="2.0294486608"/>
  </r>
  <r>
    <n v="270"/>
    <x v="0"/>
    <x v="0"/>
    <n v="9"/>
    <x v="0"/>
    <n v="26"/>
    <n v="4.5963432900000001"/>
  </r>
  <r>
    <n v="271"/>
    <x v="1"/>
    <x v="0"/>
    <n v="9"/>
    <x v="0"/>
    <n v="26"/>
    <n v="4.5033645147000003"/>
  </r>
  <r>
    <n v="272"/>
    <x v="5"/>
    <x v="0"/>
    <n v="9"/>
    <x v="0"/>
    <n v="26"/>
    <n v="1.8795308885999999"/>
  </r>
  <r>
    <n v="273"/>
    <x v="3"/>
    <x v="0"/>
    <n v="9"/>
    <x v="0"/>
    <n v="26"/>
    <n v="3.9504322643999998"/>
  </r>
  <r>
    <n v="274"/>
    <x v="8"/>
    <x v="0"/>
    <n v="9"/>
    <x v="0"/>
    <n v="26"/>
    <n v="2.8777548318999999"/>
  </r>
  <r>
    <n v="275"/>
    <x v="3"/>
    <x v="0"/>
    <n v="9"/>
    <x v="0"/>
    <n v="26"/>
    <n v="0.25512141999999999"/>
  </r>
  <r>
    <n v="276"/>
    <x v="5"/>
    <x v="0"/>
    <n v="9"/>
    <x v="0"/>
    <n v="26"/>
    <n v="0.46016853829999999"/>
  </r>
  <r>
    <n v="277"/>
    <x v="7"/>
    <x v="0"/>
    <n v="9"/>
    <x v="0"/>
    <n v="26"/>
    <n v="0.26742582110000002"/>
  </r>
  <r>
    <n v="278"/>
    <x v="5"/>
    <x v="0"/>
    <n v="9"/>
    <x v="0"/>
    <n v="26"/>
    <n v="0.31507025529999999"/>
  </r>
  <r>
    <n v="279"/>
    <x v="5"/>
    <x v="0"/>
    <n v="9"/>
    <x v="0"/>
    <n v="26"/>
    <n v="0.46692977969999999"/>
  </r>
  <r>
    <n v="280"/>
    <x v="5"/>
    <x v="0"/>
    <n v="9"/>
    <x v="0"/>
    <n v="26"/>
    <n v="0.60689665579999996"/>
  </r>
  <r>
    <n v="281"/>
    <x v="5"/>
    <x v="0"/>
    <n v="9"/>
    <x v="0"/>
    <n v="29"/>
    <n v="3.3090022618999999"/>
  </r>
  <r>
    <n v="282"/>
    <x v="8"/>
    <x v="0"/>
    <n v="9"/>
    <x v="0"/>
    <n v="29"/>
    <n v="0.21345084689999999"/>
  </r>
  <r>
    <n v="283"/>
    <x v="0"/>
    <x v="0"/>
    <n v="9"/>
    <x v="0"/>
    <n v="29"/>
    <n v="5.3531672652999998"/>
  </r>
  <r>
    <n v="284"/>
    <x v="8"/>
    <x v="0"/>
    <n v="9"/>
    <x v="0"/>
    <n v="29"/>
    <n v="0.44819365690000001"/>
  </r>
  <r>
    <n v="285"/>
    <x v="1"/>
    <x v="0"/>
    <n v="9"/>
    <x v="0"/>
    <n v="29"/>
    <n v="3.5844998489000002"/>
  </r>
  <r>
    <n v="286"/>
    <x v="4"/>
    <x v="0"/>
    <n v="9"/>
    <x v="0"/>
    <n v="29"/>
    <n v="9.6228269353000009"/>
  </r>
  <r>
    <n v="287"/>
    <x v="5"/>
    <x v="0"/>
    <n v="9"/>
    <x v="0"/>
    <n v="29"/>
    <n v="1.6646775664"/>
  </r>
  <r>
    <n v="288"/>
    <x v="2"/>
    <x v="0"/>
    <n v="9"/>
    <x v="0"/>
    <n v="29"/>
    <n v="1.0103728944000001"/>
  </r>
  <r>
    <n v="289"/>
    <x v="8"/>
    <x v="0"/>
    <n v="9"/>
    <x v="0"/>
    <n v="29"/>
    <n v="0.1246638164"/>
  </r>
  <r>
    <n v="290"/>
    <x v="8"/>
    <x v="0"/>
    <n v="9"/>
    <x v="0"/>
    <n v="29"/>
    <n v="0.74094451360000002"/>
  </r>
  <r>
    <n v="291"/>
    <x v="6"/>
    <x v="0"/>
    <n v="9"/>
    <x v="0"/>
    <n v="29"/>
    <n v="1.6570036080999999"/>
  </r>
  <r>
    <n v="292"/>
    <x v="8"/>
    <x v="0"/>
    <n v="9"/>
    <x v="0"/>
    <n v="29"/>
    <n v="0.69242788190000004"/>
  </r>
  <r>
    <n v="293"/>
    <x v="7"/>
    <x v="0"/>
    <n v="9"/>
    <x v="0"/>
    <n v="29"/>
    <n v="0.2084603481"/>
  </r>
  <r>
    <n v="294"/>
    <x v="5"/>
    <x v="0"/>
    <n v="9"/>
    <x v="0"/>
    <n v="29"/>
    <n v="0.40568531940000002"/>
  </r>
  <r>
    <n v="295"/>
    <x v="1"/>
    <x v="0"/>
    <n v="9"/>
    <x v="0"/>
    <n v="29"/>
    <n v="4.8153154360999997"/>
  </r>
  <r>
    <n v="296"/>
    <x v="0"/>
    <x v="0"/>
    <n v="9"/>
    <x v="0"/>
    <n v="29"/>
    <n v="4.7510925360999998"/>
  </r>
  <r>
    <n v="297"/>
    <x v="1"/>
    <x v="0"/>
    <n v="9"/>
    <x v="0"/>
    <n v="29"/>
    <n v="4.6549143889"/>
  </r>
  <r>
    <n v="298"/>
    <x v="5"/>
    <x v="0"/>
    <n v="9"/>
    <x v="0"/>
    <n v="29"/>
    <n v="1.0784149397"/>
  </r>
  <r>
    <n v="299"/>
    <x v="8"/>
    <x v="0"/>
    <n v="9"/>
    <x v="0"/>
    <n v="29"/>
    <n v="4.4852885858000002"/>
  </r>
  <r>
    <n v="300"/>
    <x v="8"/>
    <x v="0"/>
    <n v="9"/>
    <x v="0"/>
    <n v="29"/>
    <n v="0.22484347060000001"/>
  </r>
  <r>
    <n v="301"/>
    <x v="7"/>
    <x v="0"/>
    <n v="9"/>
    <x v="0"/>
    <n v="29"/>
    <n v="0.1188553858"/>
  </r>
  <r>
    <n v="302"/>
    <x v="5"/>
    <x v="0"/>
    <n v="9"/>
    <x v="0"/>
    <n v="29"/>
    <n v="1.4644747883"/>
  </r>
  <r>
    <n v="303"/>
    <x v="8"/>
    <x v="0"/>
    <n v="9"/>
    <x v="0"/>
    <n v="29"/>
    <n v="0.11523451999999999"/>
  </r>
  <r>
    <n v="304"/>
    <x v="5"/>
    <x v="0"/>
    <n v="9"/>
    <x v="0"/>
    <n v="29"/>
    <n v="1.7782678881"/>
  </r>
  <r>
    <n v="305"/>
    <x v="0"/>
    <x v="0"/>
    <n v="9"/>
    <x v="0"/>
    <n v="30"/>
    <n v="3.9099249336000002"/>
  </r>
  <r>
    <n v="306"/>
    <x v="4"/>
    <x v="0"/>
    <n v="9"/>
    <x v="0"/>
    <n v="30"/>
    <n v="10.127174590599999"/>
  </r>
  <r>
    <n v="307"/>
    <x v="5"/>
    <x v="0"/>
    <n v="9"/>
    <x v="0"/>
    <n v="30"/>
    <n v="0.4634038633"/>
  </r>
  <r>
    <n v="308"/>
    <x v="1"/>
    <x v="0"/>
    <n v="9"/>
    <x v="0"/>
    <n v="30"/>
    <n v="3.6652170811000002"/>
  </r>
  <r>
    <n v="309"/>
    <x v="8"/>
    <x v="0"/>
    <n v="9"/>
    <x v="0"/>
    <n v="30"/>
    <n v="6.0039428139000002"/>
  </r>
  <r>
    <n v="310"/>
    <x v="8"/>
    <x v="0"/>
    <n v="9"/>
    <x v="0"/>
    <n v="30"/>
    <n v="0.32485401330000002"/>
  </r>
  <r>
    <n v="311"/>
    <x v="2"/>
    <x v="0"/>
    <n v="9"/>
    <x v="0"/>
    <n v="30"/>
    <n v="2.6407385836000001"/>
  </r>
  <r>
    <n v="312"/>
    <x v="5"/>
    <x v="0"/>
    <n v="9"/>
    <x v="0"/>
    <n v="30"/>
    <n v="0.18579992670000001"/>
  </r>
  <r>
    <n v="313"/>
    <x v="5"/>
    <x v="0"/>
    <n v="9"/>
    <x v="0"/>
    <n v="30"/>
    <n v="0.71116769749999997"/>
  </r>
  <r>
    <n v="314"/>
    <x v="8"/>
    <x v="0"/>
    <n v="9"/>
    <x v="0"/>
    <n v="30"/>
    <n v="0.28346275609999999"/>
  </r>
  <r>
    <n v="315"/>
    <x v="5"/>
    <x v="0"/>
    <n v="9"/>
    <x v="0"/>
    <n v="30"/>
    <n v="1.8696180824999999"/>
  </r>
  <r>
    <n v="316"/>
    <x v="3"/>
    <x v="0"/>
    <n v="9"/>
    <x v="0"/>
    <n v="30"/>
    <n v="1.3034015135999999"/>
  </r>
  <r>
    <n v="317"/>
    <x v="0"/>
    <x v="0"/>
    <n v="9"/>
    <x v="0"/>
    <n v="30"/>
    <n v="19.218329849700002"/>
  </r>
  <r>
    <n v="318"/>
    <x v="1"/>
    <x v="0"/>
    <n v="9"/>
    <x v="0"/>
    <n v="30"/>
    <n v="0.58607155639999997"/>
  </r>
  <r>
    <n v="319"/>
    <x v="5"/>
    <x v="0"/>
    <n v="9"/>
    <x v="0"/>
    <n v="30"/>
    <n v="0.50162749529999995"/>
  </r>
  <r>
    <n v="320"/>
    <x v="2"/>
    <x v="0"/>
    <n v="9"/>
    <x v="0"/>
    <n v="30"/>
    <n v="0.3191590386"/>
  </r>
  <r>
    <n v="321"/>
    <x v="3"/>
    <x v="0"/>
    <n v="9"/>
    <x v="0"/>
    <n v="30"/>
    <n v="1.3601106158"/>
  </r>
  <r>
    <n v="322"/>
    <x v="5"/>
    <x v="0"/>
    <n v="9"/>
    <x v="0"/>
    <n v="30"/>
    <n v="0.1456100011"/>
  </r>
  <r>
    <n v="323"/>
    <x v="7"/>
    <x v="0"/>
    <n v="9"/>
    <x v="0"/>
    <n v="30"/>
    <n v="0.57031608330000005"/>
  </r>
  <r>
    <n v="324"/>
    <x v="3"/>
    <x v="0"/>
    <n v="9"/>
    <x v="0"/>
    <n v="30"/>
    <n v="1.4875014200000001"/>
  </r>
  <r>
    <n v="325"/>
    <x v="5"/>
    <x v="0"/>
    <n v="9"/>
    <x v="0"/>
    <n v="30"/>
    <n v="0.21264485189999999"/>
  </r>
  <r>
    <n v="326"/>
    <x v="7"/>
    <x v="0"/>
    <n v="9"/>
    <x v="0"/>
    <n v="30"/>
    <n v="0.68288932749999998"/>
  </r>
  <r>
    <n v="327"/>
    <x v="1"/>
    <x v="0"/>
    <n v="9"/>
    <x v="0"/>
    <n v="30"/>
    <n v="2.7381790528000001"/>
  </r>
  <r>
    <n v="328"/>
    <x v="5"/>
    <x v="0"/>
    <n v="9"/>
    <x v="0"/>
    <n v="30"/>
    <n v="1.4302622864000001"/>
  </r>
  <r>
    <n v="329"/>
    <x v="3"/>
    <x v="0"/>
    <n v="9"/>
    <x v="0"/>
    <n v="30"/>
    <n v="1.3741332185999999"/>
  </r>
  <r>
    <n v="330"/>
    <x v="8"/>
    <x v="0"/>
    <n v="9"/>
    <x v="0"/>
    <n v="30"/>
    <n v="5.1284410000000002E-2"/>
  </r>
  <r>
    <n v="331"/>
    <x v="5"/>
    <x v="0"/>
    <n v="9"/>
    <x v="0"/>
    <n v="30"/>
    <n v="0.59459017250000001"/>
  </r>
  <r>
    <n v="332"/>
    <x v="3"/>
    <x v="0"/>
    <n v="10"/>
    <x v="1"/>
    <n v="1"/>
    <n v="0.36789895189999999"/>
  </r>
  <r>
    <n v="333"/>
    <x v="1"/>
    <x v="0"/>
    <n v="10"/>
    <x v="1"/>
    <n v="1"/>
    <n v="1.4358869603"/>
  </r>
  <r>
    <n v="334"/>
    <x v="5"/>
    <x v="0"/>
    <n v="10"/>
    <x v="1"/>
    <n v="1"/>
    <n v="2.3666637391999998"/>
  </r>
  <r>
    <n v="335"/>
    <x v="8"/>
    <x v="0"/>
    <n v="10"/>
    <x v="1"/>
    <n v="1"/>
    <n v="0.15608018970000001"/>
  </r>
  <r>
    <n v="336"/>
    <x v="8"/>
    <x v="0"/>
    <n v="10"/>
    <x v="1"/>
    <n v="1"/>
    <n v="3.3046843386"/>
  </r>
  <r>
    <n v="337"/>
    <x v="0"/>
    <x v="0"/>
    <n v="10"/>
    <x v="1"/>
    <n v="1"/>
    <n v="6.1539493752999999"/>
  </r>
  <r>
    <n v="338"/>
    <x v="1"/>
    <x v="0"/>
    <n v="10"/>
    <x v="1"/>
    <n v="1"/>
    <n v="1.7478645042000001"/>
  </r>
  <r>
    <n v="339"/>
    <x v="4"/>
    <x v="0"/>
    <n v="10"/>
    <x v="1"/>
    <n v="1"/>
    <n v="8.0772280000000003E-4"/>
  </r>
  <r>
    <n v="340"/>
    <x v="4"/>
    <x v="0"/>
    <n v="10"/>
    <x v="1"/>
    <n v="1"/>
    <n v="3.6227388322"/>
  </r>
  <r>
    <n v="341"/>
    <x v="7"/>
    <x v="0"/>
    <n v="10"/>
    <x v="1"/>
    <n v="1"/>
    <n v="0.12505055809999999"/>
  </r>
  <r>
    <n v="342"/>
    <x v="5"/>
    <x v="0"/>
    <n v="10"/>
    <x v="1"/>
    <n v="1"/>
    <n v="2.7644535835999999"/>
  </r>
  <r>
    <n v="343"/>
    <x v="1"/>
    <x v="0"/>
    <n v="10"/>
    <x v="1"/>
    <n v="1"/>
    <n v="4.7133788361000004"/>
  </r>
  <r>
    <n v="344"/>
    <x v="8"/>
    <x v="0"/>
    <n v="10"/>
    <x v="1"/>
    <n v="1"/>
    <n v="18.609113902200001"/>
  </r>
  <r>
    <n v="345"/>
    <x v="4"/>
    <x v="0"/>
    <n v="10"/>
    <x v="1"/>
    <n v="1"/>
    <n v="3.8948248403000001"/>
  </r>
  <r>
    <n v="346"/>
    <x v="1"/>
    <x v="0"/>
    <n v="10"/>
    <x v="1"/>
    <n v="1"/>
    <n v="2.2446760867000002"/>
  </r>
  <r>
    <n v="347"/>
    <x v="5"/>
    <x v="0"/>
    <n v="10"/>
    <x v="1"/>
    <n v="1"/>
    <n v="2.2064911577999999"/>
  </r>
  <r>
    <n v="348"/>
    <x v="5"/>
    <x v="0"/>
    <n v="10"/>
    <x v="1"/>
    <n v="2"/>
    <n v="3.8875829872000001"/>
  </r>
  <r>
    <n v="349"/>
    <x v="8"/>
    <x v="0"/>
    <n v="10"/>
    <x v="1"/>
    <n v="2"/>
    <n v="1.1417901077999999"/>
  </r>
  <r>
    <n v="350"/>
    <x v="1"/>
    <x v="0"/>
    <n v="10"/>
    <x v="1"/>
    <n v="2"/>
    <n v="3.3309851172"/>
  </r>
  <r>
    <n v="351"/>
    <x v="8"/>
    <x v="0"/>
    <n v="10"/>
    <x v="1"/>
    <n v="2"/>
    <n v="3.6543475985999998"/>
  </r>
  <r>
    <n v="352"/>
    <x v="3"/>
    <x v="0"/>
    <n v="10"/>
    <x v="1"/>
    <n v="2"/>
    <n v="4.6665015586000003"/>
  </r>
  <r>
    <n v="353"/>
    <x v="1"/>
    <x v="0"/>
    <n v="10"/>
    <x v="1"/>
    <n v="2"/>
    <n v="4.4787773250000003"/>
  </r>
  <r>
    <n v="354"/>
    <x v="5"/>
    <x v="0"/>
    <n v="10"/>
    <x v="1"/>
    <n v="2"/>
    <n v="4.4323654063999998"/>
  </r>
  <r>
    <n v="355"/>
    <x v="8"/>
    <x v="0"/>
    <n v="10"/>
    <x v="1"/>
    <n v="3"/>
    <n v="2.9677733683"/>
  </r>
  <r>
    <n v="356"/>
    <x v="1"/>
    <x v="0"/>
    <n v="10"/>
    <x v="1"/>
    <n v="3"/>
    <n v="0.39075070169999998"/>
  </r>
  <r>
    <n v="357"/>
    <x v="5"/>
    <x v="0"/>
    <n v="10"/>
    <x v="1"/>
    <n v="3"/>
    <n v="3.5949829783"/>
  </r>
  <r>
    <n v="358"/>
    <x v="1"/>
    <x v="0"/>
    <n v="10"/>
    <x v="1"/>
    <n v="3"/>
    <n v="3.8016909141999999"/>
  </r>
  <r>
    <n v="359"/>
    <x v="8"/>
    <x v="0"/>
    <n v="10"/>
    <x v="1"/>
    <n v="3"/>
    <n v="2.3086646136"/>
  </r>
  <r>
    <n v="360"/>
    <x v="3"/>
    <x v="0"/>
    <n v="10"/>
    <x v="1"/>
    <n v="3"/>
    <n v="1.6106669825"/>
  </r>
  <r>
    <n v="361"/>
    <x v="0"/>
    <x v="0"/>
    <n v="10"/>
    <x v="1"/>
    <n v="3"/>
    <n v="2.2005044739000001"/>
  </r>
  <r>
    <n v="362"/>
    <x v="3"/>
    <x v="0"/>
    <n v="10"/>
    <x v="1"/>
    <n v="3"/>
    <n v="0.44961143469999998"/>
  </r>
  <r>
    <n v="363"/>
    <x v="8"/>
    <x v="0"/>
    <n v="10"/>
    <x v="1"/>
    <n v="3"/>
    <n v="1.0889889100000001"/>
  </r>
  <r>
    <n v="364"/>
    <x v="1"/>
    <x v="0"/>
    <n v="10"/>
    <x v="1"/>
    <n v="3"/>
    <n v="3.7957765325000001"/>
  </r>
  <r>
    <n v="365"/>
    <x v="8"/>
    <x v="0"/>
    <n v="10"/>
    <x v="1"/>
    <n v="3"/>
    <n v="7.3018724786"/>
  </r>
  <r>
    <n v="366"/>
    <x v="8"/>
    <x v="0"/>
    <n v="10"/>
    <x v="1"/>
    <n v="3"/>
    <n v="0.92099660559999996"/>
  </r>
  <r>
    <n v="367"/>
    <x v="8"/>
    <x v="0"/>
    <n v="10"/>
    <x v="1"/>
    <n v="3"/>
    <n v="6.4952216624999997"/>
  </r>
  <r>
    <n v="368"/>
    <x v="8"/>
    <x v="0"/>
    <n v="10"/>
    <x v="1"/>
    <n v="3"/>
    <n v="4.7944562180999997"/>
  </r>
  <r>
    <n v="369"/>
    <x v="5"/>
    <x v="0"/>
    <n v="10"/>
    <x v="1"/>
    <n v="3"/>
    <n v="0.86388345060000005"/>
  </r>
  <r>
    <n v="370"/>
    <x v="3"/>
    <x v="0"/>
    <n v="10"/>
    <x v="1"/>
    <n v="3"/>
    <n v="4.2995959547"/>
  </r>
  <r>
    <n v="371"/>
    <x v="5"/>
    <x v="0"/>
    <n v="10"/>
    <x v="1"/>
    <n v="3"/>
    <n v="0.32289625830000002"/>
  </r>
  <r>
    <n v="372"/>
    <x v="3"/>
    <x v="0"/>
    <n v="10"/>
    <x v="1"/>
    <n v="3"/>
    <n v="3.4049434281000002"/>
  </r>
  <r>
    <n v="373"/>
    <x v="5"/>
    <x v="0"/>
    <n v="10"/>
    <x v="1"/>
    <n v="3"/>
    <n v="0.5971296572"/>
  </r>
  <r>
    <n v="374"/>
    <x v="5"/>
    <x v="0"/>
    <n v="10"/>
    <x v="1"/>
    <n v="3"/>
    <n v="2.4553073256000002"/>
  </r>
  <r>
    <n v="375"/>
    <x v="5"/>
    <x v="0"/>
    <n v="10"/>
    <x v="1"/>
    <n v="3"/>
    <n v="0.24835800529999999"/>
  </r>
  <r>
    <n v="376"/>
    <x v="8"/>
    <x v="0"/>
    <n v="10"/>
    <x v="1"/>
    <n v="6"/>
    <n v="1.6778561283"/>
  </r>
  <r>
    <n v="377"/>
    <x v="1"/>
    <x v="0"/>
    <n v="10"/>
    <x v="1"/>
    <n v="6"/>
    <n v="2.6409444091999998"/>
  </r>
  <r>
    <n v="378"/>
    <x v="5"/>
    <x v="0"/>
    <n v="10"/>
    <x v="1"/>
    <n v="6"/>
    <n v="1.3184042478"/>
  </r>
  <r>
    <n v="379"/>
    <x v="8"/>
    <x v="0"/>
    <n v="10"/>
    <x v="1"/>
    <n v="6"/>
    <n v="2.7692565682999999"/>
  </r>
  <r>
    <n v="380"/>
    <x v="9"/>
    <x v="0"/>
    <n v="10"/>
    <x v="1"/>
    <n v="6"/>
    <n v="0.89959091749999998"/>
  </r>
  <r>
    <n v="381"/>
    <x v="1"/>
    <x v="0"/>
    <n v="10"/>
    <x v="1"/>
    <n v="6"/>
    <n v="2.8065369199999999E-2"/>
  </r>
  <r>
    <n v="382"/>
    <x v="1"/>
    <x v="0"/>
    <n v="10"/>
    <x v="1"/>
    <n v="6"/>
    <n v="3.2823460917"/>
  </r>
  <r>
    <n v="383"/>
    <x v="8"/>
    <x v="0"/>
    <n v="10"/>
    <x v="1"/>
    <n v="6"/>
    <n v="1.0808465539000001"/>
  </r>
  <r>
    <n v="384"/>
    <x v="5"/>
    <x v="0"/>
    <n v="10"/>
    <x v="1"/>
    <n v="6"/>
    <n v="0.83993045919999998"/>
  </r>
  <r>
    <n v="385"/>
    <x v="3"/>
    <x v="0"/>
    <n v="10"/>
    <x v="1"/>
    <n v="6"/>
    <n v="4.3928698743999997"/>
  </r>
  <r>
    <n v="386"/>
    <x v="1"/>
    <x v="0"/>
    <n v="10"/>
    <x v="1"/>
    <n v="6"/>
    <n v="23.849216377200001"/>
  </r>
  <r>
    <n v="387"/>
    <x v="5"/>
    <x v="0"/>
    <n v="10"/>
    <x v="1"/>
    <n v="6"/>
    <n v="0.16671464580000001"/>
  </r>
  <r>
    <n v="388"/>
    <x v="2"/>
    <x v="0"/>
    <n v="10"/>
    <x v="1"/>
    <n v="6"/>
    <n v="0.52874320669999997"/>
  </r>
  <r>
    <n v="389"/>
    <x v="5"/>
    <x v="0"/>
    <n v="10"/>
    <x v="1"/>
    <n v="6"/>
    <n v="0.13157073559999999"/>
  </r>
  <r>
    <n v="390"/>
    <x v="5"/>
    <x v="0"/>
    <n v="10"/>
    <x v="1"/>
    <n v="6"/>
    <n v="0.1292926519"/>
  </r>
  <r>
    <n v="391"/>
    <x v="5"/>
    <x v="0"/>
    <n v="10"/>
    <x v="1"/>
    <n v="6"/>
    <n v="0.20664595969999999"/>
  </r>
  <r>
    <n v="392"/>
    <x v="8"/>
    <x v="0"/>
    <n v="10"/>
    <x v="1"/>
    <n v="6"/>
    <n v="1.7681626293999999"/>
  </r>
  <r>
    <n v="393"/>
    <x v="5"/>
    <x v="0"/>
    <n v="10"/>
    <x v="1"/>
    <n v="6"/>
    <n v="0.2001296028"/>
  </r>
  <r>
    <n v="394"/>
    <x v="5"/>
    <x v="0"/>
    <n v="10"/>
    <x v="1"/>
    <n v="6"/>
    <n v="0.73007567470000001"/>
  </r>
  <r>
    <n v="395"/>
    <x v="5"/>
    <x v="0"/>
    <n v="10"/>
    <x v="1"/>
    <n v="6"/>
    <n v="0.15963168220000001"/>
  </r>
  <r>
    <n v="396"/>
    <x v="5"/>
    <x v="0"/>
    <n v="10"/>
    <x v="1"/>
    <n v="6"/>
    <n v="6.3615083599999997E-2"/>
  </r>
  <r>
    <n v="397"/>
    <x v="7"/>
    <x v="0"/>
    <n v="10"/>
    <x v="1"/>
    <n v="6"/>
    <n v="1.1971701503000001"/>
  </r>
  <r>
    <n v="398"/>
    <x v="1"/>
    <x v="0"/>
    <n v="10"/>
    <x v="1"/>
    <n v="6"/>
    <n v="1.2322409264"/>
  </r>
  <r>
    <n v="399"/>
    <x v="8"/>
    <x v="0"/>
    <n v="10"/>
    <x v="1"/>
    <n v="6"/>
    <n v="1.2817774575000001"/>
  </r>
  <r>
    <n v="400"/>
    <x v="5"/>
    <x v="0"/>
    <n v="10"/>
    <x v="1"/>
    <n v="6"/>
    <n v="0.1640212117"/>
  </r>
  <r>
    <n v="401"/>
    <x v="7"/>
    <x v="0"/>
    <n v="10"/>
    <x v="1"/>
    <n v="6"/>
    <n v="0.16430555829999999"/>
  </r>
  <r>
    <n v="402"/>
    <x v="5"/>
    <x v="0"/>
    <n v="10"/>
    <x v="1"/>
    <n v="6"/>
    <n v="0.1479784931"/>
  </r>
  <r>
    <n v="403"/>
    <x v="8"/>
    <x v="0"/>
    <n v="10"/>
    <x v="1"/>
    <n v="7"/>
    <n v="3.1289977985999999"/>
  </r>
  <r>
    <n v="404"/>
    <x v="5"/>
    <x v="0"/>
    <n v="10"/>
    <x v="1"/>
    <n v="7"/>
    <n v="0.55279423579999998"/>
  </r>
  <r>
    <n v="405"/>
    <x v="1"/>
    <x v="0"/>
    <n v="10"/>
    <x v="1"/>
    <n v="7"/>
    <n v="1.7799278816999999"/>
  </r>
  <r>
    <n v="406"/>
    <x v="7"/>
    <x v="0"/>
    <n v="10"/>
    <x v="1"/>
    <n v="7"/>
    <n v="0.48699511499999998"/>
  </r>
  <r>
    <n v="407"/>
    <x v="5"/>
    <x v="0"/>
    <n v="10"/>
    <x v="1"/>
    <n v="7"/>
    <n v="0.45171770560000002"/>
  </r>
  <r>
    <n v="408"/>
    <x v="8"/>
    <x v="0"/>
    <n v="10"/>
    <x v="1"/>
    <n v="7"/>
    <n v="2.6971794500000001"/>
  </r>
  <r>
    <n v="409"/>
    <x v="5"/>
    <x v="0"/>
    <n v="10"/>
    <x v="1"/>
    <n v="7"/>
    <n v="1.9927176006"/>
  </r>
  <r>
    <n v="410"/>
    <x v="1"/>
    <x v="0"/>
    <n v="10"/>
    <x v="1"/>
    <n v="7"/>
    <n v="4.0243627271999998"/>
  </r>
  <r>
    <n v="411"/>
    <x v="3"/>
    <x v="0"/>
    <n v="10"/>
    <x v="1"/>
    <n v="7"/>
    <n v="19.917448872200001"/>
  </r>
  <r>
    <n v="412"/>
    <x v="8"/>
    <x v="0"/>
    <n v="10"/>
    <x v="1"/>
    <n v="7"/>
    <n v="0.26801808919999998"/>
  </r>
  <r>
    <n v="413"/>
    <x v="7"/>
    <x v="0"/>
    <n v="10"/>
    <x v="1"/>
    <n v="7"/>
    <n v="0.95998026439999995"/>
  </r>
  <r>
    <n v="414"/>
    <x v="8"/>
    <x v="0"/>
    <n v="10"/>
    <x v="1"/>
    <n v="7"/>
    <n v="2.3685412089"/>
  </r>
  <r>
    <n v="415"/>
    <x v="3"/>
    <x v="0"/>
    <n v="10"/>
    <x v="1"/>
    <n v="7"/>
    <n v="1.7646525869"/>
  </r>
  <r>
    <n v="416"/>
    <x v="5"/>
    <x v="0"/>
    <n v="10"/>
    <x v="1"/>
    <n v="7"/>
    <n v="0.28063787439999999"/>
  </r>
  <r>
    <n v="417"/>
    <x v="7"/>
    <x v="0"/>
    <n v="10"/>
    <x v="1"/>
    <n v="7"/>
    <n v="0.26792557859999999"/>
  </r>
  <r>
    <n v="418"/>
    <x v="5"/>
    <x v="0"/>
    <n v="10"/>
    <x v="1"/>
    <n v="7"/>
    <n v="0.93053329969999998"/>
  </r>
  <r>
    <n v="419"/>
    <x v="1"/>
    <x v="0"/>
    <n v="10"/>
    <x v="1"/>
    <n v="8"/>
    <n v="5.0371879268999997"/>
  </r>
  <r>
    <n v="420"/>
    <x v="5"/>
    <x v="0"/>
    <n v="10"/>
    <x v="1"/>
    <n v="8"/>
    <n v="0.92713720889999995"/>
  </r>
  <r>
    <n v="421"/>
    <x v="1"/>
    <x v="0"/>
    <n v="10"/>
    <x v="1"/>
    <n v="8"/>
    <n v="2.8598127536"/>
  </r>
  <r>
    <n v="422"/>
    <x v="1"/>
    <x v="0"/>
    <n v="10"/>
    <x v="1"/>
    <n v="8"/>
    <n v="4.6405545135999997"/>
  </r>
  <r>
    <n v="423"/>
    <x v="8"/>
    <x v="0"/>
    <n v="10"/>
    <x v="1"/>
    <n v="8"/>
    <n v="0.48357592780000003"/>
  </r>
  <r>
    <n v="424"/>
    <x v="5"/>
    <x v="0"/>
    <n v="10"/>
    <x v="1"/>
    <n v="8"/>
    <n v="1.1793992607999999"/>
  </r>
  <r>
    <n v="425"/>
    <x v="5"/>
    <x v="0"/>
    <n v="10"/>
    <x v="1"/>
    <n v="8"/>
    <n v="0.21378835830000001"/>
  </r>
  <r>
    <n v="426"/>
    <x v="5"/>
    <x v="0"/>
    <n v="10"/>
    <x v="1"/>
    <n v="8"/>
    <n v="0.49380202579999999"/>
  </r>
  <r>
    <n v="427"/>
    <x v="7"/>
    <x v="0"/>
    <n v="10"/>
    <x v="1"/>
    <n v="8"/>
    <n v="0.78518076110000001"/>
  </r>
  <r>
    <n v="428"/>
    <x v="3"/>
    <x v="0"/>
    <n v="10"/>
    <x v="1"/>
    <n v="8"/>
    <n v="15.826113808300001"/>
  </r>
  <r>
    <n v="429"/>
    <x v="5"/>
    <x v="0"/>
    <n v="10"/>
    <x v="1"/>
    <n v="8"/>
    <n v="0.37404996499999998"/>
  </r>
  <r>
    <n v="430"/>
    <x v="7"/>
    <x v="0"/>
    <n v="10"/>
    <x v="1"/>
    <n v="8"/>
    <n v="0.17367100329999999"/>
  </r>
  <r>
    <n v="431"/>
    <x v="5"/>
    <x v="0"/>
    <n v="10"/>
    <x v="1"/>
    <n v="8"/>
    <n v="0.60128585889999997"/>
  </r>
  <r>
    <n v="432"/>
    <x v="5"/>
    <x v="0"/>
    <n v="10"/>
    <x v="1"/>
    <n v="9"/>
    <n v="0.15313078220000001"/>
  </r>
  <r>
    <n v="433"/>
    <x v="5"/>
    <x v="0"/>
    <n v="10"/>
    <x v="1"/>
    <n v="9"/>
    <n v="0.36535982140000001"/>
  </r>
  <r>
    <n v="434"/>
    <x v="5"/>
    <x v="0"/>
    <n v="10"/>
    <x v="1"/>
    <n v="9"/>
    <n v="0.2633534119"/>
  </r>
  <r>
    <n v="435"/>
    <x v="2"/>
    <x v="0"/>
    <n v="10"/>
    <x v="1"/>
    <n v="9"/>
    <n v="3.4126380216999999"/>
  </r>
  <r>
    <n v="436"/>
    <x v="4"/>
    <x v="0"/>
    <n v="10"/>
    <x v="1"/>
    <n v="9"/>
    <n v="9.4340483493999994"/>
  </r>
  <r>
    <n v="437"/>
    <x v="5"/>
    <x v="0"/>
    <n v="10"/>
    <x v="1"/>
    <n v="9"/>
    <n v="8.2774878100000004E-2"/>
  </r>
  <r>
    <n v="438"/>
    <x v="5"/>
    <x v="0"/>
    <n v="10"/>
    <x v="1"/>
    <n v="9"/>
    <n v="0.1691472906"/>
  </r>
  <r>
    <n v="439"/>
    <x v="5"/>
    <x v="0"/>
    <n v="10"/>
    <x v="1"/>
    <n v="9"/>
    <n v="0.26640445080000003"/>
  </r>
  <r>
    <n v="440"/>
    <x v="5"/>
    <x v="0"/>
    <n v="10"/>
    <x v="1"/>
    <n v="9"/>
    <n v="0.27164625720000002"/>
  </r>
  <r>
    <n v="441"/>
    <x v="7"/>
    <x v="0"/>
    <n v="10"/>
    <x v="1"/>
    <n v="9"/>
    <n v="0.65194302469999998"/>
  </r>
  <r>
    <n v="442"/>
    <x v="5"/>
    <x v="0"/>
    <n v="10"/>
    <x v="1"/>
    <n v="9"/>
    <n v="0.1347621578"/>
  </r>
  <r>
    <n v="443"/>
    <x v="7"/>
    <x v="0"/>
    <n v="10"/>
    <x v="1"/>
    <n v="9"/>
    <n v="0.33027253610000001"/>
  </r>
  <r>
    <n v="444"/>
    <x v="5"/>
    <x v="0"/>
    <n v="10"/>
    <x v="1"/>
    <n v="9"/>
    <n v="0.1061089933"/>
  </r>
  <r>
    <n v="445"/>
    <x v="5"/>
    <x v="0"/>
    <n v="10"/>
    <x v="1"/>
    <n v="9"/>
    <n v="0.32794426389999998"/>
  </r>
  <r>
    <n v="446"/>
    <x v="7"/>
    <x v="0"/>
    <n v="10"/>
    <x v="1"/>
    <n v="9"/>
    <n v="0.27072050110000001"/>
  </r>
  <r>
    <n v="447"/>
    <x v="5"/>
    <x v="0"/>
    <n v="10"/>
    <x v="1"/>
    <n v="9"/>
    <n v="0.28447704470000001"/>
  </r>
  <r>
    <n v="448"/>
    <x v="7"/>
    <x v="0"/>
    <n v="10"/>
    <x v="1"/>
    <n v="9"/>
    <n v="0.1620950803"/>
  </r>
  <r>
    <n v="449"/>
    <x v="5"/>
    <x v="0"/>
    <n v="10"/>
    <x v="1"/>
    <n v="9"/>
    <n v="0.55564160060000001"/>
  </r>
  <r>
    <n v="450"/>
    <x v="1"/>
    <x v="0"/>
    <n v="10"/>
    <x v="1"/>
    <n v="9"/>
    <n v="90.463541110799994"/>
  </r>
  <r>
    <n v="451"/>
    <x v="5"/>
    <x v="0"/>
    <n v="10"/>
    <x v="1"/>
    <n v="9"/>
    <n v="0.21829253030000001"/>
  </r>
  <r>
    <n v="452"/>
    <x v="5"/>
    <x v="0"/>
    <n v="10"/>
    <x v="1"/>
    <n v="9"/>
    <n v="0.30980993220000003"/>
  </r>
  <r>
    <n v="453"/>
    <x v="5"/>
    <x v="0"/>
    <n v="10"/>
    <x v="1"/>
    <n v="9"/>
    <n v="0.12486542389999999"/>
  </r>
  <r>
    <n v="454"/>
    <x v="5"/>
    <x v="0"/>
    <n v="10"/>
    <x v="1"/>
    <n v="9"/>
    <n v="2.5144289978000001"/>
  </r>
  <r>
    <n v="455"/>
    <x v="5"/>
    <x v="0"/>
    <n v="10"/>
    <x v="1"/>
    <n v="9"/>
    <n v="8.5678647799999993E-2"/>
  </r>
  <r>
    <n v="456"/>
    <x v="5"/>
    <x v="0"/>
    <n v="10"/>
    <x v="1"/>
    <n v="9"/>
    <n v="8.4244223300000004E-2"/>
  </r>
  <r>
    <n v="457"/>
    <x v="5"/>
    <x v="0"/>
    <n v="10"/>
    <x v="1"/>
    <n v="9"/>
    <n v="0.28436977330000002"/>
  </r>
  <r>
    <n v="458"/>
    <x v="5"/>
    <x v="0"/>
    <n v="10"/>
    <x v="1"/>
    <n v="9"/>
    <n v="0.1036793619"/>
  </r>
  <r>
    <n v="459"/>
    <x v="5"/>
    <x v="0"/>
    <n v="10"/>
    <x v="1"/>
    <n v="10"/>
    <n v="1.9562128578"/>
  </r>
  <r>
    <n v="460"/>
    <x v="7"/>
    <x v="0"/>
    <n v="10"/>
    <x v="1"/>
    <n v="10"/>
    <n v="0.32325931140000003"/>
  </r>
  <r>
    <n v="461"/>
    <x v="5"/>
    <x v="0"/>
    <n v="10"/>
    <x v="1"/>
    <n v="10"/>
    <n v="1.6601398475"/>
  </r>
  <r>
    <n v="462"/>
    <x v="5"/>
    <x v="0"/>
    <n v="10"/>
    <x v="1"/>
    <n v="10"/>
    <n v="0.21992433889999999"/>
  </r>
  <r>
    <n v="463"/>
    <x v="7"/>
    <x v="0"/>
    <n v="10"/>
    <x v="1"/>
    <n v="10"/>
    <n v="0.34974306389999998"/>
  </r>
  <r>
    <n v="464"/>
    <x v="5"/>
    <x v="0"/>
    <n v="10"/>
    <x v="1"/>
    <n v="10"/>
    <n v="3.9394006775000001"/>
  </r>
  <r>
    <n v="465"/>
    <x v="5"/>
    <x v="0"/>
    <n v="10"/>
    <x v="1"/>
    <n v="13"/>
    <n v="2.4387591730999998"/>
  </r>
  <r>
    <n v="466"/>
    <x v="8"/>
    <x v="0"/>
    <n v="10"/>
    <x v="1"/>
    <n v="13"/>
    <n v="1.0778503364000001"/>
  </r>
  <r>
    <n v="467"/>
    <x v="1"/>
    <x v="0"/>
    <n v="10"/>
    <x v="1"/>
    <n v="13"/>
    <n v="0.71686600249999999"/>
  </r>
  <r>
    <n v="468"/>
    <x v="1"/>
    <x v="0"/>
    <n v="10"/>
    <x v="1"/>
    <n v="13"/>
    <n v="5.1567275091999996"/>
  </r>
  <r>
    <n v="469"/>
    <x v="3"/>
    <x v="0"/>
    <n v="10"/>
    <x v="1"/>
    <n v="13"/>
    <n v="0.56407306140000002"/>
  </r>
  <r>
    <n v="470"/>
    <x v="8"/>
    <x v="0"/>
    <n v="10"/>
    <x v="1"/>
    <n v="13"/>
    <n v="2.2567629577999999"/>
  </r>
  <r>
    <n v="471"/>
    <x v="3"/>
    <x v="0"/>
    <n v="10"/>
    <x v="1"/>
    <n v="13"/>
    <n v="3.8431222714"/>
  </r>
  <r>
    <n v="472"/>
    <x v="5"/>
    <x v="0"/>
    <n v="10"/>
    <x v="1"/>
    <n v="13"/>
    <n v="1.4533438128"/>
  </r>
  <r>
    <n v="473"/>
    <x v="8"/>
    <x v="0"/>
    <n v="10"/>
    <x v="1"/>
    <n v="13"/>
    <n v="2.7671289474999998"/>
  </r>
  <r>
    <n v="474"/>
    <x v="8"/>
    <x v="0"/>
    <n v="10"/>
    <x v="1"/>
    <n v="13"/>
    <n v="4.5305581597"/>
  </r>
  <r>
    <n v="475"/>
    <x v="5"/>
    <x v="0"/>
    <n v="10"/>
    <x v="1"/>
    <n v="13"/>
    <n v="0.25689234690000001"/>
  </r>
  <r>
    <n v="476"/>
    <x v="5"/>
    <x v="0"/>
    <n v="10"/>
    <x v="1"/>
    <n v="13"/>
    <n v="8.0757035300000002E-2"/>
  </r>
  <r>
    <n v="477"/>
    <x v="5"/>
    <x v="0"/>
    <n v="10"/>
    <x v="1"/>
    <n v="13"/>
    <n v="0.11949296669999999"/>
  </r>
  <r>
    <n v="478"/>
    <x v="5"/>
    <x v="0"/>
    <n v="10"/>
    <x v="1"/>
    <n v="13"/>
    <n v="7.7636078100000006E-2"/>
  </r>
  <r>
    <n v="479"/>
    <x v="5"/>
    <x v="0"/>
    <n v="10"/>
    <x v="1"/>
    <n v="13"/>
    <n v="8.4413902200000002E-2"/>
  </r>
  <r>
    <n v="480"/>
    <x v="5"/>
    <x v="0"/>
    <n v="10"/>
    <x v="1"/>
    <n v="13"/>
    <n v="5.6794778900000002E-2"/>
  </r>
  <r>
    <n v="481"/>
    <x v="5"/>
    <x v="0"/>
    <n v="10"/>
    <x v="1"/>
    <n v="13"/>
    <n v="9.8828338299999999E-2"/>
  </r>
  <r>
    <n v="482"/>
    <x v="5"/>
    <x v="0"/>
    <n v="10"/>
    <x v="1"/>
    <n v="13"/>
    <n v="9.8178031099999993E-2"/>
  </r>
  <r>
    <n v="483"/>
    <x v="1"/>
    <x v="0"/>
    <n v="10"/>
    <x v="1"/>
    <n v="13"/>
    <n v="0.82434364670000004"/>
  </r>
  <r>
    <n v="484"/>
    <x v="5"/>
    <x v="0"/>
    <n v="10"/>
    <x v="1"/>
    <n v="13"/>
    <n v="0.1506463233"/>
  </r>
  <r>
    <n v="485"/>
    <x v="8"/>
    <x v="0"/>
    <n v="10"/>
    <x v="1"/>
    <n v="13"/>
    <n v="1.3098102083000001"/>
  </r>
  <r>
    <n v="486"/>
    <x v="5"/>
    <x v="0"/>
    <n v="10"/>
    <x v="1"/>
    <n v="13"/>
    <n v="2.6484576141999998"/>
  </r>
  <r>
    <n v="487"/>
    <x v="1"/>
    <x v="0"/>
    <n v="10"/>
    <x v="1"/>
    <n v="13"/>
    <n v="2.8495528153"/>
  </r>
  <r>
    <n v="488"/>
    <x v="8"/>
    <x v="0"/>
    <n v="10"/>
    <x v="1"/>
    <n v="13"/>
    <n v="0.9338254225"/>
  </r>
  <r>
    <n v="489"/>
    <x v="8"/>
    <x v="0"/>
    <n v="10"/>
    <x v="1"/>
    <n v="13"/>
    <n v="0.14057740469999999"/>
  </r>
  <r>
    <n v="490"/>
    <x v="3"/>
    <x v="0"/>
    <n v="10"/>
    <x v="1"/>
    <n v="13"/>
    <n v="14.481547001099999"/>
  </r>
  <r>
    <n v="491"/>
    <x v="5"/>
    <x v="0"/>
    <n v="10"/>
    <x v="1"/>
    <n v="13"/>
    <n v="0.53896322389999995"/>
  </r>
  <r>
    <n v="492"/>
    <x v="5"/>
    <x v="0"/>
    <n v="10"/>
    <x v="1"/>
    <n v="14"/>
    <n v="0.9918025922"/>
  </r>
  <r>
    <n v="493"/>
    <x v="0"/>
    <x v="0"/>
    <n v="10"/>
    <x v="1"/>
    <n v="14"/>
    <n v="3.4624097625000001"/>
  </r>
  <r>
    <n v="494"/>
    <x v="8"/>
    <x v="0"/>
    <n v="10"/>
    <x v="1"/>
    <n v="14"/>
    <n v="9.4139878077999999"/>
  </r>
  <r>
    <n v="495"/>
    <x v="7"/>
    <x v="0"/>
    <n v="10"/>
    <x v="1"/>
    <n v="14"/>
    <n v="0.50526176469999995"/>
  </r>
  <r>
    <n v="496"/>
    <x v="5"/>
    <x v="0"/>
    <n v="10"/>
    <x v="1"/>
    <n v="14"/>
    <n v="0.26635599030000001"/>
  </r>
  <r>
    <n v="497"/>
    <x v="7"/>
    <x v="0"/>
    <n v="10"/>
    <x v="1"/>
    <n v="14"/>
    <n v="0.2223727231"/>
  </r>
  <r>
    <n v="498"/>
    <x v="5"/>
    <x v="0"/>
    <n v="10"/>
    <x v="1"/>
    <n v="14"/>
    <n v="1.2216540317"/>
  </r>
  <r>
    <n v="499"/>
    <x v="5"/>
    <x v="0"/>
    <n v="10"/>
    <x v="1"/>
    <n v="14"/>
    <n v="0.45698082359999997"/>
  </r>
  <r>
    <n v="500"/>
    <x v="3"/>
    <x v="0"/>
    <n v="10"/>
    <x v="1"/>
    <n v="14"/>
    <n v="18.686272262799999"/>
  </r>
  <r>
    <n v="501"/>
    <x v="5"/>
    <x v="0"/>
    <n v="10"/>
    <x v="1"/>
    <n v="14"/>
    <n v="5.62704131E-2"/>
  </r>
  <r>
    <n v="502"/>
    <x v="3"/>
    <x v="0"/>
    <n v="10"/>
    <x v="1"/>
    <n v="14"/>
    <n v="4.4710617710999996"/>
  </r>
  <r>
    <n v="503"/>
    <x v="5"/>
    <x v="0"/>
    <n v="10"/>
    <x v="1"/>
    <n v="14"/>
    <n v="7.0111225299999996E-2"/>
  </r>
  <r>
    <n v="504"/>
    <x v="2"/>
    <x v="0"/>
    <n v="10"/>
    <x v="1"/>
    <n v="14"/>
    <n v="3.9700456750000002"/>
  </r>
  <r>
    <n v="505"/>
    <x v="5"/>
    <x v="0"/>
    <n v="10"/>
    <x v="1"/>
    <n v="14"/>
    <n v="0.28747891640000001"/>
  </r>
  <r>
    <n v="506"/>
    <x v="5"/>
    <x v="0"/>
    <n v="10"/>
    <x v="1"/>
    <n v="14"/>
    <n v="1.0277412160999999"/>
  </r>
  <r>
    <n v="507"/>
    <x v="8"/>
    <x v="0"/>
    <n v="10"/>
    <x v="1"/>
    <n v="14"/>
    <n v="0.28225198309999999"/>
  </r>
  <r>
    <n v="508"/>
    <x v="5"/>
    <x v="0"/>
    <n v="10"/>
    <x v="1"/>
    <n v="14"/>
    <n v="2.7371302132999999"/>
  </r>
  <r>
    <n v="509"/>
    <x v="3"/>
    <x v="0"/>
    <n v="10"/>
    <x v="1"/>
    <n v="14"/>
    <n v="0.4436501075"/>
  </r>
  <r>
    <n v="510"/>
    <x v="5"/>
    <x v="0"/>
    <n v="10"/>
    <x v="1"/>
    <n v="15"/>
    <n v="1.5149401719"/>
  </r>
  <r>
    <n v="511"/>
    <x v="8"/>
    <x v="0"/>
    <n v="10"/>
    <x v="1"/>
    <n v="15"/>
    <n v="9.9815341097000001"/>
  </r>
  <r>
    <n v="512"/>
    <x v="4"/>
    <x v="0"/>
    <n v="10"/>
    <x v="1"/>
    <n v="15"/>
    <n v="9.9380942858000001"/>
  </r>
  <r>
    <n v="513"/>
    <x v="1"/>
    <x v="0"/>
    <n v="10"/>
    <x v="1"/>
    <n v="15"/>
    <n v="5.0992894280999996"/>
  </r>
  <r>
    <n v="514"/>
    <x v="0"/>
    <x v="0"/>
    <n v="10"/>
    <x v="1"/>
    <n v="15"/>
    <n v="2.0277852155999998"/>
  </r>
  <r>
    <n v="515"/>
    <x v="5"/>
    <x v="0"/>
    <n v="10"/>
    <x v="1"/>
    <n v="15"/>
    <n v="0.1841277086"/>
  </r>
  <r>
    <n v="516"/>
    <x v="6"/>
    <x v="0"/>
    <n v="10"/>
    <x v="1"/>
    <n v="15"/>
    <n v="2.2107312663999998"/>
  </r>
  <r>
    <n v="517"/>
    <x v="3"/>
    <x v="0"/>
    <n v="10"/>
    <x v="1"/>
    <n v="15"/>
    <n v="1.3752245458000001"/>
  </r>
  <r>
    <n v="518"/>
    <x v="0"/>
    <x v="0"/>
    <n v="10"/>
    <x v="1"/>
    <n v="15"/>
    <n v="4.7169184989000001"/>
  </r>
  <r>
    <n v="519"/>
    <x v="6"/>
    <x v="0"/>
    <n v="10"/>
    <x v="1"/>
    <n v="15"/>
    <n v="0.71728047110000004"/>
  </r>
  <r>
    <n v="520"/>
    <x v="5"/>
    <x v="0"/>
    <n v="10"/>
    <x v="1"/>
    <n v="15"/>
    <n v="3.2188337847000001"/>
  </r>
  <r>
    <n v="521"/>
    <x v="5"/>
    <x v="0"/>
    <n v="10"/>
    <x v="1"/>
    <n v="15"/>
    <n v="0.21759934219999999"/>
  </r>
  <r>
    <n v="522"/>
    <x v="5"/>
    <x v="0"/>
    <n v="10"/>
    <x v="1"/>
    <n v="15"/>
    <n v="0.35841504559999998"/>
  </r>
  <r>
    <n v="523"/>
    <x v="5"/>
    <x v="0"/>
    <n v="10"/>
    <x v="1"/>
    <n v="15"/>
    <n v="8.1488197200000001E-2"/>
  </r>
  <r>
    <n v="524"/>
    <x v="1"/>
    <x v="0"/>
    <n v="10"/>
    <x v="1"/>
    <n v="16"/>
    <n v="3.9881161258"/>
  </r>
  <r>
    <n v="525"/>
    <x v="8"/>
    <x v="0"/>
    <n v="10"/>
    <x v="1"/>
    <n v="16"/>
    <n v="10.049126273600001"/>
  </r>
  <r>
    <n v="526"/>
    <x v="6"/>
    <x v="0"/>
    <n v="10"/>
    <x v="1"/>
    <n v="16"/>
    <n v="2.0640889044000001"/>
  </r>
  <r>
    <n v="527"/>
    <x v="1"/>
    <x v="0"/>
    <n v="10"/>
    <x v="1"/>
    <n v="16"/>
    <n v="5.4718330425000001"/>
  </r>
  <r>
    <n v="528"/>
    <x v="4"/>
    <x v="0"/>
    <n v="10"/>
    <x v="1"/>
    <n v="16"/>
    <n v="9.1359392817000007"/>
  </r>
  <r>
    <n v="529"/>
    <x v="7"/>
    <x v="0"/>
    <n v="10"/>
    <x v="1"/>
    <n v="16"/>
    <n v="0.1326841567"/>
  </r>
  <r>
    <n v="530"/>
    <x v="5"/>
    <x v="0"/>
    <n v="10"/>
    <x v="1"/>
    <n v="16"/>
    <n v="0.46739714809999999"/>
  </r>
  <r>
    <n v="531"/>
    <x v="7"/>
    <x v="0"/>
    <n v="10"/>
    <x v="1"/>
    <n v="16"/>
    <n v="0.1183287667"/>
  </r>
  <r>
    <n v="532"/>
    <x v="5"/>
    <x v="0"/>
    <n v="10"/>
    <x v="1"/>
    <n v="16"/>
    <n v="0.13063868670000001"/>
  </r>
  <r>
    <n v="533"/>
    <x v="7"/>
    <x v="0"/>
    <n v="10"/>
    <x v="1"/>
    <n v="16"/>
    <n v="0.12993111469999999"/>
  </r>
  <r>
    <n v="534"/>
    <x v="5"/>
    <x v="0"/>
    <n v="10"/>
    <x v="1"/>
    <n v="16"/>
    <n v="2.2842247411000001"/>
  </r>
  <r>
    <n v="535"/>
    <x v="1"/>
    <x v="0"/>
    <n v="10"/>
    <x v="1"/>
    <n v="16"/>
    <n v="2.8074653091999999"/>
  </r>
  <r>
    <n v="536"/>
    <x v="5"/>
    <x v="0"/>
    <n v="10"/>
    <x v="1"/>
    <n v="16"/>
    <n v="9.755664E-4"/>
  </r>
  <r>
    <n v="537"/>
    <x v="5"/>
    <x v="0"/>
    <n v="10"/>
    <x v="1"/>
    <n v="16"/>
    <n v="1.2239198694"/>
  </r>
  <r>
    <n v="538"/>
    <x v="0"/>
    <x v="0"/>
    <n v="10"/>
    <x v="1"/>
    <n v="16"/>
    <n v="2.5688926392"/>
  </r>
  <r>
    <n v="539"/>
    <x v="5"/>
    <x v="0"/>
    <n v="10"/>
    <x v="1"/>
    <n v="16"/>
    <n v="0.1141926808"/>
  </r>
  <r>
    <n v="540"/>
    <x v="5"/>
    <x v="0"/>
    <n v="10"/>
    <x v="1"/>
    <n v="16"/>
    <n v="3.50332436E-2"/>
  </r>
  <r>
    <n v="541"/>
    <x v="5"/>
    <x v="0"/>
    <n v="10"/>
    <x v="1"/>
    <n v="16"/>
    <n v="5.6636578299999997E-2"/>
  </r>
  <r>
    <n v="542"/>
    <x v="5"/>
    <x v="0"/>
    <n v="10"/>
    <x v="1"/>
    <n v="16"/>
    <n v="1.9346819919"/>
  </r>
  <r>
    <n v="543"/>
    <x v="3"/>
    <x v="0"/>
    <n v="10"/>
    <x v="1"/>
    <n v="16"/>
    <n v="1.6537956381000001"/>
  </r>
  <r>
    <n v="544"/>
    <x v="5"/>
    <x v="0"/>
    <n v="10"/>
    <x v="1"/>
    <n v="17"/>
    <n v="1.0320199547"/>
  </r>
  <r>
    <n v="545"/>
    <x v="1"/>
    <x v="0"/>
    <n v="10"/>
    <x v="1"/>
    <n v="17"/>
    <n v="0.77594961890000003"/>
  </r>
  <r>
    <n v="546"/>
    <x v="5"/>
    <x v="0"/>
    <n v="10"/>
    <x v="1"/>
    <n v="17"/>
    <n v="0.1152038158"/>
  </r>
  <r>
    <n v="547"/>
    <x v="5"/>
    <x v="0"/>
    <n v="10"/>
    <x v="1"/>
    <n v="17"/>
    <n v="4.5581634897000001"/>
  </r>
  <r>
    <n v="548"/>
    <x v="8"/>
    <x v="0"/>
    <n v="10"/>
    <x v="1"/>
    <n v="17"/>
    <n v="0.27499986529999998"/>
  </r>
  <r>
    <n v="549"/>
    <x v="3"/>
    <x v="0"/>
    <n v="10"/>
    <x v="1"/>
    <n v="17"/>
    <n v="1.8024024503"/>
  </r>
  <r>
    <n v="550"/>
    <x v="1"/>
    <x v="0"/>
    <n v="10"/>
    <x v="1"/>
    <n v="17"/>
    <n v="3.8030119133000002"/>
  </r>
  <r>
    <n v="551"/>
    <x v="5"/>
    <x v="0"/>
    <n v="10"/>
    <x v="1"/>
    <n v="17"/>
    <n v="3.3872557386"/>
  </r>
  <r>
    <n v="552"/>
    <x v="8"/>
    <x v="0"/>
    <n v="10"/>
    <x v="1"/>
    <n v="17"/>
    <n v="2.4938728167000002"/>
  </r>
  <r>
    <n v="553"/>
    <x v="1"/>
    <x v="0"/>
    <n v="10"/>
    <x v="1"/>
    <n v="20"/>
    <n v="2.0785148722"/>
  </r>
  <r>
    <n v="554"/>
    <x v="3"/>
    <x v="0"/>
    <n v="10"/>
    <x v="1"/>
    <n v="20"/>
    <n v="8.1250911000000006E-3"/>
  </r>
  <r>
    <n v="555"/>
    <x v="8"/>
    <x v="0"/>
    <n v="10"/>
    <x v="1"/>
    <n v="20"/>
    <n v="5.2247834472000001"/>
  </r>
  <r>
    <n v="556"/>
    <x v="5"/>
    <x v="0"/>
    <n v="10"/>
    <x v="1"/>
    <n v="20"/>
    <n v="0.2214084506"/>
  </r>
  <r>
    <n v="557"/>
    <x v="5"/>
    <x v="0"/>
    <n v="10"/>
    <x v="1"/>
    <n v="20"/>
    <n v="0.16313555360000001"/>
  </r>
  <r>
    <n v="558"/>
    <x v="5"/>
    <x v="0"/>
    <n v="10"/>
    <x v="1"/>
    <n v="20"/>
    <n v="0.34382208809999998"/>
  </r>
  <r>
    <n v="559"/>
    <x v="5"/>
    <x v="0"/>
    <n v="10"/>
    <x v="1"/>
    <n v="20"/>
    <n v="5.7681583600000003E-2"/>
  </r>
  <r>
    <n v="560"/>
    <x v="5"/>
    <x v="0"/>
    <n v="10"/>
    <x v="1"/>
    <n v="20"/>
    <n v="0.51090556389999997"/>
  </r>
  <r>
    <n v="561"/>
    <x v="5"/>
    <x v="0"/>
    <n v="10"/>
    <x v="1"/>
    <n v="20"/>
    <n v="9.6256668899999995E-2"/>
  </r>
  <r>
    <n v="562"/>
    <x v="5"/>
    <x v="0"/>
    <n v="10"/>
    <x v="1"/>
    <n v="20"/>
    <n v="1.0661516997"/>
  </r>
  <r>
    <n v="563"/>
    <x v="3"/>
    <x v="0"/>
    <n v="10"/>
    <x v="1"/>
    <n v="20"/>
    <n v="6.3399394980999997"/>
  </r>
  <r>
    <n v="564"/>
    <x v="6"/>
    <x v="0"/>
    <n v="10"/>
    <x v="1"/>
    <n v="20"/>
    <n v="1.2536009961000001"/>
  </r>
  <r>
    <n v="565"/>
    <x v="3"/>
    <x v="0"/>
    <n v="10"/>
    <x v="1"/>
    <n v="20"/>
    <n v="1.9730223756"/>
  </r>
  <r>
    <n v="566"/>
    <x v="6"/>
    <x v="0"/>
    <n v="10"/>
    <x v="1"/>
    <n v="20"/>
    <n v="4.5332325580999999"/>
  </r>
  <r>
    <n v="567"/>
    <x v="8"/>
    <x v="0"/>
    <n v="10"/>
    <x v="1"/>
    <n v="20"/>
    <n v="2.7076797324999999"/>
  </r>
  <r>
    <n v="568"/>
    <x v="5"/>
    <x v="0"/>
    <n v="10"/>
    <x v="1"/>
    <n v="21"/>
    <n v="0.45629723109999998"/>
  </r>
  <r>
    <n v="569"/>
    <x v="1"/>
    <x v="0"/>
    <n v="10"/>
    <x v="1"/>
    <n v="21"/>
    <n v="0.89398466060000004"/>
  </r>
  <r>
    <n v="570"/>
    <x v="8"/>
    <x v="0"/>
    <n v="10"/>
    <x v="1"/>
    <n v="21"/>
    <n v="7.3204378882999999"/>
  </r>
  <r>
    <n v="571"/>
    <x v="5"/>
    <x v="0"/>
    <n v="10"/>
    <x v="1"/>
    <n v="21"/>
    <n v="8.0742775599999997E-2"/>
  </r>
  <r>
    <n v="572"/>
    <x v="5"/>
    <x v="0"/>
    <n v="10"/>
    <x v="1"/>
    <n v="21"/>
    <n v="0.94203537390000003"/>
  </r>
  <r>
    <n v="573"/>
    <x v="1"/>
    <x v="0"/>
    <n v="10"/>
    <x v="1"/>
    <n v="21"/>
    <n v="2.9466170055999998"/>
  </r>
  <r>
    <n v="574"/>
    <x v="1"/>
    <x v="0"/>
    <n v="10"/>
    <x v="1"/>
    <n v="21"/>
    <n v="8.7281942299999997"/>
  </r>
  <r>
    <n v="575"/>
    <x v="5"/>
    <x v="0"/>
    <n v="10"/>
    <x v="1"/>
    <n v="21"/>
    <n v="0.39403427419999998"/>
  </r>
  <r>
    <n v="576"/>
    <x v="5"/>
    <x v="0"/>
    <n v="10"/>
    <x v="1"/>
    <n v="21"/>
    <n v="8.5844251900000001E-2"/>
  </r>
  <r>
    <n v="577"/>
    <x v="5"/>
    <x v="0"/>
    <n v="10"/>
    <x v="1"/>
    <n v="21"/>
    <n v="5.5900237499999998E-2"/>
  </r>
  <r>
    <n v="578"/>
    <x v="5"/>
    <x v="0"/>
    <n v="10"/>
    <x v="1"/>
    <n v="21"/>
    <n v="6.5857277800000003E-2"/>
  </r>
  <r>
    <n v="579"/>
    <x v="5"/>
    <x v="0"/>
    <n v="10"/>
    <x v="1"/>
    <n v="21"/>
    <n v="3.3670027981000001"/>
  </r>
  <r>
    <n v="580"/>
    <x v="1"/>
    <x v="0"/>
    <n v="10"/>
    <x v="1"/>
    <n v="21"/>
    <n v="0.93592751439999999"/>
  </r>
  <r>
    <n v="581"/>
    <x v="1"/>
    <x v="0"/>
    <n v="10"/>
    <x v="1"/>
    <n v="21"/>
    <n v="1.5996787186000001"/>
  </r>
  <r>
    <n v="582"/>
    <x v="5"/>
    <x v="0"/>
    <n v="10"/>
    <x v="1"/>
    <n v="21"/>
    <n v="2.4884397110999998"/>
  </r>
  <r>
    <n v="583"/>
    <x v="3"/>
    <x v="0"/>
    <n v="10"/>
    <x v="1"/>
    <n v="21"/>
    <n v="0.7580137897"/>
  </r>
  <r>
    <n v="584"/>
    <x v="1"/>
    <x v="0"/>
    <n v="10"/>
    <x v="1"/>
    <n v="21"/>
    <n v="1.7637015041999999"/>
  </r>
  <r>
    <n v="585"/>
    <x v="3"/>
    <x v="0"/>
    <n v="10"/>
    <x v="1"/>
    <n v="21"/>
    <n v="1.8098345731000001"/>
  </r>
  <r>
    <n v="586"/>
    <x v="8"/>
    <x v="0"/>
    <n v="10"/>
    <x v="1"/>
    <n v="21"/>
    <n v="0.22587890059999999"/>
  </r>
  <r>
    <n v="587"/>
    <x v="3"/>
    <x v="0"/>
    <n v="10"/>
    <x v="1"/>
    <n v="21"/>
    <n v="1.0001940227999999"/>
  </r>
  <r>
    <n v="588"/>
    <x v="8"/>
    <x v="0"/>
    <n v="10"/>
    <x v="1"/>
    <n v="21"/>
    <n v="0.15766871690000001"/>
  </r>
  <r>
    <n v="589"/>
    <x v="6"/>
    <x v="0"/>
    <n v="10"/>
    <x v="1"/>
    <n v="21"/>
    <n v="0.48281597609999999"/>
  </r>
  <r>
    <n v="590"/>
    <x v="8"/>
    <x v="0"/>
    <n v="10"/>
    <x v="1"/>
    <n v="21"/>
    <n v="14.4725656328"/>
  </r>
  <r>
    <n v="591"/>
    <x v="3"/>
    <x v="0"/>
    <n v="10"/>
    <x v="1"/>
    <n v="21"/>
    <n v="0.45468530579999999"/>
  </r>
  <r>
    <n v="592"/>
    <x v="5"/>
    <x v="0"/>
    <n v="10"/>
    <x v="1"/>
    <n v="21"/>
    <n v="0.2160443094"/>
  </r>
  <r>
    <n v="593"/>
    <x v="5"/>
    <x v="0"/>
    <n v="10"/>
    <x v="1"/>
    <n v="22"/>
    <n v="3.9773773900000003E-2"/>
  </r>
  <r>
    <n v="594"/>
    <x v="8"/>
    <x v="0"/>
    <n v="10"/>
    <x v="1"/>
    <n v="22"/>
    <n v="23.987290290000001"/>
  </r>
  <r>
    <n v="595"/>
    <x v="5"/>
    <x v="0"/>
    <n v="10"/>
    <x v="1"/>
    <n v="22"/>
    <n v="9.3558104200000006E-2"/>
  </r>
  <r>
    <n v="596"/>
    <x v="4"/>
    <x v="0"/>
    <n v="10"/>
    <x v="1"/>
    <n v="22"/>
    <n v="9.7919644572000006"/>
  </r>
  <r>
    <n v="597"/>
    <x v="5"/>
    <x v="0"/>
    <n v="10"/>
    <x v="1"/>
    <n v="22"/>
    <n v="0.40164152139999998"/>
  </r>
  <r>
    <n v="598"/>
    <x v="6"/>
    <x v="0"/>
    <n v="10"/>
    <x v="1"/>
    <n v="22"/>
    <n v="1.9562304767000001"/>
  </r>
  <r>
    <n v="599"/>
    <x v="3"/>
    <x v="0"/>
    <n v="10"/>
    <x v="1"/>
    <n v="22"/>
    <n v="0.64932425220000001"/>
  </r>
  <r>
    <n v="600"/>
    <x v="1"/>
    <x v="0"/>
    <n v="10"/>
    <x v="1"/>
    <n v="22"/>
    <n v="2.1486663383"/>
  </r>
  <r>
    <n v="601"/>
    <x v="1"/>
    <x v="0"/>
    <n v="10"/>
    <x v="1"/>
    <n v="22"/>
    <n v="7.2936891658"/>
  </r>
  <r>
    <n v="602"/>
    <x v="5"/>
    <x v="0"/>
    <n v="10"/>
    <x v="1"/>
    <n v="22"/>
    <n v="5.74793917E-2"/>
  </r>
  <r>
    <n v="603"/>
    <x v="6"/>
    <x v="0"/>
    <n v="10"/>
    <x v="1"/>
    <n v="22"/>
    <n v="1.1575352888999999"/>
  </r>
  <r>
    <n v="604"/>
    <x v="6"/>
    <x v="0"/>
    <n v="10"/>
    <x v="1"/>
    <n v="22"/>
    <n v="2.4514886514000001"/>
  </r>
  <r>
    <n v="605"/>
    <x v="1"/>
    <x v="0"/>
    <n v="10"/>
    <x v="1"/>
    <n v="22"/>
    <n v="4.3636130792000003"/>
  </r>
  <r>
    <n v="606"/>
    <x v="5"/>
    <x v="0"/>
    <n v="10"/>
    <x v="1"/>
    <n v="22"/>
    <n v="0.1859602394"/>
  </r>
  <r>
    <n v="607"/>
    <x v="6"/>
    <x v="0"/>
    <n v="10"/>
    <x v="1"/>
    <n v="22"/>
    <n v="1.2497555335999999"/>
  </r>
  <r>
    <n v="608"/>
    <x v="3"/>
    <x v="0"/>
    <n v="10"/>
    <x v="1"/>
    <n v="22"/>
    <n v="0.89866362609999995"/>
  </r>
  <r>
    <n v="609"/>
    <x v="5"/>
    <x v="0"/>
    <n v="10"/>
    <x v="1"/>
    <n v="22"/>
    <n v="0.19094736279999999"/>
  </r>
  <r>
    <n v="610"/>
    <x v="5"/>
    <x v="0"/>
    <n v="10"/>
    <x v="1"/>
    <n v="23"/>
    <n v="4.18596917E-2"/>
  </r>
  <r>
    <n v="611"/>
    <x v="5"/>
    <x v="0"/>
    <n v="10"/>
    <x v="1"/>
    <n v="23"/>
    <n v="8.26598261E-2"/>
  </r>
  <r>
    <n v="612"/>
    <x v="3"/>
    <x v="0"/>
    <n v="10"/>
    <x v="1"/>
    <n v="23"/>
    <n v="0.49680403750000002"/>
  </r>
  <r>
    <n v="613"/>
    <x v="5"/>
    <x v="0"/>
    <n v="10"/>
    <x v="1"/>
    <n v="23"/>
    <n v="5.1171565000000002E-2"/>
  </r>
  <r>
    <n v="614"/>
    <x v="5"/>
    <x v="0"/>
    <n v="10"/>
    <x v="1"/>
    <n v="23"/>
    <n v="6.6699867800000007E-2"/>
  </r>
  <r>
    <n v="615"/>
    <x v="5"/>
    <x v="0"/>
    <n v="10"/>
    <x v="1"/>
    <n v="23"/>
    <n v="0.15174290139999999"/>
  </r>
  <r>
    <n v="616"/>
    <x v="5"/>
    <x v="0"/>
    <n v="10"/>
    <x v="1"/>
    <n v="23"/>
    <n v="0.13405798890000001"/>
  </r>
  <r>
    <n v="617"/>
    <x v="8"/>
    <x v="0"/>
    <n v="10"/>
    <x v="1"/>
    <n v="23"/>
    <n v="1.8941798838999999"/>
  </r>
  <r>
    <n v="618"/>
    <x v="6"/>
    <x v="0"/>
    <n v="10"/>
    <x v="1"/>
    <n v="23"/>
    <n v="3.1325152900000002"/>
  </r>
  <r>
    <n v="619"/>
    <x v="1"/>
    <x v="0"/>
    <n v="10"/>
    <x v="1"/>
    <n v="23"/>
    <n v="2.5665728157999999"/>
  </r>
  <r>
    <n v="620"/>
    <x v="1"/>
    <x v="0"/>
    <n v="10"/>
    <x v="1"/>
    <n v="23"/>
    <n v="27.6384248044"/>
  </r>
  <r>
    <n v="621"/>
    <x v="8"/>
    <x v="0"/>
    <n v="10"/>
    <x v="1"/>
    <n v="23"/>
    <n v="7.5885372927999999"/>
  </r>
  <r>
    <n v="622"/>
    <x v="1"/>
    <x v="0"/>
    <n v="10"/>
    <x v="1"/>
    <n v="23"/>
    <n v="4.6988193233000004"/>
  </r>
  <r>
    <n v="623"/>
    <x v="6"/>
    <x v="0"/>
    <n v="10"/>
    <x v="1"/>
    <n v="23"/>
    <n v="2.2538255510999998"/>
  </r>
  <r>
    <n v="624"/>
    <x v="4"/>
    <x v="0"/>
    <n v="10"/>
    <x v="1"/>
    <n v="23"/>
    <n v="1.8448056956000001"/>
  </r>
  <r>
    <n v="625"/>
    <x v="8"/>
    <x v="0"/>
    <n v="10"/>
    <x v="1"/>
    <n v="23"/>
    <n v="0.12715692610000001"/>
  </r>
  <r>
    <n v="626"/>
    <x v="6"/>
    <x v="0"/>
    <n v="10"/>
    <x v="1"/>
    <n v="23"/>
    <n v="0.2136342064"/>
  </r>
  <r>
    <n v="627"/>
    <x v="8"/>
    <x v="0"/>
    <n v="10"/>
    <x v="1"/>
    <n v="23"/>
    <n v="0.59905820060000003"/>
  </r>
  <r>
    <n v="628"/>
    <x v="3"/>
    <x v="0"/>
    <n v="10"/>
    <x v="1"/>
    <n v="23"/>
    <n v="0.48451038530000001"/>
  </r>
  <r>
    <n v="629"/>
    <x v="6"/>
    <x v="0"/>
    <n v="10"/>
    <x v="1"/>
    <n v="23"/>
    <n v="0.26071669079999998"/>
  </r>
  <r>
    <n v="630"/>
    <x v="6"/>
    <x v="0"/>
    <n v="10"/>
    <x v="1"/>
    <n v="24"/>
    <n v="3.2900758524999998"/>
  </r>
  <r>
    <n v="631"/>
    <x v="3"/>
    <x v="0"/>
    <n v="10"/>
    <x v="1"/>
    <n v="24"/>
    <n v="5.9927091019000001"/>
  </r>
  <r>
    <n v="632"/>
    <x v="1"/>
    <x v="0"/>
    <n v="10"/>
    <x v="1"/>
    <n v="24"/>
    <n v="9.8429160552999999"/>
  </r>
  <r>
    <n v="633"/>
    <x v="4"/>
    <x v="0"/>
    <n v="10"/>
    <x v="1"/>
    <n v="24"/>
    <n v="5.8882252716999997"/>
  </r>
  <r>
    <n v="634"/>
    <x v="5"/>
    <x v="0"/>
    <n v="10"/>
    <x v="1"/>
    <n v="24"/>
    <n v="2.08311108E-2"/>
  </r>
  <r>
    <n v="635"/>
    <x v="6"/>
    <x v="0"/>
    <n v="10"/>
    <x v="1"/>
    <n v="24"/>
    <n v="0.60528965830000003"/>
  </r>
  <r>
    <n v="636"/>
    <x v="5"/>
    <x v="0"/>
    <n v="10"/>
    <x v="1"/>
    <n v="24"/>
    <n v="1.8297202296999999"/>
  </r>
  <r>
    <n v="637"/>
    <x v="6"/>
    <x v="0"/>
    <n v="10"/>
    <x v="1"/>
    <n v="24"/>
    <n v="1.9380255708"/>
  </r>
  <r>
    <n v="638"/>
    <x v="3"/>
    <x v="0"/>
    <n v="10"/>
    <x v="1"/>
    <n v="24"/>
    <n v="2.5480758928"/>
  </r>
  <r>
    <n v="639"/>
    <x v="5"/>
    <x v="0"/>
    <n v="10"/>
    <x v="1"/>
    <n v="24"/>
    <n v="3.5014155599999999E-2"/>
  </r>
  <r>
    <n v="640"/>
    <x v="5"/>
    <x v="0"/>
    <n v="10"/>
    <x v="1"/>
    <n v="24"/>
    <n v="3.6867597199999998E-2"/>
  </r>
  <r>
    <n v="641"/>
    <x v="5"/>
    <x v="0"/>
    <n v="10"/>
    <x v="1"/>
    <n v="24"/>
    <n v="0.1087641058"/>
  </r>
  <r>
    <n v="642"/>
    <x v="5"/>
    <x v="0"/>
    <n v="10"/>
    <x v="1"/>
    <n v="24"/>
    <n v="5.3181519699999999E-2"/>
  </r>
  <r>
    <n v="643"/>
    <x v="5"/>
    <x v="0"/>
    <n v="10"/>
    <x v="1"/>
    <n v="24"/>
    <n v="1.7794628739"/>
  </r>
  <r>
    <n v="644"/>
    <x v="8"/>
    <x v="0"/>
    <n v="10"/>
    <x v="1"/>
    <n v="24"/>
    <n v="2.0961455082999998"/>
  </r>
  <r>
    <n v="645"/>
    <x v="4"/>
    <x v="0"/>
    <n v="10"/>
    <x v="1"/>
    <n v="24"/>
    <n v="0.1307290136"/>
  </r>
  <r>
    <n v="646"/>
    <x v="3"/>
    <x v="0"/>
    <n v="10"/>
    <x v="1"/>
    <n v="24"/>
    <n v="1.1311930925"/>
  </r>
  <r>
    <n v="647"/>
    <x v="5"/>
    <x v="0"/>
    <n v="10"/>
    <x v="1"/>
    <n v="24"/>
    <n v="0.37328140329999998"/>
  </r>
  <r>
    <n v="648"/>
    <x v="5"/>
    <x v="0"/>
    <n v="10"/>
    <x v="1"/>
    <n v="24"/>
    <n v="5.8302603299999999E-2"/>
  </r>
  <r>
    <n v="649"/>
    <x v="8"/>
    <x v="0"/>
    <n v="10"/>
    <x v="1"/>
    <n v="27"/>
    <n v="1.7552970214000001"/>
  </r>
  <r>
    <n v="650"/>
    <x v="6"/>
    <x v="0"/>
    <n v="10"/>
    <x v="1"/>
    <n v="27"/>
    <n v="3.7155119296999999"/>
  </r>
  <r>
    <n v="651"/>
    <x v="4"/>
    <x v="0"/>
    <n v="10"/>
    <x v="1"/>
    <n v="27"/>
    <n v="4.0705728769"/>
  </r>
  <r>
    <n v="652"/>
    <x v="8"/>
    <x v="0"/>
    <n v="10"/>
    <x v="1"/>
    <n v="27"/>
    <n v="7.4091600889000002"/>
  </r>
  <r>
    <n v="653"/>
    <x v="1"/>
    <x v="0"/>
    <n v="10"/>
    <x v="1"/>
    <n v="27"/>
    <n v="0.61828540779999996"/>
  </r>
  <r>
    <n v="654"/>
    <x v="1"/>
    <x v="0"/>
    <n v="10"/>
    <x v="1"/>
    <n v="27"/>
    <n v="3.6100631191999999"/>
  </r>
  <r>
    <n v="655"/>
    <x v="1"/>
    <x v="0"/>
    <n v="10"/>
    <x v="1"/>
    <n v="27"/>
    <n v="1.1298300364"/>
  </r>
  <r>
    <n v="656"/>
    <x v="5"/>
    <x v="0"/>
    <n v="10"/>
    <x v="1"/>
    <n v="27"/>
    <n v="0.1908922294"/>
  </r>
  <r>
    <n v="657"/>
    <x v="6"/>
    <x v="0"/>
    <n v="10"/>
    <x v="1"/>
    <n v="27"/>
    <n v="4.3539406189000003"/>
  </r>
  <r>
    <n v="658"/>
    <x v="4"/>
    <x v="0"/>
    <n v="10"/>
    <x v="1"/>
    <n v="27"/>
    <n v="4.1394557705999997"/>
  </r>
  <r>
    <n v="659"/>
    <x v="0"/>
    <x v="0"/>
    <n v="10"/>
    <x v="1"/>
    <n v="27"/>
    <n v="3.4871838403000002"/>
  </r>
  <r>
    <n v="660"/>
    <x v="3"/>
    <x v="0"/>
    <n v="10"/>
    <x v="1"/>
    <n v="27"/>
    <n v="0.28276872809999998"/>
  </r>
  <r>
    <n v="661"/>
    <x v="3"/>
    <x v="0"/>
    <n v="10"/>
    <x v="1"/>
    <n v="28"/>
    <n v="0.79935610280000002"/>
  </r>
  <r>
    <n v="662"/>
    <x v="6"/>
    <x v="0"/>
    <n v="10"/>
    <x v="1"/>
    <n v="28"/>
    <n v="1.5002331"/>
  </r>
  <r>
    <n v="663"/>
    <x v="0"/>
    <x v="0"/>
    <n v="10"/>
    <x v="1"/>
    <n v="28"/>
    <n v="3.2244879560999999"/>
  </r>
  <r>
    <n v="664"/>
    <x v="8"/>
    <x v="0"/>
    <n v="10"/>
    <x v="1"/>
    <n v="28"/>
    <n v="5.0573353753000001"/>
  </r>
  <r>
    <n v="665"/>
    <x v="1"/>
    <x v="0"/>
    <n v="10"/>
    <x v="1"/>
    <n v="28"/>
    <n v="4.2400308728000002"/>
  </r>
  <r>
    <n v="666"/>
    <x v="3"/>
    <x v="0"/>
    <n v="10"/>
    <x v="1"/>
    <n v="28"/>
    <n v="1.0156696822"/>
  </r>
  <r>
    <n v="667"/>
    <x v="8"/>
    <x v="0"/>
    <n v="10"/>
    <x v="1"/>
    <n v="28"/>
    <n v="0.17881695"/>
  </r>
  <r>
    <n v="668"/>
    <x v="6"/>
    <x v="0"/>
    <n v="10"/>
    <x v="1"/>
    <n v="28"/>
    <n v="0.76013858469999995"/>
  </r>
  <r>
    <n v="669"/>
    <x v="8"/>
    <x v="0"/>
    <n v="10"/>
    <x v="1"/>
    <n v="28"/>
    <n v="1.5064194852999999"/>
  </r>
  <r>
    <n v="670"/>
    <x v="3"/>
    <x v="0"/>
    <n v="10"/>
    <x v="1"/>
    <n v="28"/>
    <n v="1.1194454418999999"/>
  </r>
  <r>
    <n v="671"/>
    <x v="7"/>
    <x v="0"/>
    <n v="10"/>
    <x v="1"/>
    <n v="28"/>
    <n v="0.1049144447"/>
  </r>
  <r>
    <n v="672"/>
    <x v="6"/>
    <x v="0"/>
    <n v="10"/>
    <x v="1"/>
    <n v="28"/>
    <n v="0.98494262079999995"/>
  </r>
  <r>
    <n v="673"/>
    <x v="3"/>
    <x v="0"/>
    <n v="10"/>
    <x v="1"/>
    <n v="28"/>
    <n v="3.4000661008000002"/>
  </r>
  <r>
    <n v="674"/>
    <x v="5"/>
    <x v="0"/>
    <n v="10"/>
    <x v="1"/>
    <n v="28"/>
    <n v="4.9702784999999999E-2"/>
  </r>
  <r>
    <n v="675"/>
    <x v="5"/>
    <x v="0"/>
    <n v="10"/>
    <x v="1"/>
    <n v="28"/>
    <n v="0.16500843170000001"/>
  </r>
  <r>
    <n v="676"/>
    <x v="6"/>
    <x v="0"/>
    <n v="10"/>
    <x v="1"/>
    <n v="28"/>
    <n v="1.7302024786000001"/>
  </r>
  <r>
    <n v="677"/>
    <x v="8"/>
    <x v="0"/>
    <n v="10"/>
    <x v="1"/>
    <n v="28"/>
    <n v="0.53914648529999998"/>
  </r>
  <r>
    <n v="678"/>
    <x v="0"/>
    <x v="0"/>
    <n v="10"/>
    <x v="1"/>
    <n v="28"/>
    <n v="3.7391916491999999"/>
  </r>
  <r>
    <n v="679"/>
    <x v="8"/>
    <x v="0"/>
    <n v="10"/>
    <x v="1"/>
    <n v="28"/>
    <n v="3.4854225944000001"/>
  </r>
  <r>
    <n v="680"/>
    <x v="3"/>
    <x v="0"/>
    <n v="10"/>
    <x v="1"/>
    <n v="28"/>
    <n v="1.5609748283"/>
  </r>
  <r>
    <n v="681"/>
    <x v="5"/>
    <x v="0"/>
    <n v="10"/>
    <x v="1"/>
    <n v="28"/>
    <n v="0.13709095469999999"/>
  </r>
  <r>
    <n v="682"/>
    <x v="6"/>
    <x v="0"/>
    <n v="10"/>
    <x v="1"/>
    <n v="28"/>
    <n v="2.4349470203000001"/>
  </r>
  <r>
    <n v="683"/>
    <x v="3"/>
    <x v="0"/>
    <n v="10"/>
    <x v="1"/>
    <n v="28"/>
    <n v="1.1188938311000001"/>
  </r>
  <r>
    <n v="684"/>
    <x v="5"/>
    <x v="0"/>
    <n v="10"/>
    <x v="1"/>
    <n v="28"/>
    <n v="4.8567778899999997E-2"/>
  </r>
  <r>
    <n v="685"/>
    <x v="8"/>
    <x v="0"/>
    <n v="10"/>
    <x v="1"/>
    <n v="29"/>
    <n v="5.8185249296999997"/>
  </r>
  <r>
    <n v="686"/>
    <x v="6"/>
    <x v="0"/>
    <n v="10"/>
    <x v="1"/>
    <n v="29"/>
    <n v="3.4671262938999998"/>
  </r>
  <r>
    <n v="687"/>
    <x v="0"/>
    <x v="0"/>
    <n v="10"/>
    <x v="1"/>
    <n v="29"/>
    <n v="3.4103341938999998"/>
  </r>
  <r>
    <n v="688"/>
    <x v="2"/>
    <x v="0"/>
    <n v="10"/>
    <x v="1"/>
    <n v="29"/>
    <n v="0.30639930059999998"/>
  </r>
  <r>
    <n v="689"/>
    <x v="0"/>
    <x v="0"/>
    <n v="10"/>
    <x v="1"/>
    <n v="29"/>
    <n v="2.1015624633000001"/>
  </r>
  <r>
    <n v="690"/>
    <x v="3"/>
    <x v="0"/>
    <n v="10"/>
    <x v="1"/>
    <n v="29"/>
    <n v="3.7091190133"/>
  </r>
  <r>
    <n v="691"/>
    <x v="0"/>
    <x v="0"/>
    <n v="10"/>
    <x v="1"/>
    <n v="29"/>
    <n v="4.7428095994000001"/>
  </r>
  <r>
    <n v="692"/>
    <x v="5"/>
    <x v="0"/>
    <n v="10"/>
    <x v="1"/>
    <n v="29"/>
    <n v="4.2428391699999998E-2"/>
  </r>
  <r>
    <n v="693"/>
    <x v="5"/>
    <x v="0"/>
    <n v="10"/>
    <x v="1"/>
    <n v="29"/>
    <n v="0.20801583060000001"/>
  </r>
  <r>
    <n v="694"/>
    <x v="4"/>
    <x v="0"/>
    <n v="10"/>
    <x v="1"/>
    <n v="29"/>
    <n v="4.2229928022000003"/>
  </r>
  <r>
    <n v="695"/>
    <x v="6"/>
    <x v="0"/>
    <n v="10"/>
    <x v="1"/>
    <n v="29"/>
    <n v="4.0991976480999996"/>
  </r>
  <r>
    <n v="696"/>
    <x v="8"/>
    <x v="0"/>
    <n v="10"/>
    <x v="1"/>
    <n v="29"/>
    <n v="4.1233067275000002"/>
  </r>
  <r>
    <n v="697"/>
    <x v="5"/>
    <x v="0"/>
    <n v="10"/>
    <x v="1"/>
    <n v="30"/>
    <n v="6.5081114699999998E-2"/>
  </r>
  <r>
    <n v="698"/>
    <x v="5"/>
    <x v="0"/>
    <n v="10"/>
    <x v="1"/>
    <n v="30"/>
    <n v="3.6757683899999997E-2"/>
  </r>
  <r>
    <n v="699"/>
    <x v="3"/>
    <x v="0"/>
    <n v="10"/>
    <x v="1"/>
    <n v="30"/>
    <n v="0.56641980329999997"/>
  </r>
  <r>
    <n v="700"/>
    <x v="5"/>
    <x v="0"/>
    <n v="10"/>
    <x v="1"/>
    <n v="30"/>
    <n v="0.1231016467"/>
  </r>
  <r>
    <n v="701"/>
    <x v="8"/>
    <x v="0"/>
    <n v="10"/>
    <x v="1"/>
    <n v="30"/>
    <n v="9.6438508466999995"/>
  </r>
  <r>
    <n v="702"/>
    <x v="5"/>
    <x v="0"/>
    <n v="10"/>
    <x v="1"/>
    <n v="30"/>
    <n v="0.10336859029999999"/>
  </r>
  <r>
    <n v="703"/>
    <x v="6"/>
    <x v="0"/>
    <n v="10"/>
    <x v="1"/>
    <n v="30"/>
    <n v="0.35962550970000001"/>
  </r>
  <r>
    <n v="704"/>
    <x v="5"/>
    <x v="0"/>
    <n v="10"/>
    <x v="1"/>
    <n v="30"/>
    <n v="0.1463065617"/>
  </r>
  <r>
    <n v="705"/>
    <x v="6"/>
    <x v="0"/>
    <n v="10"/>
    <x v="1"/>
    <n v="30"/>
    <n v="0.74824897609999996"/>
  </r>
  <r>
    <n v="706"/>
    <x v="8"/>
    <x v="0"/>
    <n v="10"/>
    <x v="1"/>
    <n v="30"/>
    <n v="3.5909284683"/>
  </r>
  <r>
    <n v="707"/>
    <x v="5"/>
    <x v="0"/>
    <n v="10"/>
    <x v="1"/>
    <n v="30"/>
    <n v="5.73391678E-2"/>
  </r>
  <r>
    <n v="708"/>
    <x v="6"/>
    <x v="0"/>
    <n v="10"/>
    <x v="1"/>
    <n v="30"/>
    <n v="1.3744365410999999"/>
  </r>
  <r>
    <n v="709"/>
    <x v="3"/>
    <x v="0"/>
    <n v="10"/>
    <x v="1"/>
    <n v="30"/>
    <n v="5.6132221838999996"/>
  </r>
  <r>
    <n v="710"/>
    <x v="5"/>
    <x v="0"/>
    <n v="10"/>
    <x v="1"/>
    <n v="30"/>
    <n v="2.1501737936"/>
  </r>
  <r>
    <n v="711"/>
    <x v="0"/>
    <x v="0"/>
    <n v="10"/>
    <x v="1"/>
    <n v="30"/>
    <n v="3.4987937675"/>
  </r>
  <r>
    <n v="712"/>
    <x v="7"/>
    <x v="0"/>
    <n v="10"/>
    <x v="1"/>
    <n v="30"/>
    <n v="19.003865189700001"/>
  </r>
  <r>
    <n v="713"/>
    <x v="5"/>
    <x v="0"/>
    <n v="10"/>
    <x v="1"/>
    <n v="30"/>
    <n v="0.56038411560000001"/>
  </r>
  <r>
    <n v="714"/>
    <x v="5"/>
    <x v="0"/>
    <n v="10"/>
    <x v="1"/>
    <n v="30"/>
    <n v="5.5517606099999998E-2"/>
  </r>
  <r>
    <n v="715"/>
    <x v="5"/>
    <x v="0"/>
    <n v="10"/>
    <x v="1"/>
    <n v="30"/>
    <n v="1.1163254533"/>
  </r>
  <r>
    <n v="716"/>
    <x v="4"/>
    <x v="0"/>
    <n v="10"/>
    <x v="1"/>
    <n v="30"/>
    <n v="1.7253759172000001"/>
  </r>
  <r>
    <n v="717"/>
    <x v="5"/>
    <x v="0"/>
    <n v="10"/>
    <x v="1"/>
    <n v="30"/>
    <n v="0.65648899579999997"/>
  </r>
  <r>
    <n v="718"/>
    <x v="3"/>
    <x v="0"/>
    <n v="10"/>
    <x v="1"/>
    <n v="30"/>
    <n v="1.0982946202999999"/>
  </r>
  <r>
    <n v="719"/>
    <x v="5"/>
    <x v="0"/>
    <n v="10"/>
    <x v="1"/>
    <n v="30"/>
    <n v="0.2467378522"/>
  </r>
  <r>
    <n v="720"/>
    <x v="5"/>
    <x v="0"/>
    <n v="10"/>
    <x v="1"/>
    <n v="30"/>
    <n v="2.7927222500000001E-2"/>
  </r>
  <r>
    <n v="721"/>
    <x v="6"/>
    <x v="0"/>
    <n v="10"/>
    <x v="1"/>
    <n v="30"/>
    <n v="0.49708023969999998"/>
  </r>
  <r>
    <n v="722"/>
    <x v="5"/>
    <x v="0"/>
    <n v="10"/>
    <x v="1"/>
    <n v="31"/>
    <n v="0.15855441640000001"/>
  </r>
  <r>
    <n v="723"/>
    <x v="0"/>
    <x v="0"/>
    <n v="10"/>
    <x v="1"/>
    <n v="31"/>
    <n v="9.7910473688999993"/>
  </r>
  <r>
    <n v="724"/>
    <x v="0"/>
    <x v="0"/>
    <n v="10"/>
    <x v="1"/>
    <n v="31"/>
    <n v="3.5650432453000001"/>
  </r>
  <r>
    <n v="725"/>
    <x v="6"/>
    <x v="0"/>
    <n v="10"/>
    <x v="1"/>
    <n v="31"/>
    <n v="0.66607958420000002"/>
  </r>
  <r>
    <n v="726"/>
    <x v="4"/>
    <x v="0"/>
    <n v="10"/>
    <x v="1"/>
    <n v="31"/>
    <n v="1.7739010578000001"/>
  </r>
  <r>
    <n v="727"/>
    <x v="5"/>
    <x v="0"/>
    <n v="10"/>
    <x v="1"/>
    <n v="31"/>
    <n v="5.4235693100000003E-2"/>
  </r>
  <r>
    <n v="728"/>
    <x v="6"/>
    <x v="0"/>
    <n v="10"/>
    <x v="1"/>
    <n v="31"/>
    <n v="2.3248985936"/>
  </r>
  <r>
    <n v="729"/>
    <x v="8"/>
    <x v="0"/>
    <n v="10"/>
    <x v="1"/>
    <n v="31"/>
    <n v="6.9641428225000004"/>
  </r>
  <r>
    <n v="730"/>
    <x v="5"/>
    <x v="0"/>
    <n v="10"/>
    <x v="1"/>
    <n v="31"/>
    <n v="0.36839977810000002"/>
  </r>
  <r>
    <n v="731"/>
    <x v="1"/>
    <x v="0"/>
    <n v="10"/>
    <x v="1"/>
    <n v="31"/>
    <n v="4.1747415389000002"/>
  </r>
  <r>
    <n v="732"/>
    <x v="6"/>
    <x v="0"/>
    <n v="10"/>
    <x v="1"/>
    <n v="31"/>
    <n v="0.14241415439999999"/>
  </r>
  <r>
    <n v="733"/>
    <x v="5"/>
    <x v="0"/>
    <n v="10"/>
    <x v="1"/>
    <n v="31"/>
    <n v="0.30351462470000001"/>
  </r>
  <r>
    <n v="734"/>
    <x v="6"/>
    <x v="0"/>
    <n v="10"/>
    <x v="1"/>
    <n v="31"/>
    <n v="7.90685208E-2"/>
  </r>
  <r>
    <n v="735"/>
    <x v="5"/>
    <x v="0"/>
    <n v="10"/>
    <x v="1"/>
    <n v="31"/>
    <n v="0.34713408579999999"/>
  </r>
  <r>
    <n v="736"/>
    <x v="3"/>
    <x v="0"/>
    <n v="10"/>
    <x v="1"/>
    <n v="31"/>
    <n v="3.7404249321999998"/>
  </r>
  <r>
    <n v="737"/>
    <x v="6"/>
    <x v="0"/>
    <n v="10"/>
    <x v="1"/>
    <n v="31"/>
    <n v="3.6194578961000001"/>
  </r>
  <r>
    <n v="738"/>
    <x v="8"/>
    <x v="0"/>
    <n v="11"/>
    <x v="2"/>
    <n v="3"/>
    <n v="5.3061516877999999"/>
  </r>
  <r>
    <n v="739"/>
    <x v="8"/>
    <x v="0"/>
    <n v="11"/>
    <x v="2"/>
    <n v="3"/>
    <n v="0.29248663559999999"/>
  </r>
  <r>
    <n v="740"/>
    <x v="6"/>
    <x v="0"/>
    <n v="11"/>
    <x v="2"/>
    <n v="3"/>
    <n v="0.88594839970000006"/>
  </r>
  <r>
    <n v="741"/>
    <x v="4"/>
    <x v="0"/>
    <n v="11"/>
    <x v="2"/>
    <n v="3"/>
    <n v="1.8326644103"/>
  </r>
  <r>
    <n v="742"/>
    <x v="2"/>
    <x v="0"/>
    <n v="11"/>
    <x v="2"/>
    <n v="3"/>
    <n v="0.29438598640000002"/>
  </r>
  <r>
    <n v="743"/>
    <x v="3"/>
    <x v="0"/>
    <n v="11"/>
    <x v="2"/>
    <n v="3"/>
    <n v="1.3162879038999999"/>
  </r>
  <r>
    <n v="744"/>
    <x v="5"/>
    <x v="0"/>
    <n v="11"/>
    <x v="2"/>
    <n v="3"/>
    <n v="6.0775216700000002E-2"/>
  </r>
  <r>
    <n v="745"/>
    <x v="6"/>
    <x v="0"/>
    <n v="11"/>
    <x v="2"/>
    <n v="3"/>
    <n v="1.5149845944"/>
  </r>
  <r>
    <n v="746"/>
    <x v="5"/>
    <x v="0"/>
    <n v="11"/>
    <x v="2"/>
    <n v="3"/>
    <n v="7.8706324530999998"/>
  </r>
  <r>
    <n v="747"/>
    <x v="8"/>
    <x v="0"/>
    <n v="11"/>
    <x v="2"/>
    <n v="3"/>
    <n v="0.85105287389999995"/>
  </r>
  <r>
    <n v="748"/>
    <x v="3"/>
    <x v="0"/>
    <n v="11"/>
    <x v="2"/>
    <n v="3"/>
    <n v="3.9001234949999999"/>
  </r>
  <r>
    <n v="749"/>
    <x v="5"/>
    <x v="0"/>
    <n v="11"/>
    <x v="2"/>
    <n v="3"/>
    <n v="0.26982041109999999"/>
  </r>
  <r>
    <n v="750"/>
    <x v="6"/>
    <x v="0"/>
    <n v="11"/>
    <x v="2"/>
    <n v="3"/>
    <n v="2.4401522617000002"/>
  </r>
  <r>
    <n v="751"/>
    <x v="2"/>
    <x v="0"/>
    <n v="11"/>
    <x v="2"/>
    <n v="3"/>
    <n v="2.0363898713999999"/>
  </r>
  <r>
    <n v="752"/>
    <x v="8"/>
    <x v="0"/>
    <n v="11"/>
    <x v="2"/>
    <n v="3"/>
    <n v="18.568860839399999"/>
  </r>
  <r>
    <n v="753"/>
    <x v="4"/>
    <x v="0"/>
    <n v="11"/>
    <x v="2"/>
    <n v="3"/>
    <n v="2.7449962011000002"/>
  </r>
  <r>
    <n v="754"/>
    <x v="6"/>
    <x v="0"/>
    <n v="11"/>
    <x v="2"/>
    <n v="3"/>
    <n v="0.57755529859999999"/>
  </r>
  <r>
    <n v="755"/>
    <x v="3"/>
    <x v="0"/>
    <n v="11"/>
    <x v="2"/>
    <n v="3"/>
    <n v="16.380783870799998"/>
  </r>
  <r>
    <n v="756"/>
    <x v="5"/>
    <x v="0"/>
    <n v="11"/>
    <x v="2"/>
    <n v="3"/>
    <n v="1.3881296999999999E-3"/>
  </r>
  <r>
    <n v="757"/>
    <x v="7"/>
    <x v="0"/>
    <n v="11"/>
    <x v="2"/>
    <n v="3"/>
    <n v="0.52356280499999996"/>
  </r>
  <r>
    <n v="758"/>
    <x v="6"/>
    <x v="0"/>
    <n v="11"/>
    <x v="2"/>
    <n v="3"/>
    <n v="0.68792333139999995"/>
  </r>
  <r>
    <n v="759"/>
    <x v="5"/>
    <x v="0"/>
    <n v="11"/>
    <x v="2"/>
    <n v="3"/>
    <n v="5.2260995300000002E-2"/>
  </r>
  <r>
    <n v="760"/>
    <x v="6"/>
    <x v="0"/>
    <n v="11"/>
    <x v="2"/>
    <n v="3"/>
    <n v="1.1847381014"/>
  </r>
  <r>
    <n v="761"/>
    <x v="3"/>
    <x v="0"/>
    <n v="11"/>
    <x v="2"/>
    <n v="3"/>
    <n v="0.91236821310000005"/>
  </r>
  <r>
    <n v="762"/>
    <x v="3"/>
    <x v="0"/>
    <n v="11"/>
    <x v="2"/>
    <n v="3"/>
    <n v="14.658805703900001"/>
  </r>
  <r>
    <n v="763"/>
    <x v="8"/>
    <x v="0"/>
    <n v="11"/>
    <x v="2"/>
    <n v="4"/>
    <n v="10.142779577800001"/>
  </r>
  <r>
    <n v="764"/>
    <x v="5"/>
    <x v="0"/>
    <n v="11"/>
    <x v="2"/>
    <n v="4"/>
    <n v="1.1870966392"/>
  </r>
  <r>
    <n v="765"/>
    <x v="8"/>
    <x v="0"/>
    <n v="11"/>
    <x v="2"/>
    <n v="4"/>
    <n v="4.3372558625000002"/>
  </r>
  <r>
    <n v="766"/>
    <x v="1"/>
    <x v="0"/>
    <n v="11"/>
    <x v="2"/>
    <n v="4"/>
    <n v="3.6785878292"/>
  </r>
  <r>
    <n v="767"/>
    <x v="5"/>
    <x v="0"/>
    <n v="11"/>
    <x v="2"/>
    <n v="4"/>
    <n v="9.4520751405999999"/>
  </r>
  <r>
    <n v="768"/>
    <x v="4"/>
    <x v="0"/>
    <n v="11"/>
    <x v="2"/>
    <n v="4"/>
    <n v="6.8540280971999996"/>
  </r>
  <r>
    <n v="769"/>
    <x v="6"/>
    <x v="0"/>
    <n v="11"/>
    <x v="2"/>
    <n v="4"/>
    <n v="2.5210411800000001"/>
  </r>
  <r>
    <n v="770"/>
    <x v="0"/>
    <x v="0"/>
    <n v="11"/>
    <x v="2"/>
    <n v="4"/>
    <n v="4.7284323988999999"/>
  </r>
  <r>
    <n v="771"/>
    <x v="8"/>
    <x v="0"/>
    <n v="11"/>
    <x v="2"/>
    <n v="4"/>
    <n v="1.5591951094000001"/>
  </r>
  <r>
    <n v="772"/>
    <x v="6"/>
    <x v="0"/>
    <n v="11"/>
    <x v="2"/>
    <n v="4"/>
    <n v="1.8346889608000001"/>
  </r>
  <r>
    <n v="773"/>
    <x v="8"/>
    <x v="0"/>
    <n v="11"/>
    <x v="2"/>
    <n v="4"/>
    <n v="1.2609664367"/>
  </r>
  <r>
    <n v="774"/>
    <x v="5"/>
    <x v="0"/>
    <n v="11"/>
    <x v="2"/>
    <n v="4"/>
    <n v="0.82045610859999996"/>
  </r>
  <r>
    <n v="775"/>
    <x v="7"/>
    <x v="0"/>
    <n v="11"/>
    <x v="2"/>
    <n v="4"/>
    <n v="0.1630719719"/>
  </r>
  <r>
    <n v="776"/>
    <x v="6"/>
    <x v="0"/>
    <n v="11"/>
    <x v="2"/>
    <n v="4"/>
    <n v="0.83121503610000003"/>
  </r>
  <r>
    <n v="777"/>
    <x v="5"/>
    <x v="0"/>
    <n v="11"/>
    <x v="2"/>
    <n v="4"/>
    <n v="4.7606254700000003E-2"/>
  </r>
  <r>
    <n v="778"/>
    <x v="6"/>
    <x v="0"/>
    <n v="11"/>
    <x v="2"/>
    <n v="4"/>
    <n v="0.17284862640000001"/>
  </r>
  <r>
    <n v="779"/>
    <x v="5"/>
    <x v="0"/>
    <n v="11"/>
    <x v="2"/>
    <n v="4"/>
    <n v="0.437749155"/>
  </r>
  <r>
    <n v="780"/>
    <x v="8"/>
    <x v="0"/>
    <n v="11"/>
    <x v="2"/>
    <n v="5"/>
    <n v="8.0972084522000003"/>
  </r>
  <r>
    <n v="781"/>
    <x v="5"/>
    <x v="0"/>
    <n v="11"/>
    <x v="2"/>
    <n v="5"/>
    <n v="0.8482725928"/>
  </r>
  <r>
    <n v="782"/>
    <x v="1"/>
    <x v="0"/>
    <n v="11"/>
    <x v="2"/>
    <n v="5"/>
    <n v="3.5900287714000001"/>
  </r>
  <r>
    <n v="783"/>
    <x v="1"/>
    <x v="0"/>
    <n v="11"/>
    <x v="2"/>
    <n v="5"/>
    <n v="3.0013935327999999"/>
  </r>
  <r>
    <n v="784"/>
    <x v="6"/>
    <x v="0"/>
    <n v="11"/>
    <x v="2"/>
    <n v="5"/>
    <n v="1.420499935"/>
  </r>
  <r>
    <n v="785"/>
    <x v="4"/>
    <x v="0"/>
    <n v="11"/>
    <x v="2"/>
    <n v="5"/>
    <n v="1.4917563828"/>
  </r>
  <r>
    <n v="786"/>
    <x v="7"/>
    <x v="0"/>
    <n v="11"/>
    <x v="2"/>
    <n v="5"/>
    <n v="0.63837227439999999"/>
  </r>
  <r>
    <n v="787"/>
    <x v="6"/>
    <x v="0"/>
    <n v="11"/>
    <x v="2"/>
    <n v="5"/>
    <n v="0.88003247689999997"/>
  </r>
  <r>
    <n v="788"/>
    <x v="3"/>
    <x v="0"/>
    <n v="11"/>
    <x v="2"/>
    <n v="5"/>
    <n v="3.1931260603"/>
  </r>
  <r>
    <n v="789"/>
    <x v="3"/>
    <x v="0"/>
    <n v="11"/>
    <x v="2"/>
    <n v="5"/>
    <n v="6.0993053100000001"/>
  </r>
  <r>
    <n v="790"/>
    <x v="5"/>
    <x v="0"/>
    <n v="11"/>
    <x v="2"/>
    <n v="5"/>
    <n v="6.5011685299999997E-2"/>
  </r>
  <r>
    <n v="791"/>
    <x v="5"/>
    <x v="0"/>
    <n v="11"/>
    <x v="2"/>
    <n v="5"/>
    <n v="8.7080052500000005E-2"/>
  </r>
  <r>
    <n v="792"/>
    <x v="6"/>
    <x v="0"/>
    <n v="11"/>
    <x v="2"/>
    <n v="5"/>
    <n v="3.6703952586000002"/>
  </r>
  <r>
    <n v="793"/>
    <x v="8"/>
    <x v="0"/>
    <n v="11"/>
    <x v="2"/>
    <n v="5"/>
    <n v="2.1483433597000001"/>
  </r>
  <r>
    <n v="794"/>
    <x v="5"/>
    <x v="0"/>
    <n v="11"/>
    <x v="2"/>
    <n v="5"/>
    <n v="5.0415040600000002E-2"/>
  </r>
  <r>
    <n v="795"/>
    <x v="5"/>
    <x v="0"/>
    <n v="11"/>
    <x v="2"/>
    <n v="5"/>
    <n v="3.7095892800000002E-2"/>
  </r>
  <r>
    <n v="796"/>
    <x v="5"/>
    <x v="0"/>
    <n v="11"/>
    <x v="2"/>
    <n v="5"/>
    <n v="6.8611386400000002E-2"/>
  </r>
  <r>
    <n v="797"/>
    <x v="5"/>
    <x v="0"/>
    <n v="11"/>
    <x v="2"/>
    <n v="5"/>
    <n v="2.3432483099999998E-2"/>
  </r>
  <r>
    <n v="798"/>
    <x v="5"/>
    <x v="0"/>
    <n v="11"/>
    <x v="2"/>
    <n v="5"/>
    <n v="8.6629346400000001E-2"/>
  </r>
  <r>
    <n v="799"/>
    <x v="6"/>
    <x v="0"/>
    <n v="11"/>
    <x v="2"/>
    <n v="5"/>
    <n v="0.24249274169999999"/>
  </r>
  <r>
    <n v="800"/>
    <x v="3"/>
    <x v="0"/>
    <n v="11"/>
    <x v="2"/>
    <n v="6"/>
    <n v="2.1454833881000002"/>
  </r>
  <r>
    <n v="801"/>
    <x v="5"/>
    <x v="0"/>
    <n v="11"/>
    <x v="2"/>
    <n v="6"/>
    <n v="0.2597950228"/>
  </r>
  <r>
    <n v="802"/>
    <x v="8"/>
    <x v="0"/>
    <n v="11"/>
    <x v="2"/>
    <n v="6"/>
    <n v="3.2136020438999999"/>
  </r>
  <r>
    <n v="803"/>
    <x v="6"/>
    <x v="0"/>
    <n v="11"/>
    <x v="2"/>
    <n v="6"/>
    <n v="1.1094276614"/>
  </r>
  <r>
    <n v="804"/>
    <x v="1"/>
    <x v="0"/>
    <n v="11"/>
    <x v="2"/>
    <n v="6"/>
    <n v="26.6322769758"/>
  </r>
  <r>
    <n v="805"/>
    <x v="5"/>
    <x v="0"/>
    <n v="11"/>
    <x v="2"/>
    <n v="6"/>
    <n v="0.1478259847"/>
  </r>
  <r>
    <n v="806"/>
    <x v="5"/>
    <x v="0"/>
    <n v="11"/>
    <x v="2"/>
    <n v="6"/>
    <n v="0.14214272999999999"/>
  </r>
  <r>
    <n v="807"/>
    <x v="4"/>
    <x v="0"/>
    <n v="11"/>
    <x v="2"/>
    <n v="6"/>
    <n v="1.4501750600000001"/>
  </r>
  <r>
    <n v="808"/>
    <x v="5"/>
    <x v="0"/>
    <n v="11"/>
    <x v="2"/>
    <n v="6"/>
    <n v="0.21183052220000001"/>
  </r>
  <r>
    <n v="809"/>
    <x v="5"/>
    <x v="0"/>
    <n v="11"/>
    <x v="2"/>
    <n v="6"/>
    <n v="4.7989451099999997E-2"/>
  </r>
  <r>
    <n v="810"/>
    <x v="5"/>
    <x v="0"/>
    <n v="11"/>
    <x v="2"/>
    <n v="6"/>
    <n v="5.8939524700000002E-2"/>
  </r>
  <r>
    <n v="811"/>
    <x v="5"/>
    <x v="0"/>
    <n v="11"/>
    <x v="2"/>
    <n v="6"/>
    <n v="1.2330992360999999"/>
  </r>
  <r>
    <n v="812"/>
    <x v="0"/>
    <x v="0"/>
    <n v="11"/>
    <x v="2"/>
    <n v="6"/>
    <n v="6.5460677358000003"/>
  </r>
  <r>
    <n v="813"/>
    <x v="3"/>
    <x v="0"/>
    <n v="11"/>
    <x v="2"/>
    <n v="6"/>
    <n v="0.17375314310000001"/>
  </r>
  <r>
    <n v="814"/>
    <x v="8"/>
    <x v="0"/>
    <n v="11"/>
    <x v="2"/>
    <n v="6"/>
    <n v="6.3694522914"/>
  </r>
  <r>
    <n v="815"/>
    <x v="5"/>
    <x v="0"/>
    <n v="11"/>
    <x v="2"/>
    <n v="6"/>
    <n v="1.8917031681000001"/>
  </r>
  <r>
    <n v="816"/>
    <x v="5"/>
    <x v="0"/>
    <n v="11"/>
    <x v="2"/>
    <n v="6"/>
    <n v="0.41539609690000001"/>
  </r>
  <r>
    <n v="817"/>
    <x v="5"/>
    <x v="0"/>
    <n v="11"/>
    <x v="2"/>
    <n v="6"/>
    <n v="0.24963176440000001"/>
  </r>
  <r>
    <n v="818"/>
    <x v="4"/>
    <x v="0"/>
    <n v="11"/>
    <x v="2"/>
    <n v="6"/>
    <n v="2.1010258482999999"/>
  </r>
  <r>
    <n v="819"/>
    <x v="5"/>
    <x v="0"/>
    <n v="11"/>
    <x v="2"/>
    <n v="6"/>
    <n v="3.4486555000000002E-2"/>
  </r>
  <r>
    <n v="820"/>
    <x v="5"/>
    <x v="0"/>
    <n v="11"/>
    <x v="2"/>
    <n v="6"/>
    <n v="0.20698987029999999"/>
  </r>
  <r>
    <n v="821"/>
    <x v="6"/>
    <x v="0"/>
    <n v="11"/>
    <x v="2"/>
    <n v="6"/>
    <n v="0.3608675281"/>
  </r>
  <r>
    <n v="822"/>
    <x v="5"/>
    <x v="0"/>
    <n v="11"/>
    <x v="2"/>
    <n v="6"/>
    <n v="0.65508353939999997"/>
  </r>
  <r>
    <n v="823"/>
    <x v="8"/>
    <x v="0"/>
    <n v="11"/>
    <x v="2"/>
    <n v="6"/>
    <n v="0.51090298749999996"/>
  </r>
  <r>
    <n v="824"/>
    <x v="3"/>
    <x v="0"/>
    <n v="11"/>
    <x v="2"/>
    <n v="7"/>
    <n v="0.96735186920000005"/>
  </r>
  <r>
    <n v="825"/>
    <x v="5"/>
    <x v="0"/>
    <n v="11"/>
    <x v="2"/>
    <n v="7"/>
    <n v="0.1373928033"/>
  </r>
  <r>
    <n v="826"/>
    <x v="0"/>
    <x v="0"/>
    <n v="11"/>
    <x v="2"/>
    <n v="7"/>
    <n v="7.7965821189"/>
  </r>
  <r>
    <n v="827"/>
    <x v="5"/>
    <x v="0"/>
    <n v="11"/>
    <x v="2"/>
    <n v="7"/>
    <n v="8.0356444200000002E-2"/>
  </r>
  <r>
    <n v="828"/>
    <x v="5"/>
    <x v="0"/>
    <n v="11"/>
    <x v="2"/>
    <n v="7"/>
    <n v="3.1736273475000001"/>
  </r>
  <r>
    <n v="829"/>
    <x v="8"/>
    <x v="0"/>
    <n v="11"/>
    <x v="2"/>
    <n v="7"/>
    <n v="9.2449090328000008"/>
  </r>
  <r>
    <n v="830"/>
    <x v="8"/>
    <x v="0"/>
    <n v="11"/>
    <x v="2"/>
    <n v="7"/>
    <n v="3.4133895666999998"/>
  </r>
  <r>
    <n v="831"/>
    <x v="3"/>
    <x v="0"/>
    <n v="11"/>
    <x v="2"/>
    <n v="7"/>
    <n v="5.7356024343999996"/>
  </r>
  <r>
    <n v="832"/>
    <x v="5"/>
    <x v="0"/>
    <n v="11"/>
    <x v="2"/>
    <n v="7"/>
    <n v="0.57259809750000001"/>
  </r>
  <r>
    <n v="833"/>
    <x v="5"/>
    <x v="0"/>
    <n v="11"/>
    <x v="2"/>
    <n v="7"/>
    <n v="1.7824271186"/>
  </r>
  <r>
    <n v="834"/>
    <x v="5"/>
    <x v="0"/>
    <n v="11"/>
    <x v="2"/>
    <n v="7"/>
    <n v="0.31463237529999999"/>
  </r>
  <r>
    <n v="835"/>
    <x v="1"/>
    <x v="0"/>
    <n v="11"/>
    <x v="2"/>
    <n v="7"/>
    <n v="1.9300739247000001"/>
  </r>
  <r>
    <n v="836"/>
    <x v="5"/>
    <x v="0"/>
    <n v="11"/>
    <x v="2"/>
    <n v="7"/>
    <n v="0.23621312999999999"/>
  </r>
  <r>
    <n v="837"/>
    <x v="5"/>
    <x v="0"/>
    <n v="11"/>
    <x v="2"/>
    <n v="7"/>
    <n v="6.7195198100000006E-2"/>
  </r>
  <r>
    <n v="838"/>
    <x v="5"/>
    <x v="0"/>
    <n v="11"/>
    <x v="2"/>
    <n v="7"/>
    <n v="0.5622211775"/>
  </r>
  <r>
    <n v="839"/>
    <x v="5"/>
    <x v="0"/>
    <n v="11"/>
    <x v="2"/>
    <n v="7"/>
    <n v="5.4312736100000002E-2"/>
  </r>
  <r>
    <n v="840"/>
    <x v="5"/>
    <x v="0"/>
    <n v="11"/>
    <x v="2"/>
    <n v="7"/>
    <n v="5.6324664699999999E-2"/>
  </r>
  <r>
    <n v="841"/>
    <x v="5"/>
    <x v="0"/>
    <n v="11"/>
    <x v="2"/>
    <n v="7"/>
    <n v="6.78944925E-2"/>
  </r>
  <r>
    <n v="842"/>
    <x v="5"/>
    <x v="0"/>
    <n v="11"/>
    <x v="2"/>
    <n v="7"/>
    <n v="0.29506548310000003"/>
  </r>
  <r>
    <n v="843"/>
    <x v="7"/>
    <x v="0"/>
    <n v="11"/>
    <x v="2"/>
    <n v="10"/>
    <n v="1.4514459555999999"/>
  </r>
  <r>
    <n v="844"/>
    <x v="8"/>
    <x v="0"/>
    <n v="11"/>
    <x v="2"/>
    <n v="10"/>
    <n v="0.7904295683"/>
  </r>
  <r>
    <n v="845"/>
    <x v="0"/>
    <x v="0"/>
    <n v="11"/>
    <x v="2"/>
    <n v="10"/>
    <n v="2.2620302872"/>
  </r>
  <r>
    <n v="846"/>
    <x v="5"/>
    <x v="0"/>
    <n v="11"/>
    <x v="2"/>
    <n v="10"/>
    <n v="0.79391346890000003"/>
  </r>
  <r>
    <n v="847"/>
    <x v="4"/>
    <x v="0"/>
    <n v="11"/>
    <x v="2"/>
    <n v="10"/>
    <n v="5.0237883364"/>
  </r>
  <r>
    <n v="848"/>
    <x v="5"/>
    <x v="0"/>
    <n v="11"/>
    <x v="2"/>
    <n v="10"/>
    <n v="1.0749749886"/>
  </r>
  <r>
    <n v="849"/>
    <x v="8"/>
    <x v="0"/>
    <n v="11"/>
    <x v="2"/>
    <n v="10"/>
    <n v="3.1535037061"/>
  </r>
  <r>
    <n v="850"/>
    <x v="5"/>
    <x v="0"/>
    <n v="11"/>
    <x v="2"/>
    <n v="10"/>
    <n v="7.9249408494000004"/>
  </r>
  <r>
    <n v="851"/>
    <x v="5"/>
    <x v="0"/>
    <n v="11"/>
    <x v="2"/>
    <n v="10"/>
    <n v="0.2053168839"/>
  </r>
  <r>
    <n v="852"/>
    <x v="5"/>
    <x v="0"/>
    <n v="11"/>
    <x v="2"/>
    <n v="10"/>
    <n v="1.4018784278"/>
  </r>
  <r>
    <n v="853"/>
    <x v="4"/>
    <x v="0"/>
    <n v="11"/>
    <x v="2"/>
    <n v="10"/>
    <n v="8.5371060000000003E-4"/>
  </r>
  <r>
    <n v="854"/>
    <x v="4"/>
    <x v="0"/>
    <n v="11"/>
    <x v="2"/>
    <n v="10"/>
    <n v="6.4818263630999997"/>
  </r>
  <r>
    <n v="855"/>
    <x v="1"/>
    <x v="0"/>
    <n v="11"/>
    <x v="2"/>
    <n v="10"/>
    <n v="1.3735977114"/>
  </r>
  <r>
    <n v="856"/>
    <x v="3"/>
    <x v="0"/>
    <n v="11"/>
    <x v="2"/>
    <n v="10"/>
    <n v="23.3774992936"/>
  </r>
  <r>
    <n v="857"/>
    <x v="0"/>
    <x v="0"/>
    <n v="11"/>
    <x v="2"/>
    <n v="10"/>
    <n v="2.0975267088999998"/>
  </r>
  <r>
    <n v="858"/>
    <x v="5"/>
    <x v="0"/>
    <n v="11"/>
    <x v="2"/>
    <n v="10"/>
    <n v="7.1933957199999995E-2"/>
  </r>
  <r>
    <n v="859"/>
    <x v="5"/>
    <x v="0"/>
    <n v="11"/>
    <x v="2"/>
    <n v="10"/>
    <n v="1.1449388019"/>
  </r>
  <r>
    <n v="860"/>
    <x v="8"/>
    <x v="0"/>
    <n v="11"/>
    <x v="2"/>
    <n v="10"/>
    <n v="23.8677473692"/>
  </r>
  <r>
    <n v="861"/>
    <x v="8"/>
    <x v="0"/>
    <n v="11"/>
    <x v="2"/>
    <n v="10"/>
    <n v="4.1412482646999997"/>
  </r>
  <r>
    <n v="862"/>
    <x v="5"/>
    <x v="0"/>
    <n v="11"/>
    <x v="2"/>
    <n v="10"/>
    <n v="0.1158928308"/>
  </r>
  <r>
    <n v="863"/>
    <x v="5"/>
    <x v="0"/>
    <n v="11"/>
    <x v="2"/>
    <n v="10"/>
    <n v="1.9019731606000001"/>
  </r>
  <r>
    <n v="864"/>
    <x v="7"/>
    <x v="0"/>
    <n v="11"/>
    <x v="2"/>
    <n v="10"/>
    <n v="2.5675164100000001"/>
  </r>
  <r>
    <n v="865"/>
    <x v="5"/>
    <x v="0"/>
    <n v="11"/>
    <x v="2"/>
    <n v="10"/>
    <n v="0.96943352579999997"/>
  </r>
  <r>
    <n v="866"/>
    <x v="4"/>
    <x v="0"/>
    <n v="11"/>
    <x v="2"/>
    <n v="10"/>
    <n v="0.95663123530000005"/>
  </r>
  <r>
    <n v="867"/>
    <x v="5"/>
    <x v="0"/>
    <n v="11"/>
    <x v="2"/>
    <n v="10"/>
    <n v="0.14471222919999999"/>
  </r>
  <r>
    <n v="868"/>
    <x v="8"/>
    <x v="0"/>
    <n v="11"/>
    <x v="2"/>
    <n v="11"/>
    <n v="10.0240049428"/>
  </r>
  <r>
    <n v="869"/>
    <x v="5"/>
    <x v="0"/>
    <n v="11"/>
    <x v="2"/>
    <n v="11"/>
    <n v="9.9506449113999995"/>
  </r>
  <r>
    <n v="870"/>
    <x v="6"/>
    <x v="0"/>
    <n v="11"/>
    <x v="2"/>
    <n v="11"/>
    <n v="1.1486977599999999"/>
  </r>
  <r>
    <n v="871"/>
    <x v="4"/>
    <x v="0"/>
    <n v="11"/>
    <x v="2"/>
    <n v="11"/>
    <n v="3.5683078305999998"/>
  </r>
  <r>
    <n v="872"/>
    <x v="5"/>
    <x v="0"/>
    <n v="11"/>
    <x v="2"/>
    <n v="11"/>
    <n v="3.5074400485999999"/>
  </r>
  <r>
    <n v="873"/>
    <x v="8"/>
    <x v="0"/>
    <n v="11"/>
    <x v="2"/>
    <n v="11"/>
    <n v="0.58994227720000003"/>
  </r>
  <r>
    <n v="874"/>
    <x v="0"/>
    <x v="0"/>
    <n v="11"/>
    <x v="2"/>
    <n v="11"/>
    <n v="1.9190707413999999"/>
  </r>
  <r>
    <n v="875"/>
    <x v="6"/>
    <x v="0"/>
    <n v="11"/>
    <x v="2"/>
    <n v="11"/>
    <n v="0.61107319530000004"/>
  </r>
  <r>
    <n v="876"/>
    <x v="5"/>
    <x v="0"/>
    <n v="11"/>
    <x v="2"/>
    <n v="11"/>
    <n v="0.4873330783"/>
  </r>
  <r>
    <n v="877"/>
    <x v="2"/>
    <x v="0"/>
    <n v="11"/>
    <x v="2"/>
    <n v="11"/>
    <n v="4.0287017193999999"/>
  </r>
  <r>
    <n v="878"/>
    <x v="0"/>
    <x v="0"/>
    <n v="11"/>
    <x v="2"/>
    <n v="11"/>
    <n v="4.1375595439000001"/>
  </r>
  <r>
    <n v="879"/>
    <x v="5"/>
    <x v="0"/>
    <n v="11"/>
    <x v="2"/>
    <n v="11"/>
    <n v="0.17647087559999999"/>
  </r>
  <r>
    <n v="880"/>
    <x v="5"/>
    <x v="0"/>
    <n v="11"/>
    <x v="2"/>
    <n v="11"/>
    <n v="0.13929629830000001"/>
  </r>
  <r>
    <n v="881"/>
    <x v="5"/>
    <x v="0"/>
    <n v="11"/>
    <x v="2"/>
    <n v="11"/>
    <n v="0.38831680419999998"/>
  </r>
  <r>
    <n v="882"/>
    <x v="5"/>
    <x v="0"/>
    <n v="11"/>
    <x v="2"/>
    <n v="11"/>
    <n v="1.2229178192000001"/>
  </r>
  <r>
    <n v="883"/>
    <x v="8"/>
    <x v="0"/>
    <n v="11"/>
    <x v="2"/>
    <n v="11"/>
    <n v="1.0399812200000001E-2"/>
  </r>
  <r>
    <n v="884"/>
    <x v="5"/>
    <x v="0"/>
    <n v="11"/>
    <x v="2"/>
    <n v="11"/>
    <n v="1.9756509114"/>
  </r>
  <r>
    <n v="885"/>
    <x v="1"/>
    <x v="0"/>
    <n v="11"/>
    <x v="2"/>
    <n v="11"/>
    <n v="7.8012257999999996E-3"/>
  </r>
  <r>
    <n v="886"/>
    <x v="3"/>
    <x v="0"/>
    <n v="11"/>
    <x v="2"/>
    <n v="11"/>
    <n v="0.83332573139999999"/>
  </r>
  <r>
    <n v="887"/>
    <x v="1"/>
    <x v="0"/>
    <n v="11"/>
    <x v="2"/>
    <n v="11"/>
    <n v="9.5341552999999996E-3"/>
  </r>
  <r>
    <n v="888"/>
    <x v="1"/>
    <x v="0"/>
    <n v="11"/>
    <x v="2"/>
    <n v="11"/>
    <n v="7.2184280000000005E-4"/>
  </r>
  <r>
    <n v="889"/>
    <x v="1"/>
    <x v="0"/>
    <n v="11"/>
    <x v="2"/>
    <n v="11"/>
    <n v="0.86711014310000001"/>
  </r>
  <r>
    <n v="890"/>
    <x v="3"/>
    <x v="0"/>
    <n v="11"/>
    <x v="2"/>
    <n v="11"/>
    <n v="0.53863778750000002"/>
  </r>
  <r>
    <n v="891"/>
    <x v="8"/>
    <x v="0"/>
    <n v="11"/>
    <x v="2"/>
    <n v="12"/>
    <n v="3.2427881403000001"/>
  </r>
  <r>
    <n v="892"/>
    <x v="8"/>
    <x v="0"/>
    <n v="11"/>
    <x v="2"/>
    <n v="12"/>
    <n v="1.7293502511000001"/>
  </r>
  <r>
    <n v="893"/>
    <x v="5"/>
    <x v="0"/>
    <n v="11"/>
    <x v="2"/>
    <n v="12"/>
    <n v="1.6187388310999999"/>
  </r>
  <r>
    <n v="894"/>
    <x v="0"/>
    <x v="0"/>
    <n v="11"/>
    <x v="2"/>
    <n v="12"/>
    <n v="3.6214135550000002"/>
  </r>
  <r>
    <n v="895"/>
    <x v="6"/>
    <x v="0"/>
    <n v="11"/>
    <x v="2"/>
    <n v="12"/>
    <n v="9.5392353736000004"/>
  </r>
  <r>
    <n v="896"/>
    <x v="1"/>
    <x v="0"/>
    <n v="11"/>
    <x v="2"/>
    <n v="12"/>
    <n v="8.9675229916999992"/>
  </r>
  <r>
    <n v="897"/>
    <x v="5"/>
    <x v="0"/>
    <n v="11"/>
    <x v="2"/>
    <n v="12"/>
    <n v="2.0898875499999998"/>
  </r>
  <r>
    <n v="898"/>
    <x v="3"/>
    <x v="0"/>
    <n v="11"/>
    <x v="2"/>
    <n v="12"/>
    <n v="3.7387409063999999"/>
  </r>
  <r>
    <n v="899"/>
    <x v="0"/>
    <x v="0"/>
    <n v="11"/>
    <x v="2"/>
    <n v="12"/>
    <n v="4.9508668456000002"/>
  </r>
  <r>
    <n v="900"/>
    <x v="4"/>
    <x v="0"/>
    <n v="11"/>
    <x v="2"/>
    <n v="12"/>
    <n v="6.3363822983000002"/>
  </r>
  <r>
    <n v="901"/>
    <x v="0"/>
    <x v="0"/>
    <n v="11"/>
    <x v="2"/>
    <n v="12"/>
    <n v="4.2025655172"/>
  </r>
  <r>
    <n v="902"/>
    <x v="5"/>
    <x v="0"/>
    <n v="11"/>
    <x v="2"/>
    <n v="12"/>
    <n v="1.3598173347"/>
  </r>
  <r>
    <n v="903"/>
    <x v="3"/>
    <x v="0"/>
    <n v="11"/>
    <x v="2"/>
    <n v="12"/>
    <n v="2.2533627066999999"/>
  </r>
  <r>
    <n v="904"/>
    <x v="6"/>
    <x v="0"/>
    <n v="11"/>
    <x v="2"/>
    <n v="12"/>
    <n v="3.0668123972000001"/>
  </r>
  <r>
    <n v="905"/>
    <x v="3"/>
    <x v="0"/>
    <n v="11"/>
    <x v="2"/>
    <n v="12"/>
    <n v="0.32016580360000002"/>
  </r>
  <r>
    <n v="906"/>
    <x v="4"/>
    <x v="0"/>
    <n v="11"/>
    <x v="2"/>
    <n v="12"/>
    <n v="1.7738820528000001"/>
  </r>
  <r>
    <n v="907"/>
    <x v="0"/>
    <x v="0"/>
    <n v="11"/>
    <x v="2"/>
    <n v="12"/>
    <n v="0.48321195859999999"/>
  </r>
  <r>
    <n v="908"/>
    <x v="8"/>
    <x v="0"/>
    <n v="11"/>
    <x v="2"/>
    <n v="12"/>
    <n v="0.54219561189999999"/>
  </r>
  <r>
    <n v="909"/>
    <x v="5"/>
    <x v="0"/>
    <n v="11"/>
    <x v="2"/>
    <n v="13"/>
    <n v="2.38811219E-2"/>
  </r>
  <r>
    <n v="910"/>
    <x v="5"/>
    <x v="0"/>
    <n v="11"/>
    <x v="2"/>
    <n v="13"/>
    <n v="2.8874307799999999E-2"/>
  </r>
  <r>
    <n v="911"/>
    <x v="5"/>
    <x v="0"/>
    <n v="11"/>
    <x v="2"/>
    <n v="13"/>
    <n v="0.25529602359999998"/>
  </r>
  <r>
    <n v="912"/>
    <x v="4"/>
    <x v="0"/>
    <n v="11"/>
    <x v="2"/>
    <n v="13"/>
    <n v="8.7796475133000005"/>
  </r>
  <r>
    <n v="913"/>
    <x v="5"/>
    <x v="0"/>
    <n v="11"/>
    <x v="2"/>
    <n v="13"/>
    <n v="0.1023032383"/>
  </r>
  <r>
    <n v="914"/>
    <x v="5"/>
    <x v="0"/>
    <n v="11"/>
    <x v="2"/>
    <n v="13"/>
    <n v="0.34623727999999998"/>
  </r>
  <r>
    <n v="915"/>
    <x v="5"/>
    <x v="0"/>
    <n v="11"/>
    <x v="2"/>
    <n v="13"/>
    <n v="2.0531852094"/>
  </r>
  <r>
    <n v="916"/>
    <x v="5"/>
    <x v="0"/>
    <n v="11"/>
    <x v="2"/>
    <n v="13"/>
    <n v="0.83816383080000001"/>
  </r>
  <r>
    <n v="917"/>
    <x v="5"/>
    <x v="0"/>
    <n v="11"/>
    <x v="2"/>
    <n v="13"/>
    <n v="0.2190293603"/>
  </r>
  <r>
    <n v="918"/>
    <x v="6"/>
    <x v="0"/>
    <n v="11"/>
    <x v="2"/>
    <n v="13"/>
    <n v="1.9067181997"/>
  </r>
  <r>
    <n v="919"/>
    <x v="5"/>
    <x v="0"/>
    <n v="11"/>
    <x v="2"/>
    <n v="13"/>
    <n v="1.7631912856"/>
  </r>
  <r>
    <n v="920"/>
    <x v="8"/>
    <x v="0"/>
    <n v="11"/>
    <x v="2"/>
    <n v="13"/>
    <n v="0.80035321579999996"/>
  </r>
  <r>
    <n v="921"/>
    <x v="8"/>
    <x v="0"/>
    <n v="11"/>
    <x v="2"/>
    <n v="14"/>
    <n v="6.2125516619000001"/>
  </r>
  <r>
    <n v="922"/>
    <x v="5"/>
    <x v="0"/>
    <n v="11"/>
    <x v="2"/>
    <n v="14"/>
    <n v="0.30610003530000002"/>
  </r>
  <r>
    <n v="923"/>
    <x v="3"/>
    <x v="0"/>
    <n v="11"/>
    <x v="2"/>
    <n v="14"/>
    <n v="2.3931431393999998"/>
  </r>
  <r>
    <n v="924"/>
    <x v="8"/>
    <x v="0"/>
    <n v="11"/>
    <x v="2"/>
    <n v="14"/>
    <n v="3.1781562756000001"/>
  </r>
  <r>
    <n v="925"/>
    <x v="5"/>
    <x v="0"/>
    <n v="11"/>
    <x v="2"/>
    <n v="14"/>
    <n v="2.3596564425"/>
  </r>
  <r>
    <n v="926"/>
    <x v="1"/>
    <x v="0"/>
    <n v="11"/>
    <x v="2"/>
    <n v="14"/>
    <n v="2.0649633739"/>
  </r>
  <r>
    <n v="927"/>
    <x v="3"/>
    <x v="0"/>
    <n v="11"/>
    <x v="2"/>
    <n v="14"/>
    <n v="5.2013899469"/>
  </r>
  <r>
    <n v="928"/>
    <x v="5"/>
    <x v="0"/>
    <n v="11"/>
    <x v="2"/>
    <n v="14"/>
    <n v="0.27258690499999999"/>
  </r>
  <r>
    <n v="929"/>
    <x v="6"/>
    <x v="0"/>
    <n v="11"/>
    <x v="2"/>
    <n v="14"/>
    <n v="2.1642866146999999"/>
  </r>
  <r>
    <n v="930"/>
    <x v="3"/>
    <x v="0"/>
    <n v="11"/>
    <x v="2"/>
    <n v="14"/>
    <n v="6.3366423560999996"/>
  </r>
  <r>
    <n v="931"/>
    <x v="8"/>
    <x v="0"/>
    <n v="11"/>
    <x v="2"/>
    <n v="14"/>
    <n v="4.6237024193999998"/>
  </r>
  <r>
    <n v="932"/>
    <x v="8"/>
    <x v="0"/>
    <n v="11"/>
    <x v="2"/>
    <n v="14"/>
    <n v="3.8985501817000001"/>
  </r>
  <r>
    <n v="933"/>
    <x v="6"/>
    <x v="0"/>
    <n v="11"/>
    <x v="2"/>
    <n v="14"/>
    <n v="2.7948367581000002"/>
  </r>
  <r>
    <n v="934"/>
    <x v="4"/>
    <x v="0"/>
    <n v="11"/>
    <x v="2"/>
    <n v="14"/>
    <n v="2.2328564422000001"/>
  </r>
  <r>
    <n v="935"/>
    <x v="6"/>
    <x v="0"/>
    <n v="11"/>
    <x v="2"/>
    <n v="17"/>
    <n v="1.7227870458000001"/>
  </r>
  <r>
    <n v="936"/>
    <x v="4"/>
    <x v="0"/>
    <n v="11"/>
    <x v="2"/>
    <n v="17"/>
    <n v="9.4996759750000006"/>
  </r>
  <r>
    <n v="937"/>
    <x v="8"/>
    <x v="0"/>
    <n v="11"/>
    <x v="2"/>
    <n v="17"/>
    <n v="0.56564913360000002"/>
  </r>
  <r>
    <n v="938"/>
    <x v="8"/>
    <x v="0"/>
    <n v="11"/>
    <x v="2"/>
    <n v="17"/>
    <n v="5.3683123352999997"/>
  </r>
  <r>
    <n v="939"/>
    <x v="5"/>
    <x v="0"/>
    <n v="11"/>
    <x v="2"/>
    <n v="17"/>
    <n v="1.2668643089"/>
  </r>
  <r>
    <n v="940"/>
    <x v="8"/>
    <x v="0"/>
    <n v="11"/>
    <x v="2"/>
    <n v="17"/>
    <n v="6.9751015258000004"/>
  </r>
  <r>
    <n v="941"/>
    <x v="6"/>
    <x v="0"/>
    <n v="11"/>
    <x v="2"/>
    <n v="17"/>
    <n v="0.44526907139999999"/>
  </r>
  <r>
    <n v="942"/>
    <x v="6"/>
    <x v="0"/>
    <n v="11"/>
    <x v="2"/>
    <n v="17"/>
    <n v="8.37817597E-2"/>
  </r>
  <r>
    <n v="943"/>
    <x v="5"/>
    <x v="0"/>
    <n v="11"/>
    <x v="2"/>
    <n v="17"/>
    <n v="0.45930183190000001"/>
  </r>
  <r>
    <n v="944"/>
    <x v="6"/>
    <x v="0"/>
    <n v="11"/>
    <x v="2"/>
    <n v="17"/>
    <n v="3.2453573253000001"/>
  </r>
  <r>
    <n v="945"/>
    <x v="3"/>
    <x v="0"/>
    <n v="11"/>
    <x v="2"/>
    <n v="17"/>
    <n v="2.0628119443999999"/>
  </r>
  <r>
    <n v="946"/>
    <x v="8"/>
    <x v="0"/>
    <n v="11"/>
    <x v="2"/>
    <n v="18"/>
    <n v="0.59406472420000001"/>
  </r>
  <r>
    <n v="947"/>
    <x v="7"/>
    <x v="0"/>
    <n v="11"/>
    <x v="2"/>
    <n v="18"/>
    <n v="3.38995053E-2"/>
  </r>
  <r>
    <n v="948"/>
    <x v="5"/>
    <x v="0"/>
    <n v="11"/>
    <x v="2"/>
    <n v="18"/>
    <n v="2.6524483056000001"/>
  </r>
  <r>
    <n v="949"/>
    <x v="8"/>
    <x v="0"/>
    <n v="11"/>
    <x v="2"/>
    <n v="18"/>
    <n v="9.5531074083000007"/>
  </r>
  <r>
    <n v="950"/>
    <x v="4"/>
    <x v="0"/>
    <n v="11"/>
    <x v="2"/>
    <n v="18"/>
    <n v="1.1683764956"/>
  </r>
  <r>
    <n v="951"/>
    <x v="3"/>
    <x v="0"/>
    <n v="11"/>
    <x v="2"/>
    <n v="18"/>
    <n v="1.2542141103"/>
  </r>
  <r>
    <n v="952"/>
    <x v="3"/>
    <x v="0"/>
    <n v="11"/>
    <x v="2"/>
    <n v="18"/>
    <n v="4.4899712818999999"/>
  </r>
  <r>
    <n v="953"/>
    <x v="8"/>
    <x v="0"/>
    <n v="11"/>
    <x v="2"/>
    <n v="18"/>
    <n v="22.2852869506"/>
  </r>
  <r>
    <n v="954"/>
    <x v="6"/>
    <x v="0"/>
    <n v="11"/>
    <x v="2"/>
    <n v="18"/>
    <n v="7.9852733032999996"/>
  </r>
  <r>
    <n v="955"/>
    <x v="3"/>
    <x v="0"/>
    <n v="11"/>
    <x v="2"/>
    <n v="18"/>
    <n v="1.5010683468999999"/>
  </r>
  <r>
    <n v="956"/>
    <x v="5"/>
    <x v="0"/>
    <n v="11"/>
    <x v="2"/>
    <n v="18"/>
    <n v="0.43103096860000001"/>
  </r>
  <r>
    <n v="957"/>
    <x v="5"/>
    <x v="0"/>
    <n v="11"/>
    <x v="2"/>
    <n v="18"/>
    <n v="2.18434175E-2"/>
  </r>
  <r>
    <n v="958"/>
    <x v="5"/>
    <x v="0"/>
    <n v="11"/>
    <x v="2"/>
    <n v="18"/>
    <n v="0.1370223539"/>
  </r>
  <r>
    <n v="959"/>
    <x v="6"/>
    <x v="0"/>
    <n v="11"/>
    <x v="2"/>
    <n v="18"/>
    <n v="0.42214363059999999"/>
  </r>
  <r>
    <n v="960"/>
    <x v="3"/>
    <x v="0"/>
    <n v="11"/>
    <x v="2"/>
    <n v="18"/>
    <n v="6.4151480067"/>
  </r>
  <r>
    <n v="961"/>
    <x v="3"/>
    <x v="0"/>
    <n v="11"/>
    <x v="2"/>
    <n v="18"/>
    <n v="4.5245806816999998"/>
  </r>
  <r>
    <n v="962"/>
    <x v="5"/>
    <x v="0"/>
    <n v="11"/>
    <x v="2"/>
    <n v="18"/>
    <n v="0.1900145969"/>
  </r>
  <r>
    <n v="963"/>
    <x v="6"/>
    <x v="0"/>
    <n v="11"/>
    <x v="2"/>
    <n v="18"/>
    <n v="1.1004733353"/>
  </r>
  <r>
    <n v="964"/>
    <x v="6"/>
    <x v="0"/>
    <n v="11"/>
    <x v="2"/>
    <n v="18"/>
    <n v="1.7490049942000001"/>
  </r>
  <r>
    <n v="965"/>
    <x v="8"/>
    <x v="0"/>
    <n v="11"/>
    <x v="2"/>
    <n v="19"/>
    <n v="10.0482107361"/>
  </r>
  <r>
    <n v="966"/>
    <x v="6"/>
    <x v="0"/>
    <n v="11"/>
    <x v="2"/>
    <n v="19"/>
    <n v="0.31608772280000003"/>
  </r>
  <r>
    <n v="967"/>
    <x v="3"/>
    <x v="0"/>
    <n v="11"/>
    <x v="2"/>
    <n v="19"/>
    <n v="0.80977757719999999"/>
  </r>
  <r>
    <n v="968"/>
    <x v="8"/>
    <x v="0"/>
    <n v="11"/>
    <x v="2"/>
    <n v="19"/>
    <n v="0.17881803969999999"/>
  </r>
  <r>
    <n v="969"/>
    <x v="6"/>
    <x v="0"/>
    <n v="11"/>
    <x v="2"/>
    <n v="19"/>
    <n v="8.8340870599999996E-2"/>
  </r>
  <r>
    <n v="970"/>
    <x v="3"/>
    <x v="0"/>
    <n v="11"/>
    <x v="2"/>
    <n v="19"/>
    <n v="4.4212895069"/>
  </r>
  <r>
    <n v="971"/>
    <x v="1"/>
    <x v="0"/>
    <n v="11"/>
    <x v="2"/>
    <n v="19"/>
    <n v="4.0760910469000002"/>
  </r>
  <r>
    <n v="972"/>
    <x v="0"/>
    <x v="0"/>
    <n v="11"/>
    <x v="2"/>
    <n v="19"/>
    <n v="3.2559213833"/>
  </r>
  <r>
    <n v="973"/>
    <x v="5"/>
    <x v="0"/>
    <n v="11"/>
    <x v="2"/>
    <n v="19"/>
    <n v="1.7356264236000001"/>
  </r>
  <r>
    <n v="974"/>
    <x v="5"/>
    <x v="0"/>
    <n v="11"/>
    <x v="2"/>
    <n v="19"/>
    <n v="0.15743932190000001"/>
  </r>
  <r>
    <n v="975"/>
    <x v="5"/>
    <x v="0"/>
    <n v="11"/>
    <x v="2"/>
    <n v="19"/>
    <n v="0.26315644389999998"/>
  </r>
  <r>
    <n v="976"/>
    <x v="5"/>
    <x v="0"/>
    <n v="11"/>
    <x v="2"/>
    <n v="19"/>
    <n v="0.32953023580000002"/>
  </r>
  <r>
    <n v="977"/>
    <x v="5"/>
    <x v="0"/>
    <n v="11"/>
    <x v="2"/>
    <n v="19"/>
    <n v="0.83633851390000002"/>
  </r>
  <r>
    <n v="978"/>
    <x v="4"/>
    <x v="0"/>
    <n v="11"/>
    <x v="2"/>
    <n v="19"/>
    <n v="2.3560402072"/>
  </r>
  <r>
    <n v="979"/>
    <x v="5"/>
    <x v="0"/>
    <n v="11"/>
    <x v="2"/>
    <n v="19"/>
    <n v="0.26932700920000002"/>
  </r>
  <r>
    <n v="980"/>
    <x v="5"/>
    <x v="0"/>
    <n v="11"/>
    <x v="2"/>
    <n v="19"/>
    <n v="0.18754870060000001"/>
  </r>
  <r>
    <n v="981"/>
    <x v="5"/>
    <x v="0"/>
    <n v="11"/>
    <x v="2"/>
    <n v="19"/>
    <n v="3.1155069438999998"/>
  </r>
  <r>
    <n v="982"/>
    <x v="4"/>
    <x v="0"/>
    <n v="11"/>
    <x v="2"/>
    <n v="19"/>
    <n v="2.1786440739000001"/>
  </r>
  <r>
    <n v="983"/>
    <x v="0"/>
    <x v="0"/>
    <n v="11"/>
    <x v="2"/>
    <n v="19"/>
    <n v="1.6988902764"/>
  </r>
  <r>
    <n v="984"/>
    <x v="3"/>
    <x v="0"/>
    <n v="11"/>
    <x v="2"/>
    <n v="24"/>
    <n v="0.33450401860000001"/>
  </r>
  <r>
    <n v="985"/>
    <x v="4"/>
    <x v="0"/>
    <n v="11"/>
    <x v="2"/>
    <n v="24"/>
    <n v="2.6952070580999998"/>
  </r>
  <r>
    <n v="986"/>
    <x v="0"/>
    <x v="0"/>
    <n v="11"/>
    <x v="2"/>
    <n v="24"/>
    <n v="3.6787559880999998"/>
  </r>
  <r>
    <n v="987"/>
    <x v="1"/>
    <x v="0"/>
    <n v="11"/>
    <x v="2"/>
    <n v="24"/>
    <n v="1.9716929258"/>
  </r>
  <r>
    <n v="988"/>
    <x v="5"/>
    <x v="0"/>
    <n v="11"/>
    <x v="2"/>
    <n v="24"/>
    <n v="0.36358021309999999"/>
  </r>
  <r>
    <n v="989"/>
    <x v="8"/>
    <x v="0"/>
    <n v="11"/>
    <x v="2"/>
    <n v="24"/>
    <n v="0.1780963747"/>
  </r>
  <r>
    <n v="990"/>
    <x v="8"/>
    <x v="0"/>
    <n v="11"/>
    <x v="2"/>
    <n v="24"/>
    <n v="7.0465208403000004"/>
  </r>
  <r>
    <n v="991"/>
    <x v="5"/>
    <x v="0"/>
    <n v="11"/>
    <x v="2"/>
    <n v="24"/>
    <n v="1.2036428943999999"/>
  </r>
  <r>
    <n v="992"/>
    <x v="6"/>
    <x v="0"/>
    <n v="11"/>
    <x v="2"/>
    <n v="24"/>
    <n v="7.8740816022000004"/>
  </r>
  <r>
    <n v="993"/>
    <x v="1"/>
    <x v="0"/>
    <n v="11"/>
    <x v="2"/>
    <n v="24"/>
    <n v="7.5741128367000004"/>
  </r>
  <r>
    <n v="994"/>
    <x v="5"/>
    <x v="0"/>
    <n v="11"/>
    <x v="2"/>
    <n v="24"/>
    <n v="0.67192250529999997"/>
  </r>
  <r>
    <n v="995"/>
    <x v="4"/>
    <x v="0"/>
    <n v="11"/>
    <x v="2"/>
    <n v="24"/>
    <n v="2.5922905294"/>
  </r>
  <r>
    <n v="996"/>
    <x v="5"/>
    <x v="0"/>
    <n v="11"/>
    <x v="2"/>
    <n v="24"/>
    <n v="1.39948247E-2"/>
  </r>
  <r>
    <n v="997"/>
    <x v="5"/>
    <x v="0"/>
    <n v="11"/>
    <x v="2"/>
    <n v="24"/>
    <n v="0.17146694670000001"/>
  </r>
  <r>
    <n v="998"/>
    <x v="5"/>
    <x v="0"/>
    <n v="11"/>
    <x v="2"/>
    <n v="24"/>
    <n v="9.1689122200000001E-2"/>
  </r>
  <r>
    <n v="999"/>
    <x v="0"/>
    <x v="0"/>
    <n v="11"/>
    <x v="2"/>
    <n v="24"/>
    <n v="4.4447340097000003"/>
  </r>
  <r>
    <n v="1000"/>
    <x v="5"/>
    <x v="0"/>
    <n v="11"/>
    <x v="2"/>
    <n v="24"/>
    <n v="1.1127655711"/>
  </r>
  <r>
    <n v="1001"/>
    <x v="4"/>
    <x v="0"/>
    <n v="11"/>
    <x v="2"/>
    <n v="24"/>
    <n v="1.2087434167"/>
  </r>
  <r>
    <n v="1002"/>
    <x v="5"/>
    <x v="0"/>
    <n v="11"/>
    <x v="2"/>
    <n v="24"/>
    <n v="0.38480877060000002"/>
  </r>
  <r>
    <n v="1003"/>
    <x v="4"/>
    <x v="0"/>
    <n v="11"/>
    <x v="2"/>
    <n v="24"/>
    <n v="0.43829671219999999"/>
  </r>
  <r>
    <n v="1004"/>
    <x v="6"/>
    <x v="0"/>
    <n v="11"/>
    <x v="2"/>
    <n v="24"/>
    <n v="1.1149239964"/>
  </r>
  <r>
    <n v="1005"/>
    <x v="4"/>
    <x v="0"/>
    <n v="11"/>
    <x v="2"/>
    <n v="24"/>
    <n v="2.0599526489"/>
  </r>
  <r>
    <n v="1006"/>
    <x v="5"/>
    <x v="0"/>
    <n v="11"/>
    <x v="2"/>
    <n v="24"/>
    <n v="1.3768743953"/>
  </r>
  <r>
    <n v="1007"/>
    <x v="8"/>
    <x v="0"/>
    <n v="11"/>
    <x v="2"/>
    <n v="24"/>
    <n v="15.9452558636"/>
  </r>
  <r>
    <n v="1008"/>
    <x v="5"/>
    <x v="0"/>
    <n v="11"/>
    <x v="2"/>
    <n v="24"/>
    <n v="0.18379869779999999"/>
  </r>
  <r>
    <n v="1009"/>
    <x v="4"/>
    <x v="0"/>
    <n v="11"/>
    <x v="2"/>
    <n v="24"/>
    <n v="0.53683794360000003"/>
  </r>
  <r>
    <n v="1010"/>
    <x v="5"/>
    <x v="0"/>
    <n v="11"/>
    <x v="2"/>
    <n v="24"/>
    <n v="0.34896368719999998"/>
  </r>
  <r>
    <n v="1011"/>
    <x v="3"/>
    <x v="0"/>
    <n v="11"/>
    <x v="2"/>
    <n v="25"/>
    <n v="3.0899070750000002"/>
  </r>
  <r>
    <n v="1012"/>
    <x v="5"/>
    <x v="0"/>
    <n v="11"/>
    <x v="2"/>
    <n v="25"/>
    <n v="5.3420979269000002"/>
  </r>
  <r>
    <n v="1013"/>
    <x v="8"/>
    <x v="0"/>
    <n v="11"/>
    <x v="2"/>
    <n v="25"/>
    <n v="23.816346730300001"/>
  </r>
  <r>
    <n v="1014"/>
    <x v="4"/>
    <x v="0"/>
    <n v="11"/>
    <x v="2"/>
    <n v="25"/>
    <n v="9.7600285194000005"/>
  </r>
  <r>
    <n v="1015"/>
    <x v="0"/>
    <x v="0"/>
    <n v="11"/>
    <x v="2"/>
    <n v="25"/>
    <n v="9.8393589614000003"/>
  </r>
  <r>
    <n v="1016"/>
    <x v="5"/>
    <x v="0"/>
    <n v="11"/>
    <x v="2"/>
    <n v="25"/>
    <n v="9.1907235313999998"/>
  </r>
  <r>
    <n v="1017"/>
    <x v="1"/>
    <x v="0"/>
    <n v="11"/>
    <x v="2"/>
    <n v="25"/>
    <n v="2.4248788138999999"/>
  </r>
  <r>
    <n v="1018"/>
    <x v="6"/>
    <x v="0"/>
    <n v="11"/>
    <x v="2"/>
    <n v="25"/>
    <n v="2.8872507568999999"/>
  </r>
  <r>
    <n v="1019"/>
    <x v="5"/>
    <x v="0"/>
    <n v="11"/>
    <x v="2"/>
    <n v="25"/>
    <n v="0.39648292330000001"/>
  </r>
  <r>
    <n v="1020"/>
    <x v="5"/>
    <x v="0"/>
    <n v="11"/>
    <x v="2"/>
    <n v="25"/>
    <n v="0.1767228961"/>
  </r>
  <r>
    <n v="1021"/>
    <x v="3"/>
    <x v="0"/>
    <n v="11"/>
    <x v="2"/>
    <n v="26"/>
    <n v="0.28134895139999999"/>
  </r>
  <r>
    <n v="1022"/>
    <x v="8"/>
    <x v="0"/>
    <n v="11"/>
    <x v="2"/>
    <n v="26"/>
    <n v="6.8044241822"/>
  </r>
  <r>
    <n v="1023"/>
    <x v="1"/>
    <x v="0"/>
    <n v="11"/>
    <x v="2"/>
    <n v="26"/>
    <n v="9.9590284517000001"/>
  </r>
  <r>
    <n v="1024"/>
    <x v="5"/>
    <x v="0"/>
    <n v="11"/>
    <x v="2"/>
    <n v="26"/>
    <n v="0.1921960328"/>
  </r>
  <r>
    <n v="1025"/>
    <x v="4"/>
    <x v="0"/>
    <n v="11"/>
    <x v="2"/>
    <n v="26"/>
    <n v="2.5080020005999999"/>
  </r>
  <r>
    <n v="1026"/>
    <x v="5"/>
    <x v="0"/>
    <n v="11"/>
    <x v="2"/>
    <n v="26"/>
    <n v="2.5187477433000001"/>
  </r>
  <r>
    <n v="1027"/>
    <x v="0"/>
    <x v="0"/>
    <n v="11"/>
    <x v="2"/>
    <n v="26"/>
    <n v="0.1809755639"/>
  </r>
  <r>
    <n v="1028"/>
    <x v="2"/>
    <x v="0"/>
    <n v="11"/>
    <x v="2"/>
    <n v="26"/>
    <n v="4.6772561682999996"/>
  </r>
  <r>
    <n v="1029"/>
    <x v="4"/>
    <x v="0"/>
    <n v="11"/>
    <x v="2"/>
    <n v="26"/>
    <n v="7.0740906735999998"/>
  </r>
  <r>
    <n v="1030"/>
    <x v="5"/>
    <x v="0"/>
    <n v="11"/>
    <x v="2"/>
    <n v="26"/>
    <n v="0.30358121970000002"/>
  </r>
  <r>
    <n v="1031"/>
    <x v="5"/>
    <x v="0"/>
    <n v="11"/>
    <x v="2"/>
    <n v="26"/>
    <n v="0.58773685580000001"/>
  </r>
  <r>
    <n v="1032"/>
    <x v="5"/>
    <x v="0"/>
    <n v="11"/>
    <x v="2"/>
    <n v="26"/>
    <n v="1.7877006743999999"/>
  </r>
  <r>
    <n v="1033"/>
    <x v="0"/>
    <x v="0"/>
    <n v="11"/>
    <x v="2"/>
    <n v="26"/>
    <n v="2.7095224233000001"/>
  </r>
  <r>
    <n v="1034"/>
    <x v="5"/>
    <x v="0"/>
    <n v="11"/>
    <x v="2"/>
    <n v="26"/>
    <n v="1.0987955061000001"/>
  </r>
  <r>
    <n v="1035"/>
    <x v="8"/>
    <x v="0"/>
    <n v="11"/>
    <x v="2"/>
    <n v="26"/>
    <n v="16.3996168547"/>
  </r>
  <r>
    <n v="1036"/>
    <x v="5"/>
    <x v="0"/>
    <n v="11"/>
    <x v="2"/>
    <n v="26"/>
    <n v="1.5772884411000001"/>
  </r>
  <r>
    <n v="1037"/>
    <x v="4"/>
    <x v="0"/>
    <n v="11"/>
    <x v="2"/>
    <n v="27"/>
    <n v="7.3177257089000003"/>
  </r>
  <r>
    <n v="1038"/>
    <x v="5"/>
    <x v="0"/>
    <n v="11"/>
    <x v="2"/>
    <n v="27"/>
    <n v="0.23841945810000001"/>
  </r>
  <r>
    <n v="1039"/>
    <x v="8"/>
    <x v="0"/>
    <n v="11"/>
    <x v="2"/>
    <n v="27"/>
    <n v="9.9120258952999993"/>
  </r>
  <r>
    <n v="1040"/>
    <x v="8"/>
    <x v="0"/>
    <n v="11"/>
    <x v="2"/>
    <n v="27"/>
    <n v="0.1518742542"/>
  </r>
  <r>
    <n v="1041"/>
    <x v="5"/>
    <x v="0"/>
    <n v="11"/>
    <x v="2"/>
    <n v="27"/>
    <n v="9.5772908697000005"/>
  </r>
  <r>
    <n v="1042"/>
    <x v="0"/>
    <x v="0"/>
    <n v="11"/>
    <x v="2"/>
    <n v="27"/>
    <n v="3.3402896446999999"/>
  </r>
  <r>
    <n v="1043"/>
    <x v="5"/>
    <x v="0"/>
    <n v="11"/>
    <x v="2"/>
    <n v="27"/>
    <n v="0.1961074481"/>
  </r>
  <r>
    <n v="1044"/>
    <x v="2"/>
    <x v="0"/>
    <n v="11"/>
    <x v="2"/>
    <n v="27"/>
    <n v="1.4288347575"/>
  </r>
  <r>
    <n v="1045"/>
    <x v="5"/>
    <x v="0"/>
    <n v="11"/>
    <x v="2"/>
    <n v="27"/>
    <n v="0.20139506030000001"/>
  </r>
  <r>
    <n v="1046"/>
    <x v="5"/>
    <x v="0"/>
    <n v="11"/>
    <x v="2"/>
    <n v="27"/>
    <n v="0.82587389030000002"/>
  </r>
  <r>
    <n v="1047"/>
    <x v="5"/>
    <x v="0"/>
    <n v="11"/>
    <x v="2"/>
    <n v="27"/>
    <n v="0.77391980169999997"/>
  </r>
  <r>
    <n v="1048"/>
    <x v="3"/>
    <x v="0"/>
    <n v="11"/>
    <x v="2"/>
    <n v="27"/>
    <n v="3.7597086314000001"/>
  </r>
  <r>
    <n v="1049"/>
    <x v="5"/>
    <x v="0"/>
    <n v="11"/>
    <x v="2"/>
    <n v="27"/>
    <n v="0.56923910639999997"/>
  </r>
  <r>
    <n v="1050"/>
    <x v="5"/>
    <x v="0"/>
    <n v="11"/>
    <x v="2"/>
    <n v="27"/>
    <n v="0.37448860940000001"/>
  </r>
  <r>
    <n v="1051"/>
    <x v="3"/>
    <x v="0"/>
    <n v="11"/>
    <x v="2"/>
    <n v="27"/>
    <n v="4.6571297375"/>
  </r>
  <r>
    <n v="1052"/>
    <x v="5"/>
    <x v="0"/>
    <n v="11"/>
    <x v="2"/>
    <n v="27"/>
    <n v="0.43744847219999999"/>
  </r>
  <r>
    <n v="1053"/>
    <x v="0"/>
    <x v="0"/>
    <n v="11"/>
    <x v="2"/>
    <n v="27"/>
    <n v="4.2677260278000002"/>
  </r>
  <r>
    <n v="1054"/>
    <x v="5"/>
    <x v="0"/>
    <n v="11"/>
    <x v="2"/>
    <n v="27"/>
    <n v="1.1345779586"/>
  </r>
  <r>
    <n v="1055"/>
    <x v="5"/>
    <x v="0"/>
    <n v="11"/>
    <x v="2"/>
    <n v="27"/>
    <n v="0.1004017319"/>
  </r>
  <r>
    <n v="1056"/>
    <x v="5"/>
    <x v="0"/>
    <n v="11"/>
    <x v="2"/>
    <n v="27"/>
    <n v="0.14463788059999999"/>
  </r>
  <r>
    <n v="1057"/>
    <x v="5"/>
    <x v="0"/>
    <n v="11"/>
    <x v="2"/>
    <n v="27"/>
    <n v="1.8651617892000001"/>
  </r>
  <r>
    <n v="1058"/>
    <x v="3"/>
    <x v="0"/>
    <n v="11"/>
    <x v="2"/>
    <n v="27"/>
    <n v="0.88357480610000005"/>
  </r>
  <r>
    <n v="1059"/>
    <x v="3"/>
    <x v="0"/>
    <n v="11"/>
    <x v="2"/>
    <n v="27"/>
    <n v="0.13068634000000001"/>
  </r>
  <r>
    <n v="1060"/>
    <x v="5"/>
    <x v="0"/>
    <n v="11"/>
    <x v="2"/>
    <n v="27"/>
    <n v="0.75027919890000005"/>
  </r>
  <r>
    <n v="1061"/>
    <x v="4"/>
    <x v="0"/>
    <n v="11"/>
    <x v="2"/>
    <n v="27"/>
    <n v="0.29839531670000002"/>
  </r>
  <r>
    <n v="1062"/>
    <x v="3"/>
    <x v="0"/>
    <n v="11"/>
    <x v="2"/>
    <n v="28"/>
    <n v="4.2461928477999997"/>
  </r>
  <r>
    <n v="1063"/>
    <x v="8"/>
    <x v="0"/>
    <n v="11"/>
    <x v="2"/>
    <n v="28"/>
    <n v="9.9988143018999995"/>
  </r>
  <r>
    <n v="1064"/>
    <x v="5"/>
    <x v="0"/>
    <n v="11"/>
    <x v="2"/>
    <n v="28"/>
    <n v="1.0418985478"/>
  </r>
  <r>
    <n v="1065"/>
    <x v="6"/>
    <x v="0"/>
    <n v="11"/>
    <x v="2"/>
    <n v="28"/>
    <n v="9.7526607380999994"/>
  </r>
  <r>
    <n v="1066"/>
    <x v="0"/>
    <x v="0"/>
    <n v="11"/>
    <x v="2"/>
    <n v="28"/>
    <n v="9.5568581427999995"/>
  </r>
  <r>
    <n v="1067"/>
    <x v="2"/>
    <x v="0"/>
    <n v="11"/>
    <x v="2"/>
    <n v="28"/>
    <n v="2.2087790866999999"/>
  </r>
  <r>
    <n v="1068"/>
    <x v="5"/>
    <x v="0"/>
    <n v="11"/>
    <x v="2"/>
    <n v="28"/>
    <n v="0.27213967169999997"/>
  </r>
  <r>
    <n v="1069"/>
    <x v="5"/>
    <x v="0"/>
    <n v="11"/>
    <x v="2"/>
    <n v="28"/>
    <n v="0.1460641369"/>
  </r>
  <r>
    <n v="1070"/>
    <x v="5"/>
    <x v="0"/>
    <n v="11"/>
    <x v="2"/>
    <n v="28"/>
    <n v="0.26314972939999998"/>
  </r>
  <r>
    <n v="1071"/>
    <x v="5"/>
    <x v="0"/>
    <n v="11"/>
    <x v="2"/>
    <n v="28"/>
    <n v="1.6436525122000001"/>
  </r>
  <r>
    <n v="1072"/>
    <x v="4"/>
    <x v="0"/>
    <n v="11"/>
    <x v="2"/>
    <n v="28"/>
    <n v="7.5937092705999998"/>
  </r>
  <r>
    <n v="1073"/>
    <x v="3"/>
    <x v="0"/>
    <n v="11"/>
    <x v="2"/>
    <n v="28"/>
    <n v="2.4589578125"/>
  </r>
  <r>
    <n v="1074"/>
    <x v="5"/>
    <x v="0"/>
    <n v="11"/>
    <x v="2"/>
    <n v="28"/>
    <n v="0.4124092567"/>
  </r>
  <r>
    <n v="1075"/>
    <x v="1"/>
    <x v="0"/>
    <n v="11"/>
    <x v="2"/>
    <n v="28"/>
    <n v="4.9322791792"/>
  </r>
  <r>
    <n v="1076"/>
    <x v="3"/>
    <x v="0"/>
    <n v="11"/>
    <x v="2"/>
    <n v="28"/>
    <n v="67.345944738900002"/>
  </r>
  <r>
    <n v="1077"/>
    <x v="5"/>
    <x v="0"/>
    <n v="11"/>
    <x v="2"/>
    <n v="28"/>
    <n v="3.0923672178000001"/>
  </r>
  <r>
    <n v="1078"/>
    <x v="5"/>
    <x v="0"/>
    <n v="11"/>
    <x v="2"/>
    <n v="28"/>
    <n v="1.1964000281"/>
  </r>
  <r>
    <n v="1079"/>
    <x v="3"/>
    <x v="0"/>
    <n v="12"/>
    <x v="3"/>
    <n v="1"/>
    <n v="6.3072338352999999"/>
  </r>
  <r>
    <n v="1080"/>
    <x v="8"/>
    <x v="0"/>
    <n v="12"/>
    <x v="3"/>
    <n v="1"/>
    <n v="9.9917573956000005"/>
  </r>
  <r>
    <n v="1081"/>
    <x v="5"/>
    <x v="0"/>
    <n v="12"/>
    <x v="3"/>
    <n v="1"/>
    <n v="9.8666016811000006"/>
  </r>
  <r>
    <n v="1082"/>
    <x v="5"/>
    <x v="0"/>
    <n v="12"/>
    <x v="3"/>
    <n v="1"/>
    <n v="0.23057055109999999"/>
  </r>
  <r>
    <n v="1083"/>
    <x v="0"/>
    <x v="0"/>
    <n v="12"/>
    <x v="3"/>
    <n v="1"/>
    <n v="5.0121109708000002"/>
  </r>
  <r>
    <n v="1084"/>
    <x v="5"/>
    <x v="0"/>
    <n v="12"/>
    <x v="3"/>
    <n v="1"/>
    <n v="1.6185985093999999"/>
  </r>
  <r>
    <n v="1085"/>
    <x v="2"/>
    <x v="0"/>
    <n v="12"/>
    <x v="3"/>
    <n v="1"/>
    <n v="4.8784092133000003"/>
  </r>
  <r>
    <n v="1086"/>
    <x v="3"/>
    <x v="0"/>
    <n v="12"/>
    <x v="3"/>
    <n v="1"/>
    <n v="7.0780163364000002"/>
  </r>
  <r>
    <n v="1087"/>
    <x v="5"/>
    <x v="0"/>
    <n v="12"/>
    <x v="3"/>
    <n v="1"/>
    <n v="1.6269134969000001"/>
  </r>
  <r>
    <n v="1088"/>
    <x v="5"/>
    <x v="0"/>
    <n v="12"/>
    <x v="3"/>
    <n v="1"/>
    <n v="3.2055998371999999"/>
  </r>
  <r>
    <n v="1089"/>
    <x v="3"/>
    <x v="0"/>
    <n v="12"/>
    <x v="3"/>
    <n v="1"/>
    <n v="0.23024684810000001"/>
  </r>
  <r>
    <n v="1090"/>
    <x v="2"/>
    <x v="0"/>
    <n v="12"/>
    <x v="3"/>
    <n v="1"/>
    <n v="1.7626309917"/>
  </r>
  <r>
    <n v="1091"/>
    <x v="3"/>
    <x v="0"/>
    <n v="12"/>
    <x v="3"/>
    <n v="1"/>
    <n v="2.4858646707999998"/>
  </r>
  <r>
    <n v="1092"/>
    <x v="3"/>
    <x v="0"/>
    <n v="12"/>
    <x v="3"/>
    <n v="1"/>
    <n v="17.887029581099998"/>
  </r>
  <r>
    <n v="1093"/>
    <x v="6"/>
    <x v="0"/>
    <n v="12"/>
    <x v="3"/>
    <n v="1"/>
    <n v="1.3568688303000001"/>
  </r>
  <r>
    <n v="1094"/>
    <x v="0"/>
    <x v="0"/>
    <n v="12"/>
    <x v="3"/>
    <n v="1"/>
    <n v="1.1632340283"/>
  </r>
  <r>
    <n v="1095"/>
    <x v="3"/>
    <x v="0"/>
    <n v="12"/>
    <x v="3"/>
    <n v="2"/>
    <n v="4.0352552469000003"/>
  </r>
  <r>
    <n v="1096"/>
    <x v="6"/>
    <x v="0"/>
    <n v="12"/>
    <x v="3"/>
    <n v="2"/>
    <n v="3.7755504242"/>
  </r>
  <r>
    <n v="1097"/>
    <x v="4"/>
    <x v="0"/>
    <n v="12"/>
    <x v="3"/>
    <n v="2"/>
    <n v="5.5807493017000001"/>
  </r>
  <r>
    <n v="1098"/>
    <x v="0"/>
    <x v="0"/>
    <n v="12"/>
    <x v="3"/>
    <n v="2"/>
    <n v="3.6083238477999999"/>
  </r>
  <r>
    <n v="1099"/>
    <x v="5"/>
    <x v="0"/>
    <n v="12"/>
    <x v="3"/>
    <n v="2"/>
    <n v="8.7881612967000002"/>
  </r>
  <r>
    <n v="1100"/>
    <x v="3"/>
    <x v="0"/>
    <n v="12"/>
    <x v="3"/>
    <n v="2"/>
    <n v="7.8697846280999997"/>
  </r>
  <r>
    <n v="1101"/>
    <x v="6"/>
    <x v="0"/>
    <n v="12"/>
    <x v="3"/>
    <n v="2"/>
    <n v="2.3803240377999999"/>
  </r>
  <r>
    <n v="1102"/>
    <x v="4"/>
    <x v="0"/>
    <n v="12"/>
    <x v="3"/>
    <n v="2"/>
    <n v="1.003791995"/>
  </r>
  <r>
    <n v="1103"/>
    <x v="0"/>
    <x v="0"/>
    <n v="12"/>
    <x v="3"/>
    <n v="2"/>
    <n v="4.1535317577999997"/>
  </r>
  <r>
    <n v="1104"/>
    <x v="6"/>
    <x v="0"/>
    <n v="12"/>
    <x v="3"/>
    <n v="2"/>
    <n v="0.1023110231"/>
  </r>
  <r>
    <n v="1105"/>
    <x v="5"/>
    <x v="0"/>
    <n v="12"/>
    <x v="3"/>
    <n v="2"/>
    <n v="4.9063120799999999E-2"/>
  </r>
  <r>
    <n v="1106"/>
    <x v="5"/>
    <x v="0"/>
    <n v="12"/>
    <x v="3"/>
    <n v="2"/>
    <n v="0.4289712081"/>
  </r>
  <r>
    <n v="1107"/>
    <x v="6"/>
    <x v="0"/>
    <n v="12"/>
    <x v="3"/>
    <n v="2"/>
    <n v="3.1416005599999998E-2"/>
  </r>
  <r>
    <n v="1108"/>
    <x v="5"/>
    <x v="0"/>
    <n v="12"/>
    <x v="3"/>
    <n v="2"/>
    <n v="0.10685737219999999"/>
  </r>
  <r>
    <n v="1109"/>
    <x v="6"/>
    <x v="0"/>
    <n v="12"/>
    <x v="3"/>
    <n v="2"/>
    <n v="1.3871138458000001"/>
  </r>
  <r>
    <n v="1110"/>
    <x v="3"/>
    <x v="0"/>
    <n v="12"/>
    <x v="3"/>
    <n v="3"/>
    <n v="0.77760776939999998"/>
  </r>
  <r>
    <n v="1111"/>
    <x v="8"/>
    <x v="0"/>
    <n v="12"/>
    <x v="3"/>
    <n v="3"/>
    <n v="9.9963027055999998"/>
  </r>
  <r>
    <n v="1112"/>
    <x v="8"/>
    <x v="0"/>
    <n v="12"/>
    <x v="3"/>
    <n v="3"/>
    <n v="6.6744177885999996"/>
  </r>
  <r>
    <n v="1113"/>
    <x v="6"/>
    <x v="0"/>
    <n v="12"/>
    <x v="3"/>
    <n v="3"/>
    <n v="3.6257502308"/>
  </r>
  <r>
    <n v="1114"/>
    <x v="4"/>
    <x v="0"/>
    <n v="12"/>
    <x v="3"/>
    <n v="3"/>
    <n v="9.7026413486000003"/>
  </r>
  <r>
    <n v="1115"/>
    <x v="5"/>
    <x v="0"/>
    <n v="12"/>
    <x v="3"/>
    <n v="3"/>
    <n v="9.4717444858000004"/>
  </r>
  <r>
    <n v="1116"/>
    <x v="1"/>
    <x v="0"/>
    <n v="12"/>
    <x v="3"/>
    <n v="3"/>
    <n v="9.4744787653000007"/>
  </r>
  <r>
    <n v="1117"/>
    <x v="0"/>
    <x v="0"/>
    <n v="12"/>
    <x v="3"/>
    <n v="3"/>
    <n v="4.5470489439000001"/>
  </r>
  <r>
    <n v="1118"/>
    <x v="5"/>
    <x v="0"/>
    <n v="12"/>
    <x v="3"/>
    <n v="3"/>
    <n v="1.0158990918999999"/>
  </r>
  <r>
    <n v="1119"/>
    <x v="5"/>
    <x v="0"/>
    <n v="12"/>
    <x v="3"/>
    <n v="3"/>
    <n v="0.40823741609999997"/>
  </r>
  <r>
    <n v="1120"/>
    <x v="5"/>
    <x v="0"/>
    <n v="12"/>
    <x v="3"/>
    <n v="3"/>
    <n v="2.9668868781"/>
  </r>
  <r>
    <n v="1121"/>
    <x v="3"/>
    <x v="0"/>
    <n v="12"/>
    <x v="3"/>
    <n v="4"/>
    <n v="10.2504221419"/>
  </r>
  <r>
    <n v="1122"/>
    <x v="8"/>
    <x v="0"/>
    <n v="12"/>
    <x v="3"/>
    <n v="4"/>
    <n v="9.9409547685999993"/>
  </r>
  <r>
    <n v="1123"/>
    <x v="5"/>
    <x v="0"/>
    <n v="12"/>
    <x v="3"/>
    <n v="4"/>
    <n v="0.21248998359999999"/>
  </r>
  <r>
    <n v="1124"/>
    <x v="5"/>
    <x v="0"/>
    <n v="12"/>
    <x v="3"/>
    <n v="4"/>
    <n v="9.4507797816999997"/>
  </r>
  <r>
    <n v="1125"/>
    <x v="5"/>
    <x v="0"/>
    <n v="12"/>
    <x v="3"/>
    <n v="4"/>
    <n v="3.3180052202999999"/>
  </r>
  <r>
    <n v="1126"/>
    <x v="5"/>
    <x v="0"/>
    <n v="12"/>
    <x v="3"/>
    <n v="4"/>
    <n v="3.4852298661000001"/>
  </r>
  <r>
    <n v="1127"/>
    <x v="6"/>
    <x v="0"/>
    <n v="12"/>
    <x v="3"/>
    <n v="4"/>
    <n v="1.0096447399999999"/>
  </r>
  <r>
    <n v="1128"/>
    <x v="3"/>
    <x v="0"/>
    <n v="12"/>
    <x v="3"/>
    <n v="5"/>
    <n v="1.6508180999999999E-3"/>
  </r>
  <r>
    <n v="1129"/>
    <x v="0"/>
    <x v="0"/>
    <n v="12"/>
    <x v="3"/>
    <n v="5"/>
    <n v="4.0697876735999996"/>
  </r>
  <r>
    <n v="1130"/>
    <x v="6"/>
    <x v="0"/>
    <n v="12"/>
    <x v="3"/>
    <n v="5"/>
    <n v="3.6970355771999999"/>
  </r>
  <r>
    <n v="1131"/>
    <x v="5"/>
    <x v="0"/>
    <n v="12"/>
    <x v="3"/>
    <n v="5"/>
    <n v="9.5259798711000006"/>
  </r>
  <r>
    <n v="1132"/>
    <x v="4"/>
    <x v="0"/>
    <n v="12"/>
    <x v="3"/>
    <n v="5"/>
    <n v="8.8815867841999996"/>
  </r>
  <r>
    <n v="1133"/>
    <x v="6"/>
    <x v="0"/>
    <n v="12"/>
    <x v="3"/>
    <n v="5"/>
    <n v="7.9279544199999996E-2"/>
  </r>
  <r>
    <n v="1134"/>
    <x v="5"/>
    <x v="0"/>
    <n v="12"/>
    <x v="3"/>
    <n v="5"/>
    <n v="0.32960790919999999"/>
  </r>
  <r>
    <n v="1135"/>
    <x v="0"/>
    <x v="0"/>
    <n v="12"/>
    <x v="3"/>
    <n v="5"/>
    <n v="4.0448741485999999"/>
  </r>
  <r>
    <n v="1136"/>
    <x v="5"/>
    <x v="0"/>
    <n v="12"/>
    <x v="3"/>
    <n v="5"/>
    <n v="0.28832437420000001"/>
  </r>
  <r>
    <n v="1137"/>
    <x v="5"/>
    <x v="0"/>
    <n v="12"/>
    <x v="3"/>
    <n v="5"/>
    <n v="0.40736574279999999"/>
  </r>
  <r>
    <n v="1138"/>
    <x v="6"/>
    <x v="0"/>
    <n v="12"/>
    <x v="3"/>
    <n v="5"/>
    <n v="3.3410329774999998"/>
  </r>
  <r>
    <n v="1139"/>
    <x v="3"/>
    <x v="0"/>
    <n v="12"/>
    <x v="3"/>
    <n v="8"/>
    <n v="1.2004527972000001"/>
  </r>
  <r>
    <n v="1140"/>
    <x v="8"/>
    <x v="0"/>
    <n v="12"/>
    <x v="3"/>
    <n v="8"/>
    <n v="25.2783982939"/>
  </r>
  <r>
    <n v="1141"/>
    <x v="5"/>
    <x v="0"/>
    <n v="12"/>
    <x v="3"/>
    <n v="8"/>
    <n v="3.5005871599999998"/>
  </r>
  <r>
    <n v="1142"/>
    <x v="6"/>
    <x v="0"/>
    <n v="12"/>
    <x v="3"/>
    <n v="8"/>
    <n v="9.5155635122"/>
  </r>
  <r>
    <n v="1143"/>
    <x v="2"/>
    <x v="0"/>
    <n v="12"/>
    <x v="3"/>
    <n v="8"/>
    <n v="1.3245855625"/>
  </r>
  <r>
    <n v="1144"/>
    <x v="1"/>
    <x v="0"/>
    <n v="12"/>
    <x v="3"/>
    <n v="8"/>
    <n v="2.8680862275000001"/>
  </r>
  <r>
    <n v="1145"/>
    <x v="3"/>
    <x v="0"/>
    <n v="12"/>
    <x v="3"/>
    <n v="8"/>
    <n v="2.4213946113999998"/>
  </r>
  <r>
    <n v="1146"/>
    <x v="3"/>
    <x v="0"/>
    <n v="12"/>
    <x v="3"/>
    <n v="8"/>
    <n v="4.5663282153000004"/>
  </r>
  <r>
    <n v="1147"/>
    <x v="5"/>
    <x v="0"/>
    <n v="12"/>
    <x v="3"/>
    <n v="8"/>
    <n v="1.2469944097000001"/>
  </r>
  <r>
    <n v="1148"/>
    <x v="1"/>
    <x v="0"/>
    <n v="12"/>
    <x v="3"/>
    <n v="8"/>
    <n v="3.4843151485999999"/>
  </r>
  <r>
    <n v="1149"/>
    <x v="5"/>
    <x v="0"/>
    <n v="12"/>
    <x v="3"/>
    <n v="8"/>
    <n v="0.72136849219999999"/>
  </r>
  <r>
    <n v="1150"/>
    <x v="5"/>
    <x v="0"/>
    <n v="12"/>
    <x v="3"/>
    <n v="8"/>
    <n v="0.44252343560000001"/>
  </r>
  <r>
    <n v="1151"/>
    <x v="5"/>
    <x v="0"/>
    <n v="12"/>
    <x v="3"/>
    <n v="8"/>
    <n v="0.15296982440000001"/>
  </r>
  <r>
    <n v="1152"/>
    <x v="5"/>
    <x v="0"/>
    <n v="12"/>
    <x v="3"/>
    <n v="8"/>
    <n v="0.32469582250000001"/>
  </r>
  <r>
    <n v="1153"/>
    <x v="5"/>
    <x v="0"/>
    <n v="12"/>
    <x v="3"/>
    <n v="8"/>
    <n v="0.33478877940000001"/>
  </r>
  <r>
    <n v="1154"/>
    <x v="5"/>
    <x v="0"/>
    <n v="12"/>
    <x v="3"/>
    <n v="8"/>
    <n v="0.29178847190000001"/>
  </r>
  <r>
    <n v="1155"/>
    <x v="5"/>
    <x v="0"/>
    <n v="12"/>
    <x v="3"/>
    <n v="8"/>
    <n v="0.1227096156"/>
  </r>
  <r>
    <n v="1156"/>
    <x v="3"/>
    <x v="0"/>
    <n v="12"/>
    <x v="3"/>
    <n v="9"/>
    <n v="0.6236230022"/>
  </r>
  <r>
    <n v="1157"/>
    <x v="6"/>
    <x v="0"/>
    <n v="12"/>
    <x v="3"/>
    <n v="9"/>
    <n v="3.1676472458"/>
  </r>
  <r>
    <n v="1158"/>
    <x v="6"/>
    <x v="0"/>
    <n v="12"/>
    <x v="3"/>
    <n v="9"/>
    <n v="9.4943166035999997"/>
  </r>
  <r>
    <n v="1159"/>
    <x v="4"/>
    <x v="0"/>
    <n v="12"/>
    <x v="3"/>
    <n v="9"/>
    <n v="2.1931306831000001"/>
  </r>
  <r>
    <n v="1160"/>
    <x v="5"/>
    <x v="0"/>
    <n v="12"/>
    <x v="3"/>
    <n v="9"/>
    <n v="0.47076071609999998"/>
  </r>
  <r>
    <n v="1161"/>
    <x v="8"/>
    <x v="0"/>
    <n v="12"/>
    <x v="3"/>
    <n v="9"/>
    <n v="20.6425096653"/>
  </r>
  <r>
    <n v="1162"/>
    <x v="5"/>
    <x v="0"/>
    <n v="12"/>
    <x v="3"/>
    <n v="9"/>
    <n v="0.20183330560000001"/>
  </r>
  <r>
    <n v="1163"/>
    <x v="5"/>
    <x v="0"/>
    <n v="12"/>
    <x v="3"/>
    <n v="9"/>
    <n v="0.1179011136"/>
  </r>
  <r>
    <n v="1164"/>
    <x v="5"/>
    <x v="0"/>
    <n v="12"/>
    <x v="3"/>
    <n v="9"/>
    <n v="1.1309656561000001"/>
  </r>
  <r>
    <n v="1165"/>
    <x v="5"/>
    <x v="0"/>
    <n v="12"/>
    <x v="3"/>
    <n v="9"/>
    <n v="0.81545006419999999"/>
  </r>
  <r>
    <n v="1166"/>
    <x v="8"/>
    <x v="0"/>
    <n v="12"/>
    <x v="3"/>
    <n v="9"/>
    <n v="0.22981696809999999"/>
  </r>
  <r>
    <n v="1167"/>
    <x v="5"/>
    <x v="0"/>
    <n v="12"/>
    <x v="3"/>
    <n v="9"/>
    <n v="9.1494298599999996E-2"/>
  </r>
  <r>
    <n v="1168"/>
    <x v="6"/>
    <x v="0"/>
    <n v="12"/>
    <x v="3"/>
    <n v="9"/>
    <n v="1.7812327044"/>
  </r>
  <r>
    <n v="1169"/>
    <x v="3"/>
    <x v="0"/>
    <n v="12"/>
    <x v="3"/>
    <n v="10"/>
    <n v="6.4317225468999997"/>
  </r>
  <r>
    <n v="1170"/>
    <x v="6"/>
    <x v="0"/>
    <n v="12"/>
    <x v="3"/>
    <n v="10"/>
    <n v="3.7500401338999998"/>
  </r>
  <r>
    <n v="1171"/>
    <x v="8"/>
    <x v="0"/>
    <n v="12"/>
    <x v="3"/>
    <n v="10"/>
    <m/>
  </r>
  <r>
    <n v="1172"/>
    <x v="6"/>
    <x v="0"/>
    <n v="12"/>
    <x v="3"/>
    <n v="10"/>
    <n v="4.3911247050000002"/>
  </r>
  <r>
    <n v="1173"/>
    <x v="1"/>
    <x v="0"/>
    <n v="12"/>
    <x v="3"/>
    <n v="10"/>
    <n v="2.3884972968999998"/>
  </r>
  <r>
    <n v="1174"/>
    <x v="3"/>
    <x v="0"/>
    <n v="12"/>
    <x v="3"/>
    <n v="11"/>
    <n v="10.004074191100001"/>
  </r>
  <r>
    <n v="1175"/>
    <x v="6"/>
    <x v="0"/>
    <n v="12"/>
    <x v="3"/>
    <n v="11"/>
    <n v="0.35833450140000001"/>
  </r>
  <r>
    <n v="1176"/>
    <x v="6"/>
    <x v="0"/>
    <n v="12"/>
    <x v="3"/>
    <n v="11"/>
    <n v="3.3753903755999999"/>
  </r>
  <r>
    <n v="1177"/>
    <x v="6"/>
    <x v="0"/>
    <n v="12"/>
    <x v="3"/>
    <n v="11"/>
    <n v="1.0237877386000001"/>
  </r>
  <r>
    <n v="1178"/>
    <x v="1"/>
    <x v="0"/>
    <n v="12"/>
    <x v="3"/>
    <n v="11"/>
    <n v="2.9369303786000001"/>
  </r>
  <r>
    <n v="1179"/>
    <x v="6"/>
    <x v="0"/>
    <n v="12"/>
    <x v="3"/>
    <n v="11"/>
    <n v="4.2051560246999999"/>
  </r>
  <r>
    <n v="1180"/>
    <x v="6"/>
    <x v="0"/>
    <n v="12"/>
    <x v="3"/>
    <n v="11"/>
    <n v="3.7729132914000001"/>
  </r>
  <r>
    <n v="1181"/>
    <x v="3"/>
    <x v="0"/>
    <n v="12"/>
    <x v="3"/>
    <n v="11"/>
    <n v="1.6712749282999999"/>
  </r>
  <r>
    <n v="1182"/>
    <x v="6"/>
    <x v="0"/>
    <n v="12"/>
    <x v="3"/>
    <n v="11"/>
    <n v="1.1761566681"/>
  </r>
  <r>
    <n v="1183"/>
    <x v="5"/>
    <x v="0"/>
    <n v="12"/>
    <x v="3"/>
    <n v="11"/>
    <n v="0.28950299439999999"/>
  </r>
  <r>
    <n v="1184"/>
    <x v="3"/>
    <x v="0"/>
    <n v="12"/>
    <x v="3"/>
    <n v="12"/>
    <n v="9.9995296558"/>
  </r>
  <r>
    <n v="1185"/>
    <x v="5"/>
    <x v="0"/>
    <n v="12"/>
    <x v="3"/>
    <n v="12"/>
    <n v="2.3100506857999998"/>
  </r>
  <r>
    <n v="1186"/>
    <x v="6"/>
    <x v="0"/>
    <n v="12"/>
    <x v="3"/>
    <n v="12"/>
    <n v="9.3171162649999992"/>
  </r>
  <r>
    <n v="1187"/>
    <x v="6"/>
    <x v="0"/>
    <n v="12"/>
    <x v="3"/>
    <n v="12"/>
    <n v="1.4069620300000001"/>
  </r>
  <r>
    <n v="1188"/>
    <x v="1"/>
    <x v="0"/>
    <n v="12"/>
    <x v="3"/>
    <n v="12"/>
    <n v="4.7259572153000002"/>
  </r>
  <r>
    <n v="1189"/>
    <x v="6"/>
    <x v="0"/>
    <n v="12"/>
    <x v="3"/>
    <n v="12"/>
    <n v="1.6872022663999999"/>
  </r>
  <r>
    <n v="1190"/>
    <x v="9"/>
    <x v="0"/>
    <n v="12"/>
    <x v="3"/>
    <n v="12"/>
    <n v="0.90082732939999999"/>
  </r>
  <r>
    <n v="1191"/>
    <x v="6"/>
    <x v="0"/>
    <n v="12"/>
    <x v="3"/>
    <n v="12"/>
    <n v="1.948379525"/>
  </r>
  <r>
    <n v="1192"/>
    <x v="6"/>
    <x v="0"/>
    <n v="12"/>
    <x v="3"/>
    <n v="15"/>
    <n v="3.5480022196999998"/>
  </r>
  <r>
    <n v="1193"/>
    <x v="3"/>
    <x v="0"/>
    <n v="12"/>
    <x v="3"/>
    <n v="15"/>
    <n v="1.9355208067"/>
  </r>
  <r>
    <n v="1194"/>
    <x v="1"/>
    <x v="0"/>
    <n v="12"/>
    <x v="3"/>
    <n v="15"/>
    <n v="2.1008187972000001"/>
  </r>
  <r>
    <n v="1195"/>
    <x v="6"/>
    <x v="0"/>
    <n v="12"/>
    <x v="3"/>
    <n v="15"/>
    <n v="8.2763954003000002"/>
  </r>
  <r>
    <n v="1196"/>
    <x v="0"/>
    <x v="0"/>
    <n v="12"/>
    <x v="3"/>
    <n v="15"/>
    <n v="3.9522598810999998"/>
  </r>
  <r>
    <n v="1197"/>
    <x v="3"/>
    <x v="0"/>
    <n v="12"/>
    <x v="3"/>
    <n v="15"/>
    <n v="3.7745329993999999"/>
  </r>
  <r>
    <n v="1198"/>
    <x v="1"/>
    <x v="0"/>
    <n v="12"/>
    <x v="3"/>
    <n v="15"/>
    <n v="0.85616226419999997"/>
  </r>
  <r>
    <n v="1199"/>
    <x v="1"/>
    <x v="0"/>
    <n v="12"/>
    <x v="3"/>
    <n v="15"/>
    <n v="3.9580054768999999"/>
  </r>
  <r>
    <n v="1200"/>
    <x v="6"/>
    <x v="0"/>
    <n v="12"/>
    <x v="3"/>
    <n v="15"/>
    <n v="4.2908579624999996"/>
  </r>
  <r>
    <n v="1201"/>
    <x v="3"/>
    <x v="0"/>
    <n v="12"/>
    <x v="3"/>
    <n v="15"/>
    <n v="3.5633905335999998"/>
  </r>
  <r>
    <n v="1202"/>
    <x v="3"/>
    <x v="0"/>
    <n v="12"/>
    <x v="3"/>
    <n v="15"/>
    <n v="2.5634805556"/>
  </r>
  <r>
    <n v="1203"/>
    <x v="2"/>
    <x v="0"/>
    <n v="12"/>
    <x v="3"/>
    <n v="15"/>
    <n v="14.4089253883"/>
  </r>
  <r>
    <n v="1204"/>
    <x v="3"/>
    <x v="0"/>
    <n v="12"/>
    <x v="3"/>
    <n v="16"/>
    <n v="9.8472885038999998"/>
  </r>
  <r>
    <n v="1205"/>
    <x v="6"/>
    <x v="0"/>
    <n v="12"/>
    <x v="3"/>
    <n v="16"/>
    <n v="3.3688324231000002"/>
  </r>
  <r>
    <n v="1206"/>
    <x v="0"/>
    <x v="0"/>
    <n v="12"/>
    <x v="3"/>
    <n v="16"/>
    <n v="23.5240463586"/>
  </r>
  <r>
    <n v="1207"/>
    <x v="5"/>
    <x v="0"/>
    <n v="12"/>
    <x v="3"/>
    <n v="16"/>
    <n v="0.27447212139999999"/>
  </r>
  <r>
    <n v="1208"/>
    <x v="5"/>
    <x v="0"/>
    <n v="12"/>
    <x v="3"/>
    <n v="16"/>
    <n v="0.72615764969999996"/>
  </r>
  <r>
    <n v="1209"/>
    <x v="5"/>
    <x v="0"/>
    <n v="12"/>
    <x v="3"/>
    <n v="16"/>
    <n v="0.21514436470000001"/>
  </r>
  <r>
    <n v="1210"/>
    <x v="5"/>
    <x v="0"/>
    <n v="12"/>
    <x v="3"/>
    <n v="16"/>
    <n v="0.28611518419999998"/>
  </r>
  <r>
    <n v="1211"/>
    <x v="6"/>
    <x v="0"/>
    <n v="12"/>
    <x v="3"/>
    <n v="16"/>
    <n v="3.0782709692000001"/>
  </r>
  <r>
    <n v="1212"/>
    <x v="1"/>
    <x v="0"/>
    <n v="12"/>
    <x v="3"/>
    <n v="17"/>
    <n v="3.8255814447000001"/>
  </r>
  <r>
    <n v="1213"/>
    <x v="6"/>
    <x v="0"/>
    <n v="12"/>
    <x v="3"/>
    <n v="17"/>
    <n v="8.1220872499999999E-2"/>
  </r>
  <r>
    <n v="1214"/>
    <x v="6"/>
    <x v="0"/>
    <n v="12"/>
    <x v="3"/>
    <n v="17"/>
    <n v="0.49338614559999999"/>
  </r>
  <r>
    <n v="1215"/>
    <x v="5"/>
    <x v="0"/>
    <n v="12"/>
    <x v="3"/>
    <n v="17"/>
    <n v="3.1105306774999999"/>
  </r>
  <r>
    <n v="1216"/>
    <x v="3"/>
    <x v="0"/>
    <n v="12"/>
    <x v="3"/>
    <n v="17"/>
    <n v="3.4665123833"/>
  </r>
  <r>
    <n v="1217"/>
    <x v="5"/>
    <x v="0"/>
    <n v="12"/>
    <x v="3"/>
    <n v="17"/>
    <n v="3.4315804006000001"/>
  </r>
  <r>
    <n v="1218"/>
    <x v="3"/>
    <x v="0"/>
    <n v="12"/>
    <x v="3"/>
    <n v="17"/>
    <n v="3.1137028366999999"/>
  </r>
  <r>
    <n v="1219"/>
    <x v="6"/>
    <x v="0"/>
    <n v="12"/>
    <x v="3"/>
    <n v="17"/>
    <n v="7.6218735600000004E-2"/>
  </r>
  <r>
    <n v="1220"/>
    <x v="6"/>
    <x v="0"/>
    <n v="12"/>
    <x v="3"/>
    <n v="17"/>
    <n v="0.75875037359999997"/>
  </r>
  <r>
    <n v="1221"/>
    <x v="5"/>
    <x v="0"/>
    <n v="12"/>
    <x v="3"/>
    <n v="18"/>
    <n v="0.62764502310000003"/>
  </r>
  <r>
    <n v="1222"/>
    <x v="3"/>
    <x v="0"/>
    <n v="12"/>
    <x v="3"/>
    <n v="18"/>
    <n v="4.3452991900000001E-2"/>
  </r>
  <r>
    <n v="1223"/>
    <x v="2"/>
    <x v="0"/>
    <n v="12"/>
    <x v="3"/>
    <n v="18"/>
    <n v="0.72286363499999995"/>
  </r>
  <r>
    <n v="1224"/>
    <x v="5"/>
    <x v="0"/>
    <n v="12"/>
    <x v="3"/>
    <n v="18"/>
    <n v="1.2352900124999999"/>
  </r>
  <r>
    <n v="1225"/>
    <x v="3"/>
    <x v="0"/>
    <n v="12"/>
    <x v="3"/>
    <n v="18"/>
    <n v="9.1818961128000005"/>
  </r>
  <r>
    <n v="1226"/>
    <x v="3"/>
    <x v="0"/>
    <n v="12"/>
    <x v="3"/>
    <n v="18"/>
    <n v="8.9139128741999993"/>
  </r>
  <r>
    <n v="1227"/>
    <x v="5"/>
    <x v="0"/>
    <n v="12"/>
    <x v="3"/>
    <n v="18"/>
    <n v="0.42976344389999999"/>
  </r>
  <r>
    <n v="1228"/>
    <x v="5"/>
    <x v="0"/>
    <n v="12"/>
    <x v="3"/>
    <n v="18"/>
    <n v="0.15951959330000001"/>
  </r>
  <r>
    <n v="1229"/>
    <x v="6"/>
    <x v="0"/>
    <n v="12"/>
    <x v="3"/>
    <n v="18"/>
    <n v="1.094522515"/>
  </r>
  <r>
    <n v="1230"/>
    <x v="6"/>
    <x v="0"/>
    <n v="12"/>
    <x v="3"/>
    <n v="18"/>
    <n v="4.6569957061"/>
  </r>
  <r>
    <n v="1231"/>
    <x v="6"/>
    <x v="0"/>
    <n v="12"/>
    <x v="3"/>
    <n v="18"/>
    <n v="0.52445875470000003"/>
  </r>
  <r>
    <n v="1232"/>
    <x v="5"/>
    <x v="0"/>
    <n v="12"/>
    <x v="3"/>
    <n v="18"/>
    <n v="3.8934689050000002"/>
  </r>
  <r>
    <n v="1233"/>
    <x v="3"/>
    <x v="0"/>
    <n v="12"/>
    <x v="3"/>
    <n v="19"/>
    <n v="5.6144475652999999"/>
  </r>
  <r>
    <n v="1234"/>
    <x v="5"/>
    <x v="0"/>
    <n v="12"/>
    <x v="3"/>
    <n v="19"/>
    <n v="9.9115741556000003"/>
  </r>
  <r>
    <n v="1235"/>
    <x v="5"/>
    <x v="0"/>
    <n v="12"/>
    <x v="3"/>
    <n v="22"/>
    <n v="8.0002111099999995E-2"/>
  </r>
  <r>
    <n v="1236"/>
    <x v="6"/>
    <x v="0"/>
    <n v="12"/>
    <x v="3"/>
    <n v="22"/>
    <n v="2.8908427857999999"/>
  </r>
  <r>
    <n v="1237"/>
    <x v="1"/>
    <x v="0"/>
    <n v="12"/>
    <x v="3"/>
    <n v="22"/>
    <n v="5.1145354958000002"/>
  </r>
  <r>
    <n v="1238"/>
    <x v="5"/>
    <x v="0"/>
    <n v="12"/>
    <x v="3"/>
    <n v="22"/>
    <n v="0.72541702689999998"/>
  </r>
  <r>
    <n v="1239"/>
    <x v="5"/>
    <x v="0"/>
    <n v="12"/>
    <x v="3"/>
    <n v="22"/>
    <n v="4.4673040414000003"/>
  </r>
  <r>
    <n v="1240"/>
    <x v="3"/>
    <x v="0"/>
    <n v="12"/>
    <x v="3"/>
    <n v="22"/>
    <n v="3.4035120071999998"/>
  </r>
  <r>
    <n v="1241"/>
    <x v="5"/>
    <x v="0"/>
    <n v="12"/>
    <x v="3"/>
    <n v="22"/>
    <n v="3.7434282011"/>
  </r>
  <r>
    <n v="1242"/>
    <x v="5"/>
    <x v="0"/>
    <n v="12"/>
    <x v="3"/>
    <n v="23"/>
    <n v="0.68877723499999999"/>
  </r>
  <r>
    <n v="1243"/>
    <x v="5"/>
    <x v="0"/>
    <n v="12"/>
    <x v="3"/>
    <n v="23"/>
    <n v="9.3349931980999994"/>
  </r>
  <r>
    <n v="1244"/>
    <x v="4"/>
    <x v="0"/>
    <n v="12"/>
    <x v="3"/>
    <n v="23"/>
    <n v="8.6328005974999993"/>
  </r>
  <r>
    <n v="1245"/>
    <x v="1"/>
    <x v="1"/>
    <n v="1"/>
    <x v="4"/>
    <n v="5"/>
    <n v="7.1042326700000005E-2"/>
  </r>
  <r>
    <n v="1246"/>
    <x v="6"/>
    <x v="1"/>
    <n v="1"/>
    <x v="4"/>
    <n v="5"/>
    <n v="1.37820003E-2"/>
  </r>
  <r>
    <n v="1247"/>
    <x v="4"/>
    <x v="1"/>
    <n v="1"/>
    <x v="4"/>
    <n v="5"/>
    <n v="2.7683957563999999"/>
  </r>
  <r>
    <n v="1248"/>
    <x v="6"/>
    <x v="1"/>
    <n v="1"/>
    <x v="4"/>
    <n v="5"/>
    <n v="4.5341606703000004"/>
  </r>
  <r>
    <n v="1249"/>
    <x v="10"/>
    <x v="1"/>
    <n v="1"/>
    <x v="4"/>
    <n v="5"/>
    <n v="4.1060051478000004"/>
  </r>
  <r>
    <n v="1250"/>
    <x v="1"/>
    <x v="1"/>
    <n v="1"/>
    <x v="4"/>
    <n v="5"/>
    <n v="1.4001788511"/>
  </r>
  <r>
    <n v="1251"/>
    <x v="6"/>
    <x v="1"/>
    <n v="1"/>
    <x v="4"/>
    <n v="6"/>
    <n v="3.9384119932999999"/>
  </r>
  <r>
    <n v="1252"/>
    <x v="8"/>
    <x v="1"/>
    <n v="1"/>
    <x v="4"/>
    <n v="6"/>
    <n v="24.160336578900001"/>
  </r>
  <r>
    <n v="1253"/>
    <x v="10"/>
    <x v="1"/>
    <n v="1"/>
    <x v="4"/>
    <n v="6"/>
    <n v="9.7483347761000001"/>
  </r>
  <r>
    <n v="1254"/>
    <x v="0"/>
    <x v="1"/>
    <n v="1"/>
    <x v="4"/>
    <n v="6"/>
    <n v="2.7183425907999998"/>
  </r>
  <r>
    <n v="1255"/>
    <x v="3"/>
    <x v="1"/>
    <n v="1"/>
    <x v="4"/>
    <n v="6"/>
    <n v="8.3050689297000009"/>
  </r>
  <r>
    <n v="1256"/>
    <x v="1"/>
    <x v="1"/>
    <n v="1"/>
    <x v="4"/>
    <n v="6"/>
    <n v="8.8488849922000004"/>
  </r>
  <r>
    <n v="1257"/>
    <x v="1"/>
    <x v="1"/>
    <n v="1"/>
    <x v="4"/>
    <n v="6"/>
    <n v="2.4283211797000002"/>
  </r>
  <r>
    <n v="1258"/>
    <x v="6"/>
    <x v="1"/>
    <n v="1"/>
    <x v="4"/>
    <n v="6"/>
    <n v="4.7408938782999996"/>
  </r>
  <r>
    <n v="1259"/>
    <x v="3"/>
    <x v="1"/>
    <n v="1"/>
    <x v="4"/>
    <n v="7"/>
    <n v="0.73988423889999999"/>
  </r>
  <r>
    <n v="1260"/>
    <x v="8"/>
    <x v="1"/>
    <n v="1"/>
    <x v="4"/>
    <n v="7"/>
    <n v="3.9360926397"/>
  </r>
  <r>
    <n v="1261"/>
    <x v="3"/>
    <x v="1"/>
    <n v="1"/>
    <x v="4"/>
    <n v="7"/>
    <n v="1.2287133925"/>
  </r>
  <r>
    <n v="1262"/>
    <x v="8"/>
    <x v="1"/>
    <n v="1"/>
    <x v="4"/>
    <n v="7"/>
    <n v="9.7070686519000002"/>
  </r>
  <r>
    <n v="1263"/>
    <x v="10"/>
    <x v="1"/>
    <n v="1"/>
    <x v="4"/>
    <n v="7"/>
    <n v="5.5794197014"/>
  </r>
  <r>
    <n v="1264"/>
    <x v="1"/>
    <x v="1"/>
    <n v="1"/>
    <x v="4"/>
    <n v="7"/>
    <n v="4.7197665158"/>
  </r>
  <r>
    <n v="1265"/>
    <x v="3"/>
    <x v="1"/>
    <n v="1"/>
    <x v="4"/>
    <n v="7"/>
    <n v="5.2108923810999999"/>
  </r>
  <r>
    <n v="1266"/>
    <x v="1"/>
    <x v="1"/>
    <n v="1"/>
    <x v="4"/>
    <n v="7"/>
    <n v="8.1310278785999994"/>
  </r>
  <r>
    <n v="1267"/>
    <x v="5"/>
    <x v="1"/>
    <n v="1"/>
    <x v="4"/>
    <n v="7"/>
    <n v="0.54389281560000002"/>
  </r>
  <r>
    <n v="1268"/>
    <x v="8"/>
    <x v="1"/>
    <n v="1"/>
    <x v="4"/>
    <n v="7"/>
    <n v="2.6516594044000001"/>
  </r>
  <r>
    <n v="1269"/>
    <x v="5"/>
    <x v="1"/>
    <n v="1"/>
    <x v="4"/>
    <n v="7"/>
    <n v="2.6085430644000001"/>
  </r>
  <r>
    <n v="1270"/>
    <x v="3"/>
    <x v="1"/>
    <n v="1"/>
    <x v="4"/>
    <n v="7"/>
    <n v="3.3162845647000001"/>
  </r>
  <r>
    <n v="1271"/>
    <x v="1"/>
    <x v="1"/>
    <n v="1"/>
    <x v="4"/>
    <n v="7"/>
    <n v="1.4070747767"/>
  </r>
  <r>
    <n v="1272"/>
    <x v="6"/>
    <x v="1"/>
    <n v="1"/>
    <x v="4"/>
    <n v="7"/>
    <n v="1.3905434064"/>
  </r>
  <r>
    <n v="1273"/>
    <x v="6"/>
    <x v="1"/>
    <n v="1"/>
    <x v="4"/>
    <n v="7"/>
    <n v="1.0658295669"/>
  </r>
  <r>
    <n v="1274"/>
    <x v="3"/>
    <x v="1"/>
    <n v="1"/>
    <x v="4"/>
    <n v="8"/>
    <n v="0.43555018890000002"/>
  </r>
  <r>
    <n v="1275"/>
    <x v="8"/>
    <x v="1"/>
    <n v="1"/>
    <x v="4"/>
    <n v="8"/>
    <n v="4.7753543564000003"/>
  </r>
  <r>
    <n v="1276"/>
    <x v="3"/>
    <x v="1"/>
    <n v="1"/>
    <x v="4"/>
    <n v="8"/>
    <n v="3.4555414778000002"/>
  </r>
  <r>
    <n v="1277"/>
    <x v="3"/>
    <x v="1"/>
    <n v="1"/>
    <x v="4"/>
    <n v="8"/>
    <n v="9.7450956350000002"/>
  </r>
  <r>
    <n v="1278"/>
    <x v="1"/>
    <x v="1"/>
    <n v="1"/>
    <x v="4"/>
    <n v="8"/>
    <n v="9.6873679469000002"/>
  </r>
  <r>
    <n v="1279"/>
    <x v="6"/>
    <x v="1"/>
    <n v="1"/>
    <x v="4"/>
    <n v="8"/>
    <n v="3.2252800706000002"/>
  </r>
  <r>
    <n v="1280"/>
    <x v="6"/>
    <x v="1"/>
    <n v="1"/>
    <x v="4"/>
    <n v="8"/>
    <n v="6.8343495305999999"/>
  </r>
  <r>
    <n v="1281"/>
    <x v="1"/>
    <x v="1"/>
    <n v="1"/>
    <x v="4"/>
    <n v="8"/>
    <n v="4.7807457105999998"/>
  </r>
  <r>
    <n v="1282"/>
    <x v="6"/>
    <x v="1"/>
    <n v="1"/>
    <x v="4"/>
    <n v="8"/>
    <n v="4.0672569343999996"/>
  </r>
  <r>
    <n v="1283"/>
    <x v="3"/>
    <x v="1"/>
    <n v="1"/>
    <x v="4"/>
    <n v="8"/>
    <n v="0.73655525079999995"/>
  </r>
  <r>
    <n v="1284"/>
    <x v="3"/>
    <x v="1"/>
    <n v="1"/>
    <x v="4"/>
    <n v="8"/>
    <n v="0.61870991330000003"/>
  </r>
  <r>
    <n v="1285"/>
    <x v="6"/>
    <x v="1"/>
    <n v="1"/>
    <x v="4"/>
    <n v="8"/>
    <n v="0.56729230080000004"/>
  </r>
  <r>
    <n v="1286"/>
    <x v="3"/>
    <x v="1"/>
    <n v="1"/>
    <x v="4"/>
    <n v="8"/>
    <n v="0.87706022610000001"/>
  </r>
  <r>
    <n v="1287"/>
    <x v="5"/>
    <x v="1"/>
    <n v="1"/>
    <x v="4"/>
    <n v="8"/>
    <n v="0.47717256250000001"/>
  </r>
  <r>
    <n v="1288"/>
    <x v="5"/>
    <x v="1"/>
    <n v="1"/>
    <x v="4"/>
    <n v="9"/>
    <n v="2.8008106675"/>
  </r>
  <r>
    <n v="1289"/>
    <x v="3"/>
    <x v="1"/>
    <n v="1"/>
    <x v="4"/>
    <n v="9"/>
    <n v="8.1664599852999995"/>
  </r>
  <r>
    <n v="1290"/>
    <x v="6"/>
    <x v="1"/>
    <n v="1"/>
    <x v="4"/>
    <n v="9"/>
    <n v="0.75965711670000002"/>
  </r>
  <r>
    <n v="1291"/>
    <x v="6"/>
    <x v="1"/>
    <n v="1"/>
    <x v="4"/>
    <n v="9"/>
    <n v="4.4194002136000003"/>
  </r>
  <r>
    <n v="1292"/>
    <x v="5"/>
    <x v="1"/>
    <n v="1"/>
    <x v="4"/>
    <n v="12"/>
    <n v="0.11335238390000001"/>
  </r>
  <r>
    <n v="1293"/>
    <x v="5"/>
    <x v="1"/>
    <n v="1"/>
    <x v="4"/>
    <n v="12"/>
    <n v="1.7171465544"/>
  </r>
  <r>
    <n v="1294"/>
    <x v="3"/>
    <x v="1"/>
    <n v="1"/>
    <x v="4"/>
    <n v="12"/>
    <n v="4.5983269827999997"/>
  </r>
  <r>
    <n v="1295"/>
    <x v="6"/>
    <x v="1"/>
    <n v="1"/>
    <x v="4"/>
    <n v="12"/>
    <n v="1.9183088089"/>
  </r>
  <r>
    <n v="1296"/>
    <x v="5"/>
    <x v="1"/>
    <n v="1"/>
    <x v="4"/>
    <n v="12"/>
    <n v="1.8840602597"/>
  </r>
  <r>
    <n v="1297"/>
    <x v="1"/>
    <x v="1"/>
    <n v="1"/>
    <x v="4"/>
    <n v="12"/>
    <n v="0.27605690220000001"/>
  </r>
  <r>
    <n v="1298"/>
    <x v="3"/>
    <x v="1"/>
    <n v="1"/>
    <x v="4"/>
    <n v="12"/>
    <n v="4.1051171311000001"/>
  </r>
  <r>
    <n v="1299"/>
    <x v="5"/>
    <x v="1"/>
    <n v="1"/>
    <x v="4"/>
    <n v="12"/>
    <n v="0.32023267030000002"/>
  </r>
  <r>
    <n v="1300"/>
    <x v="5"/>
    <x v="1"/>
    <n v="1"/>
    <x v="4"/>
    <n v="12"/>
    <n v="0.40747464439999997"/>
  </r>
  <r>
    <n v="1301"/>
    <x v="6"/>
    <x v="1"/>
    <n v="1"/>
    <x v="4"/>
    <n v="12"/>
    <n v="0.63129174720000003"/>
  </r>
  <r>
    <n v="1302"/>
    <x v="5"/>
    <x v="1"/>
    <n v="1"/>
    <x v="4"/>
    <n v="12"/>
    <n v="0.44794503470000002"/>
  </r>
  <r>
    <n v="1303"/>
    <x v="10"/>
    <x v="1"/>
    <n v="1"/>
    <x v="4"/>
    <n v="12"/>
    <n v="3.1898922449999998"/>
  </r>
  <r>
    <n v="1304"/>
    <x v="5"/>
    <x v="1"/>
    <n v="1"/>
    <x v="4"/>
    <n v="12"/>
    <n v="0.18667118329999999"/>
  </r>
  <r>
    <n v="1305"/>
    <x v="6"/>
    <x v="1"/>
    <n v="1"/>
    <x v="4"/>
    <n v="12"/>
    <n v="2.7773907235999999"/>
  </r>
  <r>
    <n v="1306"/>
    <x v="1"/>
    <x v="1"/>
    <n v="1"/>
    <x v="4"/>
    <n v="12"/>
    <n v="1.0006969019"/>
  </r>
  <r>
    <n v="1307"/>
    <x v="4"/>
    <x v="1"/>
    <n v="1"/>
    <x v="4"/>
    <n v="12"/>
    <n v="0.58650421829999999"/>
  </r>
  <r>
    <n v="1308"/>
    <x v="3"/>
    <x v="1"/>
    <n v="1"/>
    <x v="4"/>
    <n v="13"/>
    <n v="2.4132439316999998"/>
  </r>
  <r>
    <n v="1309"/>
    <x v="6"/>
    <x v="1"/>
    <n v="1"/>
    <x v="4"/>
    <n v="13"/>
    <n v="5.5736495567000004"/>
  </r>
  <r>
    <n v="1310"/>
    <x v="5"/>
    <x v="1"/>
    <n v="1"/>
    <x v="4"/>
    <n v="13"/>
    <n v="9.7510011196999997"/>
  </r>
  <r>
    <n v="1311"/>
    <x v="1"/>
    <x v="1"/>
    <n v="1"/>
    <x v="4"/>
    <n v="13"/>
    <n v="2.9894657950000001"/>
  </r>
  <r>
    <n v="1312"/>
    <x v="3"/>
    <x v="1"/>
    <n v="1"/>
    <x v="4"/>
    <n v="13"/>
    <n v="0.13213232890000001"/>
  </r>
  <r>
    <n v="1313"/>
    <x v="3"/>
    <x v="1"/>
    <n v="1"/>
    <x v="4"/>
    <n v="13"/>
    <n v="7.9312237027999997"/>
  </r>
  <r>
    <n v="1314"/>
    <x v="1"/>
    <x v="1"/>
    <n v="1"/>
    <x v="4"/>
    <n v="13"/>
    <n v="2.9501901489"/>
  </r>
  <r>
    <n v="1315"/>
    <x v="4"/>
    <x v="1"/>
    <n v="1"/>
    <x v="4"/>
    <n v="13"/>
    <n v="4.2334388136000003"/>
  </r>
  <r>
    <n v="1316"/>
    <x v="6"/>
    <x v="1"/>
    <n v="1"/>
    <x v="4"/>
    <n v="13"/>
    <n v="4.0246778883000003"/>
  </r>
  <r>
    <n v="1317"/>
    <x v="0"/>
    <x v="1"/>
    <n v="1"/>
    <x v="4"/>
    <n v="13"/>
    <n v="3.6938873581"/>
  </r>
  <r>
    <n v="1318"/>
    <x v="3"/>
    <x v="1"/>
    <n v="1"/>
    <x v="4"/>
    <n v="13"/>
    <n v="0.70671516059999995"/>
  </r>
  <r>
    <n v="1319"/>
    <x v="6"/>
    <x v="1"/>
    <n v="1"/>
    <x v="4"/>
    <n v="14"/>
    <n v="3.5988712497000002"/>
  </r>
  <r>
    <n v="1320"/>
    <x v="3"/>
    <x v="1"/>
    <n v="1"/>
    <x v="4"/>
    <n v="14"/>
    <n v="9.9312712830999992"/>
  </r>
  <r>
    <n v="1321"/>
    <x v="5"/>
    <x v="1"/>
    <n v="1"/>
    <x v="4"/>
    <n v="14"/>
    <n v="23.578049466700001"/>
  </r>
  <r>
    <n v="1322"/>
    <x v="2"/>
    <x v="1"/>
    <n v="1"/>
    <x v="4"/>
    <n v="14"/>
    <n v="0.91055208830000001"/>
  </r>
  <r>
    <n v="1323"/>
    <x v="0"/>
    <x v="1"/>
    <n v="1"/>
    <x v="4"/>
    <n v="14"/>
    <n v="2.9535218966999999"/>
  </r>
  <r>
    <n v="1324"/>
    <x v="1"/>
    <x v="1"/>
    <n v="1"/>
    <x v="4"/>
    <n v="14"/>
    <n v="5.0318564719000003"/>
  </r>
  <r>
    <n v="1325"/>
    <x v="5"/>
    <x v="1"/>
    <n v="1"/>
    <x v="4"/>
    <n v="14"/>
    <n v="0.14074818859999999"/>
  </r>
  <r>
    <n v="1326"/>
    <x v="0"/>
    <x v="1"/>
    <n v="1"/>
    <x v="4"/>
    <n v="14"/>
    <n v="18.816783451700001"/>
  </r>
  <r>
    <n v="1327"/>
    <x v="3"/>
    <x v="1"/>
    <n v="1"/>
    <x v="4"/>
    <n v="14"/>
    <n v="2.2374535236000002"/>
  </r>
  <r>
    <n v="1328"/>
    <x v="5"/>
    <x v="1"/>
    <n v="1"/>
    <x v="4"/>
    <n v="14"/>
    <n v="1.6744194339"/>
  </r>
  <r>
    <n v="1329"/>
    <x v="2"/>
    <x v="1"/>
    <n v="1"/>
    <x v="4"/>
    <n v="14"/>
    <n v="1.3666342731000001"/>
  </r>
  <r>
    <n v="1330"/>
    <x v="8"/>
    <x v="1"/>
    <n v="1"/>
    <x v="4"/>
    <n v="14"/>
    <n v="9.0014874699999997E-2"/>
  </r>
  <r>
    <n v="1331"/>
    <x v="5"/>
    <x v="1"/>
    <n v="1"/>
    <x v="4"/>
    <n v="14"/>
    <n v="2.4988975811"/>
  </r>
  <r>
    <n v="1332"/>
    <x v="4"/>
    <x v="1"/>
    <n v="1"/>
    <x v="4"/>
    <n v="15"/>
    <n v="9.9338390974999999"/>
  </r>
  <r>
    <n v="1333"/>
    <x v="5"/>
    <x v="1"/>
    <n v="1"/>
    <x v="4"/>
    <n v="15"/>
    <n v="9.9221504471999999"/>
  </r>
  <r>
    <n v="1334"/>
    <x v="5"/>
    <x v="1"/>
    <n v="1"/>
    <x v="4"/>
    <n v="15"/>
    <n v="0.38451994309999998"/>
  </r>
  <r>
    <n v="1335"/>
    <x v="5"/>
    <x v="1"/>
    <n v="1"/>
    <x v="4"/>
    <n v="15"/>
    <n v="2.5760148669"/>
  </r>
  <r>
    <n v="1336"/>
    <x v="5"/>
    <x v="1"/>
    <n v="1"/>
    <x v="4"/>
    <n v="15"/>
    <n v="0.51079756440000001"/>
  </r>
  <r>
    <n v="1337"/>
    <x v="1"/>
    <x v="1"/>
    <n v="1"/>
    <x v="4"/>
    <n v="15"/>
    <n v="24.0572448558"/>
  </r>
  <r>
    <n v="1338"/>
    <x v="5"/>
    <x v="1"/>
    <n v="1"/>
    <x v="4"/>
    <n v="15"/>
    <n v="3.86240066"/>
  </r>
  <r>
    <n v="1339"/>
    <x v="6"/>
    <x v="1"/>
    <n v="1"/>
    <x v="4"/>
    <n v="15"/>
    <n v="0.59065087360000001"/>
  </r>
  <r>
    <n v="1340"/>
    <x v="3"/>
    <x v="1"/>
    <n v="1"/>
    <x v="4"/>
    <n v="15"/>
    <n v="0.43055101420000003"/>
  </r>
  <r>
    <n v="1341"/>
    <x v="6"/>
    <x v="1"/>
    <n v="1"/>
    <x v="4"/>
    <n v="16"/>
    <n v="3.8252987280999999"/>
  </r>
  <r>
    <n v="1342"/>
    <x v="5"/>
    <x v="1"/>
    <n v="1"/>
    <x v="4"/>
    <n v="16"/>
    <n v="9.6396731767000006"/>
  </r>
  <r>
    <n v="1343"/>
    <x v="4"/>
    <x v="1"/>
    <n v="1"/>
    <x v="4"/>
    <n v="16"/>
    <n v="9.5980695308000001"/>
  </r>
  <r>
    <n v="1344"/>
    <x v="1"/>
    <x v="1"/>
    <n v="1"/>
    <x v="4"/>
    <n v="16"/>
    <n v="1.4495532033"/>
  </r>
  <r>
    <n v="1345"/>
    <x v="1"/>
    <x v="1"/>
    <n v="1"/>
    <x v="4"/>
    <n v="16"/>
    <n v="4.5219223418999999"/>
  </r>
  <r>
    <n v="1346"/>
    <x v="5"/>
    <x v="1"/>
    <n v="1"/>
    <x v="4"/>
    <n v="16"/>
    <n v="0.93952721829999997"/>
  </r>
  <r>
    <n v="1347"/>
    <x v="6"/>
    <x v="1"/>
    <n v="1"/>
    <x v="4"/>
    <n v="16"/>
    <n v="2.3700293877999998"/>
  </r>
  <r>
    <n v="1348"/>
    <x v="5"/>
    <x v="1"/>
    <n v="1"/>
    <x v="4"/>
    <n v="16"/>
    <n v="1.1756116863999999"/>
  </r>
  <r>
    <n v="1349"/>
    <x v="3"/>
    <x v="1"/>
    <n v="1"/>
    <x v="4"/>
    <n v="19"/>
    <n v="0.7406368083"/>
  </r>
  <r>
    <n v="1350"/>
    <x v="5"/>
    <x v="1"/>
    <n v="1"/>
    <x v="4"/>
    <n v="19"/>
    <n v="0.14442962970000001"/>
  </r>
  <r>
    <n v="1351"/>
    <x v="5"/>
    <x v="1"/>
    <n v="1"/>
    <x v="4"/>
    <n v="19"/>
    <n v="3.5971035614"/>
  </r>
  <r>
    <n v="1352"/>
    <x v="1"/>
    <x v="1"/>
    <n v="1"/>
    <x v="4"/>
    <n v="19"/>
    <n v="3.2826489178"/>
  </r>
  <r>
    <n v="1353"/>
    <x v="1"/>
    <x v="1"/>
    <n v="1"/>
    <x v="4"/>
    <n v="19"/>
    <n v="6.6914414560999997"/>
  </r>
  <r>
    <n v="1354"/>
    <x v="5"/>
    <x v="1"/>
    <n v="1"/>
    <x v="4"/>
    <n v="19"/>
    <n v="8.7679974633000004"/>
  </r>
  <r>
    <n v="1355"/>
    <x v="4"/>
    <x v="1"/>
    <n v="1"/>
    <x v="4"/>
    <n v="19"/>
    <n v="4.6726338638999998"/>
  </r>
  <r>
    <n v="1356"/>
    <x v="5"/>
    <x v="1"/>
    <n v="1"/>
    <x v="4"/>
    <n v="19"/>
    <n v="0.60081740920000004"/>
  </r>
  <r>
    <n v="1357"/>
    <x v="5"/>
    <x v="1"/>
    <n v="1"/>
    <x v="4"/>
    <n v="19"/>
    <n v="0.45947180939999999"/>
  </r>
  <r>
    <n v="1358"/>
    <x v="5"/>
    <x v="1"/>
    <n v="1"/>
    <x v="4"/>
    <n v="19"/>
    <n v="2.8709763827999999"/>
  </r>
  <r>
    <n v="1359"/>
    <x v="1"/>
    <x v="1"/>
    <n v="1"/>
    <x v="4"/>
    <n v="19"/>
    <n v="0.38183809749999997"/>
  </r>
  <r>
    <n v="1360"/>
    <x v="5"/>
    <x v="1"/>
    <n v="1"/>
    <x v="4"/>
    <n v="19"/>
    <n v="0.12518784890000001"/>
  </r>
  <r>
    <n v="1361"/>
    <x v="3"/>
    <x v="1"/>
    <n v="1"/>
    <x v="4"/>
    <n v="20"/>
    <n v="56.747761671399999"/>
  </r>
  <r>
    <n v="1362"/>
    <x v="0"/>
    <x v="1"/>
    <n v="1"/>
    <x v="4"/>
    <n v="20"/>
    <n v="9.4789588916999996"/>
  </r>
  <r>
    <n v="1363"/>
    <x v="5"/>
    <x v="1"/>
    <n v="1"/>
    <x v="4"/>
    <n v="20"/>
    <n v="1.2022912383"/>
  </r>
  <r>
    <n v="1364"/>
    <x v="5"/>
    <x v="1"/>
    <n v="1"/>
    <x v="4"/>
    <n v="20"/>
    <n v="0.65216586639999996"/>
  </r>
  <r>
    <n v="1365"/>
    <x v="5"/>
    <x v="1"/>
    <n v="1"/>
    <x v="4"/>
    <n v="20"/>
    <n v="8.7290074274999991"/>
  </r>
  <r>
    <n v="1366"/>
    <x v="5"/>
    <x v="1"/>
    <n v="1"/>
    <x v="4"/>
    <n v="20"/>
    <n v="1.8374308008"/>
  </r>
  <r>
    <n v="1367"/>
    <x v="5"/>
    <x v="1"/>
    <n v="1"/>
    <x v="4"/>
    <n v="20"/>
    <n v="0.70056598999999997"/>
  </r>
  <r>
    <n v="1368"/>
    <x v="5"/>
    <x v="1"/>
    <n v="1"/>
    <x v="4"/>
    <n v="20"/>
    <n v="3.2499195147000002"/>
  </r>
  <r>
    <n v="1369"/>
    <x v="6"/>
    <x v="1"/>
    <n v="1"/>
    <x v="4"/>
    <n v="20"/>
    <n v="0.54188900579999999"/>
  </r>
  <r>
    <n v="1370"/>
    <x v="3"/>
    <x v="1"/>
    <n v="1"/>
    <x v="4"/>
    <n v="21"/>
    <n v="1.1442945481"/>
  </r>
  <r>
    <n v="1371"/>
    <x v="5"/>
    <x v="1"/>
    <n v="1"/>
    <x v="4"/>
    <n v="21"/>
    <n v="3.6100163767"/>
  </r>
  <r>
    <n v="1372"/>
    <x v="1"/>
    <x v="1"/>
    <n v="1"/>
    <x v="4"/>
    <n v="21"/>
    <n v="2.9039276596999999"/>
  </r>
  <r>
    <n v="1373"/>
    <x v="5"/>
    <x v="1"/>
    <n v="1"/>
    <x v="4"/>
    <n v="21"/>
    <n v="7.4043236947000004"/>
  </r>
  <r>
    <n v="1374"/>
    <x v="1"/>
    <x v="1"/>
    <n v="1"/>
    <x v="4"/>
    <n v="21"/>
    <n v="4.8189861992000003"/>
  </r>
  <r>
    <n v="1375"/>
    <x v="5"/>
    <x v="1"/>
    <n v="1"/>
    <x v="4"/>
    <n v="21"/>
    <n v="1.0181364631000001"/>
  </r>
  <r>
    <n v="1376"/>
    <x v="5"/>
    <x v="1"/>
    <n v="1"/>
    <x v="4"/>
    <n v="21"/>
    <n v="2.2284351302999998"/>
  </r>
  <r>
    <n v="1377"/>
    <x v="5"/>
    <x v="1"/>
    <n v="1"/>
    <x v="4"/>
    <n v="21"/>
    <n v="0.72028514939999999"/>
  </r>
  <r>
    <n v="1378"/>
    <x v="3"/>
    <x v="1"/>
    <n v="1"/>
    <x v="4"/>
    <n v="22"/>
    <n v="4.0090295877999997"/>
  </r>
  <r>
    <n v="1379"/>
    <x v="5"/>
    <x v="1"/>
    <n v="1"/>
    <x v="4"/>
    <n v="22"/>
    <n v="9.4276034699999997E-2"/>
  </r>
  <r>
    <n v="1380"/>
    <x v="5"/>
    <x v="1"/>
    <n v="1"/>
    <x v="4"/>
    <n v="22"/>
    <n v="3.2481639610999999"/>
  </r>
  <r>
    <n v="1381"/>
    <x v="5"/>
    <x v="1"/>
    <n v="1"/>
    <x v="4"/>
    <n v="22"/>
    <n v="9.1794566017000001"/>
  </r>
  <r>
    <n v="1382"/>
    <x v="0"/>
    <x v="1"/>
    <n v="1"/>
    <x v="4"/>
    <n v="22"/>
    <n v="3.9129434094"/>
  </r>
  <r>
    <n v="1383"/>
    <x v="5"/>
    <x v="1"/>
    <n v="1"/>
    <x v="4"/>
    <n v="22"/>
    <n v="4.3871369369000002"/>
  </r>
  <r>
    <n v="1384"/>
    <x v="3"/>
    <x v="1"/>
    <n v="1"/>
    <x v="4"/>
    <n v="22"/>
    <n v="7.9721473299999998E-2"/>
  </r>
  <r>
    <n v="1385"/>
    <x v="3"/>
    <x v="1"/>
    <n v="1"/>
    <x v="4"/>
    <n v="22"/>
    <n v="1.0838019677999999"/>
  </r>
  <r>
    <n v="1386"/>
    <x v="3"/>
    <x v="1"/>
    <n v="1"/>
    <x v="4"/>
    <n v="23"/>
    <n v="3.1304485999999999E-3"/>
  </r>
  <r>
    <n v="1387"/>
    <x v="4"/>
    <x v="1"/>
    <n v="1"/>
    <x v="4"/>
    <n v="23"/>
    <n v="9.9589315505999991"/>
  </r>
  <r>
    <n v="1388"/>
    <x v="5"/>
    <x v="1"/>
    <n v="1"/>
    <x v="4"/>
    <n v="23"/>
    <n v="9.7956205417"/>
  </r>
  <r>
    <n v="1389"/>
    <x v="5"/>
    <x v="1"/>
    <n v="1"/>
    <x v="4"/>
    <n v="23"/>
    <n v="3.5282748786"/>
  </r>
  <r>
    <n v="1390"/>
    <x v="1"/>
    <x v="1"/>
    <n v="1"/>
    <x v="4"/>
    <n v="23"/>
    <n v="2.2137147618999999"/>
  </r>
  <r>
    <n v="1391"/>
    <x v="1"/>
    <x v="1"/>
    <n v="1"/>
    <x v="4"/>
    <n v="23"/>
    <n v="66.114559820300002"/>
  </r>
  <r>
    <n v="1392"/>
    <x v="5"/>
    <x v="1"/>
    <n v="1"/>
    <x v="4"/>
    <n v="23"/>
    <n v="3.5096303064000001"/>
  </r>
  <r>
    <n v="1393"/>
    <x v="5"/>
    <x v="1"/>
    <n v="1"/>
    <x v="4"/>
    <n v="26"/>
    <n v="3.6280833975000002"/>
  </r>
  <r>
    <n v="1394"/>
    <x v="4"/>
    <x v="1"/>
    <n v="1"/>
    <x v="4"/>
    <n v="26"/>
    <n v="9.6001995211000004"/>
  </r>
  <r>
    <n v="1395"/>
    <x v="5"/>
    <x v="1"/>
    <n v="1"/>
    <x v="4"/>
    <n v="26"/>
    <n v="9.0535051864000007"/>
  </r>
  <r>
    <n v="1396"/>
    <x v="5"/>
    <x v="1"/>
    <n v="1"/>
    <x v="4"/>
    <n v="26"/>
    <n v="4.4673440868999998"/>
  </r>
  <r>
    <n v="1397"/>
    <x v="2"/>
    <x v="1"/>
    <n v="1"/>
    <x v="4"/>
    <n v="26"/>
    <n v="1.8931452333000001"/>
  </r>
  <r>
    <n v="1398"/>
    <x v="3"/>
    <x v="1"/>
    <n v="1"/>
    <x v="4"/>
    <n v="26"/>
    <n v="159.96265330560001"/>
  </r>
  <r>
    <n v="1399"/>
    <x v="5"/>
    <x v="1"/>
    <n v="1"/>
    <x v="4"/>
    <n v="27"/>
    <n v="3.5574445541999999"/>
  </r>
  <r>
    <n v="1400"/>
    <x v="5"/>
    <x v="1"/>
    <n v="1"/>
    <x v="4"/>
    <n v="27"/>
    <n v="9.0286406319000001"/>
  </r>
  <r>
    <n v="1401"/>
    <x v="1"/>
    <x v="1"/>
    <n v="1"/>
    <x v="4"/>
    <n v="27"/>
    <n v="8.0193784381000004"/>
  </r>
  <r>
    <n v="1402"/>
    <x v="8"/>
    <x v="1"/>
    <n v="1"/>
    <x v="4"/>
    <n v="27"/>
    <n v="5.8577453600000003E-2"/>
  </r>
  <r>
    <n v="1403"/>
    <x v="5"/>
    <x v="1"/>
    <n v="1"/>
    <x v="4"/>
    <n v="27"/>
    <n v="2.1344209488999999"/>
  </r>
  <r>
    <n v="1404"/>
    <x v="5"/>
    <x v="1"/>
    <n v="1"/>
    <x v="4"/>
    <n v="27"/>
    <n v="1.4020735278000001"/>
  </r>
  <r>
    <n v="1405"/>
    <x v="5"/>
    <x v="1"/>
    <n v="1"/>
    <x v="4"/>
    <n v="28"/>
    <n v="3.8854589161000002"/>
  </r>
  <r>
    <n v="1406"/>
    <x v="4"/>
    <x v="1"/>
    <n v="1"/>
    <x v="4"/>
    <n v="28"/>
    <n v="9.9671338328000001"/>
  </r>
  <r>
    <n v="1407"/>
    <x v="0"/>
    <x v="1"/>
    <n v="1"/>
    <x v="4"/>
    <n v="28"/>
    <n v="9.1538158316999994"/>
  </r>
  <r>
    <n v="1408"/>
    <x v="1"/>
    <x v="1"/>
    <n v="1"/>
    <x v="4"/>
    <n v="28"/>
    <n v="3.3500669757999999"/>
  </r>
  <r>
    <n v="1409"/>
    <x v="1"/>
    <x v="1"/>
    <n v="1"/>
    <x v="4"/>
    <n v="28"/>
    <n v="6.9469930661000001"/>
  </r>
  <r>
    <n v="1410"/>
    <x v="1"/>
    <x v="1"/>
    <n v="1"/>
    <x v="4"/>
    <n v="28"/>
    <n v="4.6173101516999999"/>
  </r>
  <r>
    <n v="1411"/>
    <x v="5"/>
    <x v="1"/>
    <n v="1"/>
    <x v="4"/>
    <n v="28"/>
    <n v="3.8142905977999999"/>
  </r>
  <r>
    <n v="1412"/>
    <x v="3"/>
    <x v="1"/>
    <n v="1"/>
    <x v="4"/>
    <n v="29"/>
    <n v="0.55849412890000005"/>
  </r>
  <r>
    <n v="1413"/>
    <x v="4"/>
    <x v="1"/>
    <n v="1"/>
    <x v="4"/>
    <n v="29"/>
    <n v="0.18405494280000001"/>
  </r>
  <r>
    <n v="1414"/>
    <x v="5"/>
    <x v="1"/>
    <n v="1"/>
    <x v="4"/>
    <n v="29"/>
    <n v="5.5031834233000003"/>
  </r>
  <r>
    <n v="1415"/>
    <x v="1"/>
    <x v="1"/>
    <n v="1"/>
    <x v="4"/>
    <n v="29"/>
    <n v="3.8911923419000001"/>
  </r>
  <r>
    <n v="1416"/>
    <x v="1"/>
    <x v="1"/>
    <n v="1"/>
    <x v="4"/>
    <n v="29"/>
    <n v="1.8404011967"/>
  </r>
  <r>
    <n v="1417"/>
    <x v="1"/>
    <x v="1"/>
    <n v="1"/>
    <x v="4"/>
    <n v="29"/>
    <n v="3.0647909499999999"/>
  </r>
  <r>
    <n v="1418"/>
    <x v="3"/>
    <x v="1"/>
    <n v="1"/>
    <x v="4"/>
    <n v="29"/>
    <n v="8.0720836761000001"/>
  </r>
  <r>
    <n v="1419"/>
    <x v="5"/>
    <x v="1"/>
    <n v="1"/>
    <x v="4"/>
    <n v="29"/>
    <n v="6.5921224718999998"/>
  </r>
  <r>
    <n v="1420"/>
    <x v="5"/>
    <x v="1"/>
    <n v="1"/>
    <x v="4"/>
    <n v="29"/>
    <n v="1.0375597458000001"/>
  </r>
  <r>
    <n v="1421"/>
    <x v="5"/>
    <x v="1"/>
    <n v="1"/>
    <x v="4"/>
    <n v="29"/>
    <n v="1.0048460324999999"/>
  </r>
  <r>
    <n v="1422"/>
    <x v="5"/>
    <x v="1"/>
    <n v="1"/>
    <x v="4"/>
    <n v="29"/>
    <n v="2.3384487944000001"/>
  </r>
  <r>
    <n v="1423"/>
    <x v="5"/>
    <x v="1"/>
    <n v="1"/>
    <x v="4"/>
    <n v="30"/>
    <n v="3.6756666400000002"/>
  </r>
  <r>
    <n v="1424"/>
    <x v="4"/>
    <x v="1"/>
    <n v="1"/>
    <x v="4"/>
    <n v="30"/>
    <n v="9.7729658810999993"/>
  </r>
  <r>
    <n v="1425"/>
    <x v="5"/>
    <x v="1"/>
    <n v="1"/>
    <x v="4"/>
    <n v="30"/>
    <n v="0.23715011690000001"/>
  </r>
  <r>
    <n v="1426"/>
    <x v="5"/>
    <x v="1"/>
    <n v="1"/>
    <x v="4"/>
    <n v="30"/>
    <n v="2.9019624849999999"/>
  </r>
  <r>
    <n v="1427"/>
    <x v="5"/>
    <x v="1"/>
    <n v="1"/>
    <x v="4"/>
    <n v="30"/>
    <n v="1.0484172694"/>
  </r>
  <r>
    <n v="1428"/>
    <x v="3"/>
    <x v="1"/>
    <n v="2"/>
    <x v="5"/>
    <n v="2"/>
    <n v="2.1854768964"/>
  </r>
  <r>
    <n v="1429"/>
    <x v="4"/>
    <x v="1"/>
    <n v="2"/>
    <x v="5"/>
    <n v="2"/>
    <n v="10.0662610539"/>
  </r>
  <r>
    <n v="1430"/>
    <x v="8"/>
    <x v="1"/>
    <n v="2"/>
    <x v="5"/>
    <n v="2"/>
    <n v="7.7265076552999998"/>
  </r>
  <r>
    <n v="1431"/>
    <x v="5"/>
    <x v="1"/>
    <n v="2"/>
    <x v="5"/>
    <n v="2"/>
    <n v="3.4642283297000001"/>
  </r>
  <r>
    <n v="1432"/>
    <x v="5"/>
    <x v="1"/>
    <n v="2"/>
    <x v="5"/>
    <n v="2"/>
    <n v="9.3507804841999995"/>
  </r>
  <r>
    <n v="1433"/>
    <x v="1"/>
    <x v="1"/>
    <n v="2"/>
    <x v="5"/>
    <n v="2"/>
    <n v="1.7782890519000001"/>
  </r>
  <r>
    <n v="1434"/>
    <x v="5"/>
    <x v="1"/>
    <n v="2"/>
    <x v="5"/>
    <n v="2"/>
    <n v="0.29272085809999998"/>
  </r>
  <r>
    <n v="1435"/>
    <x v="5"/>
    <x v="1"/>
    <n v="2"/>
    <x v="5"/>
    <n v="2"/>
    <n v="0.74099160139999998"/>
  </r>
  <r>
    <n v="1436"/>
    <x v="5"/>
    <x v="1"/>
    <n v="2"/>
    <x v="5"/>
    <n v="2"/>
    <n v="2.5420180941999999"/>
  </r>
  <r>
    <n v="1437"/>
    <x v="1"/>
    <x v="1"/>
    <n v="2"/>
    <x v="5"/>
    <n v="2"/>
    <n v="3.1901853992000002"/>
  </r>
  <r>
    <n v="1438"/>
    <x v="5"/>
    <x v="1"/>
    <n v="2"/>
    <x v="5"/>
    <n v="2"/>
    <n v="0.63009339139999998"/>
  </r>
  <r>
    <n v="1439"/>
    <x v="3"/>
    <x v="1"/>
    <n v="2"/>
    <x v="5"/>
    <n v="3"/>
    <n v="0.45997021919999997"/>
  </r>
  <r>
    <n v="1440"/>
    <x v="5"/>
    <x v="1"/>
    <n v="2"/>
    <x v="5"/>
    <n v="3"/>
    <n v="3.5846754180999998"/>
  </r>
  <r>
    <n v="1441"/>
    <x v="1"/>
    <x v="1"/>
    <n v="2"/>
    <x v="5"/>
    <n v="3"/>
    <n v="3.5289291558000002"/>
  </r>
  <r>
    <n v="1442"/>
    <x v="4"/>
    <x v="1"/>
    <n v="2"/>
    <x v="5"/>
    <n v="3"/>
    <n v="9.5726096075000005"/>
  </r>
  <r>
    <n v="1443"/>
    <x v="5"/>
    <x v="1"/>
    <n v="2"/>
    <x v="5"/>
    <n v="3"/>
    <n v="9.1996143957999994"/>
  </r>
  <r>
    <n v="1444"/>
    <x v="1"/>
    <x v="1"/>
    <n v="2"/>
    <x v="5"/>
    <n v="3"/>
    <n v="4.8415126167000002"/>
  </r>
  <r>
    <n v="1445"/>
    <x v="5"/>
    <x v="1"/>
    <n v="2"/>
    <x v="5"/>
    <n v="3"/>
    <n v="4.1172849519000003"/>
  </r>
  <r>
    <n v="1446"/>
    <x v="3"/>
    <x v="1"/>
    <n v="2"/>
    <x v="5"/>
    <n v="4"/>
    <n v="0.57156831890000004"/>
  </r>
  <r>
    <n v="1447"/>
    <x v="5"/>
    <x v="1"/>
    <n v="2"/>
    <x v="5"/>
    <n v="4"/>
    <n v="3.8458759183"/>
  </r>
  <r>
    <n v="1448"/>
    <x v="8"/>
    <x v="1"/>
    <n v="2"/>
    <x v="5"/>
    <n v="4"/>
    <n v="125.37834597139999"/>
  </r>
  <r>
    <n v="1449"/>
    <x v="1"/>
    <x v="1"/>
    <n v="2"/>
    <x v="5"/>
    <n v="4"/>
    <n v="3.7397748166999998"/>
  </r>
  <r>
    <n v="1450"/>
    <x v="5"/>
    <x v="1"/>
    <n v="2"/>
    <x v="5"/>
    <n v="4"/>
    <n v="4.5508090028000003"/>
  </r>
  <r>
    <n v="1451"/>
    <x v="3"/>
    <x v="1"/>
    <n v="2"/>
    <x v="5"/>
    <n v="5"/>
    <n v="0.57509922079999998"/>
  </r>
  <r>
    <n v="1452"/>
    <x v="5"/>
    <x v="1"/>
    <n v="2"/>
    <x v="5"/>
    <n v="5"/>
    <n v="0.61064457829999996"/>
  </r>
  <r>
    <n v="1453"/>
    <x v="6"/>
    <x v="1"/>
    <n v="2"/>
    <x v="5"/>
    <n v="5"/>
    <n v="9.4277703268999993"/>
  </r>
  <r>
    <n v="1454"/>
    <x v="5"/>
    <x v="1"/>
    <n v="2"/>
    <x v="5"/>
    <n v="5"/>
    <n v="0.34283538829999999"/>
  </r>
  <r>
    <n v="1455"/>
    <x v="1"/>
    <x v="1"/>
    <n v="2"/>
    <x v="5"/>
    <n v="5"/>
    <n v="9.2580086785999995"/>
  </r>
  <r>
    <n v="1456"/>
    <x v="5"/>
    <x v="1"/>
    <n v="2"/>
    <x v="5"/>
    <n v="5"/>
    <n v="0.12836696280000001"/>
  </r>
  <r>
    <n v="1457"/>
    <x v="5"/>
    <x v="1"/>
    <n v="2"/>
    <x v="5"/>
    <n v="5"/>
    <n v="0.11860427279999999"/>
  </r>
  <r>
    <n v="1458"/>
    <x v="5"/>
    <x v="1"/>
    <n v="2"/>
    <x v="5"/>
    <n v="5"/>
    <n v="2.4904804738999999"/>
  </r>
  <r>
    <n v="1459"/>
    <x v="0"/>
    <x v="1"/>
    <n v="2"/>
    <x v="5"/>
    <n v="5"/>
    <n v="2.4310802866999999"/>
  </r>
  <r>
    <n v="1460"/>
    <x v="5"/>
    <x v="1"/>
    <n v="2"/>
    <x v="5"/>
    <n v="5"/>
    <n v="2.7196737624999998"/>
  </r>
  <r>
    <n v="1461"/>
    <x v="5"/>
    <x v="1"/>
    <n v="2"/>
    <x v="5"/>
    <n v="5"/>
    <n v="1.2326531967000001"/>
  </r>
  <r>
    <n v="1462"/>
    <x v="0"/>
    <x v="1"/>
    <n v="2"/>
    <x v="5"/>
    <n v="5"/>
    <n v="0.6439936892"/>
  </r>
  <r>
    <n v="1463"/>
    <x v="5"/>
    <x v="1"/>
    <n v="2"/>
    <x v="5"/>
    <n v="5"/>
    <n v="0.54151570559999995"/>
  </r>
  <r>
    <n v="1464"/>
    <x v="4"/>
    <x v="1"/>
    <n v="2"/>
    <x v="5"/>
    <n v="6"/>
    <n v="9.6234189971999999"/>
  </r>
  <r>
    <n v="1465"/>
    <x v="5"/>
    <x v="1"/>
    <n v="2"/>
    <x v="5"/>
    <n v="6"/>
    <n v="1.2370622555999999"/>
  </r>
  <r>
    <n v="1466"/>
    <x v="5"/>
    <x v="1"/>
    <n v="2"/>
    <x v="5"/>
    <n v="6"/>
    <n v="1.4852082994"/>
  </r>
  <r>
    <n v="1467"/>
    <x v="3"/>
    <x v="1"/>
    <n v="2"/>
    <x v="5"/>
    <n v="6"/>
    <n v="0.68053611439999995"/>
  </r>
  <r>
    <n v="1468"/>
    <x v="5"/>
    <x v="1"/>
    <n v="2"/>
    <x v="5"/>
    <n v="6"/>
    <n v="0.61952504279999998"/>
  </r>
  <r>
    <n v="1469"/>
    <x v="8"/>
    <x v="1"/>
    <n v="2"/>
    <x v="5"/>
    <n v="6"/>
    <n v="3.2271848203000002"/>
  </r>
  <r>
    <n v="1470"/>
    <x v="2"/>
    <x v="1"/>
    <n v="2"/>
    <x v="5"/>
    <n v="6"/>
    <n v="1.70929181E-2"/>
  </r>
  <r>
    <n v="1471"/>
    <x v="5"/>
    <x v="1"/>
    <n v="2"/>
    <x v="5"/>
    <n v="6"/>
    <n v="2.8019372393999999"/>
  </r>
  <r>
    <n v="1472"/>
    <x v="4"/>
    <x v="1"/>
    <n v="2"/>
    <x v="5"/>
    <n v="6"/>
    <n v="0.32505758029999998"/>
  </r>
  <r>
    <n v="1473"/>
    <x v="5"/>
    <x v="1"/>
    <n v="2"/>
    <x v="5"/>
    <n v="6"/>
    <n v="8.1029321900000006E-2"/>
  </r>
  <r>
    <n v="1474"/>
    <x v="3"/>
    <x v="1"/>
    <n v="2"/>
    <x v="5"/>
    <n v="9"/>
    <n v="0.55545237719999996"/>
  </r>
  <r>
    <n v="1475"/>
    <x v="4"/>
    <x v="1"/>
    <n v="2"/>
    <x v="5"/>
    <n v="9"/>
    <n v="3.0510911000000002E-3"/>
  </r>
  <r>
    <n v="1476"/>
    <x v="4"/>
    <x v="1"/>
    <n v="2"/>
    <x v="5"/>
    <n v="9"/>
    <n v="9.9850027200000007"/>
  </r>
  <r>
    <n v="1477"/>
    <x v="0"/>
    <x v="1"/>
    <n v="2"/>
    <x v="5"/>
    <n v="9"/>
    <n v="6.9115895392000004"/>
  </r>
  <r>
    <n v="1478"/>
    <x v="5"/>
    <x v="1"/>
    <n v="2"/>
    <x v="5"/>
    <n v="9"/>
    <n v="3.3295517597000002"/>
  </r>
  <r>
    <n v="1479"/>
    <x v="5"/>
    <x v="1"/>
    <n v="2"/>
    <x v="5"/>
    <n v="9"/>
    <n v="8.7477042125000004"/>
  </r>
  <r>
    <n v="1480"/>
    <x v="5"/>
    <x v="1"/>
    <n v="2"/>
    <x v="5"/>
    <n v="9"/>
    <n v="4.5661005185999999"/>
  </r>
  <r>
    <n v="1481"/>
    <x v="1"/>
    <x v="1"/>
    <n v="2"/>
    <x v="5"/>
    <n v="9"/>
    <n v="0.90364014609999999"/>
  </r>
  <r>
    <n v="1482"/>
    <x v="2"/>
    <x v="1"/>
    <n v="2"/>
    <x v="5"/>
    <n v="9"/>
    <n v="3.3700707705999999"/>
  </r>
  <r>
    <n v="1483"/>
    <x v="3"/>
    <x v="1"/>
    <n v="2"/>
    <x v="5"/>
    <n v="9"/>
    <n v="0.98188368859999997"/>
  </r>
  <r>
    <n v="1484"/>
    <x v="0"/>
    <x v="1"/>
    <n v="2"/>
    <x v="5"/>
    <n v="9"/>
    <n v="1.7397929002999999"/>
  </r>
  <r>
    <n v="1485"/>
    <x v="4"/>
    <x v="1"/>
    <n v="2"/>
    <x v="5"/>
    <n v="10"/>
    <n v="8.8730513503000008"/>
  </r>
  <r>
    <n v="1486"/>
    <x v="3"/>
    <x v="1"/>
    <n v="2"/>
    <x v="5"/>
    <n v="10"/>
    <n v="3.9987198236000001"/>
  </r>
  <r>
    <n v="1487"/>
    <x v="5"/>
    <x v="1"/>
    <n v="2"/>
    <x v="5"/>
    <n v="10"/>
    <n v="2.0478392728000001"/>
  </r>
  <r>
    <n v="1488"/>
    <x v="3"/>
    <x v="1"/>
    <n v="2"/>
    <x v="5"/>
    <n v="10"/>
    <n v="1.2203820539000001"/>
  </r>
  <r>
    <n v="1489"/>
    <x v="5"/>
    <x v="1"/>
    <n v="2"/>
    <x v="5"/>
    <n v="10"/>
    <n v="0.27402088419999998"/>
  </r>
  <r>
    <n v="1490"/>
    <x v="5"/>
    <x v="1"/>
    <n v="2"/>
    <x v="5"/>
    <n v="10"/>
    <n v="0.96813442579999998"/>
  </r>
  <r>
    <n v="1491"/>
    <x v="6"/>
    <x v="1"/>
    <n v="2"/>
    <x v="5"/>
    <n v="10"/>
    <n v="7.4978097871999996"/>
  </r>
  <r>
    <n v="1492"/>
    <x v="5"/>
    <x v="1"/>
    <n v="2"/>
    <x v="5"/>
    <n v="10"/>
    <n v="0.41027373830000002"/>
  </r>
  <r>
    <n v="1493"/>
    <x v="5"/>
    <x v="1"/>
    <n v="2"/>
    <x v="5"/>
    <n v="10"/>
    <n v="3.8964463372"/>
  </r>
  <r>
    <n v="1494"/>
    <x v="1"/>
    <x v="1"/>
    <n v="2"/>
    <x v="5"/>
    <n v="10"/>
    <n v="3.0490850947000001"/>
  </r>
  <r>
    <n v="1495"/>
    <x v="5"/>
    <x v="1"/>
    <n v="2"/>
    <x v="5"/>
    <n v="10"/>
    <n v="0.71608340749999999"/>
  </r>
  <r>
    <n v="1496"/>
    <x v="3"/>
    <x v="1"/>
    <n v="2"/>
    <x v="5"/>
    <n v="11"/>
    <n v="2.3095320474999999"/>
  </r>
  <r>
    <n v="1497"/>
    <x v="5"/>
    <x v="1"/>
    <n v="2"/>
    <x v="5"/>
    <n v="11"/>
    <n v="10.1561092461"/>
  </r>
  <r>
    <n v="1498"/>
    <x v="1"/>
    <x v="1"/>
    <n v="2"/>
    <x v="5"/>
    <n v="11"/>
    <n v="10.1026440253"/>
  </r>
  <r>
    <n v="1499"/>
    <x v="5"/>
    <x v="1"/>
    <n v="2"/>
    <x v="5"/>
    <n v="11"/>
    <n v="2.8830445961"/>
  </r>
  <r>
    <n v="1500"/>
    <x v="1"/>
    <x v="1"/>
    <n v="2"/>
    <x v="5"/>
    <n v="11"/>
    <n v="8.3531420000000005E-4"/>
  </r>
  <r>
    <n v="1501"/>
    <x v="5"/>
    <x v="1"/>
    <n v="2"/>
    <x v="5"/>
    <n v="11"/>
    <n v="0.3208076883"/>
  </r>
  <r>
    <n v="1502"/>
    <x v="1"/>
    <x v="1"/>
    <n v="2"/>
    <x v="5"/>
    <n v="11"/>
    <n v="4.8271673339000003"/>
  </r>
  <r>
    <n v="1503"/>
    <x v="5"/>
    <x v="1"/>
    <n v="2"/>
    <x v="5"/>
    <n v="11"/>
    <n v="4.4886101632999997"/>
  </r>
  <r>
    <n v="1504"/>
    <x v="3"/>
    <x v="1"/>
    <n v="2"/>
    <x v="5"/>
    <n v="12"/>
    <n v="3.9489953299999998"/>
  </r>
  <r>
    <n v="1505"/>
    <x v="5"/>
    <x v="1"/>
    <n v="2"/>
    <x v="5"/>
    <n v="12"/>
    <n v="9.9567948938999997"/>
  </r>
  <r>
    <n v="1506"/>
    <x v="5"/>
    <x v="1"/>
    <n v="2"/>
    <x v="5"/>
    <n v="12"/>
    <n v="3.2811968219000001"/>
  </r>
  <r>
    <n v="1507"/>
    <x v="2"/>
    <x v="1"/>
    <n v="2"/>
    <x v="5"/>
    <n v="12"/>
    <n v="2.6272568182999998"/>
  </r>
  <r>
    <n v="1508"/>
    <x v="3"/>
    <x v="1"/>
    <n v="2"/>
    <x v="5"/>
    <n v="12"/>
    <n v="6.7646690592000001"/>
  </r>
  <r>
    <n v="1509"/>
    <x v="5"/>
    <x v="1"/>
    <n v="2"/>
    <x v="5"/>
    <n v="12"/>
    <n v="3.1786673572000002"/>
  </r>
  <r>
    <n v="1510"/>
    <x v="1"/>
    <x v="1"/>
    <n v="2"/>
    <x v="5"/>
    <n v="12"/>
    <n v="3.9125765021999999"/>
  </r>
  <r>
    <n v="1511"/>
    <x v="5"/>
    <x v="1"/>
    <n v="2"/>
    <x v="5"/>
    <n v="12"/>
    <n v="1.0329692117"/>
  </r>
  <r>
    <n v="1512"/>
    <x v="3"/>
    <x v="1"/>
    <n v="2"/>
    <x v="5"/>
    <n v="13"/>
    <n v="1.2496675560999999"/>
  </r>
  <r>
    <n v="1513"/>
    <x v="0"/>
    <x v="1"/>
    <n v="2"/>
    <x v="5"/>
    <n v="13"/>
    <m/>
  </r>
  <r>
    <n v="1514"/>
    <x v="5"/>
    <x v="1"/>
    <n v="2"/>
    <x v="5"/>
    <n v="13"/>
    <n v="3.3761816916999998"/>
  </r>
  <r>
    <n v="1515"/>
    <x v="2"/>
    <x v="1"/>
    <n v="2"/>
    <x v="5"/>
    <n v="13"/>
    <n v="1.0674610796999999"/>
  </r>
  <r>
    <n v="1516"/>
    <x v="1"/>
    <x v="1"/>
    <n v="2"/>
    <x v="5"/>
    <n v="13"/>
    <m/>
  </r>
  <r>
    <n v="1517"/>
    <x v="5"/>
    <x v="1"/>
    <n v="2"/>
    <x v="5"/>
    <n v="13"/>
    <m/>
  </r>
  <r>
    <n v="1518"/>
    <x v="5"/>
    <x v="1"/>
    <n v="2"/>
    <x v="5"/>
    <n v="13"/>
    <m/>
  </r>
  <r>
    <n v="1519"/>
    <x v="3"/>
    <x v="1"/>
    <n v="2"/>
    <x v="5"/>
    <n v="1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x v="0"/>
    <x v="0"/>
    <n v="12.33"/>
    <n v="10"/>
    <n v="0.33"/>
    <n v="2.33"/>
    <n v="0.81"/>
    <n v="6.55"/>
    <n v="6.59"/>
    <n v="0.03"/>
    <n v="-0.03"/>
    <n v="1.01"/>
  </r>
  <r>
    <x v="0"/>
    <x v="1"/>
    <x v="0"/>
    <n v="2"/>
    <n v="2"/>
    <n v="0"/>
    <n v="0"/>
    <n v="1"/>
    <n v="6.55"/>
    <n v="6.59"/>
    <n v="0.03"/>
    <n v="-0.03"/>
    <n v="1.01"/>
  </r>
  <r>
    <x v="0"/>
    <x v="2"/>
    <x v="0"/>
    <n v="2"/>
    <n v="2"/>
    <n v="0"/>
    <n v="0"/>
    <n v="1"/>
    <n v="6.55"/>
    <n v="6.59"/>
    <n v="0.03"/>
    <n v="-0.03"/>
    <n v="1.01"/>
  </r>
  <r>
    <x v="0"/>
    <x v="3"/>
    <x v="0"/>
    <n v="3"/>
    <n v="3"/>
    <n v="0"/>
    <n v="0"/>
    <n v="1"/>
    <n v="6.55"/>
    <n v="6.59"/>
    <n v="0.03"/>
    <n v="-0.03"/>
    <n v="1.01"/>
  </r>
  <r>
    <x v="0"/>
    <x v="4"/>
    <x v="1"/>
    <n v="4"/>
    <n v="4"/>
    <n v="0"/>
    <n v="0"/>
    <n v="1"/>
    <n v="6.55"/>
    <n v="6.59"/>
    <n v="0.03"/>
    <n v="-0.03"/>
    <n v="1.01"/>
  </r>
  <r>
    <x v="0"/>
    <x v="5"/>
    <x v="1"/>
    <n v="5"/>
    <n v="6"/>
    <n v="0"/>
    <n v="-1"/>
    <n v="1.2"/>
    <n v="6.55"/>
    <n v="6.59"/>
    <n v="0.03"/>
    <n v="-0.03"/>
    <n v="1.01"/>
  </r>
  <r>
    <x v="0"/>
    <x v="6"/>
    <x v="1"/>
    <n v="2.5"/>
    <n v="2.5"/>
    <n v="0"/>
    <n v="0"/>
    <n v="1"/>
    <n v="6.55"/>
    <n v="6.59"/>
    <n v="0.03"/>
    <n v="-0.03"/>
    <n v="1.01"/>
  </r>
  <r>
    <x v="0"/>
    <x v="0"/>
    <x v="1"/>
    <n v="11"/>
    <n v="12"/>
    <n v="0"/>
    <n v="-1"/>
    <n v="1.0900000000000001"/>
    <n v="6.55"/>
    <n v="6.59"/>
    <n v="0.03"/>
    <n v="-0.03"/>
    <n v="1.01"/>
  </r>
  <r>
    <x v="0"/>
    <x v="7"/>
    <x v="1"/>
    <n v="32"/>
    <n v="33"/>
    <n v="0"/>
    <n v="-1"/>
    <n v="1.03"/>
    <n v="6.55"/>
    <n v="6.59"/>
    <n v="0.03"/>
    <n v="-0.03"/>
    <n v="1.01"/>
  </r>
  <r>
    <x v="0"/>
    <x v="8"/>
    <x v="1"/>
    <n v="14"/>
    <n v="14"/>
    <n v="0"/>
    <n v="0"/>
    <n v="1"/>
    <n v="6.55"/>
    <n v="6.59"/>
    <n v="0.03"/>
    <n v="-0.03"/>
    <n v="1.01"/>
  </r>
  <r>
    <x v="0"/>
    <x v="9"/>
    <x v="1"/>
    <n v="3"/>
    <n v="3"/>
    <n v="0"/>
    <n v="0"/>
    <n v="1"/>
    <n v="6.55"/>
    <n v="6.59"/>
    <n v="0.03"/>
    <n v="-0.03"/>
    <n v="1.01"/>
  </r>
  <r>
    <x v="0"/>
    <x v="1"/>
    <x v="1"/>
    <n v="4"/>
    <n v="4"/>
    <n v="0"/>
    <n v="0"/>
    <n v="1"/>
    <n v="6.55"/>
    <n v="6.59"/>
    <n v="0.03"/>
    <n v="-0.03"/>
    <n v="1.01"/>
  </r>
  <r>
    <x v="0"/>
    <x v="2"/>
    <x v="1"/>
    <n v="3"/>
    <n v="4"/>
    <n v="0"/>
    <n v="-1"/>
    <n v="1.33"/>
    <n v="6.55"/>
    <n v="6.59"/>
    <n v="0.03"/>
    <n v="-0.03"/>
    <n v="1.01"/>
  </r>
  <r>
    <x v="0"/>
    <x v="3"/>
    <x v="1"/>
    <n v="2.5"/>
    <n v="2.5"/>
    <n v="0"/>
    <n v="0"/>
    <n v="1"/>
    <n v="6.55"/>
    <n v="6.59"/>
    <n v="0.03"/>
    <n v="-0.03"/>
    <n v="1.01"/>
  </r>
  <r>
    <x v="0"/>
    <x v="10"/>
    <x v="1"/>
    <n v="2"/>
    <n v="2"/>
    <n v="0"/>
    <n v="0"/>
    <n v="1"/>
    <n v="6.55"/>
    <n v="6.59"/>
    <n v="0.03"/>
    <n v="-0.03"/>
    <n v="1.01"/>
  </r>
  <r>
    <x v="0"/>
    <x v="4"/>
    <x v="2"/>
    <n v="8"/>
    <n v="8"/>
    <n v="0"/>
    <n v="0"/>
    <n v="1"/>
    <n v="6.55"/>
    <n v="6.59"/>
    <n v="0.03"/>
    <n v="-0.03"/>
    <n v="1.01"/>
  </r>
  <r>
    <x v="0"/>
    <x v="5"/>
    <x v="2"/>
    <n v="4.5"/>
    <n v="4.5"/>
    <n v="0"/>
    <n v="0"/>
    <n v="1"/>
    <n v="6.55"/>
    <n v="6.59"/>
    <n v="0.03"/>
    <n v="-0.03"/>
    <n v="1.01"/>
  </r>
  <r>
    <x v="1"/>
    <x v="4"/>
    <x v="1"/>
    <n v="9"/>
    <n v="7"/>
    <n v="1"/>
    <n v="2"/>
    <n v="0.78"/>
    <n v="9"/>
    <n v="7"/>
    <n v="1"/>
    <n v="2"/>
    <n v="0.78"/>
  </r>
  <r>
    <x v="2"/>
    <x v="8"/>
    <x v="1"/>
    <n v="7"/>
    <n v="7.5"/>
    <n v="0.5"/>
    <n v="-0.5"/>
    <n v="1.07"/>
    <n v="4.82"/>
    <n v="4.2699999999999996"/>
    <n v="0.36"/>
    <n v="0.55000000000000004"/>
    <n v="0.89"/>
  </r>
  <r>
    <x v="2"/>
    <x v="9"/>
    <x v="1"/>
    <n v="4"/>
    <n v="3.5"/>
    <n v="0.5"/>
    <n v="0.5"/>
    <n v="0.88"/>
    <n v="4.82"/>
    <n v="4.2699999999999996"/>
    <n v="0.36"/>
    <n v="0.55000000000000004"/>
    <n v="0.89"/>
  </r>
  <r>
    <x v="2"/>
    <x v="1"/>
    <x v="1"/>
    <n v="7"/>
    <n v="8"/>
    <n v="0"/>
    <n v="-1"/>
    <n v="1.1399999999999999"/>
    <n v="4.82"/>
    <n v="4.2699999999999996"/>
    <n v="0.36"/>
    <n v="0.55000000000000004"/>
    <n v="0.89"/>
  </r>
  <r>
    <x v="2"/>
    <x v="2"/>
    <x v="1"/>
    <n v="3"/>
    <n v="2.5"/>
    <n v="0.5"/>
    <n v="0.5"/>
    <n v="0.83"/>
    <n v="4.82"/>
    <n v="4.2699999999999996"/>
    <n v="0.36"/>
    <n v="0.55000000000000004"/>
    <n v="0.89"/>
  </r>
  <r>
    <x v="2"/>
    <x v="3"/>
    <x v="1"/>
    <n v="5"/>
    <n v="5"/>
    <n v="0"/>
    <n v="0"/>
    <n v="1"/>
    <n v="4.82"/>
    <n v="4.2699999999999996"/>
    <n v="0.36"/>
    <n v="0.55000000000000004"/>
    <n v="0.89"/>
  </r>
  <r>
    <x v="2"/>
    <x v="10"/>
    <x v="1"/>
    <n v="2"/>
    <n v="2"/>
    <n v="0"/>
    <n v="0"/>
    <n v="1"/>
    <n v="4.82"/>
    <n v="4.2699999999999996"/>
    <n v="0.36"/>
    <n v="0.55000000000000004"/>
    <n v="0.89"/>
  </r>
  <r>
    <x v="2"/>
    <x v="4"/>
    <x v="2"/>
    <n v="1"/>
    <n v="1"/>
    <n v="0"/>
    <n v="0"/>
    <n v="1"/>
    <n v="4.82"/>
    <n v="4.2699999999999996"/>
    <n v="0.36"/>
    <n v="0.55000000000000004"/>
    <n v="0.89"/>
  </r>
  <r>
    <x v="2"/>
    <x v="5"/>
    <x v="2"/>
    <n v="10"/>
    <n v="4"/>
    <n v="1"/>
    <n v="6"/>
    <n v="0.4"/>
    <n v="4.82"/>
    <n v="4.2699999999999996"/>
    <n v="0.36"/>
    <n v="0.55000000000000004"/>
    <n v="0.89"/>
  </r>
  <r>
    <x v="3"/>
    <x v="11"/>
    <x v="0"/>
    <n v="1"/>
    <n v="3"/>
    <n v="0"/>
    <n v="-2"/>
    <n v="3"/>
    <n v="7.81"/>
    <n v="8.01"/>
    <n v="0.08"/>
    <n v="-0.21"/>
    <n v="1.03"/>
  </r>
  <r>
    <x v="3"/>
    <x v="0"/>
    <x v="0"/>
    <n v="15.5"/>
    <n v="31"/>
    <n v="0"/>
    <n v="-15.5"/>
    <n v="2"/>
    <n v="7.81"/>
    <n v="8.01"/>
    <n v="0.08"/>
    <n v="-0.21"/>
    <n v="1.03"/>
  </r>
  <r>
    <x v="3"/>
    <x v="1"/>
    <x v="0"/>
    <n v="3"/>
    <n v="3"/>
    <n v="0"/>
    <n v="0"/>
    <n v="1"/>
    <n v="7.81"/>
    <n v="8.01"/>
    <n v="0.08"/>
    <n v="-0.21"/>
    <n v="1.03"/>
  </r>
  <r>
    <x v="3"/>
    <x v="4"/>
    <x v="1"/>
    <n v="6.67"/>
    <n v="7.33"/>
    <n v="0"/>
    <n v="-0.67"/>
    <n v="1.1000000000000001"/>
    <n v="7.81"/>
    <n v="8.01"/>
    <n v="0.08"/>
    <n v="-0.21"/>
    <n v="1.03"/>
  </r>
  <r>
    <x v="3"/>
    <x v="5"/>
    <x v="1"/>
    <n v="1.2"/>
    <n v="1.2"/>
    <n v="0"/>
    <n v="0"/>
    <n v="1"/>
    <n v="7.81"/>
    <n v="8.01"/>
    <n v="0.08"/>
    <n v="-0.21"/>
    <n v="1.03"/>
  </r>
  <r>
    <x v="3"/>
    <x v="11"/>
    <x v="1"/>
    <n v="7"/>
    <n v="7"/>
    <n v="0"/>
    <n v="0"/>
    <n v="1"/>
    <n v="7.81"/>
    <n v="8.01"/>
    <n v="0.08"/>
    <n v="-0.21"/>
    <n v="1.03"/>
  </r>
  <r>
    <x v="3"/>
    <x v="7"/>
    <x v="1"/>
    <n v="8"/>
    <n v="10"/>
    <n v="0"/>
    <n v="-2"/>
    <n v="1.25"/>
    <n v="7.81"/>
    <n v="8.01"/>
    <n v="0.08"/>
    <n v="-0.21"/>
    <n v="1.03"/>
  </r>
  <r>
    <x v="3"/>
    <x v="8"/>
    <x v="1"/>
    <n v="3.5"/>
    <n v="3.75"/>
    <n v="0"/>
    <n v="-0.25"/>
    <n v="1.07"/>
    <n v="7.81"/>
    <n v="8.01"/>
    <n v="0.08"/>
    <n v="-0.21"/>
    <n v="1.03"/>
  </r>
  <r>
    <x v="3"/>
    <x v="9"/>
    <x v="1"/>
    <n v="1.8"/>
    <n v="1.7"/>
    <n v="0.2"/>
    <n v="0.1"/>
    <n v="0.94"/>
    <n v="7.81"/>
    <n v="8.01"/>
    <n v="0.08"/>
    <n v="-0.21"/>
    <n v="1.03"/>
  </r>
  <r>
    <x v="3"/>
    <x v="1"/>
    <x v="1"/>
    <n v="2.33"/>
    <n v="2.33"/>
    <n v="0"/>
    <n v="0"/>
    <n v="1"/>
    <n v="7.81"/>
    <n v="8.01"/>
    <n v="0.08"/>
    <n v="-0.21"/>
    <n v="1.03"/>
  </r>
  <r>
    <x v="3"/>
    <x v="2"/>
    <x v="1"/>
    <n v="21.33"/>
    <n v="21.67"/>
    <n v="0"/>
    <n v="-0.33"/>
    <n v="1.02"/>
    <n v="7.81"/>
    <n v="8.01"/>
    <n v="0.08"/>
    <n v="-0.21"/>
    <n v="1.03"/>
  </r>
  <r>
    <x v="3"/>
    <x v="3"/>
    <x v="1"/>
    <n v="48"/>
    <n v="48"/>
    <n v="0"/>
    <n v="0"/>
    <n v="1"/>
    <n v="7.81"/>
    <n v="8.01"/>
    <n v="0.08"/>
    <n v="-0.21"/>
    <n v="1.03"/>
  </r>
  <r>
    <x v="3"/>
    <x v="10"/>
    <x v="1"/>
    <n v="26.5"/>
    <n v="12"/>
    <n v="0.5"/>
    <n v="14.5"/>
    <n v="0.45"/>
    <n v="7.81"/>
    <n v="8.01"/>
    <n v="0.08"/>
    <n v="-0.21"/>
    <n v="1.03"/>
  </r>
  <r>
    <x v="3"/>
    <x v="5"/>
    <x v="2"/>
    <n v="3"/>
    <n v="1"/>
    <n v="1"/>
    <n v="2"/>
    <n v="0.33"/>
    <n v="7.81"/>
    <n v="8.01"/>
    <n v="0.08"/>
    <n v="-0.21"/>
    <n v="1.03"/>
  </r>
  <r>
    <x v="4"/>
    <x v="1"/>
    <x v="0"/>
    <n v="6"/>
    <n v="3"/>
    <n v="1"/>
    <n v="3"/>
    <n v="0.5"/>
    <n v="11.19"/>
    <n v="14.78"/>
    <n v="0.26"/>
    <n v="-3.59"/>
    <n v="1.32"/>
  </r>
  <r>
    <x v="4"/>
    <x v="3"/>
    <x v="0"/>
    <n v="5.33"/>
    <n v="3.67"/>
    <n v="0.33"/>
    <n v="1.67"/>
    <n v="0.69"/>
    <n v="11.19"/>
    <n v="14.78"/>
    <n v="0.26"/>
    <n v="-3.59"/>
    <n v="1.32"/>
  </r>
  <r>
    <x v="4"/>
    <x v="4"/>
    <x v="1"/>
    <n v="3"/>
    <n v="3"/>
    <n v="0"/>
    <n v="0"/>
    <n v="1"/>
    <n v="11.19"/>
    <n v="14.78"/>
    <n v="0.26"/>
    <n v="-3.59"/>
    <n v="1.32"/>
  </r>
  <r>
    <x v="4"/>
    <x v="5"/>
    <x v="1"/>
    <n v="3.2"/>
    <n v="3.6"/>
    <n v="0.2"/>
    <n v="-0.4"/>
    <n v="1.1200000000000001"/>
    <n v="11.19"/>
    <n v="14.78"/>
    <n v="0.26"/>
    <n v="-3.59"/>
    <n v="1.32"/>
  </r>
  <r>
    <x v="4"/>
    <x v="0"/>
    <x v="1"/>
    <n v="34.5"/>
    <n v="29"/>
    <n v="0.5"/>
    <n v="5.5"/>
    <n v="0.84"/>
    <n v="11.19"/>
    <n v="14.78"/>
    <n v="0.26"/>
    <n v="-3.59"/>
    <n v="1.32"/>
  </r>
  <r>
    <x v="4"/>
    <x v="7"/>
    <x v="1"/>
    <n v="13.8"/>
    <n v="15"/>
    <n v="0.2"/>
    <n v="-1.2"/>
    <n v="1.0900000000000001"/>
    <n v="11.19"/>
    <n v="14.78"/>
    <n v="0.26"/>
    <n v="-3.59"/>
    <n v="1.32"/>
  </r>
  <r>
    <x v="4"/>
    <x v="9"/>
    <x v="1"/>
    <n v="17.5"/>
    <n v="17"/>
    <n v="0.5"/>
    <n v="0.5"/>
    <n v="0.97"/>
    <n v="11.19"/>
    <n v="14.78"/>
    <n v="0.26"/>
    <n v="-3.59"/>
    <n v="1.32"/>
  </r>
  <r>
    <x v="4"/>
    <x v="1"/>
    <x v="1"/>
    <n v="4.33"/>
    <n v="4.33"/>
    <n v="0"/>
    <n v="0"/>
    <n v="1"/>
    <n v="11.19"/>
    <n v="14.78"/>
    <n v="0.26"/>
    <n v="-3.59"/>
    <n v="1.32"/>
  </r>
  <r>
    <x v="4"/>
    <x v="2"/>
    <x v="1"/>
    <n v="3"/>
    <n v="2.5"/>
    <n v="0.5"/>
    <n v="0.5"/>
    <n v="0.83"/>
    <n v="11.19"/>
    <n v="14.78"/>
    <n v="0.26"/>
    <n v="-3.59"/>
    <n v="1.32"/>
  </r>
  <r>
    <x v="4"/>
    <x v="4"/>
    <x v="2"/>
    <n v="67"/>
    <n v="83"/>
    <n v="0"/>
    <n v="-16"/>
    <n v="1.24"/>
    <n v="11.19"/>
    <n v="14.78"/>
    <n v="0.26"/>
    <n v="-3.59"/>
    <n v="1.32"/>
  </r>
  <r>
    <x v="4"/>
    <x v="6"/>
    <x v="2"/>
    <n v="1"/>
    <n v="6"/>
    <n v="0"/>
    <n v="-5"/>
    <n v="6"/>
    <n v="11.19"/>
    <n v="14.78"/>
    <n v="0.26"/>
    <n v="-3.59"/>
    <n v="1.32"/>
  </r>
  <r>
    <x v="4"/>
    <x v="0"/>
    <x v="2"/>
    <n v="1"/>
    <n v="90"/>
    <n v="0"/>
    <n v="-89"/>
    <n v="90"/>
    <n v="11.19"/>
    <n v="14.78"/>
    <n v="0.26"/>
    <n v="-3.59"/>
    <n v="1.32"/>
  </r>
  <r>
    <x v="5"/>
    <x v="3"/>
    <x v="3"/>
    <n v="20.25"/>
    <n v="19"/>
    <n v="0.25"/>
    <n v="1.25"/>
    <n v="0.94"/>
    <n v="7.85"/>
    <n v="8.42"/>
    <n v="0.09"/>
    <n v="-0.56999999999999995"/>
    <n v="1.07"/>
  </r>
  <r>
    <x v="5"/>
    <x v="10"/>
    <x v="3"/>
    <n v="12.4"/>
    <n v="12.6"/>
    <n v="0"/>
    <n v="-0.2"/>
    <n v="1.02"/>
    <n v="7.85"/>
    <n v="8.42"/>
    <n v="0.09"/>
    <n v="-0.56999999999999995"/>
    <n v="1.07"/>
  </r>
  <r>
    <x v="5"/>
    <x v="4"/>
    <x v="0"/>
    <n v="6"/>
    <n v="9"/>
    <n v="0"/>
    <n v="-3"/>
    <n v="1.5"/>
    <n v="7.85"/>
    <n v="8.42"/>
    <n v="0.09"/>
    <n v="-0.56999999999999995"/>
    <n v="1.07"/>
  </r>
  <r>
    <x v="5"/>
    <x v="5"/>
    <x v="0"/>
    <n v="13.67"/>
    <n v="13.67"/>
    <n v="0"/>
    <n v="0"/>
    <n v="1"/>
    <n v="7.85"/>
    <n v="8.42"/>
    <n v="0.09"/>
    <n v="-0.56999999999999995"/>
    <n v="1.07"/>
  </r>
  <r>
    <x v="5"/>
    <x v="6"/>
    <x v="0"/>
    <n v="8.67"/>
    <n v="14"/>
    <n v="0"/>
    <n v="-5.33"/>
    <n v="1.62"/>
    <n v="7.85"/>
    <n v="8.42"/>
    <n v="0.09"/>
    <n v="-0.56999999999999995"/>
    <n v="1.07"/>
  </r>
  <r>
    <x v="5"/>
    <x v="11"/>
    <x v="0"/>
    <n v="10.75"/>
    <n v="10.88"/>
    <n v="0"/>
    <n v="-0.12"/>
    <n v="1.01"/>
    <n v="7.85"/>
    <n v="8.42"/>
    <n v="0.09"/>
    <n v="-0.56999999999999995"/>
    <n v="1.07"/>
  </r>
  <r>
    <x v="5"/>
    <x v="0"/>
    <x v="0"/>
    <n v="9.25"/>
    <n v="10"/>
    <n v="0"/>
    <n v="-0.75"/>
    <n v="1.08"/>
    <n v="7.85"/>
    <n v="8.42"/>
    <n v="0.09"/>
    <n v="-0.56999999999999995"/>
    <n v="1.07"/>
  </r>
  <r>
    <x v="5"/>
    <x v="7"/>
    <x v="0"/>
    <n v="2.83"/>
    <n v="6.83"/>
    <n v="0"/>
    <n v="-4"/>
    <n v="2.41"/>
    <n v="7.85"/>
    <n v="8.42"/>
    <n v="0.09"/>
    <n v="-0.56999999999999995"/>
    <n v="1.07"/>
  </r>
  <r>
    <x v="5"/>
    <x v="8"/>
    <x v="0"/>
    <n v="5.2"/>
    <n v="6.6"/>
    <n v="0"/>
    <n v="-1.4"/>
    <n v="1.27"/>
    <n v="7.85"/>
    <n v="8.42"/>
    <n v="0.09"/>
    <n v="-0.56999999999999995"/>
    <n v="1.07"/>
  </r>
  <r>
    <x v="5"/>
    <x v="9"/>
    <x v="0"/>
    <n v="3"/>
    <n v="3"/>
    <n v="0"/>
    <n v="0"/>
    <n v="1"/>
    <n v="7.85"/>
    <n v="8.42"/>
    <n v="0.09"/>
    <n v="-0.56999999999999995"/>
    <n v="1.07"/>
  </r>
  <r>
    <x v="5"/>
    <x v="1"/>
    <x v="0"/>
    <n v="2"/>
    <n v="2"/>
    <n v="0"/>
    <n v="0"/>
    <n v="1"/>
    <n v="7.85"/>
    <n v="8.42"/>
    <n v="0.09"/>
    <n v="-0.56999999999999995"/>
    <n v="1.07"/>
  </r>
  <r>
    <x v="5"/>
    <x v="2"/>
    <x v="0"/>
    <n v="4"/>
    <n v="4.33"/>
    <n v="0"/>
    <n v="-0.33"/>
    <n v="1.08"/>
    <n v="7.85"/>
    <n v="8.42"/>
    <n v="0.09"/>
    <n v="-0.56999999999999995"/>
    <n v="1.07"/>
  </r>
  <r>
    <x v="5"/>
    <x v="3"/>
    <x v="0"/>
    <n v="10"/>
    <n v="9.5"/>
    <n v="0.5"/>
    <n v="0.5"/>
    <n v="0.95"/>
    <n v="7.85"/>
    <n v="8.42"/>
    <n v="0.09"/>
    <n v="-0.56999999999999995"/>
    <n v="1.07"/>
  </r>
  <r>
    <x v="5"/>
    <x v="4"/>
    <x v="1"/>
    <n v="8"/>
    <n v="8"/>
    <n v="0"/>
    <n v="0"/>
    <n v="1"/>
    <n v="7.85"/>
    <n v="8.42"/>
    <n v="0.09"/>
    <n v="-0.56999999999999995"/>
    <n v="1.07"/>
  </r>
  <r>
    <x v="5"/>
    <x v="5"/>
    <x v="1"/>
    <n v="11.5"/>
    <n v="6"/>
    <n v="0.5"/>
    <n v="5.5"/>
    <n v="0.52"/>
    <n v="7.85"/>
    <n v="8.42"/>
    <n v="0.09"/>
    <n v="-0.56999999999999995"/>
    <n v="1.07"/>
  </r>
  <r>
    <x v="5"/>
    <x v="6"/>
    <x v="1"/>
    <n v="5.5"/>
    <n v="5.5"/>
    <n v="0"/>
    <n v="0"/>
    <n v="1"/>
    <n v="7.85"/>
    <n v="8.42"/>
    <n v="0.09"/>
    <n v="-0.56999999999999995"/>
    <n v="1.07"/>
  </r>
  <r>
    <x v="5"/>
    <x v="11"/>
    <x v="1"/>
    <n v="4.5"/>
    <n v="5.5"/>
    <n v="0"/>
    <n v="-1"/>
    <n v="1.22"/>
    <n v="7.85"/>
    <n v="8.42"/>
    <n v="0.09"/>
    <n v="-0.56999999999999995"/>
    <n v="1.07"/>
  </r>
  <r>
    <x v="5"/>
    <x v="0"/>
    <x v="1"/>
    <n v="6.75"/>
    <n v="9.25"/>
    <n v="0"/>
    <n v="-2.5"/>
    <n v="1.37"/>
    <n v="7.85"/>
    <n v="8.42"/>
    <n v="0.09"/>
    <n v="-0.56999999999999995"/>
    <n v="1.07"/>
  </r>
  <r>
    <x v="5"/>
    <x v="7"/>
    <x v="1"/>
    <n v="1.33"/>
    <n v="1.33"/>
    <n v="0"/>
    <n v="0"/>
    <n v="1"/>
    <n v="7.85"/>
    <n v="8.42"/>
    <n v="0.09"/>
    <n v="-0.56999999999999995"/>
    <n v="1.07"/>
  </r>
  <r>
    <x v="5"/>
    <x v="8"/>
    <x v="1"/>
    <n v="3.25"/>
    <n v="3.25"/>
    <n v="0"/>
    <n v="0"/>
    <n v="1"/>
    <n v="7.85"/>
    <n v="8.42"/>
    <n v="0.09"/>
    <n v="-0.56999999999999995"/>
    <n v="1.07"/>
  </r>
  <r>
    <x v="5"/>
    <x v="9"/>
    <x v="1"/>
    <n v="7.2"/>
    <n v="5"/>
    <n v="0.2"/>
    <n v="2.2000000000000002"/>
    <n v="0.69"/>
    <n v="7.85"/>
    <n v="8.42"/>
    <n v="0.09"/>
    <n v="-0.56999999999999995"/>
    <n v="1.07"/>
  </r>
  <r>
    <x v="5"/>
    <x v="1"/>
    <x v="1"/>
    <n v="5.4"/>
    <n v="6.4"/>
    <n v="0.6"/>
    <n v="-1"/>
    <n v="1.19"/>
    <n v="7.85"/>
    <n v="8.42"/>
    <n v="0.09"/>
    <n v="-0.56999999999999995"/>
    <n v="1.07"/>
  </r>
  <r>
    <x v="5"/>
    <x v="2"/>
    <x v="1"/>
    <n v="16.2"/>
    <n v="16.2"/>
    <n v="0"/>
    <n v="0"/>
    <n v="1"/>
    <n v="7.85"/>
    <n v="8.42"/>
    <n v="0.09"/>
    <n v="-0.56999999999999995"/>
    <n v="1.07"/>
  </r>
  <r>
    <x v="5"/>
    <x v="3"/>
    <x v="1"/>
    <n v="2.6"/>
    <n v="2.8"/>
    <n v="0"/>
    <n v="-0.2"/>
    <n v="1.08"/>
    <n v="7.85"/>
    <n v="8.42"/>
    <n v="0.09"/>
    <n v="-0.56999999999999995"/>
    <n v="1.07"/>
  </r>
  <r>
    <x v="5"/>
    <x v="10"/>
    <x v="1"/>
    <n v="3"/>
    <n v="3"/>
    <n v="0"/>
    <n v="0"/>
    <n v="1"/>
    <n v="7.85"/>
    <n v="8.42"/>
    <n v="0.09"/>
    <n v="-0.56999999999999995"/>
    <n v="1.07"/>
  </r>
  <r>
    <x v="5"/>
    <x v="4"/>
    <x v="2"/>
    <n v="13.75"/>
    <n v="18.25"/>
    <n v="0.25"/>
    <n v="-4.5"/>
    <n v="1.33"/>
    <n v="7.85"/>
    <n v="8.42"/>
    <n v="0.09"/>
    <n v="-0.56999999999999995"/>
    <n v="1.07"/>
  </r>
  <r>
    <x v="5"/>
    <x v="6"/>
    <x v="2"/>
    <n v="7"/>
    <n v="5"/>
    <n v="1"/>
    <n v="2"/>
    <n v="0.71"/>
    <n v="7.85"/>
    <n v="8.42"/>
    <n v="0.09"/>
    <n v="-0.56999999999999995"/>
    <n v="1.07"/>
  </r>
  <r>
    <x v="6"/>
    <x v="7"/>
    <x v="0"/>
    <n v="1"/>
    <n v="3"/>
    <n v="0"/>
    <n v="-2"/>
    <n v="3"/>
    <n v="2.17"/>
    <n v="2.33"/>
    <n v="0.09"/>
    <n v="-0.16"/>
    <n v="1.07"/>
  </r>
  <r>
    <x v="6"/>
    <x v="8"/>
    <x v="0"/>
    <n v="4"/>
    <n v="4"/>
    <n v="0"/>
    <n v="0"/>
    <n v="1"/>
    <n v="2.17"/>
    <n v="2.33"/>
    <n v="0.09"/>
    <n v="-0.16"/>
    <n v="1.07"/>
  </r>
  <r>
    <x v="6"/>
    <x v="9"/>
    <x v="0"/>
    <n v="4"/>
    <n v="4"/>
    <n v="0"/>
    <n v="0"/>
    <n v="1"/>
    <n v="2.17"/>
    <n v="2.33"/>
    <n v="0.09"/>
    <n v="-0.16"/>
    <n v="1.07"/>
  </r>
  <r>
    <x v="6"/>
    <x v="1"/>
    <x v="0"/>
    <n v="2"/>
    <n v="2"/>
    <n v="0"/>
    <n v="0"/>
    <n v="1"/>
    <n v="2.17"/>
    <n v="2.33"/>
    <n v="0.09"/>
    <n v="-0.16"/>
    <n v="1.07"/>
  </r>
  <r>
    <x v="6"/>
    <x v="6"/>
    <x v="1"/>
    <n v="1"/>
    <n v="1"/>
    <n v="0"/>
    <n v="0"/>
    <n v="1"/>
    <n v="2.17"/>
    <n v="2.33"/>
    <n v="0.09"/>
    <n v="-0.16"/>
    <n v="1.07"/>
  </r>
  <r>
    <x v="6"/>
    <x v="0"/>
    <x v="1"/>
    <n v="5"/>
    <n v="5"/>
    <n v="0"/>
    <n v="0"/>
    <n v="1"/>
    <n v="2.17"/>
    <n v="2.33"/>
    <n v="0.09"/>
    <n v="-0.16"/>
    <n v="1.07"/>
  </r>
  <r>
    <x v="6"/>
    <x v="8"/>
    <x v="1"/>
    <n v="0.83"/>
    <n v="0.83"/>
    <n v="0"/>
    <n v="0"/>
    <n v="1"/>
    <n v="2.17"/>
    <n v="2.33"/>
    <n v="0.09"/>
    <n v="-0.16"/>
    <n v="1.07"/>
  </r>
  <r>
    <x v="6"/>
    <x v="9"/>
    <x v="1"/>
    <n v="2"/>
    <n v="2.25"/>
    <n v="0"/>
    <n v="-0.25"/>
    <n v="1.1200000000000001"/>
    <n v="2.17"/>
    <n v="2.33"/>
    <n v="0.09"/>
    <n v="-0.16"/>
    <n v="1.07"/>
  </r>
  <r>
    <x v="6"/>
    <x v="2"/>
    <x v="1"/>
    <n v="1.57"/>
    <n v="1.86"/>
    <n v="0.43"/>
    <n v="-0.28999999999999998"/>
    <n v="1.18"/>
    <n v="2.17"/>
    <n v="2.33"/>
    <n v="0.09"/>
    <n v="-0.16"/>
    <n v="1.0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4"/>
    <x v="0"/>
    <x v="0"/>
    <x v="0"/>
    <n v="1"/>
    <n v="1"/>
    <n v="0"/>
    <n v="0"/>
  </r>
  <r>
    <n v="11"/>
    <x v="0"/>
    <x v="1"/>
    <x v="0"/>
    <n v="7"/>
    <n v="7"/>
    <n v="0"/>
    <n v="0"/>
  </r>
  <r>
    <n v="12"/>
    <x v="0"/>
    <x v="2"/>
    <x v="0"/>
    <n v="6"/>
    <n v="6"/>
    <n v="0"/>
    <n v="0"/>
  </r>
  <r>
    <n v="1"/>
    <x v="1"/>
    <x v="3"/>
    <x v="0"/>
    <n v="4"/>
    <n v="4"/>
    <n v="0"/>
    <n v="0"/>
  </r>
  <r>
    <n v="2"/>
    <x v="1"/>
    <x v="4"/>
    <x v="0"/>
    <n v="4"/>
    <n v="4"/>
    <n v="0"/>
    <n v="0"/>
  </r>
  <r>
    <n v="3"/>
    <x v="1"/>
    <x v="5"/>
    <x v="1"/>
    <n v="1"/>
    <n v="1"/>
    <n v="0"/>
    <n v="0"/>
  </r>
  <r>
    <n v="3"/>
    <x v="1"/>
    <x v="5"/>
    <x v="0"/>
    <n v="2"/>
    <n v="2"/>
    <n v="0"/>
    <n v="0"/>
  </r>
  <r>
    <n v="4"/>
    <x v="1"/>
    <x v="0"/>
    <x v="1"/>
    <n v="2"/>
    <n v="2"/>
    <n v="0"/>
    <n v="0"/>
  </r>
  <r>
    <n v="4"/>
    <x v="1"/>
    <x v="0"/>
    <x v="0"/>
    <n v="5"/>
    <n v="5"/>
    <n v="0"/>
    <n v="0"/>
  </r>
  <r>
    <n v="5"/>
    <x v="1"/>
    <x v="6"/>
    <x v="2"/>
    <n v="3"/>
    <n v="0"/>
    <n v="3"/>
    <n v="0"/>
  </r>
  <r>
    <n v="5"/>
    <x v="1"/>
    <x v="6"/>
    <x v="0"/>
    <n v="4"/>
    <n v="4"/>
    <n v="0"/>
    <n v="0"/>
  </r>
  <r>
    <n v="6"/>
    <x v="1"/>
    <x v="7"/>
    <x v="0"/>
    <n v="4"/>
    <n v="4"/>
    <n v="0"/>
    <n v="0"/>
  </r>
  <r>
    <n v="6"/>
    <x v="1"/>
    <x v="7"/>
    <x v="3"/>
    <n v="1"/>
    <n v="1"/>
    <n v="0"/>
    <n v="0"/>
  </r>
  <r>
    <n v="7"/>
    <x v="1"/>
    <x v="8"/>
    <x v="0"/>
    <n v="1"/>
    <n v="1"/>
    <n v="0"/>
    <n v="0"/>
  </r>
  <r>
    <n v="7"/>
    <x v="1"/>
    <x v="8"/>
    <x v="3"/>
    <n v="1"/>
    <n v="1"/>
    <n v="0"/>
    <n v="0"/>
  </r>
  <r>
    <n v="8"/>
    <x v="1"/>
    <x v="9"/>
    <x v="0"/>
    <n v="4"/>
    <n v="4"/>
    <n v="0"/>
    <n v="0"/>
  </r>
  <r>
    <n v="8"/>
    <x v="1"/>
    <x v="9"/>
    <x v="3"/>
    <n v="1"/>
    <n v="1"/>
    <n v="0"/>
    <n v="0"/>
  </r>
  <r>
    <n v="9"/>
    <x v="1"/>
    <x v="10"/>
    <x v="2"/>
    <n v="1"/>
    <n v="0"/>
    <n v="1"/>
    <n v="0"/>
  </r>
  <r>
    <n v="9"/>
    <x v="1"/>
    <x v="10"/>
    <x v="1"/>
    <n v="1"/>
    <n v="1"/>
    <n v="0"/>
    <n v="0"/>
  </r>
  <r>
    <n v="9"/>
    <x v="1"/>
    <x v="10"/>
    <x v="4"/>
    <n v="1"/>
    <n v="0"/>
    <n v="0"/>
    <n v="1"/>
  </r>
  <r>
    <n v="9"/>
    <x v="1"/>
    <x v="10"/>
    <x v="0"/>
    <n v="4"/>
    <n v="4"/>
    <n v="0"/>
    <n v="0"/>
  </r>
  <r>
    <n v="9"/>
    <x v="1"/>
    <x v="10"/>
    <x v="3"/>
    <n v="1"/>
    <n v="1"/>
    <n v="0"/>
    <n v="0"/>
  </r>
  <r>
    <n v="10"/>
    <x v="1"/>
    <x v="11"/>
    <x v="2"/>
    <n v="3"/>
    <n v="0"/>
    <n v="3"/>
    <n v="0"/>
  </r>
  <r>
    <n v="10"/>
    <x v="1"/>
    <x v="11"/>
    <x v="4"/>
    <n v="1"/>
    <n v="0"/>
    <n v="0"/>
    <n v="1"/>
  </r>
  <r>
    <n v="10"/>
    <x v="1"/>
    <x v="11"/>
    <x v="0"/>
    <n v="2"/>
    <n v="2"/>
    <n v="0"/>
    <n v="0"/>
  </r>
  <r>
    <n v="11"/>
    <x v="1"/>
    <x v="1"/>
    <x v="2"/>
    <n v="1"/>
    <n v="0"/>
    <n v="1"/>
    <n v="0"/>
  </r>
  <r>
    <n v="11"/>
    <x v="1"/>
    <x v="1"/>
    <x v="4"/>
    <n v="2"/>
    <n v="0"/>
    <n v="0"/>
    <n v="2"/>
  </r>
  <r>
    <n v="11"/>
    <x v="1"/>
    <x v="1"/>
    <x v="0"/>
    <n v="2"/>
    <n v="2"/>
    <n v="0"/>
    <n v="0"/>
  </r>
  <r>
    <n v="12"/>
    <x v="1"/>
    <x v="2"/>
    <x v="1"/>
    <n v="1"/>
    <n v="1"/>
    <n v="0"/>
    <n v="0"/>
  </r>
  <r>
    <n v="12"/>
    <x v="1"/>
    <x v="2"/>
    <x v="0"/>
    <n v="1"/>
    <n v="1"/>
    <n v="0"/>
    <n v="0"/>
  </r>
  <r>
    <n v="1"/>
    <x v="2"/>
    <x v="3"/>
    <x v="2"/>
    <n v="1"/>
    <n v="0"/>
    <n v="1"/>
    <n v="0"/>
  </r>
  <r>
    <n v="1"/>
    <x v="2"/>
    <x v="3"/>
    <x v="5"/>
    <n v="1"/>
    <n v="0"/>
    <n v="0"/>
    <n v="1"/>
  </r>
  <r>
    <n v="1"/>
    <x v="2"/>
    <x v="3"/>
    <x v="1"/>
    <n v="3"/>
    <n v="3"/>
    <n v="0"/>
    <n v="0"/>
  </r>
  <r>
    <n v="1"/>
    <x v="2"/>
    <x v="3"/>
    <x v="4"/>
    <n v="2"/>
    <n v="0"/>
    <n v="0"/>
    <n v="2"/>
  </r>
  <r>
    <n v="1"/>
    <x v="2"/>
    <x v="3"/>
    <x v="0"/>
    <n v="1"/>
    <n v="1"/>
    <n v="0"/>
    <n v="0"/>
  </r>
  <r>
    <n v="2"/>
    <x v="2"/>
    <x v="4"/>
    <x v="2"/>
    <n v="3"/>
    <n v="0"/>
    <n v="3"/>
    <n v="0"/>
  </r>
  <r>
    <n v="2"/>
    <x v="2"/>
    <x v="4"/>
    <x v="1"/>
    <n v="4"/>
    <n v="4"/>
    <n v="0"/>
    <n v="0"/>
  </r>
  <r>
    <n v="2"/>
    <x v="2"/>
    <x v="4"/>
    <x v="4"/>
    <n v="6"/>
    <n v="0"/>
    <n v="0"/>
    <n v="6"/>
  </r>
  <r>
    <n v="2"/>
    <x v="2"/>
    <x v="4"/>
    <x v="0"/>
    <n v="1"/>
    <n v="1"/>
    <n v="0"/>
    <n v="0"/>
  </r>
  <r>
    <n v="3"/>
    <x v="2"/>
    <x v="5"/>
    <x v="2"/>
    <n v="1"/>
    <n v="0"/>
    <n v="1"/>
    <n v="0"/>
  </r>
  <r>
    <n v="3"/>
    <x v="2"/>
    <x v="5"/>
    <x v="1"/>
    <n v="1"/>
    <n v="1"/>
    <n v="0"/>
    <n v="0"/>
  </r>
  <r>
    <n v="3"/>
    <x v="2"/>
    <x v="5"/>
    <x v="0"/>
    <n v="6"/>
    <n v="6"/>
    <n v="0"/>
    <n v="0"/>
  </r>
  <r>
    <n v="3"/>
    <x v="2"/>
    <x v="5"/>
    <x v="3"/>
    <n v="1"/>
    <n v="1"/>
    <n v="0"/>
    <n v="0"/>
  </r>
  <r>
    <n v="4"/>
    <x v="2"/>
    <x v="0"/>
    <x v="2"/>
    <n v="1"/>
    <n v="0"/>
    <n v="1"/>
    <n v="0"/>
  </r>
  <r>
    <n v="4"/>
    <x v="2"/>
    <x v="0"/>
    <x v="0"/>
    <n v="3"/>
    <n v="3"/>
    <n v="0"/>
    <n v="0"/>
  </r>
  <r>
    <n v="5"/>
    <x v="2"/>
    <x v="6"/>
    <x v="2"/>
    <n v="2"/>
    <n v="0"/>
    <n v="2"/>
    <n v="0"/>
  </r>
  <r>
    <n v="5"/>
    <x v="2"/>
    <x v="6"/>
    <x v="4"/>
    <n v="4"/>
    <n v="0"/>
    <n v="0"/>
    <n v="4"/>
  </r>
  <r>
    <n v="5"/>
    <x v="2"/>
    <x v="6"/>
    <x v="0"/>
    <n v="4"/>
    <n v="2"/>
    <n v="2"/>
    <n v="0"/>
  </r>
  <r>
    <n v="5"/>
    <x v="2"/>
    <x v="6"/>
    <x v="3"/>
    <n v="1"/>
    <n v="1"/>
    <n v="0"/>
    <n v="0"/>
  </r>
  <r>
    <n v="6"/>
    <x v="2"/>
    <x v="7"/>
    <x v="2"/>
    <n v="1"/>
    <n v="0"/>
    <n v="1"/>
    <n v="0"/>
  </r>
  <r>
    <n v="6"/>
    <x v="2"/>
    <x v="7"/>
    <x v="6"/>
    <n v="1"/>
    <n v="0"/>
    <n v="1"/>
    <n v="0"/>
  </r>
  <r>
    <n v="6"/>
    <x v="2"/>
    <x v="7"/>
    <x v="1"/>
    <n v="2"/>
    <n v="2"/>
    <n v="0"/>
    <n v="0"/>
  </r>
  <r>
    <n v="6"/>
    <x v="2"/>
    <x v="7"/>
    <x v="4"/>
    <n v="2"/>
    <n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21F05-29E6-4E04-96A9-860631212B63}" name="SLA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S4:T17" firstHeaderRow="1" firstDataRow="1" firstDataCol="1" rowPageCount="2" colPageCount="1"/>
  <pivotFields count="13">
    <pivotField axis="axisPage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multipleItemSelectionAllowed="1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2">
    <pageField fld="2" hier="-1"/>
    <pageField fld="0" hier="-1"/>
  </pageFields>
  <dataFields count="1">
    <dataField name="Média de SLA por Mês" fld="5" subtotal="average" baseField="0" baseItem="0"/>
  </dataFields>
  <formats count="1">
    <format dxfId="53">
      <pivotArea outline="0" fieldPosition="0">
        <references count="1">
          <reference field="1" count="0" selected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6BE558-0F6E-4345-B7EC-90F1A1086EDE}" name="Tabela dinâmica4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V4:X8" firstHeaderRow="1" firstDataRow="1" firstDataCol="2" rowPageCount="1" colPageCount="1"/>
  <pivotFields count="7">
    <pivotField compact="0" outline="0" showAll="0"/>
    <pivotField axis="axisPage" compact="0" outline="0" showAll="0">
      <items count="12">
        <item x="3"/>
        <item x="5"/>
        <item x="4"/>
        <item x="6"/>
        <item x="1"/>
        <item x="10"/>
        <item x="9"/>
        <item x="8"/>
        <item x="0"/>
        <item x="2"/>
        <item x="7"/>
        <item t="default"/>
      </items>
    </pivotField>
    <pivotField axis="axisRow" compact="0" outline="0" showAll="0" sortType="ascending">
      <items count="3">
        <item h="1" x="0"/>
        <item x="1"/>
        <item t="default"/>
      </items>
    </pivotField>
    <pivotField compact="0" outline="0" showAll="0"/>
    <pivotField axis="axisRow" compact="0" outline="0" showAll="0">
      <items count="7">
        <item x="4"/>
        <item x="5"/>
        <item x="0"/>
        <item x="1"/>
        <item x="2"/>
        <item x="3"/>
        <item t="default"/>
      </items>
    </pivotField>
    <pivotField compact="0" outline="0" showAll="0"/>
    <pivotField dataField="1" compact="0" outline="0" showAll="0"/>
  </pivotFields>
  <rowFields count="2">
    <field x="2"/>
    <field x="4"/>
  </rowFields>
  <rowItems count="4">
    <i>
      <x v="1"/>
      <x/>
    </i>
    <i r="1">
      <x v="1"/>
    </i>
    <i t="default">
      <x v="1"/>
    </i>
    <i t="grand">
      <x/>
    </i>
  </rowItems>
  <colItems count="1">
    <i/>
  </colItems>
  <pageFields count="1">
    <pageField fld="1" hier="-1"/>
  </pageFields>
  <dataFields count="1">
    <dataField name="Soma de horas_trabalhadas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DBD9A-26EC-4866-B5D3-8AC3E74473BB}" name="Tabela dinâmica1" cacheId="37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 chartFormat="2">
  <location ref="A4:E17" firstHeaderRow="0" firstDataRow="1" firstDataCol="1" rowPageCount="2" colPageCount="1"/>
  <pivotFields count="8">
    <pivotField compact="0" outline="0" showAll="0"/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 sortType="descending">
      <items count="13">
        <item x="2"/>
        <item x="1"/>
        <item x="11"/>
        <item x="10"/>
        <item x="9"/>
        <item x="8"/>
        <item x="7"/>
        <item x="6"/>
        <item x="0"/>
        <item x="5"/>
        <item x="4"/>
        <item x="3"/>
        <item t="default"/>
      </items>
    </pivotField>
    <pivotField axis="axisPage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-1"/>
    <pageField fld="3" hier="-1"/>
  </pageFields>
  <dataFields count="4">
    <dataField name="Média de Complexidade 1" fld="4" subtotal="average" baseField="0" baseItem="0"/>
    <dataField name="Média de Complexidade 4" fld="7" subtotal="average" baseField="0" baseItem="0"/>
    <dataField name="Média de Complexidade 2" fld="5" subtotal="average" baseField="0" baseItem="0"/>
    <dataField name="Média de Complexidade 3" fld="6" subtotal="average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7A74C-42CD-4E12-8210-78112FBB8DFE}" name="atraso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K4:M17" firstHeaderRow="0" firstDataRow="1" firstDataCol="1" rowPageCount="2" colPageCount="1"/>
  <pivotFields count="13">
    <pivotField axis="axisPage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multipleItemSelectionAllowed="1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2">
    <pageField fld="2" hier="-1"/>
    <pageField fld="0" hier="-1"/>
  </pageFields>
  <dataFields count="2">
    <dataField name="Média de Atraso  por Mês" fld="6" subtotal="average" baseField="0" baseItem="0"/>
    <dataField name="Média de Atraso Médio" fld="11" subtotal="average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CC6FE-66CF-4988-B54F-B8AD45C01E64}" name="lead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G4:I17" firstHeaderRow="0" firstDataRow="1" firstDataCol="1" rowPageCount="2" colPageCount="1"/>
  <pivotFields count="13">
    <pivotField axis="axisPage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compact="0" outline="0" multipleItemSelectionAllowed="1" showAll="0">
      <items count="5">
        <item x="0"/>
        <item x="1"/>
        <item x="2"/>
        <item x="3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2" hier="-1"/>
  </pageFields>
  <dataFields count="2">
    <dataField name="Média de Lead Time Real por Mês" fld="3" subtotal="average" baseField="0" baseItem="0"/>
    <dataField name="Média de Lead Time Real" fld="8" subtotal="average" baseField="0" baseItem="0"/>
  </dataFields>
  <formats count="1">
    <format dxfId="52">
      <pivotArea outline="0" fieldPosition="0">
        <references count="1">
          <reference field="1" count="0" selected="0"/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BEA673-89D1-4AA0-92D6-27B1028E9B58}" name="eficiencia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O4:P17" firstHeaderRow="1" firstDataRow="1" firstDataCol="1" rowPageCount="1" colPageCount="1"/>
  <pivotFields count="13">
    <pivotField axis="axisPage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0" hier="-1"/>
  </pageFields>
  <dataFields count="1">
    <dataField name="Média de Eficiência por Mês" fld="7" subtotal="average" baseField="0" baseItem="0"/>
  </dataFields>
  <formats count="1">
    <format dxfId="51">
      <pivotArea outline="0" fieldPosition="0">
        <references count="1">
          <reference field="1" count="0" selected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2">
    <v>4760</v>
    <v>2934</v>
  </a>
  <a r="2">
    <v>4685</v>
    <v>2934</v>
  </a>
  <a r="2">
    <v>5334</v>
    <v>3234</v>
  </a>
</arrayData>
</file>

<file path=xl/richData/rdrichvalue.xml><?xml version="1.0" encoding="utf-8"?>
<rvData xmlns="http://schemas.microsoft.com/office/spreadsheetml/2017/richdata" count="20">
  <rv s="0">
    <v>0</v>
    <v>5</v>
  </rv>
  <rv s="0">
    <v>1</v>
    <v>4</v>
  </rv>
  <rv s="0">
    <v>2</v>
    <v>4</v>
  </rv>
  <rv s="0">
    <v>3</v>
    <v>4</v>
  </rv>
  <rv s="0">
    <v>1</v>
    <v>9</v>
  </rv>
  <rv s="1">
    <v>0</v>
  </rv>
  <rv s="2">
    <v>Image</v>
    <v>0</v>
    <v>4</v>
    <v>5</v>
  </rv>
  <rv s="3">
    <v>&lt;class 'PIL.PngImagePlugin.PngImageFile'&gt;</v>
    <v>PngImageFile</v>
    <v>&lt;PIL.PngImagePlugin.PngImageFile image mode=RGBA size=4760x2934 at 0x7FA41CA6C890&gt;</v>
    <v>6</v>
    <v>1</v>
  </rv>
  <rv s="0">
    <v>1</v>
    <v>3</v>
  </rv>
  <rv s="0">
    <v>2</v>
    <v>9</v>
  </rv>
  <rv s="1">
    <v>1</v>
  </rv>
  <rv s="2">
    <v>Image</v>
    <v>0</v>
    <v>9</v>
    <v>10</v>
  </rv>
  <rv s="3">
    <v>&lt;class 'PIL.PngImagePlugin.PngImageFile'&gt;</v>
    <v>PngImageFile</v>
    <v>&lt;PIL.PngImagePlugin.PngImageFile image mode=RGBA size=4685x2934 at 0x7FA41384FE60&gt;</v>
    <v>11</v>
    <v>1</v>
  </rv>
  <rv s="0">
    <v>2</v>
    <v>3</v>
  </rv>
  <rv s="0">
    <v>3</v>
    <v>9</v>
  </rv>
  <rv s="1">
    <v>2</v>
  </rv>
  <rv s="2">
    <v>Image</v>
    <v>0</v>
    <v>14</v>
    <v>15</v>
  </rv>
  <rv s="3">
    <v>&lt;class 'PIL.PngImagePlugin.PngImageFile'&gt;</v>
    <v>PngImageFile</v>
    <v>&lt;PIL.PngImagePlugin.PngImageFile image mode=RGBA size=5334x3234 at 0x7FA4203CBF20&gt;</v>
    <v>16</v>
    <v>1</v>
  </rv>
  <rv s="0">
    <v>3</v>
    <v>3</v>
  </rv>
  <rv s="4">
    <v>14</v>
  </rv>
</rvData>
</file>

<file path=xl/richData/rdrichvaluestructure.xml><?xml version="1.0" encoding="utf-8"?>
<rvStructures xmlns="http://schemas.microsoft.com/office/spreadsheetml/2017/richdata" count="5">
  <s t="_localImage">
    <k n="_rvRel:LocalImageIdentifier" t="i"/>
    <k n="CalcOrigin" t="i"/>
  </s>
  <s t="_array">
    <k n="array" t="a"/>
  </s>
  <s t="_entity">
    <k n="_DisplayString" t="s"/>
    <k n="_Format" t="spb"/>
    <k n="image" t="r"/>
    <k n="size" t="r"/>
  </s>
  <s t="_python">
    <k n="Python_type" t="s"/>
    <k n="Python_typeName" t="s"/>
    <k n="Python_str" t="s"/>
    <k n="preview" t="r"/>
    <k n="_Provider" t="spb"/>
  </s>
  <s t="_error">
    <k n="errorType" t="i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https://res.cdn.office.net/officepysvc/prod-service/anacondalogo.png</v>
      <v>Python fornecido por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image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de_Projeto" xr10:uid="{2B9B964B-56CA-4605-B9BF-2024894EF741}" sourceName="Tipo de Projeto">
  <pivotTables>
    <pivotTable tabId="20" name="lead"/>
    <pivotTable tabId="20" name="atraso"/>
    <pivotTable tabId="20" name="eficiencia"/>
    <pivotTable tabId="20" name="SLA"/>
  </pivotTables>
  <data>
    <tabular pivotCacheId="183313881">
      <items count="7">
        <i x="0" s="1"/>
        <i x="1" s="1"/>
        <i x="2" s="1"/>
        <i x="3" s="1"/>
        <i x="4" s="1"/>
        <i x="5" s="1"/>
        <i x="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D604CEBF-30EE-4207-A9A4-50F184E6D0E3}" sourceName="Mês">
  <pivotTables>
    <pivotTable tabId="20" name="lead"/>
    <pivotTable tabId="20" name="atraso"/>
    <pivotTable tabId="20" name="eficiencia"/>
    <pivotTable tabId="20" name="SLA"/>
  </pivotTables>
  <data>
    <tabular pivotCacheId="183313881">
      <items count="12">
        <i x="4" s="1"/>
        <i x="5" s="1"/>
        <i x="6" s="1"/>
        <i x="11" s="1"/>
        <i x="0" s="1"/>
        <i x="7" s="1"/>
        <i x="8" s="1"/>
        <i x="9" s="1"/>
        <i x="1" s="1"/>
        <i x="2" s="1"/>
        <i x="3" s="1"/>
        <i x="1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70F8D717-D080-4A7A-995E-BA3881C3BAB5}" sourceName="Ano">
  <pivotTables>
    <pivotTable tabId="20" name="lead"/>
    <pivotTable tabId="20" name="atraso"/>
    <pivotTable tabId="20" name="eficiencia"/>
    <pivotTable tabId="20" name="SLA"/>
  </pivotTables>
  <data>
    <tabular pivotCacheId="183313881">
      <items count="4">
        <i x="3" s="1"/>
        <i x="0" s="1"/>
        <i x="1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FCF10EA1-78D9-4557-BED5-01949F2BD917}" sourceName="Ano">
  <pivotTables>
    <pivotTable tabId="20" name="Tabela dinâmica1"/>
  </pivotTables>
  <data>
    <tabular pivotCacheId="998349529">
      <items count="3">
        <i x="0" s="1"/>
        <i x="1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" xr10:uid="{FE974F32-3280-4AFF-AB44-7F4DF5EF71CF}" sourceName="Mês">
  <pivotTables>
    <pivotTable tabId="20" name="Tabela dinâmica1"/>
  </pivotTables>
  <data>
    <tabular pivotCacheId="998349529">
      <items count="12">
        <i x="3" s="1"/>
        <i x="4" s="1"/>
        <i x="5" s="1"/>
        <i x="0" s="1"/>
        <i x="6" s="1"/>
        <i x="7" s="1"/>
        <i x="8" s="1"/>
        <i x="9" s="1"/>
        <i x="10" s="1"/>
        <i x="11" s="1"/>
        <i x="1" s="1"/>
        <i x="2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de_Projeto1" xr10:uid="{1391ADB4-882C-4C2B-98DF-7EEA7411C96E}" sourceName="Tipo de Projeto">
  <pivotTables>
    <pivotTable tabId="20" name="Tabela dinâmica1"/>
  </pivotTables>
  <data>
    <tabular pivotCacheId="998349529">
      <items count="7">
        <i x="2" s="1"/>
        <i x="5" s="1"/>
        <i x="6" s="1"/>
        <i x="1" s="1"/>
        <i x="4" s="1"/>
        <i x="0" s="1"/>
        <i x="3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atividade" xr10:uid="{0204CD82-D29D-4AFA-A706-6E989805B97F}" sourceName="tipo_atividade">
  <pivotTables>
    <pivotTable tabId="20" name="Tabela dinâmica4"/>
  </pivotTables>
  <data>
    <tabular pivotCacheId="1231315539">
      <items count="11">
        <i x="3" s="1"/>
        <i x="5" s="1"/>
        <i x="4" s="1"/>
        <i x="6" s="1"/>
        <i x="1" s="1"/>
        <i x="10" s="1"/>
        <i x="8" s="1"/>
        <i x="0" s="1"/>
        <i x="2" s="1"/>
        <i x="9" s="1" nd="1"/>
        <i x="7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2" xr10:uid="{763A4C5E-3428-4E71-BB4F-1697C9B7C520}" sourceName="ano">
  <pivotTables>
    <pivotTable tabId="20" name="Tabela dinâmica4"/>
  </pivotTables>
  <data>
    <tabular pivotCacheId="1231315539">
      <items count="2">
        <i x="0"/>
        <i x="1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_nome" xr10:uid="{3B94B7B6-CEE7-4179-B0B5-C07E701E0002}" sourceName="mes_nome">
  <pivotTables>
    <pivotTable tabId="20" name="Tabela dinâmica4"/>
  </pivotTables>
  <data>
    <tabular pivotCacheId="1231315539">
      <items count="6">
        <i x="4" s="1"/>
        <i x="5" s="1"/>
        <i x="0" s="1" nd="1"/>
        <i x="1" s="1" nd="1"/>
        <i x="2" s="1" nd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Projeto" xr10:uid="{9B844E0C-C85B-4B6B-9AED-A9D189C7489E}" cache="SegmentaçãodeDados_Tipo_de_Projeto" caption="Tipo de Projeto" rowHeight="228600"/>
  <slicer name="Mês" xr10:uid="{F860B7BF-53D3-49CA-A59F-D829ACE8C5DB}" cache="SegmentaçãodeDados_Mês" caption="Mês" rowHeight="228600"/>
  <slicer name="Ano" xr10:uid="{83663FA7-F7AD-4107-B827-6EBCB5AF7C6D}" cache="SegmentaçãodeDados_Ano" caption="Ano" rowHeight="228600"/>
  <slicer name="Ano 1" xr10:uid="{CAEEC1DD-926B-44DB-A8E6-B464EC061A4F}" cache="SegmentaçãodeDados_Ano1" caption="Ano" rowHeight="228600"/>
  <slicer name="Mês 1" xr10:uid="{61C170DA-8C10-4A5E-92A9-1951A18B80AD}" cache="SegmentaçãodeDados_Mês1" caption="Mês" rowHeight="228600"/>
  <slicer name="Tipo de Projeto 1" xr10:uid="{0E147013-9A28-4130-8D03-F6CB16679376}" cache="SegmentaçãodeDados_Tipo_de_Projeto1" caption="Tipo de Projeto" rowHeight="228600"/>
  <slicer name="tipo_atividade" xr10:uid="{A576B1A5-2931-4B77-ABB1-29A8677F8567}" cache="SegmentaçãodeDados_tipo_atividade" caption="tipo_atividade" rowHeight="228600"/>
  <slicer name="ano 2" xr10:uid="{F260FEAF-B699-46E0-BFAA-516D016A564F}" cache="SegmentaçãodeDados_ano2" caption="ano" rowHeight="228600"/>
  <slicer name="mes_nome" xr10:uid="{642160BA-7AA4-4A0F-9414-1678B5B35EB8}" cache="SegmentaçãodeDados_mes_nome" caption="mes_nom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DBFBB8-053B-4D55-B8C0-41C8802F5E1A}" name="Base_Projetos" displayName="Base_Projetos" ref="A4:S285" totalsRowShown="0" headerRowDxfId="50" dataDxfId="49">
  <autoFilter ref="A4:S285" xr:uid="{0BDBFBB8-053B-4D55-B8C0-41C8802F5E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sortState xmlns:xlrd2="http://schemas.microsoft.com/office/spreadsheetml/2017/richdata2" ref="A5:S264">
    <sortCondition ref="I4:I264"/>
  </sortState>
  <tableColumns count="19">
    <tableColumn id="1" xr3:uid="{801DC5EC-E0FA-428B-B26F-009FBCD17E3D}" name="ID" dataDxfId="48">
      <calculatedColumnFormula>A4+1</calculatedColumnFormula>
    </tableColumn>
    <tableColumn id="2" xr3:uid="{35C5B26A-E0D9-44AD-A3EA-D125543422A5}" name="Projeto" dataDxfId="47"/>
    <tableColumn id="3" xr3:uid="{9A5029FD-3F09-490F-A33A-0CE3CFDD97FD}" name="Descrição" dataDxfId="46"/>
    <tableColumn id="4" xr3:uid="{70499CF0-4AA3-4342-BB40-29273C5D4554}" name="Prioridade" dataDxfId="45"/>
    <tableColumn id="5" xr3:uid="{98FBB961-EA77-4A8B-A5A2-35BAB14C0AAB}" name="Responsável" dataDxfId="44"/>
    <tableColumn id="18" xr3:uid="{8A9161EE-29BB-42C0-BD6E-C2BCD7DB886E}" name="FTEs" dataDxfId="43"/>
    <tableColumn id="6" xr3:uid="{21571DB1-D062-485A-8E8E-3DB269CD664A}" name="Valor previsto" dataDxfId="42">
      <calculatedColumnFormula>SUMIF(tbl_PlanilhaB[Projeto],Base_Projetos[[#This Row],[Projeto]],tbl_PlanilhaB[Valor previsto])</calculatedColumnFormula>
    </tableColumn>
    <tableColumn id="7" xr3:uid="{005C6947-3942-41C1-BC63-8AED20EA32C3}" name="Valor gasto" dataDxfId="41">
      <calculatedColumnFormula>SUMIF(tbl_PlanilhaB[Projeto],Base_Projetos[[#This Row],[Projeto]],tbl_PlanilhaB[Valor gasto])</calculatedColumnFormula>
    </tableColumn>
    <tableColumn id="16" xr3:uid="{B0DC6B8C-6214-444C-8E4F-57BF4925F4CA}" name="Data Início Planej." dataDxfId="40">
      <calculatedColumnFormula>_xlfn.MINIFS(TAREFAS!E:E,TAREFAS!B:B,Base_Projetos[[#This Row],[Projeto]])</calculatedColumnFormula>
    </tableColumn>
    <tableColumn id="15" xr3:uid="{45EC7C4A-461A-4D07-8F2F-DFD786CCBB04}" name="Data Fim Planej." dataDxfId="39">
      <calculatedColumnFormula>_xlfn.MAXIFS(TAREFAS!G:G,TAREFAS!B:B,Base_Projetos[[#This Row],[Projeto]])</calculatedColumnFormula>
    </tableColumn>
    <tableColumn id="8" xr3:uid="{EC2D07AA-12AF-4F8A-8A17-1CCBBE4BE714}" name="Data de início" dataDxfId="38">
      <calculatedColumnFormula>IF(Base_Projetos[[#This Row],[Total de tarefas]]=Base_Projetos[[#This Row],[Tarefas não iniciadas]],"Não iniciado",_xlfn.MINIFS(TAREFAS!H:H,TAREFAS!B:B,Base_Projetos[[#This Row],[Projeto]]))</calculatedColumnFormula>
    </tableColumn>
    <tableColumn id="14" xr3:uid="{DCF8F93D-FAB4-4AAF-9FB9-64B8AAF1850E}" name="Data Fim Real" dataDxfId="37">
      <calculatedColumnFormula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calculatedColumnFormula>
    </tableColumn>
    <tableColumn id="10" xr3:uid="{657FBCEE-55FE-4400-9FD1-08B261812D08}" name="Total de tarefas" dataDxfId="36">
      <calculatedColumnFormula>SUM(Base_Projetos[[#This Row],[Tarefas Concluídas]:[Tarefas não iniciadas]])</calculatedColumnFormula>
    </tableColumn>
    <tableColumn id="13" xr3:uid="{14804DF3-0C68-4DDF-86E3-4BB01F73E279}" name="Tarefas Concluídas" dataDxfId="35">
      <calculatedColumnFormula>COUNTIFS(tbl_PlanilhaB[Projeto],Base_Projetos[[#This Row],[Projeto]],tbl_PlanilhaB[Status],"Concluído")</calculatedColumnFormula>
    </tableColumn>
    <tableColumn id="12" xr3:uid="{35ABA5B1-122F-4FD2-9018-4EC64064D2E8}" name="Tarefas em andamento" dataDxfId="34">
      <calculatedColumnFormula>COUNTIFS(tbl_PlanilhaB[Projeto],Base_Projetos[[#This Row],[Projeto]],tbl_PlanilhaB[Status],"Em andamento")</calculatedColumnFormula>
    </tableColumn>
    <tableColumn id="11" xr3:uid="{D9A71E3B-1D5E-4728-BCAF-0AAD38A42056}" name="Tarefas atrasadas" dataDxfId="33">
      <calculatedColumnFormula>COUNTIFS(tbl_PlanilhaB[Projeto],Base_Projetos[[#This Row],[Projeto]],tbl_PlanilhaB[Status],"Atrasado")</calculatedColumnFormula>
    </tableColumn>
    <tableColumn id="9" xr3:uid="{038F4C3B-6E79-4BB5-854B-020A6E185DFE}" name="Tarefas não iniciadas" dataDxfId="32">
      <calculatedColumnFormula>COUNTIFS(tbl_PlanilhaB[Projeto],Base_Projetos[[#This Row],[Projeto]],tbl_PlanilhaB[Status],"Não iniciado")</calculatedColumnFormula>
    </tableColumn>
    <tableColumn id="17" xr3:uid="{0B2D35AF-AD9F-4FD7-B6F0-1886FEC60F62}" name="Status" dataDxfId="31">
      <calculatedColumnFormula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calculatedColumnFormula>
    </tableColumn>
    <tableColumn id="19" xr3:uid="{7089A5F1-F142-4B7F-AA6D-509BA24EB7F8}" name="% de Conclusão" dataDxfId="30">
      <calculatedColumnFormula>Base_Projetos[[#This Row],[Tarefas Concluídas]]/Base_Projetos[[#This Row],[Total de tarefas]]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0FC5F2-165F-4D02-B95E-CE9E092E7635}" name="tbl_PlanilhaA" displayName="tbl_PlanilhaA" ref="A1:A2" insertRow="1" totalsRowShown="0" headerRowDxfId="29" dataDxfId="28" tableBorderDxfId="27">
  <autoFilter ref="A1:A2" xr:uid="{390FC5F2-165F-4D02-B95E-CE9E092E7635}"/>
  <tableColumns count="1">
    <tableColumn id="1" xr3:uid="{6EC91FDD-FE97-4C0E-AA6D-9840BE452331}" name=" 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2B1C88-F1C8-41DE-AE41-12783D820F35}" name="tbl_PlanilhaB" displayName="tbl_PlanilhaB" ref="A4:Q587" totalsRowShown="0" headerRowDxfId="21" dataDxfId="20" tableBorderDxfId="19" headerRowCellStyle="Moeda">
  <autoFilter ref="A4:Q587" xr:uid="{402B1C88-F1C8-41DE-AE41-12783D820F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6F30CDE3-B47D-4776-A5A8-950EC0E3B3E0}" name="Coluna1" dataDxfId="18"/>
    <tableColumn id="2" xr3:uid="{FDF9FAD6-3A2E-4EAB-B43A-865DF12C6A6C}" name="Projeto" dataDxfId="17"/>
    <tableColumn id="3" xr3:uid="{830E3CFC-3209-47CB-A413-759B0792AF81}" name="Tarefa" dataDxfId="16"/>
    <tableColumn id="4" xr3:uid="{AFF69AEC-19E0-4E94-BFDA-5AC2D535C745}" name="Responsável" dataDxfId="15"/>
    <tableColumn id="5" xr3:uid="{68BE681A-A72D-459B-A2AE-8B8DD68842C6}" name="Data Início Planej." dataDxfId="14"/>
    <tableColumn id="6" xr3:uid="{A1712C59-E8F7-499F-B22A-CDB3BCE77ED4}" name="Esforço Planej. (dias)" dataDxfId="13"/>
    <tableColumn id="7" xr3:uid="{7F848D12-25C9-488C-BD2C-ADD42DCF23D5}" name="Data Fim Planej." dataDxfId="12">
      <calculatedColumnFormula>IF(F5="","",WORKDAY(E5,F5))</calculatedColumnFormula>
    </tableColumn>
    <tableColumn id="8" xr3:uid="{708A3A09-F708-498E-88C9-8FB414A251BD}" name="Data Início Real" dataDxfId="11"/>
    <tableColumn id="9" xr3:uid="{C57829C1-3054-47A0-B886-7DE165CCD902}" name="Esforço Real" dataDxfId="10"/>
    <tableColumn id="10" xr3:uid="{DE85C5ED-05B5-4999-9A24-9FBCCD962850}" name="Data Fim Real" dataDxfId="9">
      <calculatedColumnFormula>IF(I5="","",WORKDAY(H5,I5))</calculatedColumnFormula>
    </tableColumn>
    <tableColumn id="11" xr3:uid="{43AB1D95-542C-4B8B-ACF3-C94A85713FB3}" name="% Finalizado" dataDxfId="8" dataCellStyle="Porcentagem"/>
    <tableColumn id="12" xr3:uid="{66CD906A-AAF5-43FF-BB89-68143335502F}" name="Status" dataDxfId="7">
      <calculatedColumnFormula>IF(K5=1,"Concluído",IF(AND(tbl_PlanilhaB[[#This Row],[% Finalizado]]=0,tbl_PlanilhaB[[#This Row],[Data Início Planej.]]&gt;=TODAY()),"Não iniciado",IF(OR(AND(tbl_PlanilhaB[[#This Row],[% Finalizado]]=0,tbl_PlanilhaB[[#This Row],[Data Início Planej.]]&lt;=TODAY()),G5&lt;TODAY()),"Atrasado",IF(AND(H5="",E5&lt;&gt;"",E5&lt;=TODAY()),"Atrasado","Em andamento"))))</calculatedColumnFormula>
    </tableColumn>
    <tableColumn id="13" xr3:uid="{729ABB42-3E69-4FAA-B9BA-D99469D6D156}" name="Valor previsto" dataDxfId="6" dataCellStyle="Moeda"/>
    <tableColumn id="14" xr3:uid="{6344752B-7230-48ED-8BD9-64E872510AF8}" name="Valor gasto" dataDxfId="5" dataCellStyle="Moeda"/>
    <tableColumn id="15" xr3:uid="{82A719D0-7F78-4498-87F2-EFB2CA5B2577}" name="# de dias planejados" dataDxfId="4">
      <calculatedColumnFormula>tbl_PlanilhaB[[#This Row],[Data Fim Planej.]]-tbl_PlanilhaB[[#This Row],[Data Início Planej.]]</calculatedColumnFormula>
    </tableColumn>
    <tableColumn id="16" xr3:uid="{1985FFFD-27CE-4B3C-AC45-65E56A89FACB}" name="# de dias real" dataDxfId="3">
      <calculatedColumnFormula>IFERROR(tbl_PlanilhaB[[#This Row],[Data Fim Real]]-tbl_PlanilhaB[[#This Row],[Data Início Real]],tbl_PlanilhaB[[#This Row],[Data Fim Planej.]]-tbl_PlanilhaB[[#This Row],[Data Início Planej.]])</calculatedColumnFormula>
    </tableColumn>
    <tableColumn id="17" xr3:uid="{041E6A98-AA7E-40C0-AFF0-0ADF5404093A}" name="# de dias completados" dataDxfId="2">
      <calculatedColumnFormula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040829-A691-448F-AD74-9078D0913C11}" name="Tabela3" displayName="Tabela3" ref="A1:A2" insertRow="1" totalsRowShown="0">
  <autoFilter ref="A1:A2" xr:uid="{72040829-A691-448F-AD74-9078D0913C11}"/>
  <tableColumns count="1">
    <tableColumn id="1" xr3:uid="{AEF87432-0F1D-443E-B68B-ABD345C96069}" name="Coluna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4F8FC7-7492-48C5-88A3-D25A5616D5CD}" name="Tabela5" displayName="Tabela5" ref="A1:M89" totalsRowShown="0" headerRowDxfId="1" headerRowBorderDxfId="0">
  <autoFilter ref="A1:M89" xr:uid="{254F8FC7-7492-48C5-88A3-D25A5616D5CD}"/>
  <tableColumns count="13">
    <tableColumn id="1" xr3:uid="{DE413747-1E68-4582-9B91-73D82E017F46}" name="Tipo de Projeto">
      <calculatedColumnFormula>KPIS_PRODUTIVIDADE!A2</calculatedColumnFormula>
    </tableColumn>
    <tableColumn id="2" xr3:uid="{8DE3DE59-4CB2-4917-B5A7-8B3D5DEE9F69}" name="Mês">
      <calculatedColumnFormula>KPIS_PRODUTIVIDADE!B2</calculatedColumnFormula>
    </tableColumn>
    <tableColumn id="3" xr3:uid="{6315CCB0-DAB8-4CE5-9DC6-0FFF1F4FB2DD}" name="Ano">
      <calculatedColumnFormula>KPIS_PRODUTIVIDADE!C2</calculatedColumnFormula>
    </tableColumn>
    <tableColumn id="4" xr3:uid="{1BADC10A-0EFA-4BB1-B417-F11F5A15A534}" name="Lead Time Real Médio por Mês">
      <calculatedColumnFormula>KPIS_PRODUTIVIDADE!D2</calculatedColumnFormula>
    </tableColumn>
    <tableColumn id="5" xr3:uid="{060CAC59-2991-4FB8-AC5E-5EAD2C35B50C}" name="Lead Time Planejado Médio por Mês">
      <calculatedColumnFormula>KPIS_PRODUTIVIDADE!E2</calculatedColumnFormula>
    </tableColumn>
    <tableColumn id="6" xr3:uid="{F9272426-D3BE-4E4E-A069-4BC972EA4471}" name="SLA por Mês">
      <calculatedColumnFormula>KPIS_PRODUTIVIDADE!F2</calculatedColumnFormula>
    </tableColumn>
    <tableColumn id="7" xr3:uid="{D25EDE81-A6BE-464D-A801-7DB5EF696EF0}" name="Atraso Médio por Mês">
      <calculatedColumnFormula>KPIS_PRODUTIVIDADE!G2</calculatedColumnFormula>
    </tableColumn>
    <tableColumn id="8" xr3:uid="{870438FD-305D-4E6E-A38A-43513E48FB9F}" name="Eficiência por Mês">
      <calculatedColumnFormula>KPIS_PRODUTIVIDADE!H2</calculatedColumnFormula>
    </tableColumn>
    <tableColumn id="9" xr3:uid="{D3172E5A-9F64-4F25-ADE9-58DC376738FE}" name="Lead Time Real Médio">
      <calculatedColumnFormula>KPIS_PRODUTIVIDADE!I2</calculatedColumnFormula>
    </tableColumn>
    <tableColumn id="10" xr3:uid="{B537B6AD-BB0D-4529-A14A-54A9C36FCA02}" name="Lead Time Planejado Médio">
      <calculatedColumnFormula>KPIS_PRODUTIVIDADE!J2</calculatedColumnFormula>
    </tableColumn>
    <tableColumn id="11" xr3:uid="{DCAD3D82-D5E8-4043-87E5-FDA777E94857}" name="SLA ">
      <calculatedColumnFormula>KPIS_PRODUTIVIDADE!K2</calculatedColumnFormula>
    </tableColumn>
    <tableColumn id="12" xr3:uid="{A4F2E6E3-B7B7-49BA-A684-67E55E814FEF}" name="Atraso Médio">
      <calculatedColumnFormula>KPIS_PRODUTIVIDADE!L2</calculatedColumnFormula>
    </tableColumn>
    <tableColumn id="13" xr3:uid="{A39596C1-DC89-415E-8D7B-F85D75662177}" name="Eficiência">
      <calculatedColumnFormula>KPIS_PRODUTIVIDADE!M2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CA997F7-D436-4194-B67C-633CD3E4D7E0}" name="Tabela6" displayName="Tabela6" ref="A1:H54" totalsRowShown="0">
  <autoFilter ref="A1:H54" xr:uid="{2CA997F7-D436-4194-B67C-633CD3E4D7E0}"/>
  <tableColumns count="8">
    <tableColumn id="1" xr3:uid="{5C57211F-E495-4BB2-BBE6-B3528F9FA062}" name="Mês Número">
      <calculatedColumnFormula>KPIS_COMPLEXIDADE!B2</calculatedColumnFormula>
    </tableColumn>
    <tableColumn id="2" xr3:uid="{6F5F8552-F944-4BF8-937A-97EC9C7463F9}" name="Ano">
      <calculatedColumnFormula>KPIS_COMPLEXIDADE!C2</calculatedColumnFormula>
    </tableColumn>
    <tableColumn id="3" xr3:uid="{33DBA380-2556-4DC3-A6A2-F50FC50F61CC}" name="Mês">
      <calculatedColumnFormula>KPIS_COMPLEXIDADE!D2</calculatedColumnFormula>
    </tableColumn>
    <tableColumn id="4" xr3:uid="{2D3C9FF1-FE93-460D-8D69-A868363B0142}" name="Tipo de Projeto">
      <calculatedColumnFormula>KPIS_COMPLEXIDADE!E2</calculatedColumnFormula>
    </tableColumn>
    <tableColumn id="5" xr3:uid="{DFD1DD26-1BCF-4D2F-A7F2-258F094B5282}" name="Complexidade 1">
      <calculatedColumnFormula>KPIS_COMPLEXIDADE!F2</calculatedColumnFormula>
    </tableColumn>
    <tableColumn id="6" xr3:uid="{285A896E-B261-43C9-9731-CBD54D884DAF}" name="Complexidade 2">
      <calculatedColumnFormula>KPIS_COMPLEXIDADE!G2</calculatedColumnFormula>
    </tableColumn>
    <tableColumn id="7" xr3:uid="{81391F97-B962-4785-AA32-CC2531A37263}" name="Complexidade 3">
      <calculatedColumnFormula>KPIS_COMPLEXIDADE!H2</calculatedColumnFormula>
    </tableColumn>
    <tableColumn id="8" xr3:uid="{6BA81AD6-5699-4294-B313-F235E35ECC16}" name="Complexidade 4">
      <calculatedColumnFormula>KPIS_COMPLEXIDADE!I2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D6CFA-1759-4232-9677-23CC06AA089D}">
  <sheetPr>
    <tabColor rgb="FFA8DADC"/>
  </sheetPr>
  <dimension ref="A1:S285"/>
  <sheetViews>
    <sheetView showGridLines="0" topLeftCell="A205" zoomScale="85" zoomScaleNormal="85" workbookViewId="0">
      <selection activeCell="E8" sqref="E8"/>
    </sheetView>
  </sheetViews>
  <sheetFormatPr defaultColWidth="8.5703125" defaultRowHeight="18"/>
  <cols>
    <col min="1" max="1" width="8.5703125" style="10"/>
    <col min="2" max="2" width="41.140625" style="12" customWidth="1"/>
    <col min="3" max="3" width="37.42578125" style="10" customWidth="1"/>
    <col min="4" max="4" width="8.5703125" style="13"/>
    <col min="5" max="5" width="25" style="10" customWidth="1"/>
    <col min="6" max="6" width="8.5703125" style="11"/>
    <col min="7" max="8" width="8.5703125" style="10"/>
    <col min="9" max="9" width="14.85546875" style="14" customWidth="1"/>
    <col min="10" max="10" width="18.42578125" style="14" customWidth="1"/>
    <col min="11" max="11" width="15.140625" style="15" customWidth="1"/>
    <col min="12" max="12" width="15.28515625" style="16" customWidth="1"/>
    <col min="13" max="13" width="8.5703125" style="10"/>
    <col min="14" max="14" width="18.28515625" style="10" customWidth="1"/>
    <col min="15" max="17" width="8.5703125" style="10"/>
    <col min="18" max="18" width="10.5703125" style="17" customWidth="1"/>
    <col min="19" max="16384" width="8.5703125" style="10"/>
  </cols>
  <sheetData>
    <row r="1" spans="1:19" ht="15" customHeight="1">
      <c r="A1" s="7" t="s">
        <v>0</v>
      </c>
      <c r="B1" s="6"/>
      <c r="C1" s="6"/>
      <c r="D1" s="6"/>
      <c r="E1" s="6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15" customHeight="1">
      <c r="A2" s="7"/>
      <c r="B2" s="9"/>
      <c r="C2" s="9"/>
      <c r="D2" s="9"/>
      <c r="E2" s="9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4" spans="1:19" s="18" customFormat="1" ht="30" customHeight="1">
      <c r="A4" s="41" t="s">
        <v>1</v>
      </c>
      <c r="B4" s="41" t="s">
        <v>2</v>
      </c>
      <c r="C4" s="41" t="s">
        <v>3</v>
      </c>
      <c r="D4" s="41" t="s">
        <v>4</v>
      </c>
      <c r="E4" s="41" t="s">
        <v>5</v>
      </c>
      <c r="F4" s="41" t="s">
        <v>6</v>
      </c>
      <c r="G4" s="41" t="s">
        <v>7</v>
      </c>
      <c r="H4" s="41" t="s">
        <v>8</v>
      </c>
      <c r="I4" s="42" t="s">
        <v>9</v>
      </c>
      <c r="J4" s="42" t="s">
        <v>10</v>
      </c>
      <c r="K4" s="42" t="s">
        <v>11</v>
      </c>
      <c r="L4" s="42" t="s">
        <v>12</v>
      </c>
      <c r="M4" s="42" t="s">
        <v>13</v>
      </c>
      <c r="N4" s="42" t="s">
        <v>14</v>
      </c>
      <c r="O4" s="42" t="s">
        <v>15</v>
      </c>
      <c r="P4" s="42" t="s">
        <v>16</v>
      </c>
      <c r="Q4" s="41" t="s">
        <v>17</v>
      </c>
      <c r="R4" s="41" t="s">
        <v>18</v>
      </c>
      <c r="S4" s="41" t="s">
        <v>19</v>
      </c>
    </row>
    <row r="5" spans="1:19" s="19" customFormat="1" ht="44.25" customHeight="1">
      <c r="A5" s="50">
        <v>1</v>
      </c>
      <c r="B5" s="55" t="s">
        <v>20</v>
      </c>
      <c r="C5" s="44" t="s">
        <v>21</v>
      </c>
      <c r="D5" s="45" t="s">
        <v>22</v>
      </c>
      <c r="E5" s="43" t="s">
        <v>23</v>
      </c>
      <c r="F5" s="45">
        <v>1</v>
      </c>
      <c r="G5" s="46">
        <v>0</v>
      </c>
      <c r="H5" s="46">
        <v>0</v>
      </c>
      <c r="I5" s="47">
        <v>45355</v>
      </c>
      <c r="J5" s="47">
        <v>45381</v>
      </c>
      <c r="K5" s="48">
        <f ca="1">IF(Base_Projetos[[#This Row],[Total de tarefas]]=Base_Projetos[[#This Row],[Tarefas não iniciadas]],"Não iniciado",_xlfn.MINIFS(TAREFAS!H:H,TAREFAS!B:B,Base_Projetos[[#This Row],[Projeto]]))</f>
        <v>45381</v>
      </c>
      <c r="L5" s="48">
        <v>45382</v>
      </c>
      <c r="M5" s="49">
        <f ca="1">SUM(Base_Projetos[[#This Row],[Tarefas Concluídas]:[Tarefas não iniciadas]])</f>
        <v>3</v>
      </c>
      <c r="N5" s="49">
        <f ca="1">COUNTIFS(tbl_PlanilhaB[Projeto],Base_Projetos[[#This Row],[Projeto]],tbl_PlanilhaB[Status],"Concluído")</f>
        <v>3</v>
      </c>
      <c r="O5" s="49">
        <f ca="1">COUNTIFS(tbl_PlanilhaB[Projeto],Base_Projetos[[#This Row],[Projeto]],tbl_PlanilhaB[Status],"Em andamento")</f>
        <v>0</v>
      </c>
      <c r="P5" s="49">
        <f ca="1">COUNTIFS(tbl_PlanilhaB[Projeto],Base_Projetos[[#This Row],[Projeto]],tbl_PlanilhaB[Status],"Atrasado")</f>
        <v>0</v>
      </c>
      <c r="Q5" s="50">
        <f ca="1">COUNTIFS(tbl_PlanilhaB[Projeto],Base_Projetos[[#This Row],[Projeto]],tbl_PlanilhaB[Status],"Não iniciado")</f>
        <v>0</v>
      </c>
      <c r="R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5" s="52">
        <f ca="1">Base_Projetos[[#This Row],[Tarefas Concluídas]]/Base_Projetos[[#This Row],[Total de tarefas]]</f>
        <v>1</v>
      </c>
    </row>
    <row r="6" spans="1:19" s="19" customFormat="1" ht="28.5" customHeight="1">
      <c r="A6" s="50">
        <f t="shared" ref="A6:A37" si="0">A5+1</f>
        <v>2</v>
      </c>
      <c r="B6" s="44" t="s">
        <v>24</v>
      </c>
      <c r="C6" s="44" t="s">
        <v>25</v>
      </c>
      <c r="D6" s="45" t="s">
        <v>22</v>
      </c>
      <c r="E6" s="43" t="s">
        <v>23</v>
      </c>
      <c r="F6" s="45">
        <v>1</v>
      </c>
      <c r="G6" s="46">
        <f>SUMIF(tbl_PlanilhaB[Projeto],Base_Projetos[[#This Row],[Projeto]],tbl_PlanilhaB[Valor previsto])</f>
        <v>0</v>
      </c>
      <c r="H6" s="46">
        <f>SUMIF(tbl_PlanilhaB[Projeto],Base_Projetos[[#This Row],[Projeto]],tbl_PlanilhaB[Valor gasto])</f>
        <v>0</v>
      </c>
      <c r="I6" s="47">
        <v>45355</v>
      </c>
      <c r="J6" s="47">
        <v>45381</v>
      </c>
      <c r="K6" s="48">
        <f ca="1">IF(Base_Projetos[[#This Row],[Total de tarefas]]=Base_Projetos[[#This Row],[Tarefas não iniciadas]],"Não iniciado",_xlfn.MINIFS(TAREFAS!H:H,TAREFAS!B:B,Base_Projetos[[#This Row],[Projeto]]))</f>
        <v>45381</v>
      </c>
      <c r="L6" s="48">
        <v>45382</v>
      </c>
      <c r="M6" s="49">
        <f ca="1">SUM(Base_Projetos[[#This Row],[Tarefas Concluídas]:[Tarefas não iniciadas]])</f>
        <v>3</v>
      </c>
      <c r="N6" s="49">
        <f ca="1">COUNTIFS(tbl_PlanilhaB[Projeto],Base_Projetos[[#This Row],[Projeto]],tbl_PlanilhaB[Status],"Concluído")</f>
        <v>2</v>
      </c>
      <c r="O6" s="49">
        <f ca="1">COUNTIFS(tbl_PlanilhaB[Projeto],Base_Projetos[[#This Row],[Projeto]],tbl_PlanilhaB[Status],"Em andamento")</f>
        <v>0</v>
      </c>
      <c r="P6" s="49">
        <f ca="1">COUNTIFS(tbl_PlanilhaB[Projeto],Base_Projetos[[#This Row],[Projeto]],tbl_PlanilhaB[Status],"Atrasado")</f>
        <v>0</v>
      </c>
      <c r="Q6" s="50">
        <f ca="1">COUNTIFS(tbl_PlanilhaB[Projeto],Base_Projetos[[#This Row],[Projeto]],tbl_PlanilhaB[Status],"Não iniciado")</f>
        <v>1</v>
      </c>
      <c r="R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Em andamento</v>
      </c>
      <c r="S6" s="52">
        <f ca="1">Base_Projetos[[#This Row],[Tarefas Concluídas]]/Base_Projetos[[#This Row],[Total de tarefas]]</f>
        <v>0.66666666666666663</v>
      </c>
    </row>
    <row r="7" spans="1:19" ht="24" customHeight="1">
      <c r="A7" s="50">
        <f t="shared" si="0"/>
        <v>3</v>
      </c>
      <c r="B7" s="44" t="s">
        <v>26</v>
      </c>
      <c r="C7" s="44" t="s">
        <v>27</v>
      </c>
      <c r="D7" s="45" t="s">
        <v>22</v>
      </c>
      <c r="E7" s="43" t="s">
        <v>23</v>
      </c>
      <c r="F7" s="45">
        <v>1</v>
      </c>
      <c r="G7" s="46">
        <f>SUMIF(tbl_PlanilhaB[Projeto],Base_Projetos[[#This Row],[Projeto]],tbl_PlanilhaB[Valor previsto])</f>
        <v>0</v>
      </c>
      <c r="H7" s="46">
        <f>SUMIF(tbl_PlanilhaB[Projeto],Base_Projetos[[#This Row],[Projeto]],tbl_PlanilhaB[Valor gasto])</f>
        <v>0</v>
      </c>
      <c r="I7" s="47">
        <v>45231</v>
      </c>
      <c r="J7" s="47">
        <v>45245</v>
      </c>
      <c r="K7" s="48">
        <f ca="1">IF(Base_Projetos[[#This Row],[Total de tarefas]]=Base_Projetos[[#This Row],[Tarefas não iniciadas]],"Não iniciado",_xlfn.MINIFS(TAREFAS!H:H,TAREFAS!B:B,Base_Projetos[[#This Row],[Projeto]]))</f>
        <v>45231</v>
      </c>
      <c r="L7" s="48">
        <v>45245</v>
      </c>
      <c r="M7" s="49">
        <f ca="1">SUM(Base_Projetos[[#This Row],[Tarefas Concluídas]:[Tarefas não iniciadas]])</f>
        <v>3</v>
      </c>
      <c r="N7" s="49">
        <f ca="1">COUNTIFS(tbl_PlanilhaB[Projeto],Base_Projetos[[#This Row],[Projeto]],tbl_PlanilhaB[Status],"Concluído")</f>
        <v>3</v>
      </c>
      <c r="O7" s="49">
        <f ca="1">COUNTIFS(tbl_PlanilhaB[Projeto],Base_Projetos[[#This Row],[Projeto]],tbl_PlanilhaB[Status],"Em andamento")</f>
        <v>0</v>
      </c>
      <c r="P7" s="49">
        <f ca="1">COUNTIFS(tbl_PlanilhaB[Projeto],Base_Projetos[[#This Row],[Projeto]],tbl_PlanilhaB[Status],"Atrasado")</f>
        <v>0</v>
      </c>
      <c r="Q7" s="50">
        <f ca="1">COUNTIFS(tbl_PlanilhaB[Projeto],Base_Projetos[[#This Row],[Projeto]],tbl_PlanilhaB[Status],"Não iniciado")</f>
        <v>0</v>
      </c>
      <c r="R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7" s="52">
        <f ca="1">Base_Projetos[[#This Row],[Tarefas Concluídas]]/Base_Projetos[[#This Row],[Total de tarefas]]</f>
        <v>1</v>
      </c>
    </row>
    <row r="8" spans="1:19">
      <c r="A8" s="50">
        <f t="shared" si="0"/>
        <v>4</v>
      </c>
      <c r="B8" s="44" t="s">
        <v>28</v>
      </c>
      <c r="C8" s="44" t="s">
        <v>29</v>
      </c>
      <c r="D8" s="45" t="s">
        <v>22</v>
      </c>
      <c r="E8" s="43" t="s">
        <v>23</v>
      </c>
      <c r="F8" s="45">
        <v>1</v>
      </c>
      <c r="G8" s="46">
        <f>SUMIF(tbl_PlanilhaB[Projeto],Base_Projetos[[#This Row],[Projeto]],tbl_PlanilhaB[Valor previsto])</f>
        <v>0</v>
      </c>
      <c r="H8" s="46">
        <f>SUMIF(tbl_PlanilhaB[Projeto],Base_Projetos[[#This Row],[Projeto]],tbl_PlanilhaB[Valor gasto])</f>
        <v>0</v>
      </c>
      <c r="I8" s="47">
        <f>_xlfn.MINIFS(TAREFAS!E:E,TAREFAS!B:B,Base_Projetos[[#This Row],[Projeto]])</f>
        <v>45232</v>
      </c>
      <c r="J8" s="47">
        <f>_xlfn.MAXIFS(TAREFAS!G:G,TAREFAS!B:B,Base_Projetos[[#This Row],[Projeto]])</f>
        <v>45246</v>
      </c>
      <c r="K8" s="48">
        <f ca="1">IF(Base_Projetos[[#This Row],[Total de tarefas]]=Base_Projetos[[#This Row],[Tarefas não iniciadas]],"Não iniciado",_xlfn.MINIFS(TAREFAS!H:H,TAREFAS!B:B,Base_Projetos[[#This Row],[Projeto]]))</f>
        <v>45232</v>
      </c>
      <c r="L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45232</v>
      </c>
      <c r="M8" s="49">
        <f ca="1">SUM(Base_Projetos[[#This Row],[Tarefas Concluídas]:[Tarefas não iniciadas]])</f>
        <v>1</v>
      </c>
      <c r="N8" s="49">
        <f ca="1">COUNTIFS(tbl_PlanilhaB[Projeto],Base_Projetos[[#This Row],[Projeto]],tbl_PlanilhaB[Status],"Concluído")</f>
        <v>1</v>
      </c>
      <c r="O8" s="49">
        <f ca="1">COUNTIFS(tbl_PlanilhaB[Projeto],Base_Projetos[[#This Row],[Projeto]],tbl_PlanilhaB[Status],"Em andamento")</f>
        <v>0</v>
      </c>
      <c r="P8" s="49">
        <f ca="1">COUNTIFS(tbl_PlanilhaB[Projeto],Base_Projetos[[#This Row],[Projeto]],tbl_PlanilhaB[Status],"Atrasado")</f>
        <v>0</v>
      </c>
      <c r="Q8" s="50">
        <f ca="1">COUNTIFS(tbl_PlanilhaB[Projeto],Base_Projetos[[#This Row],[Projeto]],tbl_PlanilhaB[Status],"Não iniciado")</f>
        <v>0</v>
      </c>
      <c r="R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8" s="52">
        <f ca="1">Base_Projetos[[#This Row],[Tarefas Concluídas]]/Base_Projetos[[#This Row],[Total de tarefas]]</f>
        <v>1</v>
      </c>
    </row>
    <row r="9" spans="1:19">
      <c r="A9" s="50">
        <f t="shared" si="0"/>
        <v>5</v>
      </c>
      <c r="B9" s="55" t="s">
        <v>30</v>
      </c>
      <c r="C9" s="44" t="s">
        <v>31</v>
      </c>
      <c r="D9" s="45" t="s">
        <v>22</v>
      </c>
      <c r="E9" s="43" t="s">
        <v>23</v>
      </c>
      <c r="F9" s="45">
        <v>1</v>
      </c>
      <c r="G9" s="46">
        <f>SUMIF(tbl_PlanilhaB[Projeto],Base_Projetos[[#This Row],[Projeto]],tbl_PlanilhaB[Valor previsto])</f>
        <v>0</v>
      </c>
      <c r="H9" s="46">
        <f>SUMIF(tbl_PlanilhaB[Projeto],Base_Projetos[[#This Row],[Projeto]],tbl_PlanilhaB[Valor gasto])</f>
        <v>0</v>
      </c>
      <c r="I9" s="47">
        <f>_xlfn.MINIFS(TAREFAS!E:E,TAREFAS!B:B,Base_Projetos[[#This Row],[Projeto]])</f>
        <v>45243</v>
      </c>
      <c r="J9" s="47">
        <f>_xlfn.MAXIFS(TAREFAS!G:G,TAREFAS!B:B,Base_Projetos[[#This Row],[Projeto]])</f>
        <v>45257</v>
      </c>
      <c r="K9" s="48">
        <f ca="1">IF(Base_Projetos[[#This Row],[Total de tarefas]]=Base_Projetos[[#This Row],[Tarefas não iniciadas]],"Não iniciado",_xlfn.MINIFS(TAREFAS!H:H,TAREFAS!B:B,Base_Projetos[[#This Row],[Projeto]]))</f>
        <v>45243</v>
      </c>
      <c r="L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45243</v>
      </c>
      <c r="M9" s="49">
        <f ca="1">SUM(Base_Projetos[[#This Row],[Tarefas Concluídas]:[Tarefas não iniciadas]])</f>
        <v>1</v>
      </c>
      <c r="N9" s="49">
        <f ca="1">COUNTIFS(tbl_PlanilhaB[Projeto],Base_Projetos[[#This Row],[Projeto]],tbl_PlanilhaB[Status],"Concluído")</f>
        <v>1</v>
      </c>
      <c r="O9" s="49">
        <f ca="1">COUNTIFS(tbl_PlanilhaB[Projeto],Base_Projetos[[#This Row],[Projeto]],tbl_PlanilhaB[Status],"Em andamento")</f>
        <v>0</v>
      </c>
      <c r="P9" s="49">
        <f ca="1">COUNTIFS(tbl_PlanilhaB[Projeto],Base_Projetos[[#This Row],[Projeto]],tbl_PlanilhaB[Status],"Atrasado")</f>
        <v>0</v>
      </c>
      <c r="Q9" s="50">
        <f ca="1">COUNTIFS(tbl_PlanilhaB[Projeto],Base_Projetos[[#This Row],[Projeto]],tbl_PlanilhaB[Status],"Não iniciado")</f>
        <v>0</v>
      </c>
      <c r="R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9" s="52">
        <f ca="1">Base_Projetos[[#This Row],[Tarefas Concluídas]]/Base_Projetos[[#This Row],[Total de tarefas]]</f>
        <v>1</v>
      </c>
    </row>
    <row r="10" spans="1:19">
      <c r="A10" s="50">
        <f t="shared" si="0"/>
        <v>6</v>
      </c>
      <c r="B10" s="44" t="s">
        <v>32</v>
      </c>
      <c r="C10" s="44" t="s">
        <v>33</v>
      </c>
      <c r="D10" s="45" t="s">
        <v>22</v>
      </c>
      <c r="E10" s="43" t="s">
        <v>34</v>
      </c>
      <c r="F10" s="45">
        <v>1</v>
      </c>
      <c r="G10" s="46">
        <f>SUMIF(tbl_PlanilhaB[Projeto],Base_Projetos[[#This Row],[Projeto]],tbl_PlanilhaB[Valor previsto])</f>
        <v>0</v>
      </c>
      <c r="H10" s="46">
        <f>SUMIF(tbl_PlanilhaB[Projeto],Base_Projetos[[#This Row],[Projeto]],tbl_PlanilhaB[Valor gasto])</f>
        <v>0</v>
      </c>
      <c r="I10" s="47">
        <f>_xlfn.MINIFS(TAREFAS!E:E,TAREFAS!B:B,Base_Projetos[[#This Row],[Projeto]])</f>
        <v>45237</v>
      </c>
      <c r="J10" s="47">
        <f>_xlfn.MAXIFS(TAREFAS!G:G,TAREFAS!B:B,Base_Projetos[[#This Row],[Projeto]])</f>
        <v>45258</v>
      </c>
      <c r="K10" s="48">
        <f ca="1">IF(Base_Projetos[[#This Row],[Total de tarefas]]=Base_Projetos[[#This Row],[Tarefas não iniciadas]],"Não iniciado",_xlfn.MINIFS(TAREFAS!H:H,TAREFAS!B:B,Base_Projetos[[#This Row],[Projeto]]))</f>
        <v>45237</v>
      </c>
      <c r="L1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45237</v>
      </c>
      <c r="M10" s="49">
        <f ca="1">SUM(Base_Projetos[[#This Row],[Tarefas Concluídas]:[Tarefas não iniciadas]])</f>
        <v>1</v>
      </c>
      <c r="N10" s="49">
        <f ca="1">COUNTIFS(tbl_PlanilhaB[Projeto],Base_Projetos[[#This Row],[Projeto]],tbl_PlanilhaB[Status],"Concluído")</f>
        <v>1</v>
      </c>
      <c r="O10" s="49">
        <f ca="1">COUNTIFS(tbl_PlanilhaB[Projeto],Base_Projetos[[#This Row],[Projeto]],tbl_PlanilhaB[Status],"Em andamento")</f>
        <v>0</v>
      </c>
      <c r="P10" s="49">
        <f ca="1">COUNTIFS(tbl_PlanilhaB[Projeto],Base_Projetos[[#This Row],[Projeto]],tbl_PlanilhaB[Status],"Atrasado")</f>
        <v>0</v>
      </c>
      <c r="Q10" s="50">
        <f ca="1">COUNTIFS(tbl_PlanilhaB[Projeto],Base_Projetos[[#This Row],[Projeto]],tbl_PlanilhaB[Status],"Não iniciado")</f>
        <v>0</v>
      </c>
      <c r="R1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0" s="52">
        <f ca="1">Base_Projetos[[#This Row],[Tarefas Concluídas]]/Base_Projetos[[#This Row],[Total de tarefas]]</f>
        <v>1</v>
      </c>
    </row>
    <row r="11" spans="1:19">
      <c r="A11" s="50">
        <f t="shared" si="0"/>
        <v>7</v>
      </c>
      <c r="B11" s="56" t="s">
        <v>35</v>
      </c>
      <c r="C11" s="44" t="s">
        <v>36</v>
      </c>
      <c r="D11" s="45" t="s">
        <v>22</v>
      </c>
      <c r="E11" s="43" t="s">
        <v>34</v>
      </c>
      <c r="F11" s="45">
        <v>1</v>
      </c>
      <c r="G11" s="46">
        <f>SUMIF(tbl_PlanilhaB[Projeto],Base_Projetos[[#This Row],[Projeto]],tbl_PlanilhaB[Valor previsto])</f>
        <v>0</v>
      </c>
      <c r="H11" s="46">
        <f>SUMIF(tbl_PlanilhaB[Projeto],Base_Projetos[[#This Row],[Projeto]],tbl_PlanilhaB[Valor gasto])</f>
        <v>0</v>
      </c>
      <c r="I11" s="47">
        <f>_xlfn.MINIFS(TAREFAS!E:E,TAREFAS!B:B,Base_Projetos[[#This Row],[Projeto]])</f>
        <v>45247</v>
      </c>
      <c r="J11" s="47">
        <f>_xlfn.MAXIFS(TAREFAS!G:G,TAREFAS!B:B,Base_Projetos[[#This Row],[Projeto]])</f>
        <v>45268</v>
      </c>
      <c r="K11" s="48">
        <f ca="1">IF(Base_Projetos[[#This Row],[Total de tarefas]]=Base_Projetos[[#This Row],[Tarefas não iniciadas]],"Não iniciado",_xlfn.MINIFS(TAREFAS!H:H,TAREFAS!B:B,Base_Projetos[[#This Row],[Projeto]]))</f>
        <v>45247</v>
      </c>
      <c r="L1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45247</v>
      </c>
      <c r="M11" s="49">
        <f ca="1">SUM(Base_Projetos[[#This Row],[Tarefas Concluídas]:[Tarefas não iniciadas]])</f>
        <v>1</v>
      </c>
      <c r="N11" s="49">
        <f ca="1">COUNTIFS(tbl_PlanilhaB[Projeto],Base_Projetos[[#This Row],[Projeto]],tbl_PlanilhaB[Status],"Concluído")</f>
        <v>1</v>
      </c>
      <c r="O11" s="49">
        <f ca="1">COUNTIFS(tbl_PlanilhaB[Projeto],Base_Projetos[[#This Row],[Projeto]],tbl_PlanilhaB[Status],"Em andamento")</f>
        <v>0</v>
      </c>
      <c r="P11" s="49">
        <f ca="1">COUNTIFS(tbl_PlanilhaB[Projeto],Base_Projetos[[#This Row],[Projeto]],tbl_PlanilhaB[Status],"Atrasado")</f>
        <v>0</v>
      </c>
      <c r="Q11" s="50">
        <f ca="1">COUNTIFS(tbl_PlanilhaB[Projeto],Base_Projetos[[#This Row],[Projeto]],tbl_PlanilhaB[Status],"Não iniciado")</f>
        <v>0</v>
      </c>
      <c r="R1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1" s="52">
        <f ca="1">Base_Projetos[[#This Row],[Tarefas Concluídas]]/Base_Projetos[[#This Row],[Total de tarefas]]</f>
        <v>1</v>
      </c>
    </row>
    <row r="12" spans="1:19">
      <c r="A12" s="50">
        <f t="shared" si="0"/>
        <v>8</v>
      </c>
      <c r="B12" s="44" t="s">
        <v>37</v>
      </c>
      <c r="C12" s="44" t="s">
        <v>38</v>
      </c>
      <c r="D12" s="45" t="s">
        <v>22</v>
      </c>
      <c r="E12" s="43" t="s">
        <v>34</v>
      </c>
      <c r="F12" s="45">
        <v>1</v>
      </c>
      <c r="G12" s="46">
        <f>SUMIF(tbl_PlanilhaB[Projeto],Base_Projetos[[#This Row],[Projeto]],tbl_PlanilhaB[Valor previsto])</f>
        <v>0</v>
      </c>
      <c r="H12" s="46">
        <f>SUMIF(tbl_PlanilhaB[Projeto],Base_Projetos[[#This Row],[Projeto]],tbl_PlanilhaB[Valor gasto])</f>
        <v>0</v>
      </c>
      <c r="I12" s="47">
        <f>_xlfn.MINIFS(TAREFAS!E:E,TAREFAS!B:B,Base_Projetos[[#This Row],[Projeto]])</f>
        <v>45254</v>
      </c>
      <c r="J12" s="47">
        <f>_xlfn.MAXIFS(TAREFAS!G:G,TAREFAS!B:B,Base_Projetos[[#This Row],[Projeto]])</f>
        <v>45268</v>
      </c>
      <c r="K12" s="48">
        <f ca="1">IF(Base_Projetos[[#This Row],[Total de tarefas]]=Base_Projetos[[#This Row],[Tarefas não iniciadas]],"Não iniciado",_xlfn.MINIFS(TAREFAS!H:H,TAREFAS!B:B,Base_Projetos[[#This Row],[Projeto]]))</f>
        <v>45254</v>
      </c>
      <c r="L1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45254</v>
      </c>
      <c r="M12" s="49">
        <f ca="1">SUM(Base_Projetos[[#This Row],[Tarefas Concluídas]:[Tarefas não iniciadas]])</f>
        <v>1</v>
      </c>
      <c r="N12" s="49">
        <f ca="1">COUNTIFS(tbl_PlanilhaB[Projeto],Base_Projetos[[#This Row],[Projeto]],tbl_PlanilhaB[Status],"Concluído")</f>
        <v>1</v>
      </c>
      <c r="O12" s="49">
        <f ca="1">COUNTIFS(tbl_PlanilhaB[Projeto],Base_Projetos[[#This Row],[Projeto]],tbl_PlanilhaB[Status],"Em andamento")</f>
        <v>0</v>
      </c>
      <c r="P12" s="49">
        <f ca="1">COUNTIFS(tbl_PlanilhaB[Projeto],Base_Projetos[[#This Row],[Projeto]],tbl_PlanilhaB[Status],"Atrasado")</f>
        <v>0</v>
      </c>
      <c r="Q12" s="50">
        <f ca="1">COUNTIFS(tbl_PlanilhaB[Projeto],Base_Projetos[[#This Row],[Projeto]],tbl_PlanilhaB[Status],"Não iniciado")</f>
        <v>0</v>
      </c>
      <c r="R1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2" s="52">
        <f ca="1">Base_Projetos[[#This Row],[Tarefas Concluídas]]/Base_Projetos[[#This Row],[Total de tarefas]]</f>
        <v>1</v>
      </c>
    </row>
    <row r="13" spans="1:19">
      <c r="A13" s="50">
        <f t="shared" si="0"/>
        <v>9</v>
      </c>
      <c r="B13" s="55" t="s">
        <v>39</v>
      </c>
      <c r="C13" s="44" t="s">
        <v>40</v>
      </c>
      <c r="D13" s="45" t="s">
        <v>22</v>
      </c>
      <c r="E13" s="43" t="s">
        <v>23</v>
      </c>
      <c r="F13" s="45">
        <v>1</v>
      </c>
      <c r="G13" s="46">
        <f>SUMIF(tbl_PlanilhaB[Projeto],Base_Projetos[[#This Row],[Projeto]],tbl_PlanilhaB[Valor previsto])</f>
        <v>0</v>
      </c>
      <c r="H13" s="46">
        <f>SUMIF(tbl_PlanilhaB[Projeto],Base_Projetos[[#This Row],[Projeto]],tbl_PlanilhaB[Valor gasto])</f>
        <v>0</v>
      </c>
      <c r="I13" s="47">
        <f>_xlfn.MINIFS(TAREFAS!E:E,TAREFAS!B:B,Base_Projetos[[#This Row],[Projeto]])</f>
        <v>45020</v>
      </c>
      <c r="J13" s="47">
        <f>_xlfn.MAXIFS(TAREFAS!G:G,TAREFAS!B:B,Base_Projetos[[#This Row],[Projeto]])</f>
        <v>45275</v>
      </c>
      <c r="K13" s="48">
        <f ca="1">IF(Base_Projetos[[#This Row],[Total de tarefas]]=Base_Projetos[[#This Row],[Tarefas não iniciadas]],"Não iniciado",_xlfn.MINIFS(TAREFAS!H:H,TAREFAS!B:B,Base_Projetos[[#This Row],[Projeto]]))</f>
        <v>45020</v>
      </c>
      <c r="L1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45261</v>
      </c>
      <c r="M13" s="49">
        <f ca="1">SUM(Base_Projetos[[#This Row],[Tarefas Concluídas]:[Tarefas não iniciadas]])</f>
        <v>2</v>
      </c>
      <c r="N13" s="49">
        <f ca="1">COUNTIFS(tbl_PlanilhaB[Projeto],Base_Projetos[[#This Row],[Projeto]],tbl_PlanilhaB[Status],"Concluído")</f>
        <v>2</v>
      </c>
      <c r="O13" s="49">
        <f ca="1">COUNTIFS(tbl_PlanilhaB[Projeto],Base_Projetos[[#This Row],[Projeto]],tbl_PlanilhaB[Status],"Em andamento")</f>
        <v>0</v>
      </c>
      <c r="P13" s="49">
        <f ca="1">COUNTIFS(tbl_PlanilhaB[Projeto],Base_Projetos[[#This Row],[Projeto]],tbl_PlanilhaB[Status],"Atrasado")</f>
        <v>0</v>
      </c>
      <c r="Q13" s="50">
        <f ca="1">COUNTIFS(tbl_PlanilhaB[Projeto],Base_Projetos[[#This Row],[Projeto]],tbl_PlanilhaB[Status],"Não iniciado")</f>
        <v>0</v>
      </c>
      <c r="R1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3" s="52">
        <f ca="1">Base_Projetos[[#This Row],[Tarefas Concluídas]]/Base_Projetos[[#This Row],[Total de tarefas]]</f>
        <v>1</v>
      </c>
    </row>
    <row r="14" spans="1:19">
      <c r="A14" s="50">
        <f t="shared" si="0"/>
        <v>10</v>
      </c>
      <c r="B14" s="44" t="s">
        <v>41</v>
      </c>
      <c r="C14" s="44" t="s">
        <v>42</v>
      </c>
      <c r="D14" s="45" t="s">
        <v>22</v>
      </c>
      <c r="E14" s="43" t="s">
        <v>34</v>
      </c>
      <c r="F14" s="45">
        <v>1</v>
      </c>
      <c r="G14" s="46">
        <f>SUMIF(tbl_PlanilhaB[Projeto],Base_Projetos[[#This Row],[Projeto]],tbl_PlanilhaB[Valor previsto])</f>
        <v>0</v>
      </c>
      <c r="H14" s="46">
        <f>SUMIF(tbl_PlanilhaB[Projeto],Base_Projetos[[#This Row],[Projeto]],tbl_PlanilhaB[Valor gasto])</f>
        <v>0</v>
      </c>
      <c r="I14" s="47">
        <f>_xlfn.MINIFS(TAREFAS!E:E,TAREFAS!B:B,Base_Projetos[[#This Row],[Projeto]])</f>
        <v>45264</v>
      </c>
      <c r="J14" s="47">
        <f>_xlfn.MAXIFS(TAREFAS!G:G,TAREFAS!B:B,Base_Projetos[[#This Row],[Projeto]])</f>
        <v>45285</v>
      </c>
      <c r="K14" s="48">
        <f ca="1">IF(Base_Projetos[[#This Row],[Total de tarefas]]=Base_Projetos[[#This Row],[Tarefas não iniciadas]],"Não iniciado",_xlfn.MINIFS(TAREFAS!H:H,TAREFAS!B:B,Base_Projetos[[#This Row],[Projeto]]))</f>
        <v>45264</v>
      </c>
      <c r="L1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45264</v>
      </c>
      <c r="M14" s="49">
        <f ca="1">SUM(Base_Projetos[[#This Row],[Tarefas Concluídas]:[Tarefas não iniciadas]])</f>
        <v>1</v>
      </c>
      <c r="N14" s="49">
        <f ca="1">COUNTIFS(tbl_PlanilhaB[Projeto],Base_Projetos[[#This Row],[Projeto]],tbl_PlanilhaB[Status],"Concluído")</f>
        <v>1</v>
      </c>
      <c r="O14" s="49">
        <f ca="1">COUNTIFS(tbl_PlanilhaB[Projeto],Base_Projetos[[#This Row],[Projeto]],tbl_PlanilhaB[Status],"Em andamento")</f>
        <v>0</v>
      </c>
      <c r="P14" s="49">
        <f ca="1">COUNTIFS(tbl_PlanilhaB[Projeto],Base_Projetos[[#This Row],[Projeto]],tbl_PlanilhaB[Status],"Atrasado")</f>
        <v>0</v>
      </c>
      <c r="Q14" s="50">
        <f ca="1">COUNTIFS(tbl_PlanilhaB[Projeto],Base_Projetos[[#This Row],[Projeto]],tbl_PlanilhaB[Status],"Não iniciado")</f>
        <v>0</v>
      </c>
      <c r="R1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4" s="52">
        <f ca="1">Base_Projetos[[#This Row],[Tarefas Concluídas]]/Base_Projetos[[#This Row],[Total de tarefas]]</f>
        <v>1</v>
      </c>
    </row>
    <row r="15" spans="1:19">
      <c r="A15" s="50">
        <f t="shared" si="0"/>
        <v>11</v>
      </c>
      <c r="B15" s="44" t="s">
        <v>43</v>
      </c>
      <c r="C15" s="44" t="s">
        <v>44</v>
      </c>
      <c r="D15" s="45" t="s">
        <v>22</v>
      </c>
      <c r="E15" s="43" t="s">
        <v>34</v>
      </c>
      <c r="F15" s="45">
        <v>1</v>
      </c>
      <c r="G15" s="46">
        <f>SUMIF(tbl_PlanilhaB[Projeto],Base_Projetos[[#This Row],[Projeto]],tbl_PlanilhaB[Valor previsto])</f>
        <v>0</v>
      </c>
      <c r="H15" s="46">
        <f>SUMIF(tbl_PlanilhaB[Projeto],Base_Projetos[[#This Row],[Projeto]],tbl_PlanilhaB[Valor gasto])</f>
        <v>0</v>
      </c>
      <c r="I15" s="47">
        <f>_xlfn.MINIFS(TAREFAS!E:E,TAREFAS!B:B,Base_Projetos[[#This Row],[Projeto]])</f>
        <v>45267</v>
      </c>
      <c r="J15" s="47">
        <f>_xlfn.MAXIFS(TAREFAS!G:G,TAREFAS!B:B,Base_Projetos[[#This Row],[Projeto]])</f>
        <v>45407</v>
      </c>
      <c r="K15" s="48">
        <f ca="1">IF(Base_Projetos[[#This Row],[Total de tarefas]]=Base_Projetos[[#This Row],[Tarefas não iniciadas]],"Não iniciado",_xlfn.MINIFS(TAREFAS!H:H,TAREFAS!B:B,Base_Projetos[[#This Row],[Projeto]]))</f>
        <v>45267</v>
      </c>
      <c r="L1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45406</v>
      </c>
      <c r="M15" s="49">
        <f ca="1">SUM(Base_Projetos[[#This Row],[Tarefas Concluídas]:[Tarefas não iniciadas]])</f>
        <v>2</v>
      </c>
      <c r="N15" s="49">
        <f ca="1">COUNTIFS(tbl_PlanilhaB[Projeto],Base_Projetos[[#This Row],[Projeto]],tbl_PlanilhaB[Status],"Concluído")</f>
        <v>2</v>
      </c>
      <c r="O15" s="49">
        <f ca="1">COUNTIFS(tbl_PlanilhaB[Projeto],Base_Projetos[[#This Row],[Projeto]],tbl_PlanilhaB[Status],"Em andamento")</f>
        <v>0</v>
      </c>
      <c r="P15" s="49">
        <f ca="1">COUNTIFS(tbl_PlanilhaB[Projeto],Base_Projetos[[#This Row],[Projeto]],tbl_PlanilhaB[Status],"Atrasado")</f>
        <v>0</v>
      </c>
      <c r="Q15" s="50">
        <f ca="1">COUNTIFS(tbl_PlanilhaB[Projeto],Base_Projetos[[#This Row],[Projeto]],tbl_PlanilhaB[Status],"Não iniciado")</f>
        <v>0</v>
      </c>
      <c r="R1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5" s="52">
        <f ca="1">Base_Projetos[[#This Row],[Tarefas Concluídas]]/Base_Projetos[[#This Row],[Total de tarefas]]</f>
        <v>1</v>
      </c>
    </row>
    <row r="16" spans="1:19" ht="40.5">
      <c r="A16" s="50">
        <f t="shared" si="0"/>
        <v>12</v>
      </c>
      <c r="B16" s="44" t="s">
        <v>45</v>
      </c>
      <c r="C16" s="44" t="s">
        <v>46</v>
      </c>
      <c r="D16" s="45" t="s">
        <v>22</v>
      </c>
      <c r="E16" s="43" t="s">
        <v>23</v>
      </c>
      <c r="F16" s="45">
        <v>1</v>
      </c>
      <c r="G16" s="46">
        <f>SUMIF(tbl_PlanilhaB[Projeto],Base_Projetos[[#This Row],[Projeto]],tbl_PlanilhaB[Valor previsto])</f>
        <v>0</v>
      </c>
      <c r="H16" s="46">
        <f>SUMIF(tbl_PlanilhaB[Projeto],Base_Projetos[[#This Row],[Projeto]],tbl_PlanilhaB[Valor gasto])</f>
        <v>0</v>
      </c>
      <c r="I16" s="47">
        <f>_xlfn.MINIFS(TAREFAS!E:E,TAREFAS!B:B,Base_Projetos[[#This Row],[Projeto]])</f>
        <v>45267</v>
      </c>
      <c r="J16" s="47">
        <f>_xlfn.MAXIFS(TAREFAS!G:G,TAREFAS!B:B,Base_Projetos[[#This Row],[Projeto]])</f>
        <v>45281</v>
      </c>
      <c r="K16" s="48">
        <f ca="1">IF(Base_Projetos[[#This Row],[Total de tarefas]]=Base_Projetos[[#This Row],[Tarefas não iniciadas]],"Não iniciado",_xlfn.MINIFS(TAREFAS!H:H,TAREFAS!B:B,Base_Projetos[[#This Row],[Projeto]]))</f>
        <v>45267</v>
      </c>
      <c r="L16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16" s="49">
        <f ca="1">SUM(Base_Projetos[[#This Row],[Tarefas Concluídas]:[Tarefas não iniciadas]])</f>
        <v>2</v>
      </c>
      <c r="N16" s="49">
        <f ca="1">COUNTIFS(tbl_PlanilhaB[Projeto],Base_Projetos[[#This Row],[Projeto]],tbl_PlanilhaB[Status],"Concluído")</f>
        <v>1</v>
      </c>
      <c r="O16" s="49">
        <f ca="1">COUNTIFS(tbl_PlanilhaB[Projeto],Base_Projetos[[#This Row],[Projeto]],tbl_PlanilhaB[Status],"Em andamento")</f>
        <v>0</v>
      </c>
      <c r="P16" s="49">
        <f ca="1">COUNTIFS(tbl_PlanilhaB[Projeto],Base_Projetos[[#This Row],[Projeto]],tbl_PlanilhaB[Status],"Atrasado")</f>
        <v>0</v>
      </c>
      <c r="Q16" s="50">
        <f ca="1">COUNTIFS(tbl_PlanilhaB[Projeto],Base_Projetos[[#This Row],[Projeto]],tbl_PlanilhaB[Status],"Não iniciado")</f>
        <v>1</v>
      </c>
      <c r="R1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Em andamento</v>
      </c>
      <c r="S16" s="52">
        <f ca="1">Base_Projetos[[#This Row],[Tarefas Concluídas]]/Base_Projetos[[#This Row],[Total de tarefas]]</f>
        <v>0.5</v>
      </c>
    </row>
    <row r="17" spans="1:19" ht="27">
      <c r="A17" s="50">
        <f t="shared" si="0"/>
        <v>13</v>
      </c>
      <c r="B17" s="44" t="s">
        <v>47</v>
      </c>
      <c r="C17" s="44" t="s">
        <v>48</v>
      </c>
      <c r="D17" s="45" t="s">
        <v>22</v>
      </c>
      <c r="E17" s="43" t="s">
        <v>23</v>
      </c>
      <c r="F17" s="45">
        <v>1</v>
      </c>
      <c r="G17" s="46">
        <f>SUMIF(tbl_PlanilhaB[Projeto],Base_Projetos[[#This Row],[Projeto]],tbl_PlanilhaB[Valor previsto])</f>
        <v>0</v>
      </c>
      <c r="H17" s="46">
        <f>SUMIF(tbl_PlanilhaB[Projeto],Base_Projetos[[#This Row],[Projeto]],tbl_PlanilhaB[Valor gasto])</f>
        <v>0</v>
      </c>
      <c r="I17" s="47">
        <f>_xlfn.MINIFS(TAREFAS!E:E,TAREFAS!B:B,Base_Projetos[[#This Row],[Projeto]])</f>
        <v>45281</v>
      </c>
      <c r="J17" s="47">
        <f>_xlfn.MAXIFS(TAREFAS!G:G,TAREFAS!B:B,Base_Projetos[[#This Row],[Projeto]])</f>
        <v>45295</v>
      </c>
      <c r="K17" s="48">
        <f ca="1">IF(Base_Projetos[[#This Row],[Total de tarefas]]=Base_Projetos[[#This Row],[Tarefas não iniciadas]],"Não iniciado",_xlfn.MINIFS(TAREFAS!H:H,TAREFAS!B:B,Base_Projetos[[#This Row],[Projeto]]))</f>
        <v>45281</v>
      </c>
      <c r="L1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45281</v>
      </c>
      <c r="M17" s="49">
        <f ca="1">SUM(Base_Projetos[[#This Row],[Tarefas Concluídas]:[Tarefas não iniciadas]])</f>
        <v>1</v>
      </c>
      <c r="N17" s="49">
        <f ca="1">COUNTIFS(tbl_PlanilhaB[Projeto],Base_Projetos[[#This Row],[Projeto]],tbl_PlanilhaB[Status],"Concluído")</f>
        <v>1</v>
      </c>
      <c r="O17" s="49">
        <f ca="1">COUNTIFS(tbl_PlanilhaB[Projeto],Base_Projetos[[#This Row],[Projeto]],tbl_PlanilhaB[Status],"Em andamento")</f>
        <v>0</v>
      </c>
      <c r="P17" s="49">
        <f ca="1">COUNTIFS(tbl_PlanilhaB[Projeto],Base_Projetos[[#This Row],[Projeto]],tbl_PlanilhaB[Status],"Atrasado")</f>
        <v>0</v>
      </c>
      <c r="Q17" s="50">
        <f ca="1">COUNTIFS(tbl_PlanilhaB[Projeto],Base_Projetos[[#This Row],[Projeto]],tbl_PlanilhaB[Status],"Não iniciado")</f>
        <v>0</v>
      </c>
      <c r="R1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7" s="52">
        <f ca="1">Base_Projetos[[#This Row],[Tarefas Concluídas]]/Base_Projetos[[#This Row],[Total de tarefas]]</f>
        <v>1</v>
      </c>
    </row>
    <row r="18" spans="1:19" ht="27">
      <c r="A18" s="50">
        <f t="shared" si="0"/>
        <v>14</v>
      </c>
      <c r="B18" s="44" t="s">
        <v>49</v>
      </c>
      <c r="C18" s="44" t="s">
        <v>50</v>
      </c>
      <c r="D18" s="45" t="s">
        <v>22</v>
      </c>
      <c r="E18" s="43" t="s">
        <v>23</v>
      </c>
      <c r="F18" s="45">
        <v>1</v>
      </c>
      <c r="G18" s="46">
        <f>SUMIF(tbl_PlanilhaB[Projeto],Base_Projetos[[#This Row],[Projeto]],tbl_PlanilhaB[Valor previsto])</f>
        <v>0</v>
      </c>
      <c r="H18" s="46">
        <f>SUMIF(tbl_PlanilhaB[Projeto],Base_Projetos[[#This Row],[Projeto]],tbl_PlanilhaB[Valor gasto])</f>
        <v>0</v>
      </c>
      <c r="I18" s="47">
        <f>_xlfn.MINIFS(TAREFAS!E:E,TAREFAS!B:B,Base_Projetos[[#This Row],[Projeto]])</f>
        <v>45287</v>
      </c>
      <c r="J18" s="47">
        <f>_xlfn.MAXIFS(TAREFAS!G:G,TAREFAS!B:B,Base_Projetos[[#This Row],[Projeto]])</f>
        <v>45296</v>
      </c>
      <c r="K18" s="48">
        <f ca="1">IF(Base_Projetos[[#This Row],[Total de tarefas]]=Base_Projetos[[#This Row],[Tarefas não iniciadas]],"Não iniciado",_xlfn.MINIFS(TAREFAS!H:H,TAREFAS!B:B,Base_Projetos[[#This Row],[Projeto]]))</f>
        <v>45287</v>
      </c>
      <c r="L1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45287</v>
      </c>
      <c r="M18" s="49">
        <f ca="1">SUM(Base_Projetos[[#This Row],[Tarefas Concluídas]:[Tarefas não iniciadas]])</f>
        <v>1</v>
      </c>
      <c r="N18" s="49">
        <f ca="1">COUNTIFS(tbl_PlanilhaB[Projeto],Base_Projetos[[#This Row],[Projeto]],tbl_PlanilhaB[Status],"Concluído")</f>
        <v>1</v>
      </c>
      <c r="O18" s="49">
        <f ca="1">COUNTIFS(tbl_PlanilhaB[Projeto],Base_Projetos[[#This Row],[Projeto]],tbl_PlanilhaB[Status],"Em andamento")</f>
        <v>0</v>
      </c>
      <c r="P18" s="49">
        <f ca="1">COUNTIFS(tbl_PlanilhaB[Projeto],Base_Projetos[[#This Row],[Projeto]],tbl_PlanilhaB[Status],"Atrasado")</f>
        <v>0</v>
      </c>
      <c r="Q18" s="50">
        <f ca="1">COUNTIFS(tbl_PlanilhaB[Projeto],Base_Projetos[[#This Row],[Projeto]],tbl_PlanilhaB[Status],"Não iniciado")</f>
        <v>0</v>
      </c>
      <c r="R1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8" s="52">
        <f ca="1">Base_Projetos[[#This Row],[Tarefas Concluídas]]/Base_Projetos[[#This Row],[Total de tarefas]]</f>
        <v>1</v>
      </c>
    </row>
    <row r="19" spans="1:19">
      <c r="A19" s="50">
        <f t="shared" si="0"/>
        <v>15</v>
      </c>
      <c r="B19" s="44" t="s">
        <v>51</v>
      </c>
      <c r="C19" s="44" t="s">
        <v>52</v>
      </c>
      <c r="D19" s="45" t="s">
        <v>22</v>
      </c>
      <c r="E19" s="43" t="s">
        <v>23</v>
      </c>
      <c r="F19" s="45">
        <v>1</v>
      </c>
      <c r="G19" s="46">
        <f>SUMIF(tbl_PlanilhaB[Projeto],Base_Projetos[[#This Row],[Projeto]],tbl_PlanilhaB[Valor previsto])</f>
        <v>0</v>
      </c>
      <c r="H19" s="46">
        <f>SUMIF(tbl_PlanilhaB[Projeto],Base_Projetos[[#This Row],[Projeto]],tbl_PlanilhaB[Valor gasto])</f>
        <v>0</v>
      </c>
      <c r="I19" s="47">
        <f>_xlfn.MINIFS(TAREFAS!E:E,TAREFAS!B:B,Base_Projetos[[#This Row],[Projeto]])</f>
        <v>45296</v>
      </c>
      <c r="J19" s="47">
        <f>_xlfn.MAXIFS(TAREFAS!G:G,TAREFAS!B:B,Base_Projetos[[#This Row],[Projeto]])</f>
        <v>45399</v>
      </c>
      <c r="K19" s="48">
        <f ca="1">IF(Base_Projetos[[#This Row],[Total de tarefas]]=Base_Projetos[[#This Row],[Tarefas não iniciadas]],"Não iniciado",_xlfn.MINIFS(TAREFAS!H:H,TAREFAS!B:B,Base_Projetos[[#This Row],[Projeto]]))</f>
        <v>45296</v>
      </c>
      <c r="L1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45397</v>
      </c>
      <c r="M19" s="49">
        <f ca="1">SUM(Base_Projetos[[#This Row],[Tarefas Concluídas]:[Tarefas não iniciadas]])</f>
        <v>2</v>
      </c>
      <c r="N19" s="49">
        <f ca="1">COUNTIFS(tbl_PlanilhaB[Projeto],Base_Projetos[[#This Row],[Projeto]],tbl_PlanilhaB[Status],"Concluído")</f>
        <v>2</v>
      </c>
      <c r="O19" s="49">
        <f ca="1">COUNTIFS(tbl_PlanilhaB[Projeto],Base_Projetos[[#This Row],[Projeto]],tbl_PlanilhaB[Status],"Em andamento")</f>
        <v>0</v>
      </c>
      <c r="P19" s="49">
        <f ca="1">COUNTIFS(tbl_PlanilhaB[Projeto],Base_Projetos[[#This Row],[Projeto]],tbl_PlanilhaB[Status],"Atrasado")</f>
        <v>0</v>
      </c>
      <c r="Q19" s="50">
        <f ca="1">COUNTIFS(tbl_PlanilhaB[Projeto],Base_Projetos[[#This Row],[Projeto]],tbl_PlanilhaB[Status],"Não iniciado")</f>
        <v>0</v>
      </c>
      <c r="R1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9" s="52">
        <f ca="1">Base_Projetos[[#This Row],[Tarefas Concluídas]]/Base_Projetos[[#This Row],[Total de tarefas]]</f>
        <v>1</v>
      </c>
    </row>
    <row r="20" spans="1:19">
      <c r="A20" s="50">
        <f t="shared" si="0"/>
        <v>16</v>
      </c>
      <c r="B20" s="44" t="s">
        <v>53</v>
      </c>
      <c r="C20" s="57" t="s">
        <v>54</v>
      </c>
      <c r="D20" s="45" t="s">
        <v>22</v>
      </c>
      <c r="E20" s="43" t="s">
        <v>23</v>
      </c>
      <c r="F20" s="45">
        <v>1</v>
      </c>
      <c r="G20" s="46">
        <f>SUMIF(tbl_PlanilhaB[Projeto],Base_Projetos[[#This Row],[Projeto]],tbl_PlanilhaB[Valor previsto])</f>
        <v>0</v>
      </c>
      <c r="H20" s="46">
        <f>SUMIF(tbl_PlanilhaB[Projeto],Base_Projetos[[#This Row],[Projeto]],tbl_PlanilhaB[Valor gasto])</f>
        <v>0</v>
      </c>
      <c r="I20" s="47">
        <f>_xlfn.MINIFS(TAREFAS!E:E,TAREFAS!B:B,Base_Projetos[[#This Row],[Projeto]])</f>
        <v>45303</v>
      </c>
      <c r="J20" s="47">
        <f>_xlfn.MAXIFS(TAREFAS!G:G,TAREFAS!B:B,Base_Projetos[[#This Row],[Projeto]])</f>
        <v>45404</v>
      </c>
      <c r="K20" s="48">
        <f ca="1">IF(Base_Projetos[[#This Row],[Total de tarefas]]=Base_Projetos[[#This Row],[Tarefas não iniciadas]],"Não iniciado",_xlfn.MINIFS(TAREFAS!H:H,TAREFAS!B:B,Base_Projetos[[#This Row],[Projeto]]))</f>
        <v>45303</v>
      </c>
      <c r="L2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45401</v>
      </c>
      <c r="M20" s="49">
        <f ca="1">SUM(Base_Projetos[[#This Row],[Tarefas Concluídas]:[Tarefas não iniciadas]])</f>
        <v>3</v>
      </c>
      <c r="N20" s="49">
        <f ca="1">COUNTIFS(tbl_PlanilhaB[Projeto],Base_Projetos[[#This Row],[Projeto]],tbl_PlanilhaB[Status],"Concluído")</f>
        <v>3</v>
      </c>
      <c r="O20" s="49">
        <f ca="1">COUNTIFS(tbl_PlanilhaB[Projeto],Base_Projetos[[#This Row],[Projeto]],tbl_PlanilhaB[Status],"Em andamento")</f>
        <v>0</v>
      </c>
      <c r="P20" s="49">
        <f ca="1">COUNTIFS(tbl_PlanilhaB[Projeto],Base_Projetos[[#This Row],[Projeto]],tbl_PlanilhaB[Status],"Atrasado")</f>
        <v>0</v>
      </c>
      <c r="Q20" s="50">
        <f ca="1">COUNTIFS(tbl_PlanilhaB[Projeto],Base_Projetos[[#This Row],[Projeto]],tbl_PlanilhaB[Status],"Não iniciado")</f>
        <v>0</v>
      </c>
      <c r="R2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0" s="52">
        <f ca="1">Base_Projetos[[#This Row],[Tarefas Concluídas]]/Base_Projetos[[#This Row],[Total de tarefas]]</f>
        <v>1</v>
      </c>
    </row>
    <row r="21" spans="1:19" ht="40.5">
      <c r="A21" s="50">
        <f t="shared" si="0"/>
        <v>17</v>
      </c>
      <c r="B21" s="44" t="s">
        <v>55</v>
      </c>
      <c r="C21" s="57" t="s">
        <v>56</v>
      </c>
      <c r="D21" s="45" t="s">
        <v>22</v>
      </c>
      <c r="E21" s="43" t="s">
        <v>23</v>
      </c>
      <c r="F21" s="45">
        <v>1</v>
      </c>
      <c r="G21" s="46">
        <f>SUMIF(tbl_PlanilhaB[Projeto],Base_Projetos[[#This Row],[Projeto]],tbl_PlanilhaB[Valor previsto])</f>
        <v>0</v>
      </c>
      <c r="H21" s="46">
        <f>SUMIF(tbl_PlanilhaB[Projeto],Base_Projetos[[#This Row],[Projeto]],tbl_PlanilhaB[Valor gasto])</f>
        <v>0</v>
      </c>
      <c r="I21" s="47">
        <f>_xlfn.MINIFS(TAREFAS!E:E,TAREFAS!B:B,Base_Projetos[[#This Row],[Projeto]])</f>
        <v>45316</v>
      </c>
      <c r="J21" s="47">
        <f>_xlfn.MAXIFS(TAREFAS!G:G,TAREFAS!B:B,Base_Projetos[[#This Row],[Projeto]])</f>
        <v>45342</v>
      </c>
      <c r="K21" s="48">
        <f ca="1">IF(Base_Projetos[[#This Row],[Total de tarefas]]=Base_Projetos[[#This Row],[Tarefas não iniciadas]],"Não iniciado",_xlfn.MINIFS(TAREFAS!H:H,TAREFAS!B:B,Base_Projetos[[#This Row],[Projeto]]))</f>
        <v>45316</v>
      </c>
      <c r="L21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21" s="49">
        <f ca="1">SUM(Base_Projetos[[#This Row],[Tarefas Concluídas]:[Tarefas não iniciadas]])</f>
        <v>4</v>
      </c>
      <c r="N21" s="49">
        <f ca="1">COUNTIFS(tbl_PlanilhaB[Projeto],Base_Projetos[[#This Row],[Projeto]],tbl_PlanilhaB[Status],"Concluído")</f>
        <v>3</v>
      </c>
      <c r="O21" s="49">
        <f ca="1">COUNTIFS(tbl_PlanilhaB[Projeto],Base_Projetos[[#This Row],[Projeto]],tbl_PlanilhaB[Status],"Em andamento")</f>
        <v>0</v>
      </c>
      <c r="P21" s="49">
        <f ca="1">COUNTIFS(tbl_PlanilhaB[Projeto],Base_Projetos[[#This Row],[Projeto]],tbl_PlanilhaB[Status],"Atrasado")</f>
        <v>0</v>
      </c>
      <c r="Q21" s="50">
        <f ca="1">COUNTIFS(tbl_PlanilhaB[Projeto],Base_Projetos[[#This Row],[Projeto]],tbl_PlanilhaB[Status],"Não iniciado")</f>
        <v>1</v>
      </c>
      <c r="R2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Em andamento</v>
      </c>
      <c r="S21" s="52">
        <f ca="1">Base_Projetos[[#This Row],[Tarefas Concluídas]]/Base_Projetos[[#This Row],[Total de tarefas]]</f>
        <v>0.75</v>
      </c>
    </row>
    <row r="22" spans="1:19" ht="40.5">
      <c r="A22" s="50">
        <f t="shared" si="0"/>
        <v>18</v>
      </c>
      <c r="B22" s="44" t="s">
        <v>57</v>
      </c>
      <c r="C22" s="44" t="s">
        <v>58</v>
      </c>
      <c r="D22" s="45" t="s">
        <v>22</v>
      </c>
      <c r="E22" s="43" t="s">
        <v>23</v>
      </c>
      <c r="F22" s="45">
        <v>1</v>
      </c>
      <c r="G22" s="46">
        <f>SUMIF(tbl_PlanilhaB[Projeto],Base_Projetos[[#This Row],[Projeto]],tbl_PlanilhaB[Valor previsto])</f>
        <v>0</v>
      </c>
      <c r="H22" s="46">
        <f>SUMIF(tbl_PlanilhaB[Projeto],Base_Projetos[[#This Row],[Projeto]],tbl_PlanilhaB[Valor gasto])</f>
        <v>0</v>
      </c>
      <c r="I22" s="47">
        <f>_xlfn.MINIFS(TAREFAS!E:E,TAREFAS!B:B,Base_Projetos[[#This Row],[Projeto]])</f>
        <v>45322</v>
      </c>
      <c r="J22" s="47">
        <f>_xlfn.MAXIFS(TAREFAS!G:G,TAREFAS!B:B,Base_Projetos[[#This Row],[Projeto]])</f>
        <v>45337</v>
      </c>
      <c r="K22" s="48">
        <f ca="1">IF(Base_Projetos[[#This Row],[Total de tarefas]]=Base_Projetos[[#This Row],[Tarefas não iniciadas]],"Não iniciado",_xlfn.MINIFS(TAREFAS!H:H,TAREFAS!B:B,Base_Projetos[[#This Row],[Projeto]]))</f>
        <v>45305</v>
      </c>
      <c r="L22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22" s="49">
        <f ca="1">SUM(Base_Projetos[[#This Row],[Tarefas Concluídas]:[Tarefas não iniciadas]])</f>
        <v>4</v>
      </c>
      <c r="N22" s="49">
        <f ca="1">COUNTIFS(tbl_PlanilhaB[Projeto],Base_Projetos[[#This Row],[Projeto]],tbl_PlanilhaB[Status],"Concluído")</f>
        <v>2</v>
      </c>
      <c r="O22" s="49">
        <f ca="1">COUNTIFS(tbl_PlanilhaB[Projeto],Base_Projetos[[#This Row],[Projeto]],tbl_PlanilhaB[Status],"Em andamento")</f>
        <v>0</v>
      </c>
      <c r="P22" s="49">
        <f ca="1">COUNTIFS(tbl_PlanilhaB[Projeto],Base_Projetos[[#This Row],[Projeto]],tbl_PlanilhaB[Status],"Atrasado")</f>
        <v>0</v>
      </c>
      <c r="Q22" s="50">
        <f ca="1">COUNTIFS(tbl_PlanilhaB[Projeto],Base_Projetos[[#This Row],[Projeto]],tbl_PlanilhaB[Status],"Não iniciado")</f>
        <v>2</v>
      </c>
      <c r="R2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Em andamento</v>
      </c>
      <c r="S22" s="52">
        <f ca="1">Base_Projetos[[#This Row],[Tarefas Concluídas]]/Base_Projetos[[#This Row],[Total de tarefas]]</f>
        <v>0.5</v>
      </c>
    </row>
    <row r="23" spans="1:19" ht="40.5">
      <c r="A23" s="50">
        <f t="shared" si="0"/>
        <v>19</v>
      </c>
      <c r="B23" s="44" t="s">
        <v>59</v>
      </c>
      <c r="C23" s="56" t="s">
        <v>60</v>
      </c>
      <c r="D23" s="45" t="s">
        <v>61</v>
      </c>
      <c r="E23" s="43" t="s">
        <v>23</v>
      </c>
      <c r="F23" s="45">
        <v>1</v>
      </c>
      <c r="G23" s="46">
        <f>SUMIF(tbl_PlanilhaB[Projeto],Base_Projetos[[#This Row],[Projeto]],tbl_PlanilhaB[Valor previsto])</f>
        <v>0</v>
      </c>
      <c r="H23" s="46">
        <f>SUMIF(tbl_PlanilhaB[Projeto],Base_Projetos[[#This Row],[Projeto]],tbl_PlanilhaB[Valor gasto])</f>
        <v>0</v>
      </c>
      <c r="I23" s="47">
        <f>_xlfn.MINIFS(TAREFAS!E:E,TAREFAS!B:B,Base_Projetos[[#This Row],[Projeto]])</f>
        <v>45336</v>
      </c>
      <c r="J23" s="47">
        <f>_xlfn.MAXIFS(TAREFAS!G:G,TAREFAS!B:B,Base_Projetos[[#This Row],[Projeto]])</f>
        <v>45351</v>
      </c>
      <c r="K23" s="48">
        <f ca="1">IF(Base_Projetos[[#This Row],[Total de tarefas]]=Base_Projetos[[#This Row],[Tarefas não iniciadas]],"Não iniciado",_xlfn.MINIFS(TAREFAS!H:H,TAREFAS!B:B,Base_Projetos[[#This Row],[Projeto]]))</f>
        <v>45336</v>
      </c>
      <c r="L23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23" s="49">
        <f ca="1">SUM(Base_Projetos[[#This Row],[Tarefas Concluídas]:[Tarefas não iniciadas]])</f>
        <v>4</v>
      </c>
      <c r="N23" s="49">
        <f ca="1">COUNTIFS(tbl_PlanilhaB[Projeto],Base_Projetos[[#This Row],[Projeto]],tbl_PlanilhaB[Status],"Concluído")</f>
        <v>2</v>
      </c>
      <c r="O23" s="49">
        <f ca="1">COUNTIFS(tbl_PlanilhaB[Projeto],Base_Projetos[[#This Row],[Projeto]],tbl_PlanilhaB[Status],"Em andamento")</f>
        <v>0</v>
      </c>
      <c r="P23" s="49">
        <f ca="1">COUNTIFS(tbl_PlanilhaB[Projeto],Base_Projetos[[#This Row],[Projeto]],tbl_PlanilhaB[Status],"Atrasado")</f>
        <v>0</v>
      </c>
      <c r="Q23" s="50">
        <f ca="1">COUNTIFS(tbl_PlanilhaB[Projeto],Base_Projetos[[#This Row],[Projeto]],tbl_PlanilhaB[Status],"Não iniciado")</f>
        <v>2</v>
      </c>
      <c r="R2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Em andamento</v>
      </c>
      <c r="S23" s="52">
        <f ca="1">Base_Projetos[[#This Row],[Tarefas Concluídas]]/Base_Projetos[[#This Row],[Total de tarefas]]</f>
        <v>0.5</v>
      </c>
    </row>
    <row r="24" spans="1:19" ht="40.5">
      <c r="A24" s="50">
        <f t="shared" si="0"/>
        <v>20</v>
      </c>
      <c r="B24" s="44" t="s">
        <v>62</v>
      </c>
      <c r="C24" s="44" t="s">
        <v>63</v>
      </c>
      <c r="D24" s="45" t="s">
        <v>22</v>
      </c>
      <c r="E24" s="43" t="s">
        <v>34</v>
      </c>
      <c r="F24" s="45">
        <v>1</v>
      </c>
      <c r="G24" s="46">
        <f>SUMIF(tbl_PlanilhaB[Projeto],Base_Projetos[[#This Row],[Projeto]],tbl_PlanilhaB[Valor previsto])</f>
        <v>0</v>
      </c>
      <c r="H24" s="46">
        <f>SUMIF(tbl_PlanilhaB[Projeto],Base_Projetos[[#This Row],[Projeto]],tbl_PlanilhaB[Valor gasto])</f>
        <v>0</v>
      </c>
      <c r="I24" s="47">
        <f>_xlfn.MINIFS(TAREFAS!E:E,TAREFAS!B:B,Base_Projetos[[#This Row],[Projeto]])</f>
        <v>45351</v>
      </c>
      <c r="J24" s="47">
        <f>_xlfn.MAXIFS(TAREFAS!G:G,TAREFAS!B:B,Base_Projetos[[#This Row],[Projeto]])</f>
        <v>45359</v>
      </c>
      <c r="K24" s="48">
        <f ca="1">IF(Base_Projetos[[#This Row],[Total de tarefas]]=Base_Projetos[[#This Row],[Tarefas não iniciadas]],"Não iniciado",_xlfn.MINIFS(TAREFAS!H:H,TAREFAS!B:B,Base_Projetos[[#This Row],[Projeto]]))</f>
        <v>45351</v>
      </c>
      <c r="L24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24" s="49">
        <f ca="1">SUM(Base_Projetos[[#This Row],[Tarefas Concluídas]:[Tarefas não iniciadas]])</f>
        <v>4</v>
      </c>
      <c r="N24" s="49">
        <f ca="1">COUNTIFS(tbl_PlanilhaB[Projeto],Base_Projetos[[#This Row],[Projeto]],tbl_PlanilhaB[Status],"Concluído")</f>
        <v>2</v>
      </c>
      <c r="O24" s="49">
        <f ca="1">COUNTIFS(tbl_PlanilhaB[Projeto],Base_Projetos[[#This Row],[Projeto]],tbl_PlanilhaB[Status],"Em andamento")</f>
        <v>0</v>
      </c>
      <c r="P24" s="49">
        <f ca="1">COUNTIFS(tbl_PlanilhaB[Projeto],Base_Projetos[[#This Row],[Projeto]],tbl_PlanilhaB[Status],"Atrasado")</f>
        <v>0</v>
      </c>
      <c r="Q24" s="50">
        <f ca="1">COUNTIFS(tbl_PlanilhaB[Projeto],Base_Projetos[[#This Row],[Projeto]],tbl_PlanilhaB[Status],"Não iniciado")</f>
        <v>2</v>
      </c>
      <c r="R2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Em andamento</v>
      </c>
      <c r="S24" s="52">
        <f ca="1">Base_Projetos[[#This Row],[Tarefas Concluídas]]/Base_Projetos[[#This Row],[Total de tarefas]]</f>
        <v>0.5</v>
      </c>
    </row>
    <row r="25" spans="1:19" ht="40.5">
      <c r="A25" s="50">
        <f t="shared" si="0"/>
        <v>21</v>
      </c>
      <c r="B25" s="44" t="s">
        <v>64</v>
      </c>
      <c r="C25" s="56" t="s">
        <v>60</v>
      </c>
      <c r="D25" s="45" t="s">
        <v>22</v>
      </c>
      <c r="E25" s="43" t="s">
        <v>34</v>
      </c>
      <c r="F25" s="45">
        <v>1</v>
      </c>
      <c r="G25" s="46">
        <f>SUMIF(tbl_PlanilhaB[Projeto],Base_Projetos[[#This Row],[Projeto]],tbl_PlanilhaB[Valor previsto])</f>
        <v>0</v>
      </c>
      <c r="H25" s="46">
        <f>SUMIF(tbl_PlanilhaB[Projeto],Base_Projetos[[#This Row],[Projeto]],tbl_PlanilhaB[Valor gasto])</f>
        <v>0</v>
      </c>
      <c r="I25" s="47">
        <f>_xlfn.MINIFS(TAREFAS!E:E,TAREFAS!B:B,Base_Projetos[[#This Row],[Projeto]])</f>
        <v>45369</v>
      </c>
      <c r="J25" s="47">
        <f>_xlfn.MAXIFS(TAREFAS!G:G,TAREFAS!B:B,Base_Projetos[[#This Row],[Projeto]])</f>
        <v>45422</v>
      </c>
      <c r="K25" s="48">
        <f ca="1">IF(Base_Projetos[[#This Row],[Total de tarefas]]=Base_Projetos[[#This Row],[Tarefas não iniciadas]],"Não iniciado",_xlfn.MINIFS(TAREFAS!H:H,TAREFAS!B:B,Base_Projetos[[#This Row],[Projeto]]))</f>
        <v>45369</v>
      </c>
      <c r="L25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25" s="49">
        <f ca="1">SUM(Base_Projetos[[#This Row],[Tarefas Concluídas]:[Tarefas não iniciadas]])</f>
        <v>4</v>
      </c>
      <c r="N25" s="49">
        <f ca="1">COUNTIFS(tbl_PlanilhaB[Projeto],Base_Projetos[[#This Row],[Projeto]],tbl_PlanilhaB[Status],"Concluído")</f>
        <v>3</v>
      </c>
      <c r="O25" s="49">
        <f ca="1">COUNTIFS(tbl_PlanilhaB[Projeto],Base_Projetos[[#This Row],[Projeto]],tbl_PlanilhaB[Status],"Em andamento")</f>
        <v>0</v>
      </c>
      <c r="P25" s="49">
        <f ca="1">COUNTIFS(tbl_PlanilhaB[Projeto],Base_Projetos[[#This Row],[Projeto]],tbl_PlanilhaB[Status],"Atrasado")</f>
        <v>0</v>
      </c>
      <c r="Q25" s="50">
        <f ca="1">COUNTIFS(tbl_PlanilhaB[Projeto],Base_Projetos[[#This Row],[Projeto]],tbl_PlanilhaB[Status],"Não iniciado")</f>
        <v>1</v>
      </c>
      <c r="R2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Em andamento</v>
      </c>
      <c r="S25" s="52">
        <f ca="1">Base_Projetos[[#This Row],[Tarefas Concluídas]]/Base_Projetos[[#This Row],[Total de tarefas]]</f>
        <v>0.75</v>
      </c>
    </row>
    <row r="26" spans="1:19">
      <c r="A26" s="50">
        <f t="shared" si="0"/>
        <v>22</v>
      </c>
      <c r="B26" s="44" t="s">
        <v>65</v>
      </c>
      <c r="C26" s="44" t="s">
        <v>66</v>
      </c>
      <c r="D26" s="45" t="s">
        <v>22</v>
      </c>
      <c r="E26" s="43" t="s">
        <v>23</v>
      </c>
      <c r="F26" s="45">
        <v>1</v>
      </c>
      <c r="G26" s="46">
        <f>SUMIF(tbl_PlanilhaB[Projeto],Base_Projetos[[#This Row],[Projeto]],tbl_PlanilhaB[Valor previsto])</f>
        <v>0</v>
      </c>
      <c r="H26" s="46">
        <f>SUMIF(tbl_PlanilhaB[Projeto],Base_Projetos[[#This Row],[Projeto]],tbl_PlanilhaB[Valor gasto])</f>
        <v>0</v>
      </c>
      <c r="I26" s="47">
        <f>_xlfn.MINIFS(TAREFAS!E:E,TAREFAS!B:B,Base_Projetos[[#This Row],[Projeto]])</f>
        <v>45256</v>
      </c>
      <c r="J26" s="47">
        <f>_xlfn.MAXIFS(TAREFAS!G:G,TAREFAS!B:B,Base_Projetos[[#This Row],[Projeto]])</f>
        <v>45397</v>
      </c>
      <c r="K26" s="48">
        <f ca="1">IF(Base_Projetos[[#This Row],[Total de tarefas]]=Base_Projetos[[#This Row],[Tarefas não iniciadas]],"Não iniciado",_xlfn.MINIFS(TAREFAS!H:H,TAREFAS!B:B,Base_Projetos[[#This Row],[Projeto]]))</f>
        <v>45256</v>
      </c>
      <c r="L2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45394</v>
      </c>
      <c r="M26" s="49">
        <f ca="1">SUM(Base_Projetos[[#This Row],[Tarefas Concluídas]:[Tarefas não iniciadas]])</f>
        <v>4</v>
      </c>
      <c r="N26" s="49">
        <f ca="1">COUNTIFS(tbl_PlanilhaB[Projeto],Base_Projetos[[#This Row],[Projeto]],tbl_PlanilhaB[Status],"Concluído")</f>
        <v>4</v>
      </c>
      <c r="O26" s="49">
        <f ca="1">COUNTIFS(tbl_PlanilhaB[Projeto],Base_Projetos[[#This Row],[Projeto]],tbl_PlanilhaB[Status],"Em andamento")</f>
        <v>0</v>
      </c>
      <c r="P26" s="49">
        <f ca="1">COUNTIFS(tbl_PlanilhaB[Projeto],Base_Projetos[[#This Row],[Projeto]],tbl_PlanilhaB[Status],"Atrasado")</f>
        <v>0</v>
      </c>
      <c r="Q26" s="50">
        <f ca="1">COUNTIFS(tbl_PlanilhaB[Projeto],Base_Projetos[[#This Row],[Projeto]],tbl_PlanilhaB[Status],"Não iniciado")</f>
        <v>0</v>
      </c>
      <c r="R2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6" s="52">
        <f ca="1">Base_Projetos[[#This Row],[Tarefas Concluídas]]/Base_Projetos[[#This Row],[Total de tarefas]]</f>
        <v>1</v>
      </c>
    </row>
    <row r="27" spans="1:19">
      <c r="A27" s="50">
        <f t="shared" si="0"/>
        <v>23</v>
      </c>
      <c r="B27" s="56" t="s">
        <v>67</v>
      </c>
      <c r="C27" s="44" t="s">
        <v>68</v>
      </c>
      <c r="D27" s="45" t="s">
        <v>22</v>
      </c>
      <c r="E27" s="43" t="s">
        <v>34</v>
      </c>
      <c r="F27" s="45">
        <v>1</v>
      </c>
      <c r="G27" s="46">
        <f>SUMIF(tbl_PlanilhaB[Projeto],Base_Projetos[[#This Row],[Projeto]],tbl_PlanilhaB[Valor previsto])</f>
        <v>0</v>
      </c>
      <c r="H27" s="46">
        <f>SUMIF(tbl_PlanilhaB[Projeto],Base_Projetos[[#This Row],[Projeto]],tbl_PlanilhaB[Valor gasto])</f>
        <v>0</v>
      </c>
      <c r="I27" s="47">
        <f>_xlfn.MINIFS(TAREFAS!E:E,TAREFAS!B:B,Base_Projetos[[#This Row],[Projeto]])</f>
        <v>45287</v>
      </c>
      <c r="J27" s="47">
        <f>_xlfn.MAXIFS(TAREFAS!G:G,TAREFAS!B:B,Base_Projetos[[#This Row],[Projeto]])</f>
        <v>45301</v>
      </c>
      <c r="K27" s="48">
        <f ca="1">IF(Base_Projetos[[#This Row],[Total de tarefas]]=Base_Projetos[[#This Row],[Tarefas não iniciadas]],"Não iniciado",_xlfn.MINIFS(TAREFAS!H:H,TAREFAS!B:B,Base_Projetos[[#This Row],[Projeto]]))</f>
        <v>45306</v>
      </c>
      <c r="L27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27" s="49">
        <f ca="1">SUM(Base_Projetos[[#This Row],[Tarefas Concluídas]:[Tarefas não iniciadas]])</f>
        <v>4</v>
      </c>
      <c r="N27" s="49">
        <f ca="1">COUNTIFS(tbl_PlanilhaB[Projeto],Base_Projetos[[#This Row],[Projeto]],tbl_PlanilhaB[Status],"Concluído")</f>
        <v>0</v>
      </c>
      <c r="O27" s="49">
        <f ca="1">COUNTIFS(tbl_PlanilhaB[Projeto],Base_Projetos[[#This Row],[Projeto]],tbl_PlanilhaB[Status],"Em andamento")</f>
        <v>0</v>
      </c>
      <c r="P27" s="49">
        <f ca="1">COUNTIFS(tbl_PlanilhaB[Projeto],Base_Projetos[[#This Row],[Projeto]],tbl_PlanilhaB[Status],"Atrasado")</f>
        <v>1</v>
      </c>
      <c r="Q27" s="50">
        <f ca="1">COUNTIFS(tbl_PlanilhaB[Projeto],Base_Projetos[[#This Row],[Projeto]],tbl_PlanilhaB[Status],"Não iniciado")</f>
        <v>3</v>
      </c>
      <c r="R2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Atrasado</v>
      </c>
      <c r="S27" s="52">
        <f ca="1">Base_Projetos[[#This Row],[Tarefas Concluídas]]/Base_Projetos[[#This Row],[Total de tarefas]]</f>
        <v>0</v>
      </c>
    </row>
    <row r="28" spans="1:19" ht="40.5">
      <c r="A28" s="50">
        <f t="shared" si="0"/>
        <v>24</v>
      </c>
      <c r="B28" s="44" t="s">
        <v>69</v>
      </c>
      <c r="C28" s="55" t="s">
        <v>60</v>
      </c>
      <c r="D28" s="45" t="s">
        <v>22</v>
      </c>
      <c r="E28" s="43" t="s">
        <v>23</v>
      </c>
      <c r="F28" s="45">
        <v>1</v>
      </c>
      <c r="G28" s="46">
        <f>SUMIF(tbl_PlanilhaB[Projeto],Base_Projetos[[#This Row],[Projeto]],tbl_PlanilhaB[Valor previsto])</f>
        <v>0</v>
      </c>
      <c r="H28" s="46">
        <f>SUMIF(tbl_PlanilhaB[Projeto],Base_Projetos[[#This Row],[Projeto]],tbl_PlanilhaB[Valor gasto])</f>
        <v>0</v>
      </c>
      <c r="I28" s="47">
        <f>_xlfn.MINIFS(TAREFAS!E:E,TAREFAS!B:B,Base_Projetos[[#This Row],[Projeto]])</f>
        <v>45328</v>
      </c>
      <c r="J28" s="47">
        <f>_xlfn.MAXIFS(TAREFAS!G:G,TAREFAS!B:B,Base_Projetos[[#This Row],[Projeto]])</f>
        <v>45392</v>
      </c>
      <c r="K28" s="48">
        <f ca="1">IF(Base_Projetos[[#This Row],[Total de tarefas]]=Base_Projetos[[#This Row],[Tarefas não iniciadas]],"Não iniciado",_xlfn.MINIFS(TAREFAS!H:H,TAREFAS!B:B,Base_Projetos[[#This Row],[Projeto]]))</f>
        <v>45328</v>
      </c>
      <c r="L28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28" s="49">
        <f ca="1">SUM(Base_Projetos[[#This Row],[Tarefas Concluídas]:[Tarefas não iniciadas]])</f>
        <v>4</v>
      </c>
      <c r="N28" s="49">
        <f ca="1">COUNTIFS(tbl_PlanilhaB[Projeto],Base_Projetos[[#This Row],[Projeto]],tbl_PlanilhaB[Status],"Concluído")</f>
        <v>3</v>
      </c>
      <c r="O28" s="49">
        <f ca="1">COUNTIFS(tbl_PlanilhaB[Projeto],Base_Projetos[[#This Row],[Projeto]],tbl_PlanilhaB[Status],"Em andamento")</f>
        <v>0</v>
      </c>
      <c r="P28" s="49">
        <f ca="1">COUNTIFS(tbl_PlanilhaB[Projeto],Base_Projetos[[#This Row],[Projeto]],tbl_PlanilhaB[Status],"Atrasado")</f>
        <v>0</v>
      </c>
      <c r="Q28" s="50">
        <f ca="1">COUNTIFS(tbl_PlanilhaB[Projeto],Base_Projetos[[#This Row],[Projeto]],tbl_PlanilhaB[Status],"Não iniciado")</f>
        <v>1</v>
      </c>
      <c r="R2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Em andamento</v>
      </c>
      <c r="S28" s="52">
        <f ca="1">Base_Projetos[[#This Row],[Tarefas Concluídas]]/Base_Projetos[[#This Row],[Total de tarefas]]</f>
        <v>0.75</v>
      </c>
    </row>
    <row r="29" spans="1:19">
      <c r="A29" s="50">
        <f t="shared" si="0"/>
        <v>25</v>
      </c>
      <c r="B29" s="44" t="s">
        <v>70</v>
      </c>
      <c r="C29" s="44" t="s">
        <v>71</v>
      </c>
      <c r="D29" s="45" t="s">
        <v>22</v>
      </c>
      <c r="E29" s="43" t="s">
        <v>23</v>
      </c>
      <c r="F29" s="45">
        <v>1</v>
      </c>
      <c r="G29" s="46">
        <f>SUMIF(tbl_PlanilhaB[Projeto],Base_Projetos[[#This Row],[Projeto]],tbl_PlanilhaB[Valor previsto])</f>
        <v>0</v>
      </c>
      <c r="H29" s="46">
        <f>SUMIF(tbl_PlanilhaB[Projeto],Base_Projetos[[#This Row],[Projeto]],tbl_PlanilhaB[Valor gasto])</f>
        <v>0</v>
      </c>
      <c r="I29" s="47">
        <f>_xlfn.MINIFS(TAREFAS!E:E,TAREFAS!B:B,Base_Projetos[[#This Row],[Projeto]])</f>
        <v>45385</v>
      </c>
      <c r="J29" s="47">
        <f>_xlfn.MAXIFS(TAREFAS!G:G,TAREFAS!B:B,Base_Projetos[[#This Row],[Projeto]])</f>
        <v>45413</v>
      </c>
      <c r="K29" s="48">
        <f ca="1">IF(Base_Projetos[[#This Row],[Total de tarefas]]=Base_Projetos[[#This Row],[Tarefas não iniciadas]],"Não iniciado",_xlfn.MINIFS(TAREFAS!H:H,TAREFAS!B:B,Base_Projetos[[#This Row],[Projeto]]))</f>
        <v>45385</v>
      </c>
      <c r="L2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45411</v>
      </c>
      <c r="M29" s="49">
        <f ca="1">SUM(Base_Projetos[[#This Row],[Tarefas Concluídas]:[Tarefas não iniciadas]])</f>
        <v>4</v>
      </c>
      <c r="N29" s="49">
        <f ca="1">COUNTIFS(tbl_PlanilhaB[Projeto],Base_Projetos[[#This Row],[Projeto]],tbl_PlanilhaB[Status],"Concluído")</f>
        <v>4</v>
      </c>
      <c r="O29" s="49">
        <f ca="1">COUNTIFS(tbl_PlanilhaB[Projeto],Base_Projetos[[#This Row],[Projeto]],tbl_PlanilhaB[Status],"Em andamento")</f>
        <v>0</v>
      </c>
      <c r="P29" s="49">
        <f ca="1">COUNTIFS(tbl_PlanilhaB[Projeto],Base_Projetos[[#This Row],[Projeto]],tbl_PlanilhaB[Status],"Atrasado")</f>
        <v>0</v>
      </c>
      <c r="Q29" s="50">
        <f ca="1">COUNTIFS(tbl_PlanilhaB[Projeto],Base_Projetos[[#This Row],[Projeto]],tbl_PlanilhaB[Status],"Não iniciado")</f>
        <v>0</v>
      </c>
      <c r="R2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9" s="52">
        <f ca="1">Base_Projetos[[#This Row],[Tarefas Concluídas]]/Base_Projetos[[#This Row],[Total de tarefas]]</f>
        <v>1</v>
      </c>
    </row>
    <row r="30" spans="1:19">
      <c r="A30" s="50">
        <f t="shared" si="0"/>
        <v>26</v>
      </c>
      <c r="B30" s="44" t="s">
        <v>72</v>
      </c>
      <c r="C30" s="55" t="s">
        <v>60</v>
      </c>
      <c r="D30" s="45" t="s">
        <v>22</v>
      </c>
      <c r="E30" s="43" t="s">
        <v>23</v>
      </c>
      <c r="F30" s="45">
        <v>1</v>
      </c>
      <c r="G30" s="46">
        <f>SUMIF(tbl_PlanilhaB[Projeto],Base_Projetos[[#This Row],[Projeto]],tbl_PlanilhaB[Valor previsto])</f>
        <v>0</v>
      </c>
      <c r="H30" s="46">
        <f>SUMIF(tbl_PlanilhaB[Projeto],Base_Projetos[[#This Row],[Projeto]],tbl_PlanilhaB[Valor gasto])</f>
        <v>0</v>
      </c>
      <c r="I30" s="47">
        <f>_xlfn.MINIFS(TAREFAS!E:E,TAREFAS!B:B,Base_Projetos[[#This Row],[Projeto]])</f>
        <v>45385</v>
      </c>
      <c r="J30" s="47">
        <f>_xlfn.MAXIFS(TAREFAS!G:G,TAREFAS!B:B,Base_Projetos[[#This Row],[Projeto]])</f>
        <v>45441</v>
      </c>
      <c r="K30" s="48">
        <f ca="1">IF(Base_Projetos[[#This Row],[Total de tarefas]]=Base_Projetos[[#This Row],[Tarefas não iniciadas]],"Não iniciado",_xlfn.MINIFS(TAREFAS!H:H,TAREFAS!B:B,Base_Projetos[[#This Row],[Projeto]]))</f>
        <v>45385</v>
      </c>
      <c r="L3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45752</v>
      </c>
      <c r="M30" s="49">
        <f ca="1">SUM(Base_Projetos[[#This Row],[Tarefas Concluídas]:[Tarefas não iniciadas]])</f>
        <v>4</v>
      </c>
      <c r="N30" s="49">
        <f ca="1">COUNTIFS(tbl_PlanilhaB[Projeto],Base_Projetos[[#This Row],[Projeto]],tbl_PlanilhaB[Status],"Concluído")</f>
        <v>4</v>
      </c>
      <c r="O30" s="49">
        <f ca="1">COUNTIFS(tbl_PlanilhaB[Projeto],Base_Projetos[[#This Row],[Projeto]],tbl_PlanilhaB[Status],"Em andamento")</f>
        <v>0</v>
      </c>
      <c r="P30" s="49">
        <f ca="1">COUNTIFS(tbl_PlanilhaB[Projeto],Base_Projetos[[#This Row],[Projeto]],tbl_PlanilhaB[Status],"Atrasado")</f>
        <v>0</v>
      </c>
      <c r="Q30" s="50">
        <f ca="1">COUNTIFS(tbl_PlanilhaB[Projeto],Base_Projetos[[#This Row],[Projeto]],tbl_PlanilhaB[Status],"Não iniciado")</f>
        <v>0</v>
      </c>
      <c r="R3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30" s="52">
        <f ca="1">Base_Projetos[[#This Row],[Tarefas Concluídas]]/Base_Projetos[[#This Row],[Total de tarefas]]</f>
        <v>1</v>
      </c>
    </row>
    <row r="31" spans="1:19" ht="25.5">
      <c r="A31" s="50">
        <f t="shared" si="0"/>
        <v>27</v>
      </c>
      <c r="B31" s="44" t="s">
        <v>73</v>
      </c>
      <c r="C31" s="56" t="s">
        <v>74</v>
      </c>
      <c r="D31" s="45" t="s">
        <v>22</v>
      </c>
      <c r="E31" s="43" t="s">
        <v>34</v>
      </c>
      <c r="F31" s="45">
        <v>1</v>
      </c>
      <c r="G31" s="46">
        <f>SUMIF(tbl_PlanilhaB[Projeto],Base_Projetos[[#This Row],[Projeto]],tbl_PlanilhaB[Valor previsto])</f>
        <v>0</v>
      </c>
      <c r="H31" s="46">
        <f>SUMIF(tbl_PlanilhaB[Projeto],Base_Projetos[[#This Row],[Projeto]],tbl_PlanilhaB[Valor gasto])</f>
        <v>0</v>
      </c>
      <c r="I31" s="47">
        <f>_xlfn.MINIFS(TAREFAS!E:E,TAREFAS!B:B,Base_Projetos[[#This Row],[Projeto]])</f>
        <v>45390</v>
      </c>
      <c r="J31" s="47">
        <f>_xlfn.MAXIFS(TAREFAS!G:G,TAREFAS!B:B,Base_Projetos[[#This Row],[Projeto]])</f>
        <v>45432</v>
      </c>
      <c r="K31" s="48">
        <f ca="1">IF(Base_Projetos[[#This Row],[Total de tarefas]]=Base_Projetos[[#This Row],[Tarefas não iniciadas]],"Não iniciado",_xlfn.MINIFS(TAREFAS!H:H,TAREFAS!B:B,Base_Projetos[[#This Row],[Projeto]]))</f>
        <v>45390</v>
      </c>
      <c r="L3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45424</v>
      </c>
      <c r="M31" s="49">
        <f ca="1">SUM(Base_Projetos[[#This Row],[Tarefas Concluídas]:[Tarefas não iniciadas]])</f>
        <v>4</v>
      </c>
      <c r="N31" s="49">
        <f ca="1">COUNTIFS(tbl_PlanilhaB[Projeto],Base_Projetos[[#This Row],[Projeto]],tbl_PlanilhaB[Status],"Concluído")</f>
        <v>4</v>
      </c>
      <c r="O31" s="49">
        <f ca="1">COUNTIFS(tbl_PlanilhaB[Projeto],Base_Projetos[[#This Row],[Projeto]],tbl_PlanilhaB[Status],"Em andamento")</f>
        <v>0</v>
      </c>
      <c r="P31" s="49">
        <f ca="1">COUNTIFS(tbl_PlanilhaB[Projeto],Base_Projetos[[#This Row],[Projeto]],tbl_PlanilhaB[Status],"Atrasado")</f>
        <v>0</v>
      </c>
      <c r="Q31" s="50">
        <f ca="1">COUNTIFS(tbl_PlanilhaB[Projeto],Base_Projetos[[#This Row],[Projeto]],tbl_PlanilhaB[Status],"Não iniciado")</f>
        <v>0</v>
      </c>
      <c r="R3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31" s="52">
        <f ca="1">Base_Projetos[[#This Row],[Tarefas Concluídas]]/Base_Projetos[[#This Row],[Total de tarefas]]</f>
        <v>1</v>
      </c>
    </row>
    <row r="32" spans="1:19">
      <c r="A32" s="50">
        <f t="shared" si="0"/>
        <v>28</v>
      </c>
      <c r="B32" s="44" t="s">
        <v>75</v>
      </c>
      <c r="C32" s="44" t="s">
        <v>76</v>
      </c>
      <c r="D32" s="45" t="s">
        <v>22</v>
      </c>
      <c r="E32" s="43" t="s">
        <v>34</v>
      </c>
      <c r="F32" s="45">
        <v>1</v>
      </c>
      <c r="G32" s="46">
        <f>SUMIF(tbl_PlanilhaB[Projeto],Base_Projetos[[#This Row],[Projeto]],tbl_PlanilhaB[Valor previsto])</f>
        <v>0</v>
      </c>
      <c r="H32" s="46">
        <f>SUMIF(tbl_PlanilhaB[Projeto],Base_Projetos[[#This Row],[Projeto]],tbl_PlanilhaB[Valor gasto])</f>
        <v>0</v>
      </c>
      <c r="I32" s="47">
        <f>_xlfn.MINIFS(TAREFAS!E:E,TAREFAS!B:B,Base_Projetos[[#This Row],[Projeto]])</f>
        <v>45337</v>
      </c>
      <c r="J32" s="47">
        <f>_xlfn.MAXIFS(TAREFAS!G:G,TAREFAS!B:B,Base_Projetos[[#This Row],[Projeto]])</f>
        <v>45386</v>
      </c>
      <c r="K32" s="48">
        <f ca="1">IF(Base_Projetos[[#This Row],[Total de tarefas]]=Base_Projetos[[#This Row],[Tarefas não iniciadas]],"Não iniciado",_xlfn.MINIFS(TAREFAS!H:H,TAREFAS!B:B,Base_Projetos[[#This Row],[Projeto]]))</f>
        <v>45337</v>
      </c>
      <c r="L3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45384</v>
      </c>
      <c r="M32" s="49">
        <f ca="1">SUM(Base_Projetos[[#This Row],[Tarefas Concluídas]:[Tarefas não iniciadas]])</f>
        <v>4</v>
      </c>
      <c r="N32" s="49">
        <f ca="1">COUNTIFS(tbl_PlanilhaB[Projeto],Base_Projetos[[#This Row],[Projeto]],tbl_PlanilhaB[Status],"Concluído")</f>
        <v>4</v>
      </c>
      <c r="O32" s="49">
        <f ca="1">COUNTIFS(tbl_PlanilhaB[Projeto],Base_Projetos[[#This Row],[Projeto]],tbl_PlanilhaB[Status],"Em andamento")</f>
        <v>0</v>
      </c>
      <c r="P32" s="49">
        <f ca="1">COUNTIFS(tbl_PlanilhaB[Projeto],Base_Projetos[[#This Row],[Projeto]],tbl_PlanilhaB[Status],"Atrasado")</f>
        <v>0</v>
      </c>
      <c r="Q32" s="50">
        <f ca="1">COUNTIFS(tbl_PlanilhaB[Projeto],Base_Projetos[[#This Row],[Projeto]],tbl_PlanilhaB[Status],"Não iniciado")</f>
        <v>0</v>
      </c>
      <c r="R3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32" s="52">
        <f ca="1">Base_Projetos[[#This Row],[Tarefas Concluídas]]/Base_Projetos[[#This Row],[Total de tarefas]]</f>
        <v>1</v>
      </c>
    </row>
    <row r="33" spans="1:19" ht="40.5">
      <c r="A33" s="50">
        <f t="shared" si="0"/>
        <v>29</v>
      </c>
      <c r="B33" s="44" t="s">
        <v>77</v>
      </c>
      <c r="C33" s="44" t="s">
        <v>78</v>
      </c>
      <c r="D33" s="45" t="s">
        <v>61</v>
      </c>
      <c r="E33" s="43" t="s">
        <v>23</v>
      </c>
      <c r="F33" s="45">
        <v>1</v>
      </c>
      <c r="G33" s="46">
        <f>SUMIF(tbl_PlanilhaB[Projeto],Base_Projetos[[#This Row],[Projeto]],tbl_PlanilhaB[Valor previsto])</f>
        <v>0</v>
      </c>
      <c r="H33" s="46">
        <f>SUMIF(tbl_PlanilhaB[Projeto],Base_Projetos[[#This Row],[Projeto]],tbl_PlanilhaB[Valor gasto])</f>
        <v>0</v>
      </c>
      <c r="I33" s="47">
        <f>_xlfn.MINIFS(TAREFAS!E:E,TAREFAS!B:B,Base_Projetos[[#This Row],[Projeto]])</f>
        <v>45401</v>
      </c>
      <c r="J33" s="47">
        <f>_xlfn.MAXIFS(TAREFAS!G:G,TAREFAS!B:B,Base_Projetos[[#This Row],[Projeto]])</f>
        <v>45405</v>
      </c>
      <c r="K33" s="48">
        <f ca="1">IF(Base_Projetos[[#This Row],[Total de tarefas]]=Base_Projetos[[#This Row],[Tarefas não iniciadas]],"Não iniciado",_xlfn.MINIFS(TAREFAS!H:H,TAREFAS!B:B,Base_Projetos[[#This Row],[Projeto]]))</f>
        <v>45401</v>
      </c>
      <c r="L33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33" s="49">
        <f ca="1">SUM(Base_Projetos[[#This Row],[Tarefas Concluídas]:[Tarefas não iniciadas]])</f>
        <v>4</v>
      </c>
      <c r="N33" s="49">
        <f ca="1">COUNTIFS(tbl_PlanilhaB[Projeto],Base_Projetos[[#This Row],[Projeto]],tbl_PlanilhaB[Status],"Concluído")</f>
        <v>2</v>
      </c>
      <c r="O33" s="49">
        <f ca="1">COUNTIFS(tbl_PlanilhaB[Projeto],Base_Projetos[[#This Row],[Projeto]],tbl_PlanilhaB[Status],"Em andamento")</f>
        <v>0</v>
      </c>
      <c r="P33" s="49">
        <f ca="1">COUNTIFS(tbl_PlanilhaB[Projeto],Base_Projetos[[#This Row],[Projeto]],tbl_PlanilhaB[Status],"Atrasado")</f>
        <v>0</v>
      </c>
      <c r="Q33" s="50">
        <f ca="1">COUNTIFS(tbl_PlanilhaB[Projeto],Base_Projetos[[#This Row],[Projeto]],tbl_PlanilhaB[Status],"Não iniciado")</f>
        <v>2</v>
      </c>
      <c r="R3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Em andamento</v>
      </c>
      <c r="S33" s="52">
        <f ca="1">Base_Projetos[[#This Row],[Tarefas Concluídas]]/Base_Projetos[[#This Row],[Total de tarefas]]</f>
        <v>0.5</v>
      </c>
    </row>
    <row r="34" spans="1:19" ht="40.5">
      <c r="A34" s="50">
        <f t="shared" si="0"/>
        <v>30</v>
      </c>
      <c r="B34" s="44" t="s">
        <v>79</v>
      </c>
      <c r="C34" s="44" t="s">
        <v>80</v>
      </c>
      <c r="D34" s="45" t="s">
        <v>61</v>
      </c>
      <c r="E34" s="43" t="s">
        <v>23</v>
      </c>
      <c r="F34" s="45">
        <v>1</v>
      </c>
      <c r="G34" s="46">
        <f>SUMIF(tbl_PlanilhaB[Projeto],Base_Projetos[[#This Row],[Projeto]],tbl_PlanilhaB[Valor previsto])</f>
        <v>0</v>
      </c>
      <c r="H34" s="46">
        <f>SUMIF(tbl_PlanilhaB[Projeto],Base_Projetos[[#This Row],[Projeto]],tbl_PlanilhaB[Valor gasto])</f>
        <v>0</v>
      </c>
      <c r="I34" s="47">
        <f>_xlfn.MINIFS(TAREFAS!E:E,TAREFAS!B:B,Base_Projetos[[#This Row],[Projeto]])</f>
        <v>45404</v>
      </c>
      <c r="J34" s="47">
        <f>_xlfn.MAXIFS(TAREFAS!G:G,TAREFAS!B:B,Base_Projetos[[#This Row],[Projeto]])</f>
        <v>45407</v>
      </c>
      <c r="K34" s="48">
        <f ca="1">IF(Base_Projetos[[#This Row],[Total de tarefas]]=Base_Projetos[[#This Row],[Tarefas não iniciadas]],"Não iniciado",_xlfn.MINIFS(TAREFAS!H:H,TAREFAS!B:B,Base_Projetos[[#This Row],[Projeto]]))</f>
        <v>45404</v>
      </c>
      <c r="L34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34" s="49">
        <f ca="1">SUM(Base_Projetos[[#This Row],[Tarefas Concluídas]:[Tarefas não iniciadas]])</f>
        <v>4</v>
      </c>
      <c r="N34" s="49">
        <f ca="1">COUNTIFS(tbl_PlanilhaB[Projeto],Base_Projetos[[#This Row],[Projeto]],tbl_PlanilhaB[Status],"Concluído")</f>
        <v>2</v>
      </c>
      <c r="O34" s="49">
        <f ca="1">COUNTIFS(tbl_PlanilhaB[Projeto],Base_Projetos[[#This Row],[Projeto]],tbl_PlanilhaB[Status],"Em andamento")</f>
        <v>0</v>
      </c>
      <c r="P34" s="49">
        <f ca="1">COUNTIFS(tbl_PlanilhaB[Projeto],Base_Projetos[[#This Row],[Projeto]],tbl_PlanilhaB[Status],"Atrasado")</f>
        <v>0</v>
      </c>
      <c r="Q34" s="50">
        <f ca="1">COUNTIFS(tbl_PlanilhaB[Projeto],Base_Projetos[[#This Row],[Projeto]],tbl_PlanilhaB[Status],"Não iniciado")</f>
        <v>2</v>
      </c>
      <c r="R3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Em andamento</v>
      </c>
      <c r="S34" s="52">
        <f ca="1">Base_Projetos[[#This Row],[Tarefas Concluídas]]/Base_Projetos[[#This Row],[Total de tarefas]]</f>
        <v>0.5</v>
      </c>
    </row>
    <row r="35" spans="1:19" ht="40.5">
      <c r="A35" s="50">
        <f t="shared" si="0"/>
        <v>31</v>
      </c>
      <c r="B35" s="44" t="s">
        <v>81</v>
      </c>
      <c r="C35" s="44" t="s">
        <v>82</v>
      </c>
      <c r="D35" s="45" t="s">
        <v>61</v>
      </c>
      <c r="E35" s="43" t="s">
        <v>23</v>
      </c>
      <c r="F35" s="45">
        <v>1</v>
      </c>
      <c r="G35" s="46">
        <f>SUMIF(tbl_PlanilhaB[Projeto],Base_Projetos[[#This Row],[Projeto]],tbl_PlanilhaB[Valor previsto])</f>
        <v>0</v>
      </c>
      <c r="H35" s="46">
        <f>SUMIF(tbl_PlanilhaB[Projeto],Base_Projetos[[#This Row],[Projeto]],tbl_PlanilhaB[Valor gasto])</f>
        <v>0</v>
      </c>
      <c r="I35" s="47">
        <f>_xlfn.MINIFS(TAREFAS!E:E,TAREFAS!B:B,Base_Projetos[[#This Row],[Projeto]])</f>
        <v>45407</v>
      </c>
      <c r="J35" s="47">
        <f>_xlfn.MAXIFS(TAREFAS!G:G,TAREFAS!B:B,Base_Projetos[[#This Row],[Projeto]])</f>
        <v>45415</v>
      </c>
      <c r="K35" s="48">
        <f ca="1">IF(Base_Projetos[[#This Row],[Total de tarefas]]=Base_Projetos[[#This Row],[Tarefas não iniciadas]],"Não iniciado",_xlfn.MINIFS(TAREFAS!H:H,TAREFAS!B:B,Base_Projetos[[#This Row],[Projeto]]))</f>
        <v>45407</v>
      </c>
      <c r="L35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35" s="49">
        <f ca="1">SUM(Base_Projetos[[#This Row],[Tarefas Concluídas]:[Tarefas não iniciadas]])</f>
        <v>4</v>
      </c>
      <c r="N35" s="49">
        <f ca="1">COUNTIFS(tbl_PlanilhaB[Projeto],Base_Projetos[[#This Row],[Projeto]],tbl_PlanilhaB[Status],"Concluído")</f>
        <v>2</v>
      </c>
      <c r="O35" s="49">
        <f ca="1">COUNTIFS(tbl_PlanilhaB[Projeto],Base_Projetos[[#This Row],[Projeto]],tbl_PlanilhaB[Status],"Em andamento")</f>
        <v>0</v>
      </c>
      <c r="P35" s="49">
        <f ca="1">COUNTIFS(tbl_PlanilhaB[Projeto],Base_Projetos[[#This Row],[Projeto]],tbl_PlanilhaB[Status],"Atrasado")</f>
        <v>0</v>
      </c>
      <c r="Q35" s="50">
        <f ca="1">COUNTIFS(tbl_PlanilhaB[Projeto],Base_Projetos[[#This Row],[Projeto]],tbl_PlanilhaB[Status],"Não iniciado")</f>
        <v>2</v>
      </c>
      <c r="R3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Em andamento</v>
      </c>
      <c r="S35" s="52">
        <f ca="1">Base_Projetos[[#This Row],[Tarefas Concluídas]]/Base_Projetos[[#This Row],[Total de tarefas]]</f>
        <v>0.5</v>
      </c>
    </row>
    <row r="36" spans="1:19" ht="40.5">
      <c r="A36" s="50">
        <f t="shared" si="0"/>
        <v>32</v>
      </c>
      <c r="B36" s="44" t="s">
        <v>83</v>
      </c>
      <c r="C36" s="44" t="s">
        <v>84</v>
      </c>
      <c r="D36" s="45" t="s">
        <v>61</v>
      </c>
      <c r="E36" s="43" t="s">
        <v>23</v>
      </c>
      <c r="F36" s="45">
        <v>1</v>
      </c>
      <c r="G36" s="46">
        <f>SUMIF(tbl_PlanilhaB[Projeto],Base_Projetos[[#This Row],[Projeto]],tbl_PlanilhaB[Valor previsto])</f>
        <v>0</v>
      </c>
      <c r="H36" s="46">
        <f>SUMIF(tbl_PlanilhaB[Projeto],Base_Projetos[[#This Row],[Projeto]],tbl_PlanilhaB[Valor gasto])</f>
        <v>0</v>
      </c>
      <c r="I36" s="47">
        <f>_xlfn.MINIFS(TAREFAS!E:E,TAREFAS!B:B,Base_Projetos[[#This Row],[Projeto]])</f>
        <v>45414</v>
      </c>
      <c r="J36" s="47">
        <f>_xlfn.MAXIFS(TAREFAS!G:G,TAREFAS!B:B,Base_Projetos[[#This Row],[Projeto]])</f>
        <v>45420</v>
      </c>
      <c r="K36" s="48">
        <f ca="1">IF(Base_Projetos[[#This Row],[Total de tarefas]]=Base_Projetos[[#This Row],[Tarefas não iniciadas]],"Não iniciado",_xlfn.MINIFS(TAREFAS!H:H,TAREFAS!B:B,Base_Projetos[[#This Row],[Projeto]]))</f>
        <v>45414</v>
      </c>
      <c r="L36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36" s="49">
        <f ca="1">SUM(Base_Projetos[[#This Row],[Tarefas Concluídas]:[Tarefas não iniciadas]])</f>
        <v>4</v>
      </c>
      <c r="N36" s="49">
        <f ca="1">COUNTIFS(tbl_PlanilhaB[Projeto],Base_Projetos[[#This Row],[Projeto]],tbl_PlanilhaB[Status],"Concluído")</f>
        <v>2</v>
      </c>
      <c r="O36" s="49">
        <f ca="1">COUNTIFS(tbl_PlanilhaB[Projeto],Base_Projetos[[#This Row],[Projeto]],tbl_PlanilhaB[Status],"Em andamento")</f>
        <v>0</v>
      </c>
      <c r="P36" s="49">
        <f ca="1">COUNTIFS(tbl_PlanilhaB[Projeto],Base_Projetos[[#This Row],[Projeto]],tbl_PlanilhaB[Status],"Atrasado")</f>
        <v>0</v>
      </c>
      <c r="Q36" s="50">
        <f ca="1">COUNTIFS(tbl_PlanilhaB[Projeto],Base_Projetos[[#This Row],[Projeto]],tbl_PlanilhaB[Status],"Não iniciado")</f>
        <v>2</v>
      </c>
      <c r="R3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Em andamento</v>
      </c>
      <c r="S36" s="52">
        <f ca="1">Base_Projetos[[#This Row],[Tarefas Concluídas]]/Base_Projetos[[#This Row],[Total de tarefas]]</f>
        <v>0.5</v>
      </c>
    </row>
    <row r="37" spans="1:19">
      <c r="A37" s="50">
        <f t="shared" si="0"/>
        <v>33</v>
      </c>
      <c r="B37" s="44" t="s">
        <v>85</v>
      </c>
      <c r="C37" s="55" t="s">
        <v>60</v>
      </c>
      <c r="D37" s="45" t="s">
        <v>86</v>
      </c>
      <c r="E37" s="43" t="s">
        <v>34</v>
      </c>
      <c r="F37" s="45">
        <v>1</v>
      </c>
      <c r="G37" s="46">
        <f>SUMIF(tbl_PlanilhaB[Projeto],Base_Projetos[[#This Row],[Projeto]],tbl_PlanilhaB[Valor previsto])</f>
        <v>0</v>
      </c>
      <c r="H37" s="46">
        <f>SUMIF(tbl_PlanilhaB[Projeto],Base_Projetos[[#This Row],[Projeto]],tbl_PlanilhaB[Valor gasto])</f>
        <v>0</v>
      </c>
      <c r="I37" s="47">
        <f>_xlfn.MINIFS(TAREFAS!E:E,TAREFAS!B:B,Base_Projetos[[#This Row],[Projeto]])</f>
        <v>45407</v>
      </c>
      <c r="J37" s="47">
        <f>_xlfn.MAXIFS(TAREFAS!G:G,TAREFAS!B:B,Base_Projetos[[#This Row],[Projeto]])</f>
        <v>45412</v>
      </c>
      <c r="K37" s="48">
        <f ca="1">IF(Base_Projetos[[#This Row],[Total de tarefas]]=Base_Projetos[[#This Row],[Tarefas não iniciadas]],"Não iniciado",_xlfn.MINIFS(TAREFAS!H:H,TAREFAS!B:B,Base_Projetos[[#This Row],[Projeto]]))</f>
        <v>45407</v>
      </c>
      <c r="L3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45407</v>
      </c>
      <c r="M37" s="49">
        <f ca="1">SUM(Base_Projetos[[#This Row],[Tarefas Concluídas]:[Tarefas não iniciadas]])</f>
        <v>1</v>
      </c>
      <c r="N37" s="49">
        <f ca="1">COUNTIFS(tbl_PlanilhaB[Projeto],Base_Projetos[[#This Row],[Projeto]],tbl_PlanilhaB[Status],"Concluído")</f>
        <v>1</v>
      </c>
      <c r="O37" s="49">
        <f ca="1">COUNTIFS(tbl_PlanilhaB[Projeto],Base_Projetos[[#This Row],[Projeto]],tbl_PlanilhaB[Status],"Em andamento")</f>
        <v>0</v>
      </c>
      <c r="P37" s="49">
        <f ca="1">COUNTIFS(tbl_PlanilhaB[Projeto],Base_Projetos[[#This Row],[Projeto]],tbl_PlanilhaB[Status],"Atrasado")</f>
        <v>0</v>
      </c>
      <c r="Q37" s="50">
        <f ca="1">COUNTIFS(tbl_PlanilhaB[Projeto],Base_Projetos[[#This Row],[Projeto]],tbl_PlanilhaB[Status],"Não iniciado")</f>
        <v>0</v>
      </c>
      <c r="R3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37" s="52">
        <f ca="1">Base_Projetos[[#This Row],[Tarefas Concluídas]]/Base_Projetos[[#This Row],[Total de tarefas]]</f>
        <v>1</v>
      </c>
    </row>
    <row r="38" spans="1:19">
      <c r="A38" s="50">
        <f t="shared" ref="A38:A69" si="1">A37+1</f>
        <v>34</v>
      </c>
      <c r="B38" s="44" t="s">
        <v>87</v>
      </c>
      <c r="C38" s="55" t="s">
        <v>60</v>
      </c>
      <c r="D38" s="45" t="s">
        <v>61</v>
      </c>
      <c r="E38" s="43" t="s">
        <v>34</v>
      </c>
      <c r="F38" s="45">
        <v>1</v>
      </c>
      <c r="G38" s="46">
        <f>SUMIF(tbl_PlanilhaB[Projeto],Base_Projetos[[#This Row],[Projeto]],tbl_PlanilhaB[Valor previsto])</f>
        <v>0</v>
      </c>
      <c r="H38" s="46">
        <f>SUMIF(tbl_PlanilhaB[Projeto],Base_Projetos[[#This Row],[Projeto]],tbl_PlanilhaB[Valor gasto])</f>
        <v>0</v>
      </c>
      <c r="I38" s="47">
        <f>_xlfn.MINIFS(TAREFAS!E:E,TAREFAS!B:B,Base_Projetos[[#This Row],[Projeto]])</f>
        <v>45440</v>
      </c>
      <c r="J38" s="47">
        <f>_xlfn.MAXIFS(TAREFAS!G:G,TAREFAS!B:B,Base_Projetos[[#This Row],[Projeto]])</f>
        <v>45447</v>
      </c>
      <c r="K38" s="48">
        <f ca="1">IF(Base_Projetos[[#This Row],[Total de tarefas]]=Base_Projetos[[#This Row],[Tarefas não iniciadas]],"Não iniciado",_xlfn.MINIFS(TAREFAS!H:H,TAREFAS!B:B,Base_Projetos[[#This Row],[Projeto]]))</f>
        <v>45440</v>
      </c>
      <c r="L3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45440</v>
      </c>
      <c r="M38" s="49">
        <f ca="1">SUM(Base_Projetos[[#This Row],[Tarefas Concluídas]:[Tarefas não iniciadas]])</f>
        <v>1</v>
      </c>
      <c r="N38" s="49">
        <f ca="1">COUNTIFS(tbl_PlanilhaB[Projeto],Base_Projetos[[#This Row],[Projeto]],tbl_PlanilhaB[Status],"Concluído")</f>
        <v>1</v>
      </c>
      <c r="O38" s="49">
        <f ca="1">COUNTIFS(tbl_PlanilhaB[Projeto],Base_Projetos[[#This Row],[Projeto]],tbl_PlanilhaB[Status],"Em andamento")</f>
        <v>0</v>
      </c>
      <c r="P38" s="49">
        <f ca="1">COUNTIFS(tbl_PlanilhaB[Projeto],Base_Projetos[[#This Row],[Projeto]],tbl_PlanilhaB[Status],"Atrasado")</f>
        <v>0</v>
      </c>
      <c r="Q38" s="50">
        <f ca="1">COUNTIFS(tbl_PlanilhaB[Projeto],Base_Projetos[[#This Row],[Projeto]],tbl_PlanilhaB[Status],"Não iniciado")</f>
        <v>0</v>
      </c>
      <c r="R3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38" s="52">
        <f ca="1">Base_Projetos[[#This Row],[Tarefas Concluídas]]/Base_Projetos[[#This Row],[Total de tarefas]]</f>
        <v>1</v>
      </c>
    </row>
    <row r="39" spans="1:19">
      <c r="A39" s="50">
        <f t="shared" si="1"/>
        <v>35</v>
      </c>
      <c r="B39" s="44" t="s">
        <v>88</v>
      </c>
      <c r="C39" s="44"/>
      <c r="D39" s="45" t="s">
        <v>22</v>
      </c>
      <c r="E39" s="43" t="s">
        <v>34</v>
      </c>
      <c r="F39" s="45">
        <v>1</v>
      </c>
      <c r="G39" s="46">
        <f>SUMIF(tbl_PlanilhaB[Projeto],Base_Projetos[[#This Row],[Projeto]],tbl_PlanilhaB[Valor previsto])</f>
        <v>0</v>
      </c>
      <c r="H39" s="46">
        <f>SUMIF(tbl_PlanilhaB[Projeto],Base_Projetos[[#This Row],[Projeto]],tbl_PlanilhaB[Valor gasto])</f>
        <v>0</v>
      </c>
      <c r="I39" s="47">
        <f>_xlfn.MINIFS(TAREFAS!E:E,TAREFAS!B:B,Base_Projetos[[#This Row],[Projeto]])</f>
        <v>45415</v>
      </c>
      <c r="J39" s="47">
        <f>_xlfn.MAXIFS(TAREFAS!G:G,TAREFAS!B:B,Base_Projetos[[#This Row],[Projeto]])</f>
        <v>45440</v>
      </c>
      <c r="K39" s="48">
        <f ca="1">IF(Base_Projetos[[#This Row],[Total de tarefas]]=Base_Projetos[[#This Row],[Tarefas não iniciadas]],"Não iniciado",_xlfn.MINIFS(TAREFAS!H:H,TAREFAS!B:B,Base_Projetos[[#This Row],[Projeto]]))</f>
        <v>45415</v>
      </c>
      <c r="L3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45433</v>
      </c>
      <c r="M39" s="49">
        <f ca="1">SUM(Base_Projetos[[#This Row],[Tarefas Concluídas]:[Tarefas não iniciadas]])</f>
        <v>2</v>
      </c>
      <c r="N39" s="49">
        <f ca="1">COUNTIFS(tbl_PlanilhaB[Projeto],Base_Projetos[[#This Row],[Projeto]],tbl_PlanilhaB[Status],"Concluído")</f>
        <v>2</v>
      </c>
      <c r="O39" s="49">
        <f ca="1">COUNTIFS(tbl_PlanilhaB[Projeto],Base_Projetos[[#This Row],[Projeto]],tbl_PlanilhaB[Status],"Em andamento")</f>
        <v>0</v>
      </c>
      <c r="P39" s="49">
        <f ca="1">COUNTIFS(tbl_PlanilhaB[Projeto],Base_Projetos[[#This Row],[Projeto]],tbl_PlanilhaB[Status],"Atrasado")</f>
        <v>0</v>
      </c>
      <c r="Q39" s="50">
        <f ca="1">COUNTIFS(tbl_PlanilhaB[Projeto],Base_Projetos[[#This Row],[Projeto]],tbl_PlanilhaB[Status],"Não iniciado")</f>
        <v>0</v>
      </c>
      <c r="R3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39" s="52">
        <f ca="1">Base_Projetos[[#This Row],[Tarefas Concluídas]]/Base_Projetos[[#This Row],[Total de tarefas]]</f>
        <v>1</v>
      </c>
    </row>
    <row r="40" spans="1:19">
      <c r="A40" s="50">
        <f t="shared" si="1"/>
        <v>36</v>
      </c>
      <c r="B40" s="44" t="s">
        <v>89</v>
      </c>
      <c r="C40" s="44" t="s">
        <v>90</v>
      </c>
      <c r="D40" s="45" t="s">
        <v>22</v>
      </c>
      <c r="E40" s="43" t="s">
        <v>23</v>
      </c>
      <c r="F40" s="45">
        <v>1</v>
      </c>
      <c r="G40" s="46">
        <f>SUMIF(tbl_PlanilhaB[Projeto],Base_Projetos[[#This Row],[Projeto]],tbl_PlanilhaB[Valor previsto])</f>
        <v>0</v>
      </c>
      <c r="H40" s="46">
        <f>SUMIF(tbl_PlanilhaB[Projeto],Base_Projetos[[#This Row],[Projeto]],tbl_PlanilhaB[Valor gasto])</f>
        <v>0</v>
      </c>
      <c r="I40" s="47">
        <f>_xlfn.MINIFS(TAREFAS!E:E,TAREFAS!B:B,Base_Projetos[[#This Row],[Projeto]])</f>
        <v>45415</v>
      </c>
      <c r="J40" s="47">
        <f>_xlfn.MAXIFS(TAREFAS!G:G,TAREFAS!B:B,Base_Projetos[[#This Row],[Projeto]])</f>
        <v>45439</v>
      </c>
      <c r="K40" s="48">
        <f ca="1">IF(Base_Projetos[[#This Row],[Total de tarefas]]=Base_Projetos[[#This Row],[Tarefas não iniciadas]],"Não iniciado",_xlfn.MINIFS(TAREFAS!H:H,TAREFAS!B:B,Base_Projetos[[#This Row],[Projeto]]))</f>
        <v>45415</v>
      </c>
      <c r="L4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45432</v>
      </c>
      <c r="M40" s="49">
        <f ca="1">SUM(Base_Projetos[[#This Row],[Tarefas Concluídas]:[Tarefas não iniciadas]])</f>
        <v>3</v>
      </c>
      <c r="N40" s="49">
        <f ca="1">COUNTIFS(tbl_PlanilhaB[Projeto],Base_Projetos[[#This Row],[Projeto]],tbl_PlanilhaB[Status],"Concluído")</f>
        <v>3</v>
      </c>
      <c r="O40" s="49">
        <f ca="1">COUNTIFS(tbl_PlanilhaB[Projeto],Base_Projetos[[#This Row],[Projeto]],tbl_PlanilhaB[Status],"Em andamento")</f>
        <v>0</v>
      </c>
      <c r="P40" s="49">
        <f ca="1">COUNTIFS(tbl_PlanilhaB[Projeto],Base_Projetos[[#This Row],[Projeto]],tbl_PlanilhaB[Status],"Atrasado")</f>
        <v>0</v>
      </c>
      <c r="Q40" s="50">
        <f ca="1">COUNTIFS(tbl_PlanilhaB[Projeto],Base_Projetos[[#This Row],[Projeto]],tbl_PlanilhaB[Status],"Não iniciado")</f>
        <v>0</v>
      </c>
      <c r="R4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40" s="52">
        <f ca="1">Base_Projetos[[#This Row],[Tarefas Concluídas]]/Base_Projetos[[#This Row],[Total de tarefas]]</f>
        <v>1</v>
      </c>
    </row>
    <row r="41" spans="1:19" ht="40.5">
      <c r="A41" s="50">
        <f t="shared" si="1"/>
        <v>37</v>
      </c>
      <c r="B41" s="44" t="s">
        <v>91</v>
      </c>
      <c r="C41" s="44" t="s">
        <v>90</v>
      </c>
      <c r="D41" s="45" t="s">
        <v>22</v>
      </c>
      <c r="E41" s="43" t="s">
        <v>23</v>
      </c>
      <c r="F41" s="45">
        <v>1</v>
      </c>
      <c r="G41" s="46">
        <f>SUMIF(tbl_PlanilhaB[Projeto],Base_Projetos[[#This Row],[Projeto]],tbl_PlanilhaB[Valor previsto])</f>
        <v>0</v>
      </c>
      <c r="H41" s="46">
        <f>SUMIF(tbl_PlanilhaB[Projeto],Base_Projetos[[#This Row],[Projeto]],tbl_PlanilhaB[Valor gasto])</f>
        <v>0</v>
      </c>
      <c r="I41" s="47">
        <f>_xlfn.MINIFS(TAREFAS!E:E,TAREFAS!B:B,Base_Projetos[[#This Row],[Projeto]])</f>
        <v>45423</v>
      </c>
      <c r="J41" s="47">
        <f>_xlfn.MAXIFS(TAREFAS!G:G,TAREFAS!B:B,Base_Projetos[[#This Row],[Projeto]])</f>
        <v>45436</v>
      </c>
      <c r="K41" s="48">
        <f ca="1">IF(Base_Projetos[[#This Row],[Total de tarefas]]=Base_Projetos[[#This Row],[Tarefas não iniciadas]],"Não iniciado",_xlfn.MINIFS(TAREFAS!H:H,TAREFAS!B:B,Base_Projetos[[#This Row],[Projeto]]))</f>
        <v>45423</v>
      </c>
      <c r="L41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41" s="49">
        <f ca="1">SUM(Base_Projetos[[#This Row],[Tarefas Concluídas]:[Tarefas não iniciadas]])</f>
        <v>3</v>
      </c>
      <c r="N41" s="49">
        <f ca="1">COUNTIFS(tbl_PlanilhaB[Projeto],Base_Projetos[[#This Row],[Projeto]],tbl_PlanilhaB[Status],"Concluído")</f>
        <v>2</v>
      </c>
      <c r="O41" s="49">
        <f ca="1">COUNTIFS(tbl_PlanilhaB[Projeto],Base_Projetos[[#This Row],[Projeto]],tbl_PlanilhaB[Status],"Em andamento")</f>
        <v>0</v>
      </c>
      <c r="P41" s="49">
        <f ca="1">COUNTIFS(tbl_PlanilhaB[Projeto],Base_Projetos[[#This Row],[Projeto]],tbl_PlanilhaB[Status],"Atrasado")</f>
        <v>0</v>
      </c>
      <c r="Q41" s="50">
        <f ca="1">COUNTIFS(tbl_PlanilhaB[Projeto],Base_Projetos[[#This Row],[Projeto]],tbl_PlanilhaB[Status],"Não iniciado")</f>
        <v>1</v>
      </c>
      <c r="R4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Em andamento</v>
      </c>
      <c r="S41" s="52">
        <f ca="1">Base_Projetos[[#This Row],[Tarefas Concluídas]]/Base_Projetos[[#This Row],[Total de tarefas]]</f>
        <v>0.66666666666666663</v>
      </c>
    </row>
    <row r="42" spans="1:19" ht="27">
      <c r="A42" s="50">
        <f t="shared" si="1"/>
        <v>38</v>
      </c>
      <c r="B42" s="44" t="s">
        <v>92</v>
      </c>
      <c r="C42" s="44" t="s">
        <v>93</v>
      </c>
      <c r="D42" s="45" t="s">
        <v>22</v>
      </c>
      <c r="E42" s="43" t="s">
        <v>23</v>
      </c>
      <c r="F42" s="45">
        <v>1</v>
      </c>
      <c r="G42" s="46">
        <f>SUMIF(tbl_PlanilhaB[Projeto],Base_Projetos[[#This Row],[Projeto]],tbl_PlanilhaB[Valor previsto])</f>
        <v>0</v>
      </c>
      <c r="H42" s="46">
        <f>SUMIF(tbl_PlanilhaB[Projeto],Base_Projetos[[#This Row],[Projeto]],tbl_PlanilhaB[Valor gasto])</f>
        <v>0</v>
      </c>
      <c r="I42" s="47">
        <f>_xlfn.MINIFS(TAREFAS!E:E,TAREFAS!B:B,Base_Projetos[[#This Row],[Projeto]])</f>
        <v>45436</v>
      </c>
      <c r="J42" s="47">
        <f>_xlfn.MAXIFS(TAREFAS!G:G,TAREFAS!B:B,Base_Projetos[[#This Row],[Projeto]])</f>
        <v>45449</v>
      </c>
      <c r="K42" s="48">
        <f ca="1">IF(Base_Projetos[[#This Row],[Total de tarefas]]=Base_Projetos[[#This Row],[Tarefas não iniciadas]],"Não iniciado",_xlfn.MINIFS(TAREFAS!H:H,TAREFAS!B:B,Base_Projetos[[#This Row],[Projeto]]))</f>
        <v>45436</v>
      </c>
      <c r="L4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45444</v>
      </c>
      <c r="M42" s="49">
        <f ca="1">SUM(Base_Projetos[[#This Row],[Tarefas Concluídas]:[Tarefas não iniciadas]])</f>
        <v>3</v>
      </c>
      <c r="N42" s="49">
        <f ca="1">COUNTIFS(tbl_PlanilhaB[Projeto],Base_Projetos[[#This Row],[Projeto]],tbl_PlanilhaB[Status],"Concluído")</f>
        <v>3</v>
      </c>
      <c r="O42" s="49">
        <f ca="1">COUNTIFS(tbl_PlanilhaB[Projeto],Base_Projetos[[#This Row],[Projeto]],tbl_PlanilhaB[Status],"Em andamento")</f>
        <v>0</v>
      </c>
      <c r="P42" s="49">
        <f ca="1">COUNTIFS(tbl_PlanilhaB[Projeto],Base_Projetos[[#This Row],[Projeto]],tbl_PlanilhaB[Status],"Atrasado")</f>
        <v>0</v>
      </c>
      <c r="Q42" s="50">
        <f ca="1">COUNTIFS(tbl_PlanilhaB[Projeto],Base_Projetos[[#This Row],[Projeto]],tbl_PlanilhaB[Status],"Não iniciado")</f>
        <v>0</v>
      </c>
      <c r="R4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42" s="52">
        <f ca="1">Base_Projetos[[#This Row],[Tarefas Concluídas]]/Base_Projetos[[#This Row],[Total de tarefas]]</f>
        <v>1</v>
      </c>
    </row>
    <row r="43" spans="1:19">
      <c r="A43" s="50">
        <f t="shared" si="1"/>
        <v>39</v>
      </c>
      <c r="B43" s="44" t="s">
        <v>94</v>
      </c>
      <c r="C43" s="44" t="s">
        <v>93</v>
      </c>
      <c r="D43" s="45" t="s">
        <v>22</v>
      </c>
      <c r="E43" s="43" t="s">
        <v>23</v>
      </c>
      <c r="F43" s="45">
        <v>1</v>
      </c>
      <c r="G43" s="46">
        <f>SUMIF(tbl_PlanilhaB[Projeto],Base_Projetos[[#This Row],[Projeto]],tbl_PlanilhaB[Valor previsto])</f>
        <v>0</v>
      </c>
      <c r="H43" s="46">
        <f>SUMIF(tbl_PlanilhaB[Projeto],Base_Projetos[[#This Row],[Projeto]],tbl_PlanilhaB[Valor gasto])</f>
        <v>0</v>
      </c>
      <c r="I43" s="47">
        <f>_xlfn.MINIFS(TAREFAS!E:E,TAREFAS!B:B,Base_Projetos[[#This Row],[Projeto]])</f>
        <v>45441</v>
      </c>
      <c r="J43" s="47">
        <f>_xlfn.MAXIFS(TAREFAS!G:G,TAREFAS!B:B,Base_Projetos[[#This Row],[Projeto]])</f>
        <v>45455</v>
      </c>
      <c r="K43" s="48">
        <f ca="1">IF(Base_Projetos[[#This Row],[Total de tarefas]]=Base_Projetos[[#This Row],[Tarefas não iniciadas]],"Não iniciado",_xlfn.MINIFS(TAREFAS!H:H,TAREFAS!B:B,Base_Projetos[[#This Row],[Projeto]]))</f>
        <v>45441</v>
      </c>
      <c r="L43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43" s="49">
        <f ca="1">SUM(Base_Projetos[[#This Row],[Tarefas Concluídas]:[Tarefas não iniciadas]])</f>
        <v>4</v>
      </c>
      <c r="N43" s="49">
        <f ca="1">COUNTIFS(tbl_PlanilhaB[Projeto],Base_Projetos[[#This Row],[Projeto]],tbl_PlanilhaB[Status],"Concluído")</f>
        <v>0</v>
      </c>
      <c r="O43" s="49">
        <f ca="1">COUNTIFS(tbl_PlanilhaB[Projeto],Base_Projetos[[#This Row],[Projeto]],tbl_PlanilhaB[Status],"Em andamento")</f>
        <v>0</v>
      </c>
      <c r="P43" s="49">
        <f ca="1">COUNTIFS(tbl_PlanilhaB[Projeto],Base_Projetos[[#This Row],[Projeto]],tbl_PlanilhaB[Status],"Atrasado")</f>
        <v>2</v>
      </c>
      <c r="Q43" s="50">
        <f ca="1">COUNTIFS(tbl_PlanilhaB[Projeto],Base_Projetos[[#This Row],[Projeto]],tbl_PlanilhaB[Status],"Não iniciado")</f>
        <v>2</v>
      </c>
      <c r="R4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Atrasado</v>
      </c>
      <c r="S43" s="52">
        <f ca="1">Base_Projetos[[#This Row],[Tarefas Concluídas]]/Base_Projetos[[#This Row],[Total de tarefas]]</f>
        <v>0</v>
      </c>
    </row>
    <row r="44" spans="1:19">
      <c r="A44" s="50">
        <f t="shared" si="1"/>
        <v>40</v>
      </c>
      <c r="B44" s="44" t="s">
        <v>95</v>
      </c>
      <c r="C44" s="44" t="s">
        <v>93</v>
      </c>
      <c r="D44" s="45" t="s">
        <v>22</v>
      </c>
      <c r="E44" s="43" t="s">
        <v>23</v>
      </c>
      <c r="F44" s="45">
        <v>1</v>
      </c>
      <c r="G44" s="46">
        <f>SUMIF(tbl_PlanilhaB[Projeto],Base_Projetos[[#This Row],[Projeto]],tbl_PlanilhaB[Valor previsto])</f>
        <v>0</v>
      </c>
      <c r="H44" s="46">
        <f>SUMIF(tbl_PlanilhaB[Projeto],Base_Projetos[[#This Row],[Projeto]],tbl_PlanilhaB[Valor gasto])</f>
        <v>0</v>
      </c>
      <c r="I44" s="47">
        <f>_xlfn.MINIFS(TAREFAS!E:E,TAREFAS!B:B,Base_Projetos[[#This Row],[Projeto]])</f>
        <v>45456</v>
      </c>
      <c r="J44" s="47">
        <f>_xlfn.MAXIFS(TAREFAS!G:G,TAREFAS!B:B,Base_Projetos[[#This Row],[Projeto]])</f>
        <v>45474</v>
      </c>
      <c r="K44" s="48">
        <f ca="1">IF(Base_Projetos[[#This Row],[Total de tarefas]]=Base_Projetos[[#This Row],[Tarefas não iniciadas]],"Não iniciado",_xlfn.MINIFS(TAREFAS!H:H,TAREFAS!B:B,Base_Projetos[[#This Row],[Projeto]]))</f>
        <v>45456</v>
      </c>
      <c r="L4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45471</v>
      </c>
      <c r="M44" s="49">
        <f ca="1">SUM(Base_Projetos[[#This Row],[Tarefas Concluídas]:[Tarefas não iniciadas]])</f>
        <v>4</v>
      </c>
      <c r="N44" s="49">
        <f ca="1">COUNTIFS(tbl_PlanilhaB[Projeto],Base_Projetos[[#This Row],[Projeto]],tbl_PlanilhaB[Status],"Concluído")</f>
        <v>4</v>
      </c>
      <c r="O44" s="49">
        <f ca="1">COUNTIFS(tbl_PlanilhaB[Projeto],Base_Projetos[[#This Row],[Projeto]],tbl_PlanilhaB[Status],"Em andamento")</f>
        <v>0</v>
      </c>
      <c r="P44" s="49">
        <f ca="1">COUNTIFS(tbl_PlanilhaB[Projeto],Base_Projetos[[#This Row],[Projeto]],tbl_PlanilhaB[Status],"Atrasado")</f>
        <v>0</v>
      </c>
      <c r="Q44" s="50">
        <f ca="1">COUNTIFS(tbl_PlanilhaB[Projeto],Base_Projetos[[#This Row],[Projeto]],tbl_PlanilhaB[Status],"Não iniciado")</f>
        <v>0</v>
      </c>
      <c r="R4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44" s="52">
        <f ca="1">Base_Projetos[[#This Row],[Tarefas Concluídas]]/Base_Projetos[[#This Row],[Total de tarefas]]</f>
        <v>1</v>
      </c>
    </row>
    <row r="45" spans="1:19">
      <c r="A45" s="50">
        <f t="shared" si="1"/>
        <v>41</v>
      </c>
      <c r="B45" s="44" t="s">
        <v>96</v>
      </c>
      <c r="C45" s="44" t="s">
        <v>97</v>
      </c>
      <c r="D45" s="45" t="s">
        <v>22</v>
      </c>
      <c r="E45" s="43" t="s">
        <v>23</v>
      </c>
      <c r="F45" s="45">
        <v>1</v>
      </c>
      <c r="G45" s="46">
        <f>SUMIF(tbl_PlanilhaB[Projeto],Base_Projetos[[#This Row],[Projeto]],tbl_PlanilhaB[Valor previsto])</f>
        <v>0</v>
      </c>
      <c r="H45" s="46">
        <f>SUMIF(tbl_PlanilhaB[Projeto],Base_Projetos[[#This Row],[Projeto]],tbl_PlanilhaB[Valor gasto])</f>
        <v>0</v>
      </c>
      <c r="I45" s="47">
        <f>_xlfn.MINIFS(TAREFAS!E:E,TAREFAS!B:B,Base_Projetos[[#This Row],[Projeto]])</f>
        <v>45444</v>
      </c>
      <c r="J45" s="47">
        <f>_xlfn.MAXIFS(TAREFAS!G:G,TAREFAS!B:B,Base_Projetos[[#This Row],[Projeto]])</f>
        <v>45478</v>
      </c>
      <c r="K45" s="48">
        <f ca="1">IF(Base_Projetos[[#This Row],[Total de tarefas]]=Base_Projetos[[#This Row],[Tarefas não iniciadas]],"Não iniciado",_xlfn.MINIFS(TAREFAS!H:H,TAREFAS!B:B,Base_Projetos[[#This Row],[Projeto]]))</f>
        <v>45444</v>
      </c>
      <c r="L4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45476</v>
      </c>
      <c r="M45" s="49">
        <f ca="1">SUM(Base_Projetos[[#This Row],[Tarefas Concluídas]:[Tarefas não iniciadas]])</f>
        <v>2</v>
      </c>
      <c r="N45" s="49">
        <f ca="1">COUNTIFS(tbl_PlanilhaB[Projeto],Base_Projetos[[#This Row],[Projeto]],tbl_PlanilhaB[Status],"Concluído")</f>
        <v>2</v>
      </c>
      <c r="O45" s="49">
        <f ca="1">COUNTIFS(tbl_PlanilhaB[Projeto],Base_Projetos[[#This Row],[Projeto]],tbl_PlanilhaB[Status],"Em andamento")</f>
        <v>0</v>
      </c>
      <c r="P45" s="49">
        <f ca="1">COUNTIFS(tbl_PlanilhaB[Projeto],Base_Projetos[[#This Row],[Projeto]],tbl_PlanilhaB[Status],"Atrasado")</f>
        <v>0</v>
      </c>
      <c r="Q45" s="50">
        <f ca="1">COUNTIFS(tbl_PlanilhaB[Projeto],Base_Projetos[[#This Row],[Projeto]],tbl_PlanilhaB[Status],"Não iniciado")</f>
        <v>0</v>
      </c>
      <c r="R4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45" s="52">
        <f ca="1">Base_Projetos[[#This Row],[Tarefas Concluídas]]/Base_Projetos[[#This Row],[Total de tarefas]]</f>
        <v>1</v>
      </c>
    </row>
    <row r="46" spans="1:19">
      <c r="A46" s="50">
        <f t="shared" si="1"/>
        <v>42</v>
      </c>
      <c r="B46" s="44" t="s">
        <v>98</v>
      </c>
      <c r="C46" s="44" t="s">
        <v>99</v>
      </c>
      <c r="D46" s="45" t="s">
        <v>61</v>
      </c>
      <c r="E46" s="43" t="s">
        <v>100</v>
      </c>
      <c r="F46" s="45">
        <v>1</v>
      </c>
      <c r="G46" s="46">
        <f>SUMIF(tbl_PlanilhaB[Projeto],Base_Projetos[[#This Row],[Projeto]],tbl_PlanilhaB[Valor previsto])</f>
        <v>0</v>
      </c>
      <c r="H46" s="46">
        <f>SUMIF(tbl_PlanilhaB[Projeto],Base_Projetos[[#This Row],[Projeto]],tbl_PlanilhaB[Valor gasto])</f>
        <v>0</v>
      </c>
      <c r="I46" s="47">
        <f>_xlfn.MINIFS(TAREFAS!E:E,TAREFAS!B:B,Base_Projetos[[#This Row],[Projeto]])</f>
        <v>45461</v>
      </c>
      <c r="J46" s="47">
        <f>_xlfn.MAXIFS(TAREFAS!G:G,TAREFAS!B:B,Base_Projetos[[#This Row],[Projeto]])</f>
        <v>45464</v>
      </c>
      <c r="K46" s="48">
        <f ca="1">IF(Base_Projetos[[#This Row],[Total de tarefas]]=Base_Projetos[[#This Row],[Tarefas não iniciadas]],"Não iniciado",_xlfn.MINIFS(TAREFAS!H:H,TAREFAS!B:B,Base_Projetos[[#This Row],[Projeto]]))</f>
        <v>45461</v>
      </c>
      <c r="L4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45461</v>
      </c>
      <c r="M46" s="49">
        <f ca="1">SUM(Base_Projetos[[#This Row],[Tarefas Concluídas]:[Tarefas não iniciadas]])</f>
        <v>1</v>
      </c>
      <c r="N46" s="49">
        <f ca="1">COUNTIFS(tbl_PlanilhaB[Projeto],Base_Projetos[[#This Row],[Projeto]],tbl_PlanilhaB[Status],"Concluído")</f>
        <v>1</v>
      </c>
      <c r="O46" s="49">
        <f ca="1">COUNTIFS(tbl_PlanilhaB[Projeto],Base_Projetos[[#This Row],[Projeto]],tbl_PlanilhaB[Status],"Em andamento")</f>
        <v>0</v>
      </c>
      <c r="P46" s="49">
        <f ca="1">COUNTIFS(tbl_PlanilhaB[Projeto],Base_Projetos[[#This Row],[Projeto]],tbl_PlanilhaB[Status],"Atrasado")</f>
        <v>0</v>
      </c>
      <c r="Q46" s="50">
        <f ca="1">COUNTIFS(tbl_PlanilhaB[Projeto],Base_Projetos[[#This Row],[Projeto]],tbl_PlanilhaB[Status],"Não iniciado")</f>
        <v>0</v>
      </c>
      <c r="R4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46" s="52">
        <f ca="1">Base_Projetos[[#This Row],[Tarefas Concluídas]]/Base_Projetos[[#This Row],[Total de tarefas]]</f>
        <v>1</v>
      </c>
    </row>
    <row r="47" spans="1:19" ht="27">
      <c r="A47" s="50">
        <f t="shared" si="1"/>
        <v>43</v>
      </c>
      <c r="B47" s="44" t="s">
        <v>101</v>
      </c>
      <c r="C47" s="44" t="s">
        <v>102</v>
      </c>
      <c r="D47" s="45" t="s">
        <v>22</v>
      </c>
      <c r="E47" s="43" t="s">
        <v>100</v>
      </c>
      <c r="F47" s="45">
        <v>1</v>
      </c>
      <c r="G47" s="46">
        <f>SUMIF(tbl_PlanilhaB[Projeto],Base_Projetos[[#This Row],[Projeto]],tbl_PlanilhaB[Valor previsto])</f>
        <v>0</v>
      </c>
      <c r="H47" s="46">
        <f>SUMIF(tbl_PlanilhaB[Projeto],Base_Projetos[[#This Row],[Projeto]],tbl_PlanilhaB[Valor gasto])</f>
        <v>0</v>
      </c>
      <c r="I47" s="47">
        <v>45469</v>
      </c>
      <c r="J47" s="47">
        <v>45475</v>
      </c>
      <c r="K47" s="48">
        <f ca="1">IF(Base_Projetos[[#This Row],[Total de tarefas]]=Base_Projetos[[#This Row],[Tarefas não iniciadas]],"Não iniciado",_xlfn.MINIFS(TAREFAS!H:H,TAREFAS!B:B,Base_Projetos[[#This Row],[Projeto]]))</f>
        <v>45469</v>
      </c>
      <c r="L4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45469</v>
      </c>
      <c r="M47" s="49">
        <f ca="1">SUM(Base_Projetos[[#This Row],[Tarefas Concluídas]:[Tarefas não iniciadas]])</f>
        <v>1</v>
      </c>
      <c r="N47" s="49">
        <f ca="1">COUNTIFS(tbl_PlanilhaB[Projeto],Base_Projetos[[#This Row],[Projeto]],tbl_PlanilhaB[Status],"Concluído")</f>
        <v>1</v>
      </c>
      <c r="O47" s="49">
        <f ca="1">COUNTIFS(tbl_PlanilhaB[Projeto],Base_Projetos[[#This Row],[Projeto]],tbl_PlanilhaB[Status],"Em andamento")</f>
        <v>0</v>
      </c>
      <c r="P47" s="49">
        <f ca="1">COUNTIFS(tbl_PlanilhaB[Projeto],Base_Projetos[[#This Row],[Projeto]],tbl_PlanilhaB[Status],"Atrasado")</f>
        <v>0</v>
      </c>
      <c r="Q47" s="50">
        <f ca="1">COUNTIFS(tbl_PlanilhaB[Projeto],Base_Projetos[[#This Row],[Projeto]],tbl_PlanilhaB[Status],"Não iniciado")</f>
        <v>0</v>
      </c>
      <c r="R4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47" s="52">
        <v>0.55000000000000004</v>
      </c>
    </row>
    <row r="48" spans="1:19">
      <c r="A48" s="50">
        <f t="shared" si="1"/>
        <v>44</v>
      </c>
      <c r="B48" s="44" t="s">
        <v>103</v>
      </c>
      <c r="C48" s="44" t="s">
        <v>102</v>
      </c>
      <c r="D48" s="45" t="s">
        <v>86</v>
      </c>
      <c r="E48" s="43" t="s">
        <v>100</v>
      </c>
      <c r="F48" s="45">
        <v>1</v>
      </c>
      <c r="G48" s="46">
        <f>SUMIF(tbl_PlanilhaB[Projeto],Base_Projetos[[#This Row],[Projeto]],tbl_PlanilhaB[Valor previsto])</f>
        <v>0</v>
      </c>
      <c r="H48" s="46">
        <f>SUMIF(tbl_PlanilhaB[Projeto],Base_Projetos[[#This Row],[Projeto]],tbl_PlanilhaB[Valor gasto])</f>
        <v>0</v>
      </c>
      <c r="I48" s="47">
        <v>45475</v>
      </c>
      <c r="J48" s="47">
        <v>45475</v>
      </c>
      <c r="K48" s="48">
        <v>45475</v>
      </c>
      <c r="L48" s="48">
        <v>45475</v>
      </c>
      <c r="M48" s="49">
        <f ca="1">SUM(Base_Projetos[[#This Row],[Tarefas Concluídas]:[Tarefas não iniciadas]])</f>
        <v>1</v>
      </c>
      <c r="N48" s="49">
        <f ca="1">COUNTIFS(tbl_PlanilhaB[Projeto],Base_Projetos[[#This Row],[Projeto]],tbl_PlanilhaB[Status],"Concluído")</f>
        <v>1</v>
      </c>
      <c r="O48" s="49">
        <f ca="1">COUNTIFS(tbl_PlanilhaB[Projeto],Base_Projetos[[#This Row],[Projeto]],tbl_PlanilhaB[Status],"Em andamento")</f>
        <v>0</v>
      </c>
      <c r="P48" s="49">
        <f ca="1">COUNTIFS(tbl_PlanilhaB[Projeto],Base_Projetos[[#This Row],[Projeto]],tbl_PlanilhaB[Status],"Atrasado")</f>
        <v>0</v>
      </c>
      <c r="Q48" s="50">
        <f ca="1">COUNTIFS(tbl_PlanilhaB[Projeto],Base_Projetos[[#This Row],[Projeto]],tbl_PlanilhaB[Status],"Não iniciado")</f>
        <v>0</v>
      </c>
      <c r="R4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48" s="52">
        <f ca="1">Base_Projetos[[#This Row],[Tarefas Concluídas]]/Base_Projetos[[#This Row],[Total de tarefas]]</f>
        <v>1</v>
      </c>
    </row>
    <row r="49" spans="1:19" ht="23.25" customHeight="1">
      <c r="A49" s="50">
        <f t="shared" si="1"/>
        <v>45</v>
      </c>
      <c r="B49" s="44" t="s">
        <v>104</v>
      </c>
      <c r="C49" s="44" t="s">
        <v>102</v>
      </c>
      <c r="D49" s="45" t="s">
        <v>22</v>
      </c>
      <c r="E49" s="43" t="s">
        <v>100</v>
      </c>
      <c r="F49" s="45">
        <v>1</v>
      </c>
      <c r="G49" s="46">
        <f>SUMIF(tbl_PlanilhaB[Projeto],Base_Projetos[[#This Row],[Projeto]],tbl_PlanilhaB[Valor previsto])</f>
        <v>0</v>
      </c>
      <c r="H49" s="46">
        <f>SUMIF(tbl_PlanilhaB[Projeto],Base_Projetos[[#This Row],[Projeto]],tbl_PlanilhaB[Valor gasto])</f>
        <v>0</v>
      </c>
      <c r="I49" s="47">
        <v>45471</v>
      </c>
      <c r="J49" s="47">
        <v>45478</v>
      </c>
      <c r="K49" s="48">
        <v>45471</v>
      </c>
      <c r="L49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49" s="49">
        <v>2</v>
      </c>
      <c r="N49" s="49">
        <f ca="1">COUNTIFS(tbl_PlanilhaB[Projeto],Base_Projetos[[#This Row],[Projeto]],tbl_PlanilhaB[Status],"Concluído")</f>
        <v>1</v>
      </c>
      <c r="O49" s="49">
        <f ca="1">COUNTIFS(tbl_PlanilhaB[Projeto],Base_Projetos[[#This Row],[Projeto]],tbl_PlanilhaB[Status],"Em andamento")</f>
        <v>0</v>
      </c>
      <c r="P49" s="49">
        <f ca="1">COUNTIFS(tbl_PlanilhaB[Projeto],Base_Projetos[[#This Row],[Projeto]],tbl_PlanilhaB[Status],"Atrasado")</f>
        <v>0</v>
      </c>
      <c r="Q49" s="50">
        <f ca="1">COUNTIFS(tbl_PlanilhaB[Projeto],Base_Projetos[[#This Row],[Projeto]],tbl_PlanilhaB[Status],"Não iniciado")</f>
        <v>0</v>
      </c>
      <c r="R4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Em andamento</v>
      </c>
      <c r="S49" s="52">
        <f ca="1">Base_Projetos[[#This Row],[Tarefas Concluídas]]/Base_Projetos[[#This Row],[Total de tarefas]]</f>
        <v>0.5</v>
      </c>
    </row>
    <row r="50" spans="1:19" ht="27">
      <c r="A50" s="50">
        <f t="shared" si="1"/>
        <v>46</v>
      </c>
      <c r="B50" s="44" t="s">
        <v>105</v>
      </c>
      <c r="C50" s="44" t="s">
        <v>106</v>
      </c>
      <c r="D50" s="45" t="s">
        <v>61</v>
      </c>
      <c r="E50" s="43" t="s">
        <v>100</v>
      </c>
      <c r="F50" s="45">
        <v>1</v>
      </c>
      <c r="G50" s="46">
        <f>SUMIF(tbl_PlanilhaB[Projeto],Base_Projetos[[#This Row],[Projeto]],tbl_PlanilhaB[Valor previsto])</f>
        <v>0</v>
      </c>
      <c r="H50" s="46">
        <f>SUMIF(tbl_PlanilhaB[Projeto],Base_Projetos[[#This Row],[Projeto]],tbl_PlanilhaB[Valor gasto])</f>
        <v>0</v>
      </c>
      <c r="I50" s="47">
        <v>45489</v>
      </c>
      <c r="J50" s="47">
        <v>45491</v>
      </c>
      <c r="K50" s="48">
        <v>45489</v>
      </c>
      <c r="L50" s="48">
        <v>45491</v>
      </c>
      <c r="M50" s="49">
        <v>3</v>
      </c>
      <c r="N50" s="49">
        <f ca="1">COUNTIFS(tbl_PlanilhaB[Projeto],Base_Projetos[[#This Row],[Projeto]],tbl_PlanilhaB[Status],"Concluído")</f>
        <v>3</v>
      </c>
      <c r="O50" s="49">
        <f ca="1">COUNTIFS(tbl_PlanilhaB[Projeto],Base_Projetos[[#This Row],[Projeto]],tbl_PlanilhaB[Status],"Em andamento")</f>
        <v>0</v>
      </c>
      <c r="P50" s="49">
        <f ca="1">COUNTIFS(tbl_PlanilhaB[Projeto],Base_Projetos[[#This Row],[Projeto]],tbl_PlanilhaB[Status],"Atrasado")</f>
        <v>0</v>
      </c>
      <c r="Q50" s="50">
        <f ca="1">COUNTIFS(tbl_PlanilhaB[Projeto],Base_Projetos[[#This Row],[Projeto]],tbl_PlanilhaB[Status],"Não iniciado")</f>
        <v>0</v>
      </c>
      <c r="R5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50" s="52">
        <f ca="1">Base_Projetos[[#This Row],[Tarefas Concluídas]]/Base_Projetos[[#This Row],[Total de tarefas]]</f>
        <v>1</v>
      </c>
    </row>
    <row r="51" spans="1:19" ht="27">
      <c r="A51" s="50">
        <f t="shared" si="1"/>
        <v>47</v>
      </c>
      <c r="B51" s="44" t="s">
        <v>107</v>
      </c>
      <c r="C51" s="44" t="s">
        <v>108</v>
      </c>
      <c r="D51" s="45" t="s">
        <v>86</v>
      </c>
      <c r="E51" s="43" t="s">
        <v>100</v>
      </c>
      <c r="F51" s="45">
        <v>1</v>
      </c>
      <c r="G51" s="46">
        <f>SUMIF(tbl_PlanilhaB[Projeto],Base_Projetos[[#This Row],[Projeto]],tbl_PlanilhaB[Valor previsto])</f>
        <v>0</v>
      </c>
      <c r="H51" s="46">
        <f>SUMIF(tbl_PlanilhaB[Projeto],Base_Projetos[[#This Row],[Projeto]],tbl_PlanilhaB[Valor gasto])</f>
        <v>0</v>
      </c>
      <c r="I51" s="47">
        <v>45505</v>
      </c>
      <c r="J51" s="47">
        <v>45505</v>
      </c>
      <c r="K51" s="48">
        <f ca="1">IF(Base_Projetos[[#This Row],[Total de tarefas]]=Base_Projetos[[#This Row],[Tarefas não iniciadas]],"Não iniciado",_xlfn.MINIFS(TAREFAS!H:H,TAREFAS!B:B,Base_Projetos[[#This Row],[Projeto]]))</f>
        <v>45505</v>
      </c>
      <c r="L5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45505</v>
      </c>
      <c r="M51" s="49">
        <f ca="1">SUM(Base_Projetos[[#This Row],[Tarefas Concluídas]:[Tarefas não iniciadas]])</f>
        <v>1</v>
      </c>
      <c r="N51" s="49">
        <f ca="1">COUNTIFS(tbl_PlanilhaB[Projeto],Base_Projetos[[#This Row],[Projeto]],tbl_PlanilhaB[Status],"Concluído")</f>
        <v>1</v>
      </c>
      <c r="O51" s="49">
        <f ca="1">COUNTIFS(tbl_PlanilhaB[Projeto],Base_Projetos[[#This Row],[Projeto]],tbl_PlanilhaB[Status],"Em andamento")</f>
        <v>0</v>
      </c>
      <c r="P51" s="49">
        <f ca="1">COUNTIFS(tbl_PlanilhaB[Projeto],Base_Projetos[[#This Row],[Projeto]],tbl_PlanilhaB[Status],"Atrasado")</f>
        <v>0</v>
      </c>
      <c r="Q51" s="50">
        <f ca="1">COUNTIFS(tbl_PlanilhaB[Projeto],Base_Projetos[[#This Row],[Projeto]],tbl_PlanilhaB[Status],"Não iniciado")</f>
        <v>0</v>
      </c>
      <c r="R5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51" s="52">
        <f ca="1">Base_Projetos[[#This Row],[Tarefas Concluídas]]/Base_Projetos[[#This Row],[Total de tarefas]]</f>
        <v>1</v>
      </c>
    </row>
    <row r="52" spans="1:19" ht="27">
      <c r="A52" s="50">
        <f t="shared" si="1"/>
        <v>48</v>
      </c>
      <c r="B52" s="44" t="s">
        <v>109</v>
      </c>
      <c r="C52" s="44" t="s">
        <v>108</v>
      </c>
      <c r="D52" s="45" t="s">
        <v>86</v>
      </c>
      <c r="E52" s="43" t="s">
        <v>100</v>
      </c>
      <c r="F52" s="45">
        <v>1</v>
      </c>
      <c r="G52" s="46">
        <f>SUMIF(tbl_PlanilhaB[Projeto],Base_Projetos[[#This Row],[Projeto]],tbl_PlanilhaB[Valor previsto])</f>
        <v>0</v>
      </c>
      <c r="H52" s="46">
        <f>SUMIF(tbl_PlanilhaB[Projeto],Base_Projetos[[#This Row],[Projeto]],tbl_PlanilhaB[Valor gasto])</f>
        <v>0</v>
      </c>
      <c r="I52" s="47">
        <v>45509</v>
      </c>
      <c r="J52" s="47">
        <v>45509</v>
      </c>
      <c r="K52" s="48">
        <f ca="1">IF(Base_Projetos[[#This Row],[Total de tarefas]]=Base_Projetos[[#This Row],[Tarefas não iniciadas]],"Não iniciado",_xlfn.MINIFS(TAREFAS!H:H,TAREFAS!B:B,Base_Projetos[[#This Row],[Projeto]]))</f>
        <v>45509</v>
      </c>
      <c r="L5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45509</v>
      </c>
      <c r="M52" s="49">
        <f ca="1">SUM(Base_Projetos[[#This Row],[Tarefas Concluídas]:[Tarefas não iniciadas]])</f>
        <v>1</v>
      </c>
      <c r="N52" s="49">
        <f ca="1">COUNTIFS(tbl_PlanilhaB[Projeto],Base_Projetos[[#This Row],[Projeto]],tbl_PlanilhaB[Status],"Concluído")</f>
        <v>1</v>
      </c>
      <c r="O52" s="49">
        <f ca="1">COUNTIFS(tbl_PlanilhaB[Projeto],Base_Projetos[[#This Row],[Projeto]],tbl_PlanilhaB[Status],"Em andamento")</f>
        <v>0</v>
      </c>
      <c r="P52" s="49">
        <f ca="1">COUNTIFS(tbl_PlanilhaB[Projeto],Base_Projetos[[#This Row],[Projeto]],tbl_PlanilhaB[Status],"Atrasado")</f>
        <v>0</v>
      </c>
      <c r="Q52" s="50">
        <f ca="1">COUNTIFS(tbl_PlanilhaB[Projeto],Base_Projetos[[#This Row],[Projeto]],tbl_PlanilhaB[Status],"Não iniciado")</f>
        <v>0</v>
      </c>
      <c r="R5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52" s="52">
        <f ca="1">Base_Projetos[[#This Row],[Tarefas Concluídas]]/Base_Projetos[[#This Row],[Total de tarefas]]</f>
        <v>1</v>
      </c>
    </row>
    <row r="53" spans="1:19" ht="27">
      <c r="A53" s="50">
        <f t="shared" si="1"/>
        <v>49</v>
      </c>
      <c r="B53" s="44" t="s">
        <v>110</v>
      </c>
      <c r="C53" s="44" t="s">
        <v>108</v>
      </c>
      <c r="D53" s="45" t="s">
        <v>86</v>
      </c>
      <c r="E53" s="43" t="s">
        <v>100</v>
      </c>
      <c r="F53" s="45">
        <v>1</v>
      </c>
      <c r="G53" s="46">
        <f>SUMIF(tbl_PlanilhaB[Projeto],Base_Projetos[[#This Row],[Projeto]],tbl_PlanilhaB[Valor previsto])</f>
        <v>0</v>
      </c>
      <c r="H53" s="46">
        <f>SUMIF(tbl_PlanilhaB[Projeto],Base_Projetos[[#This Row],[Projeto]],tbl_PlanilhaB[Valor gasto])</f>
        <v>0</v>
      </c>
      <c r="I53" s="47">
        <v>45520</v>
      </c>
      <c r="J53" s="47">
        <v>45523</v>
      </c>
      <c r="K53" s="48">
        <f ca="1">IF(Base_Projetos[[#This Row],[Total de tarefas]]=Base_Projetos[[#This Row],[Tarefas não iniciadas]],"Não iniciado",_xlfn.MINIFS(TAREFAS!H:H,TAREFAS!B:B,Base_Projetos[[#This Row],[Projeto]]))</f>
        <v>45520</v>
      </c>
      <c r="L5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45523</v>
      </c>
      <c r="M53" s="49">
        <f ca="1">SUM(Base_Projetos[[#This Row],[Tarefas Concluídas]:[Tarefas não iniciadas]])</f>
        <v>3</v>
      </c>
      <c r="N53" s="49">
        <f ca="1">COUNTIFS(tbl_PlanilhaB[Projeto],Base_Projetos[[#This Row],[Projeto]],tbl_PlanilhaB[Status],"Concluído")</f>
        <v>3</v>
      </c>
      <c r="O53" s="49">
        <f ca="1">COUNTIFS(tbl_PlanilhaB[Projeto],Base_Projetos[[#This Row],[Projeto]],tbl_PlanilhaB[Status],"Em andamento")</f>
        <v>0</v>
      </c>
      <c r="P53" s="49">
        <f ca="1">COUNTIFS(tbl_PlanilhaB[Projeto],Base_Projetos[[#This Row],[Projeto]],tbl_PlanilhaB[Status],"Atrasado")</f>
        <v>0</v>
      </c>
      <c r="Q53" s="50">
        <f ca="1">COUNTIFS(tbl_PlanilhaB[Projeto],Base_Projetos[[#This Row],[Projeto]],tbl_PlanilhaB[Status],"Não iniciado")</f>
        <v>0</v>
      </c>
      <c r="R5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53" s="52">
        <f ca="1">Base_Projetos[[#This Row],[Tarefas Concluídas]]/Base_Projetos[[#This Row],[Total de tarefas]]</f>
        <v>1</v>
      </c>
    </row>
    <row r="54" spans="1:19">
      <c r="A54" s="50">
        <f t="shared" si="1"/>
        <v>50</v>
      </c>
      <c r="B54" s="44" t="s">
        <v>111</v>
      </c>
      <c r="C54" s="44" t="s">
        <v>108</v>
      </c>
      <c r="D54" s="45" t="s">
        <v>86</v>
      </c>
      <c r="E54" s="43" t="s">
        <v>100</v>
      </c>
      <c r="F54" s="45">
        <v>1</v>
      </c>
      <c r="G54" s="46">
        <f>SUMIF(tbl_PlanilhaB[Projeto],Base_Projetos[[#This Row],[Projeto]],tbl_PlanilhaB[Valor previsto])</f>
        <v>0</v>
      </c>
      <c r="H54" s="46">
        <f>SUMIF(tbl_PlanilhaB[Projeto],Base_Projetos[[#This Row],[Projeto]],tbl_PlanilhaB[Valor gasto])</f>
        <v>0</v>
      </c>
      <c r="I54" s="47">
        <v>45520</v>
      </c>
      <c r="J54" s="47">
        <v>45523</v>
      </c>
      <c r="K54" s="48">
        <f ca="1">IF(Base_Projetos[[#This Row],[Total de tarefas]]=Base_Projetos[[#This Row],[Tarefas não iniciadas]],"Não iniciado",_xlfn.MINIFS(TAREFAS!H:H,TAREFAS!B:B,Base_Projetos[[#This Row],[Projeto]]))</f>
        <v>45520</v>
      </c>
      <c r="L5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45523</v>
      </c>
      <c r="M54" s="49">
        <f ca="1">SUM(Base_Projetos[[#This Row],[Tarefas Concluídas]:[Tarefas não iniciadas]])</f>
        <v>3</v>
      </c>
      <c r="N54" s="49">
        <f ca="1">COUNTIFS(tbl_PlanilhaB[Projeto],Base_Projetos[[#This Row],[Projeto]],tbl_PlanilhaB[Status],"Concluído")</f>
        <v>3</v>
      </c>
      <c r="O54" s="49">
        <f ca="1">COUNTIFS(tbl_PlanilhaB[Projeto],Base_Projetos[[#This Row],[Projeto]],tbl_PlanilhaB[Status],"Em andamento")</f>
        <v>0</v>
      </c>
      <c r="P54" s="49">
        <f ca="1">COUNTIFS(tbl_PlanilhaB[Projeto],Base_Projetos[[#This Row],[Projeto]],tbl_PlanilhaB[Status],"Atrasado")</f>
        <v>0</v>
      </c>
      <c r="Q54" s="50">
        <f ca="1">COUNTIFS(tbl_PlanilhaB[Projeto],Base_Projetos[[#This Row],[Projeto]],tbl_PlanilhaB[Status],"Não iniciado")</f>
        <v>0</v>
      </c>
      <c r="R5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54" s="52">
        <f ca="1">Base_Projetos[[#This Row],[Tarefas Concluídas]]/Base_Projetos[[#This Row],[Total de tarefas]]</f>
        <v>1</v>
      </c>
    </row>
    <row r="55" spans="1:19">
      <c r="A55" s="50">
        <f t="shared" si="1"/>
        <v>51</v>
      </c>
      <c r="B55" s="44" t="s">
        <v>112</v>
      </c>
      <c r="C55" s="44" t="s">
        <v>108</v>
      </c>
      <c r="D55" s="45" t="s">
        <v>86</v>
      </c>
      <c r="E55" s="43" t="s">
        <v>100</v>
      </c>
      <c r="F55" s="45">
        <v>1</v>
      </c>
      <c r="G55" s="46">
        <f>SUMIF(tbl_PlanilhaB[Projeto],Base_Projetos[[#This Row],[Projeto]],tbl_PlanilhaB[Valor previsto])</f>
        <v>0</v>
      </c>
      <c r="H55" s="46">
        <f>SUMIF(tbl_PlanilhaB[Projeto],Base_Projetos[[#This Row],[Projeto]],tbl_PlanilhaB[Valor gasto])</f>
        <v>0</v>
      </c>
      <c r="I55" s="47">
        <v>45532</v>
      </c>
      <c r="J55" s="47">
        <v>45534</v>
      </c>
      <c r="K55" s="48">
        <f ca="1">IF(Base_Projetos[[#This Row],[Total de tarefas]]=Base_Projetos[[#This Row],[Tarefas não iniciadas]],"Não iniciado",_xlfn.MINIFS(TAREFAS!H:H,TAREFAS!B:B,Base_Projetos[[#This Row],[Projeto]]))</f>
        <v>45532</v>
      </c>
      <c r="L5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45533</v>
      </c>
      <c r="M55" s="49">
        <f ca="1">SUM(Base_Projetos[[#This Row],[Tarefas Concluídas]:[Tarefas não iniciadas]])</f>
        <v>3</v>
      </c>
      <c r="N55" s="49">
        <f ca="1">COUNTIFS(tbl_PlanilhaB[Projeto],Base_Projetos[[#This Row],[Projeto]],tbl_PlanilhaB[Status],"Concluído")</f>
        <v>3</v>
      </c>
      <c r="O55" s="49">
        <f ca="1">COUNTIFS(tbl_PlanilhaB[Projeto],Base_Projetos[[#This Row],[Projeto]],tbl_PlanilhaB[Status],"Em andamento")</f>
        <v>0</v>
      </c>
      <c r="P55" s="49">
        <f ca="1">COUNTIFS(tbl_PlanilhaB[Projeto],Base_Projetos[[#This Row],[Projeto]],tbl_PlanilhaB[Status],"Atrasado")</f>
        <v>0</v>
      </c>
      <c r="Q55" s="50">
        <f ca="1">COUNTIFS(tbl_PlanilhaB[Projeto],Base_Projetos[[#This Row],[Projeto]],tbl_PlanilhaB[Status],"Não iniciado")</f>
        <v>0</v>
      </c>
      <c r="R5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55" s="52">
        <f ca="1">Base_Projetos[[#This Row],[Tarefas Concluídas]]/Base_Projetos[[#This Row],[Total de tarefas]]</f>
        <v>1</v>
      </c>
    </row>
    <row r="56" spans="1:19">
      <c r="A56" s="50">
        <f t="shared" si="1"/>
        <v>52</v>
      </c>
      <c r="B56" s="44" t="s">
        <v>113</v>
      </c>
      <c r="C56" s="44" t="s">
        <v>108</v>
      </c>
      <c r="D56" s="45" t="s">
        <v>86</v>
      </c>
      <c r="E56" s="43" t="s">
        <v>100</v>
      </c>
      <c r="F56" s="45">
        <v>1</v>
      </c>
      <c r="G56" s="46">
        <f>SUMIF(tbl_PlanilhaB[Projeto],Base_Projetos[[#This Row],[Projeto]],tbl_PlanilhaB[Valor previsto])</f>
        <v>0</v>
      </c>
      <c r="H56" s="46">
        <f>SUMIF(tbl_PlanilhaB[Projeto],Base_Projetos[[#This Row],[Projeto]],tbl_PlanilhaB[Valor gasto])</f>
        <v>0</v>
      </c>
      <c r="I56" s="47">
        <f>_xlfn.MINIFS(TAREFAS!E:E,TAREFAS!B:B,Base_Projetos[[#This Row],[Projeto]])</f>
        <v>45548</v>
      </c>
      <c r="J56" s="47">
        <f>_xlfn.MAXIFS(TAREFAS!G:G,TAREFAS!B:B,Base_Projetos[[#This Row],[Projeto]])</f>
        <v>45552</v>
      </c>
      <c r="K56" s="48">
        <f ca="1">IF(Base_Projetos[[#This Row],[Total de tarefas]]=Base_Projetos[[#This Row],[Tarefas não iniciadas]],"Não iniciado",_xlfn.MINIFS(TAREFAS!H:H,TAREFAS!B:B,Base_Projetos[[#This Row],[Projeto]]))</f>
        <v>45548</v>
      </c>
      <c r="L5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45551</v>
      </c>
      <c r="M56" s="49">
        <f ca="1">SUM(Base_Projetos[[#This Row],[Tarefas Concluídas]:[Tarefas não iniciadas]])</f>
        <v>2</v>
      </c>
      <c r="N56" s="49">
        <f ca="1">COUNTIFS(tbl_PlanilhaB[Projeto],Base_Projetos[[#This Row],[Projeto]],tbl_PlanilhaB[Status],"Concluído")</f>
        <v>2</v>
      </c>
      <c r="O56" s="49">
        <f ca="1">COUNTIFS(tbl_PlanilhaB[Projeto],Base_Projetos[[#This Row],[Projeto]],tbl_PlanilhaB[Status],"Em andamento")</f>
        <v>0</v>
      </c>
      <c r="P56" s="49">
        <f ca="1">COUNTIFS(tbl_PlanilhaB[Projeto],Base_Projetos[[#This Row],[Projeto]],tbl_PlanilhaB[Status],"Atrasado")</f>
        <v>0</v>
      </c>
      <c r="Q56" s="50">
        <f ca="1">COUNTIFS(tbl_PlanilhaB[Projeto],Base_Projetos[[#This Row],[Projeto]],tbl_PlanilhaB[Status],"Não iniciado")</f>
        <v>0</v>
      </c>
      <c r="R5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56" s="52">
        <f ca="1">Base_Projetos[[#This Row],[Tarefas Concluídas]]/Base_Projetos[[#This Row],[Total de tarefas]]</f>
        <v>1</v>
      </c>
    </row>
    <row r="57" spans="1:19">
      <c r="A57" s="50">
        <f t="shared" si="1"/>
        <v>53</v>
      </c>
      <c r="B57" s="44" t="s">
        <v>114</v>
      </c>
      <c r="C57" s="44" t="s">
        <v>115</v>
      </c>
      <c r="D57" s="45" t="s">
        <v>86</v>
      </c>
      <c r="E57" s="43" t="s">
        <v>100</v>
      </c>
      <c r="F57" s="45">
        <v>1</v>
      </c>
      <c r="G57" s="46">
        <f>SUMIF(tbl_PlanilhaB[Projeto],Base_Projetos[[#This Row],[Projeto]],tbl_PlanilhaB[Valor previsto])</f>
        <v>0</v>
      </c>
      <c r="H57" s="46">
        <f>SUMIF(tbl_PlanilhaB[Projeto],Base_Projetos[[#This Row],[Projeto]],tbl_PlanilhaB[Valor gasto])</f>
        <v>0</v>
      </c>
      <c r="I57" s="47">
        <f>_xlfn.MINIFS(TAREFAS!E:E,TAREFAS!B:B,Base_Projetos[[#This Row],[Projeto]])</f>
        <v>45551</v>
      </c>
      <c r="J57" s="47">
        <f>_xlfn.MAXIFS(TAREFAS!G:G,TAREFAS!B:B,Base_Projetos[[#This Row],[Projeto]])</f>
        <v>45552</v>
      </c>
      <c r="K57" s="48">
        <f ca="1">IF(Base_Projetos[[#This Row],[Total de tarefas]]=Base_Projetos[[#This Row],[Tarefas não iniciadas]],"Não iniciado",_xlfn.MINIFS(TAREFAS!H:H,TAREFAS!B:B,Base_Projetos[[#This Row],[Projeto]]))</f>
        <v>45551</v>
      </c>
      <c r="L5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45551</v>
      </c>
      <c r="M57" s="49">
        <f ca="1">SUM(Base_Projetos[[#This Row],[Tarefas Concluídas]:[Tarefas não iniciadas]])</f>
        <v>1</v>
      </c>
      <c r="N57" s="49">
        <f ca="1">COUNTIFS(tbl_PlanilhaB[Projeto],Base_Projetos[[#This Row],[Projeto]],tbl_PlanilhaB[Status],"Concluído")</f>
        <v>1</v>
      </c>
      <c r="O57" s="49">
        <f ca="1">COUNTIFS(tbl_PlanilhaB[Projeto],Base_Projetos[[#This Row],[Projeto]],tbl_PlanilhaB[Status],"Em andamento")</f>
        <v>0</v>
      </c>
      <c r="P57" s="49">
        <f ca="1">COUNTIFS(tbl_PlanilhaB[Projeto],Base_Projetos[[#This Row],[Projeto]],tbl_PlanilhaB[Status],"Atrasado")</f>
        <v>0</v>
      </c>
      <c r="Q57" s="50">
        <f ca="1">COUNTIFS(tbl_PlanilhaB[Projeto],Base_Projetos[[#This Row],[Projeto]],tbl_PlanilhaB[Status],"Não iniciado")</f>
        <v>0</v>
      </c>
      <c r="R5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57" s="52">
        <f ca="1">Base_Projetos[[#This Row],[Tarefas Concluídas]]/Base_Projetos[[#This Row],[Total de tarefas]]</f>
        <v>1</v>
      </c>
    </row>
    <row r="58" spans="1:19" ht="27">
      <c r="A58" s="50">
        <f t="shared" si="1"/>
        <v>54</v>
      </c>
      <c r="B58" s="44" t="s">
        <v>116</v>
      </c>
      <c r="C58" s="44" t="s">
        <v>117</v>
      </c>
      <c r="D58" s="45" t="s">
        <v>22</v>
      </c>
      <c r="E58" s="43" t="s">
        <v>118</v>
      </c>
      <c r="F58" s="45">
        <v>1</v>
      </c>
      <c r="G58" s="46">
        <f>SUMIF(tbl_PlanilhaB[Projeto],Base_Projetos[[#This Row],[Projeto]],tbl_PlanilhaB[Valor previsto])</f>
        <v>0</v>
      </c>
      <c r="H58" s="46">
        <f>SUMIF(tbl_PlanilhaB[Projeto],Base_Projetos[[#This Row],[Projeto]],tbl_PlanilhaB[Valor gasto])</f>
        <v>0</v>
      </c>
      <c r="I58" s="47">
        <f>_xlfn.MINIFS(TAREFAS!E:E,TAREFAS!B:B,Base_Projetos[[#This Row],[Projeto]])</f>
        <v>45553</v>
      </c>
      <c r="J58" s="47">
        <f>_xlfn.MAXIFS(TAREFAS!G:G,TAREFAS!B:B,Base_Projetos[[#This Row],[Projeto]])</f>
        <v>45559</v>
      </c>
      <c r="K58" s="48">
        <f ca="1">IF(Base_Projetos[[#This Row],[Total de tarefas]]=Base_Projetos[[#This Row],[Tarefas não iniciadas]],"Não iniciado",_xlfn.MINIFS(TAREFAS!H:H,TAREFAS!B:B,Base_Projetos[[#This Row],[Projeto]]))</f>
        <v>45553</v>
      </c>
      <c r="L5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45558</v>
      </c>
      <c r="M58" s="49">
        <f ca="1">SUM(Base_Projetos[[#This Row],[Tarefas Concluídas]:[Tarefas não iniciadas]])</f>
        <v>2</v>
      </c>
      <c r="N58" s="49">
        <f ca="1">COUNTIFS(tbl_PlanilhaB[Projeto],Base_Projetos[[#This Row],[Projeto]],tbl_PlanilhaB[Status],"Concluído")</f>
        <v>2</v>
      </c>
      <c r="O58" s="49">
        <f ca="1">COUNTIFS(tbl_PlanilhaB[Projeto],Base_Projetos[[#This Row],[Projeto]],tbl_PlanilhaB[Status],"Em andamento")</f>
        <v>0</v>
      </c>
      <c r="P58" s="49">
        <f ca="1">COUNTIFS(tbl_PlanilhaB[Projeto],Base_Projetos[[#This Row],[Projeto]],tbl_PlanilhaB[Status],"Atrasado")</f>
        <v>0</v>
      </c>
      <c r="Q58" s="50">
        <f ca="1">COUNTIFS(tbl_PlanilhaB[Projeto],Base_Projetos[[#This Row],[Projeto]],tbl_PlanilhaB[Status],"Não iniciado")</f>
        <v>0</v>
      </c>
      <c r="R5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58" s="52">
        <f ca="1">Base_Projetos[[#This Row],[Tarefas Concluídas]]/Base_Projetos[[#This Row],[Total de tarefas]]</f>
        <v>1</v>
      </c>
    </row>
    <row r="59" spans="1:19" ht="27">
      <c r="A59" s="50">
        <f t="shared" si="1"/>
        <v>55</v>
      </c>
      <c r="B59" s="44" t="s">
        <v>119</v>
      </c>
      <c r="C59" s="44" t="s">
        <v>120</v>
      </c>
      <c r="D59" s="45" t="s">
        <v>61</v>
      </c>
      <c r="E59" s="43" t="s">
        <v>100</v>
      </c>
      <c r="F59" s="45">
        <v>1</v>
      </c>
      <c r="G59" s="46">
        <f>SUMIF(tbl_PlanilhaB[Projeto],Base_Projetos[[#This Row],[Projeto]],tbl_PlanilhaB[Valor previsto])</f>
        <v>0</v>
      </c>
      <c r="H59" s="46">
        <f>SUMIF(tbl_PlanilhaB[Projeto],Base_Projetos[[#This Row],[Projeto]],tbl_PlanilhaB[Valor gasto])</f>
        <v>0</v>
      </c>
      <c r="I59" s="47">
        <f>_xlfn.MINIFS(TAREFAS!E:E,TAREFAS!B:B,Base_Projetos[[#This Row],[Projeto]])</f>
        <v>45538</v>
      </c>
      <c r="J59" s="47">
        <f>_xlfn.MAXIFS(TAREFAS!G:G,TAREFAS!B:B,Base_Projetos[[#This Row],[Projeto]])</f>
        <v>45540</v>
      </c>
      <c r="K59" s="48">
        <f ca="1">IF(Base_Projetos[[#This Row],[Total de tarefas]]=Base_Projetos[[#This Row],[Tarefas não iniciadas]],"Não iniciado",_xlfn.MINIFS(TAREFAS!H:H,TAREFAS!B:B,Base_Projetos[[#This Row],[Projeto]]))</f>
        <v>45538</v>
      </c>
      <c r="L5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45538</v>
      </c>
      <c r="M59" s="49">
        <f ca="1">SUM(Base_Projetos[[#This Row],[Tarefas Concluídas]:[Tarefas não iniciadas]])</f>
        <v>2</v>
      </c>
      <c r="N59" s="49">
        <f ca="1">COUNTIFS(tbl_PlanilhaB[Projeto],Base_Projetos[[#This Row],[Projeto]],tbl_PlanilhaB[Status],"Concluído")</f>
        <v>2</v>
      </c>
      <c r="O59" s="49">
        <f ca="1">COUNTIFS(tbl_PlanilhaB[Projeto],Base_Projetos[[#This Row],[Projeto]],tbl_PlanilhaB[Status],"Em andamento")</f>
        <v>0</v>
      </c>
      <c r="P59" s="49">
        <f ca="1">COUNTIFS(tbl_PlanilhaB[Projeto],Base_Projetos[[#This Row],[Projeto]],tbl_PlanilhaB[Status],"Atrasado")</f>
        <v>0</v>
      </c>
      <c r="Q59" s="50">
        <f ca="1">COUNTIFS(tbl_PlanilhaB[Projeto],Base_Projetos[[#This Row],[Projeto]],tbl_PlanilhaB[Status],"Não iniciado")</f>
        <v>0</v>
      </c>
      <c r="R5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59" s="52">
        <f ca="1">Base_Projetos[[#This Row],[Tarefas Concluídas]]/Base_Projetos[[#This Row],[Total de tarefas]]</f>
        <v>1</v>
      </c>
    </row>
    <row r="60" spans="1:19">
      <c r="A60" s="50">
        <f t="shared" si="1"/>
        <v>56</v>
      </c>
      <c r="B60" s="44" t="s">
        <v>121</v>
      </c>
      <c r="C60" s="44" t="s">
        <v>122</v>
      </c>
      <c r="D60" s="45" t="s">
        <v>22</v>
      </c>
      <c r="E60" s="43" t="s">
        <v>100</v>
      </c>
      <c r="F60" s="45">
        <v>1</v>
      </c>
      <c r="G60" s="46">
        <f>SUMIF(tbl_PlanilhaB[Projeto],Base_Projetos[[#This Row],[Projeto]],tbl_PlanilhaB[Valor previsto])</f>
        <v>0</v>
      </c>
      <c r="H60" s="46">
        <f>SUMIF(tbl_PlanilhaB[Projeto],Base_Projetos[[#This Row],[Projeto]],tbl_PlanilhaB[Valor gasto])</f>
        <v>0</v>
      </c>
      <c r="I60" s="47">
        <f>_xlfn.MINIFS(TAREFAS!E:E,TAREFAS!B:B,Base_Projetos[[#This Row],[Projeto]])</f>
        <v>45551</v>
      </c>
      <c r="J60" s="47">
        <f>_xlfn.MAXIFS(TAREFAS!G:G,TAREFAS!B:B,Base_Projetos[[#This Row],[Projeto]])</f>
        <v>45554</v>
      </c>
      <c r="K60" s="48">
        <f ca="1">IF(Base_Projetos[[#This Row],[Total de tarefas]]=Base_Projetos[[#This Row],[Tarefas não iniciadas]],"Não iniciado",_xlfn.MINIFS(TAREFAS!H:H,TAREFAS!B:B,Base_Projetos[[#This Row],[Projeto]]))</f>
        <v>45551</v>
      </c>
      <c r="L6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45551</v>
      </c>
      <c r="M60" s="49">
        <f ca="1">SUM(Base_Projetos[[#This Row],[Tarefas Concluídas]:[Tarefas não iniciadas]])</f>
        <v>1</v>
      </c>
      <c r="N60" s="49">
        <f ca="1">COUNTIFS(tbl_PlanilhaB[Projeto],Base_Projetos[[#This Row],[Projeto]],tbl_PlanilhaB[Status],"Concluído")</f>
        <v>1</v>
      </c>
      <c r="O60" s="49">
        <f ca="1">COUNTIFS(tbl_PlanilhaB[Projeto],Base_Projetos[[#This Row],[Projeto]],tbl_PlanilhaB[Status],"Em andamento")</f>
        <v>0</v>
      </c>
      <c r="P60" s="49">
        <f ca="1">COUNTIFS(tbl_PlanilhaB[Projeto],Base_Projetos[[#This Row],[Projeto]],tbl_PlanilhaB[Status],"Atrasado")</f>
        <v>0</v>
      </c>
      <c r="Q60" s="50">
        <f ca="1">COUNTIFS(tbl_PlanilhaB[Projeto],Base_Projetos[[#This Row],[Projeto]],tbl_PlanilhaB[Status],"Não iniciado")</f>
        <v>0</v>
      </c>
      <c r="R6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60" s="52">
        <f ca="1">Base_Projetos[[#This Row],[Tarefas Concluídas]]/Base_Projetos[[#This Row],[Total de tarefas]]</f>
        <v>1</v>
      </c>
    </row>
    <row r="61" spans="1:19">
      <c r="A61" s="50">
        <f t="shared" si="1"/>
        <v>57</v>
      </c>
      <c r="B61" s="44" t="s">
        <v>123</v>
      </c>
      <c r="C61" s="44" t="s">
        <v>108</v>
      </c>
      <c r="D61" s="45" t="s">
        <v>61</v>
      </c>
      <c r="E61" s="43" t="s">
        <v>100</v>
      </c>
      <c r="F61" s="45">
        <v>1</v>
      </c>
      <c r="G61" s="46">
        <f>SUMIF(tbl_PlanilhaB[Projeto],Base_Projetos[[#This Row],[Projeto]],tbl_PlanilhaB[Valor previsto])</f>
        <v>0</v>
      </c>
      <c r="H61" s="46">
        <f>SUMIF(tbl_PlanilhaB[Projeto],Base_Projetos[[#This Row],[Projeto]],tbl_PlanilhaB[Valor gasto])</f>
        <v>0</v>
      </c>
      <c r="I61" s="47">
        <f>_xlfn.MINIFS(TAREFAS!E:E,TAREFAS!B:B,Base_Projetos[[#This Row],[Projeto]])</f>
        <v>45558</v>
      </c>
      <c r="J61" s="47">
        <f>_xlfn.MAXIFS(TAREFAS!G:G,TAREFAS!B:B,Base_Projetos[[#This Row],[Projeto]])</f>
        <v>45559</v>
      </c>
      <c r="K61" s="48">
        <f ca="1">IF(Base_Projetos[[#This Row],[Total de tarefas]]=Base_Projetos[[#This Row],[Tarefas não iniciadas]],"Não iniciado",_xlfn.MINIFS(TAREFAS!H:H,TAREFAS!B:B,Base_Projetos[[#This Row],[Projeto]]))</f>
        <v>45558</v>
      </c>
      <c r="L6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45558</v>
      </c>
      <c r="M61" s="49">
        <f ca="1">SUM(Base_Projetos[[#This Row],[Tarefas Concluídas]:[Tarefas não iniciadas]])</f>
        <v>1</v>
      </c>
      <c r="N61" s="49">
        <f ca="1">COUNTIFS(tbl_PlanilhaB[Projeto],Base_Projetos[[#This Row],[Projeto]],tbl_PlanilhaB[Status],"Concluído")</f>
        <v>1</v>
      </c>
      <c r="O61" s="49">
        <f ca="1">COUNTIFS(tbl_PlanilhaB[Projeto],Base_Projetos[[#This Row],[Projeto]],tbl_PlanilhaB[Status],"Em andamento")</f>
        <v>0</v>
      </c>
      <c r="P61" s="49">
        <f ca="1">COUNTIFS(tbl_PlanilhaB[Projeto],Base_Projetos[[#This Row],[Projeto]],tbl_PlanilhaB[Status],"Atrasado")</f>
        <v>0</v>
      </c>
      <c r="Q61" s="50">
        <f ca="1">COUNTIFS(tbl_PlanilhaB[Projeto],Base_Projetos[[#This Row],[Projeto]],tbl_PlanilhaB[Status],"Não iniciado")</f>
        <v>0</v>
      </c>
      <c r="R6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61" s="52">
        <f ca="1">Base_Projetos[[#This Row],[Tarefas Concluídas]]/Base_Projetos[[#This Row],[Total de tarefas]]</f>
        <v>1</v>
      </c>
    </row>
    <row r="62" spans="1:19" ht="27">
      <c r="A62" s="50">
        <f t="shared" si="1"/>
        <v>58</v>
      </c>
      <c r="B62" s="44" t="s">
        <v>124</v>
      </c>
      <c r="C62" s="44" t="s">
        <v>125</v>
      </c>
      <c r="D62" s="45" t="s">
        <v>61</v>
      </c>
      <c r="E62" s="43" t="s">
        <v>100</v>
      </c>
      <c r="F62" s="45">
        <v>1</v>
      </c>
      <c r="G62" s="46">
        <f>SUMIF(tbl_PlanilhaB[Projeto],Base_Projetos[[#This Row],[Projeto]],tbl_PlanilhaB[Valor previsto])</f>
        <v>0</v>
      </c>
      <c r="H62" s="46">
        <f>SUMIF(tbl_PlanilhaB[Projeto],Base_Projetos[[#This Row],[Projeto]],tbl_PlanilhaB[Valor gasto])</f>
        <v>0</v>
      </c>
      <c r="I62" s="47">
        <f>_xlfn.MINIFS(TAREFAS!E:E,TAREFAS!B:B,Base_Projetos[[#This Row],[Projeto]])</f>
        <v>45538</v>
      </c>
      <c r="J62" s="47">
        <f>_xlfn.MAXIFS(TAREFAS!G:G,TAREFAS!B:B,Base_Projetos[[#This Row],[Projeto]])</f>
        <v>45540</v>
      </c>
      <c r="K62" s="48">
        <f ca="1">IF(Base_Projetos[[#This Row],[Total de tarefas]]=Base_Projetos[[#This Row],[Tarefas não iniciadas]],"Não iniciado",_xlfn.MINIFS(TAREFAS!H:H,TAREFAS!B:B,Base_Projetos[[#This Row],[Projeto]]))</f>
        <v>45538</v>
      </c>
      <c r="L6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45538</v>
      </c>
      <c r="M62" s="49">
        <f ca="1">SUM(Base_Projetos[[#This Row],[Tarefas Concluídas]:[Tarefas não iniciadas]])</f>
        <v>1</v>
      </c>
      <c r="N62" s="49">
        <f ca="1">COUNTIFS(tbl_PlanilhaB[Projeto],Base_Projetos[[#This Row],[Projeto]],tbl_PlanilhaB[Status],"Concluído")</f>
        <v>1</v>
      </c>
      <c r="O62" s="49">
        <f ca="1">COUNTIFS(tbl_PlanilhaB[Projeto],Base_Projetos[[#This Row],[Projeto]],tbl_PlanilhaB[Status],"Em andamento")</f>
        <v>0</v>
      </c>
      <c r="P62" s="49">
        <f ca="1">COUNTIFS(tbl_PlanilhaB[Projeto],Base_Projetos[[#This Row],[Projeto]],tbl_PlanilhaB[Status],"Atrasado")</f>
        <v>0</v>
      </c>
      <c r="Q62" s="50">
        <f ca="1">COUNTIFS(tbl_PlanilhaB[Projeto],Base_Projetos[[#This Row],[Projeto]],tbl_PlanilhaB[Status],"Não iniciado")</f>
        <v>0</v>
      </c>
      <c r="R6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62" s="52">
        <f ca="1">Base_Projetos[[#This Row],[Tarefas Concluídas]]/Base_Projetos[[#This Row],[Total de tarefas]]</f>
        <v>1</v>
      </c>
    </row>
    <row r="63" spans="1:19" ht="27">
      <c r="A63" s="50">
        <f t="shared" si="1"/>
        <v>59</v>
      </c>
      <c r="B63" s="44" t="s">
        <v>126</v>
      </c>
      <c r="C63" s="44" t="s">
        <v>127</v>
      </c>
      <c r="D63" s="45" t="s">
        <v>22</v>
      </c>
      <c r="E63" s="43" t="s">
        <v>118</v>
      </c>
      <c r="F63" s="45">
        <v>1</v>
      </c>
      <c r="G63" s="46">
        <f>SUMIF(tbl_PlanilhaB[Projeto],Base_Projetos[[#This Row],[Projeto]],tbl_PlanilhaB[Valor previsto])</f>
        <v>0</v>
      </c>
      <c r="H63" s="46">
        <f>SUMIF(tbl_PlanilhaB[Projeto],Base_Projetos[[#This Row],[Projeto]],tbl_PlanilhaB[Valor gasto])</f>
        <v>0</v>
      </c>
      <c r="I63" s="47">
        <f>_xlfn.MINIFS(TAREFAS!E:E,TAREFAS!B:B,Base_Projetos[[#This Row],[Projeto]])</f>
        <v>45565</v>
      </c>
      <c r="J63" s="47">
        <f>_xlfn.MAXIFS(TAREFAS!G:G,TAREFAS!B:B,Base_Projetos[[#This Row],[Projeto]])</f>
        <v>45568</v>
      </c>
      <c r="K63" s="48">
        <f ca="1">IF(Base_Projetos[[#This Row],[Total de tarefas]]=Base_Projetos[[#This Row],[Tarefas não iniciadas]],"Não iniciado",_xlfn.MINIFS(TAREFAS!H:H,TAREFAS!B:B,Base_Projetos[[#This Row],[Projeto]]))</f>
        <v>45565</v>
      </c>
      <c r="L6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45567</v>
      </c>
      <c r="M63" s="49">
        <f ca="1">SUM(Base_Projetos[[#This Row],[Tarefas Concluídas]:[Tarefas não iniciadas]])</f>
        <v>2</v>
      </c>
      <c r="N63" s="49">
        <f ca="1">COUNTIFS(tbl_PlanilhaB[Projeto],Base_Projetos[[#This Row],[Projeto]],tbl_PlanilhaB[Status],"Concluído")</f>
        <v>2</v>
      </c>
      <c r="O63" s="49">
        <f ca="1">COUNTIFS(tbl_PlanilhaB[Projeto],Base_Projetos[[#This Row],[Projeto]],tbl_PlanilhaB[Status],"Em andamento")</f>
        <v>0</v>
      </c>
      <c r="P63" s="49">
        <f ca="1">COUNTIFS(tbl_PlanilhaB[Projeto],Base_Projetos[[#This Row],[Projeto]],tbl_PlanilhaB[Status],"Atrasado")</f>
        <v>0</v>
      </c>
      <c r="Q63" s="50">
        <f ca="1">COUNTIFS(tbl_PlanilhaB[Projeto],Base_Projetos[[#This Row],[Projeto]],tbl_PlanilhaB[Status],"Não iniciado")</f>
        <v>0</v>
      </c>
      <c r="R6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63" s="52">
        <f ca="1">Base_Projetos[[#This Row],[Tarefas Concluídas]]/Base_Projetos[[#This Row],[Total de tarefas]]</f>
        <v>1</v>
      </c>
    </row>
    <row r="64" spans="1:19">
      <c r="A64" s="50">
        <f t="shared" si="1"/>
        <v>60</v>
      </c>
      <c r="B64" s="44" t="s">
        <v>128</v>
      </c>
      <c r="C64" s="44"/>
      <c r="D64" s="45" t="s">
        <v>22</v>
      </c>
      <c r="E64" s="43" t="s">
        <v>118</v>
      </c>
      <c r="F64" s="45">
        <v>1</v>
      </c>
      <c r="G64" s="46">
        <f>SUMIF(tbl_PlanilhaB[Projeto],Base_Projetos[[#This Row],[Projeto]],tbl_PlanilhaB[Valor previsto])</f>
        <v>0</v>
      </c>
      <c r="H64" s="46">
        <f>SUMIF(tbl_PlanilhaB[Projeto],Base_Projetos[[#This Row],[Projeto]],tbl_PlanilhaB[Valor gasto])</f>
        <v>0</v>
      </c>
      <c r="I64" s="47">
        <f>_xlfn.MINIFS(TAREFAS!E:E,TAREFAS!B:B,Base_Projetos[[#This Row],[Projeto]])</f>
        <v>45569</v>
      </c>
      <c r="J64" s="47">
        <f>_xlfn.MAXIFS(TAREFAS!G:G,TAREFAS!B:B,Base_Projetos[[#This Row],[Projeto]])</f>
        <v>45597</v>
      </c>
      <c r="K64" s="48">
        <f ca="1">IF(Base_Projetos[[#This Row],[Total de tarefas]]=Base_Projetos[[#This Row],[Tarefas não iniciadas]],"Não iniciado",_xlfn.MINIFS(TAREFAS!H:H,TAREFAS!B:B,Base_Projetos[[#This Row],[Projeto]]))</f>
        <v>45569</v>
      </c>
      <c r="L6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45575</v>
      </c>
      <c r="M64" s="49">
        <f ca="1">SUM(Base_Projetos[[#This Row],[Tarefas Concluídas]:[Tarefas não iniciadas]])</f>
        <v>4</v>
      </c>
      <c r="N64" s="49">
        <f ca="1">COUNTIFS(tbl_PlanilhaB[Projeto],Base_Projetos[[#This Row],[Projeto]],tbl_PlanilhaB[Status],"Concluído")</f>
        <v>4</v>
      </c>
      <c r="O64" s="49">
        <f ca="1">COUNTIFS(tbl_PlanilhaB[Projeto],Base_Projetos[[#This Row],[Projeto]],tbl_PlanilhaB[Status],"Em andamento")</f>
        <v>0</v>
      </c>
      <c r="P64" s="49">
        <f ca="1">COUNTIFS(tbl_PlanilhaB[Projeto],Base_Projetos[[#This Row],[Projeto]],tbl_PlanilhaB[Status],"Atrasado")</f>
        <v>0</v>
      </c>
      <c r="Q64" s="50">
        <f ca="1">COUNTIFS(tbl_PlanilhaB[Projeto],Base_Projetos[[#This Row],[Projeto]],tbl_PlanilhaB[Status],"Não iniciado")</f>
        <v>0</v>
      </c>
      <c r="R6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64" s="52">
        <f ca="1">Base_Projetos[[#This Row],[Tarefas Concluídas]]/Base_Projetos[[#This Row],[Total de tarefas]]</f>
        <v>1</v>
      </c>
    </row>
    <row r="65" spans="1:19" ht="27">
      <c r="A65" s="50">
        <f t="shared" si="1"/>
        <v>61</v>
      </c>
      <c r="B65" s="44" t="s">
        <v>129</v>
      </c>
      <c r="C65" s="44" t="s">
        <v>130</v>
      </c>
      <c r="D65" s="45" t="s">
        <v>22</v>
      </c>
      <c r="E65" s="43" t="s">
        <v>118</v>
      </c>
      <c r="F65" s="45">
        <v>1</v>
      </c>
      <c r="G65" s="46">
        <f>SUMIF(tbl_PlanilhaB[Projeto],Base_Projetos[[#This Row],[Projeto]],tbl_PlanilhaB[Valor previsto])</f>
        <v>0</v>
      </c>
      <c r="H65" s="46">
        <f>SUMIF(tbl_PlanilhaB[Projeto],Base_Projetos[[#This Row],[Projeto]],tbl_PlanilhaB[Valor gasto])</f>
        <v>0</v>
      </c>
      <c r="I65" s="47">
        <f>_xlfn.MINIFS(TAREFAS!E:E,TAREFAS!B:B,Base_Projetos[[#This Row],[Projeto]])</f>
        <v>45583</v>
      </c>
      <c r="J65" s="47">
        <f>_xlfn.MAXIFS(TAREFAS!G:G,TAREFAS!B:B,Base_Projetos[[#This Row],[Projeto]])</f>
        <v>45595</v>
      </c>
      <c r="K65" s="48">
        <f ca="1">IF(Base_Projetos[[#This Row],[Total de tarefas]]=Base_Projetos[[#This Row],[Tarefas não iniciadas]],"Não iniciado",_xlfn.MINIFS(TAREFAS!H:H,TAREFAS!B:B,Base_Projetos[[#This Row],[Projeto]]))</f>
        <v>45583</v>
      </c>
      <c r="L6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45586</v>
      </c>
      <c r="M65" s="49">
        <f ca="1">SUM(Base_Projetos[[#This Row],[Tarefas Concluídas]:[Tarefas não iniciadas]])</f>
        <v>2</v>
      </c>
      <c r="N65" s="49">
        <f ca="1">COUNTIFS(tbl_PlanilhaB[Projeto],Base_Projetos[[#This Row],[Projeto]],tbl_PlanilhaB[Status],"Concluído")</f>
        <v>2</v>
      </c>
      <c r="O65" s="49">
        <f ca="1">COUNTIFS(tbl_PlanilhaB[Projeto],Base_Projetos[[#This Row],[Projeto]],tbl_PlanilhaB[Status],"Em andamento")</f>
        <v>0</v>
      </c>
      <c r="P65" s="49">
        <f ca="1">COUNTIFS(tbl_PlanilhaB[Projeto],Base_Projetos[[#This Row],[Projeto]],tbl_PlanilhaB[Status],"Atrasado")</f>
        <v>0</v>
      </c>
      <c r="Q65" s="50">
        <f ca="1">COUNTIFS(tbl_PlanilhaB[Projeto],Base_Projetos[[#This Row],[Projeto]],tbl_PlanilhaB[Status],"Não iniciado")</f>
        <v>0</v>
      </c>
      <c r="R6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65" s="52">
        <f ca="1">Base_Projetos[[#This Row],[Tarefas Concluídas]]/Base_Projetos[[#This Row],[Total de tarefas]]</f>
        <v>1</v>
      </c>
    </row>
    <row r="66" spans="1:19">
      <c r="A66" s="50">
        <f t="shared" si="1"/>
        <v>62</v>
      </c>
      <c r="B66" s="44" t="s">
        <v>131</v>
      </c>
      <c r="C66" s="44" t="s">
        <v>132</v>
      </c>
      <c r="D66" s="45" t="s">
        <v>22</v>
      </c>
      <c r="E66" s="43" t="s">
        <v>100</v>
      </c>
      <c r="F66" s="45">
        <v>1</v>
      </c>
      <c r="G66" s="46">
        <f>SUMIF(tbl_PlanilhaB[Projeto],Base_Projetos[[#This Row],[Projeto]],tbl_PlanilhaB[Valor previsto])</f>
        <v>0</v>
      </c>
      <c r="H66" s="46">
        <f>SUMIF(tbl_PlanilhaB[Projeto],Base_Projetos[[#This Row],[Projeto]],tbl_PlanilhaB[Valor gasto])</f>
        <v>0</v>
      </c>
      <c r="I66" s="47">
        <f>_xlfn.MINIFS(TAREFAS!E:E,TAREFAS!B:B,Base_Projetos[[#This Row],[Projeto]])</f>
        <v>45589</v>
      </c>
      <c r="J66" s="47">
        <f>_xlfn.MAXIFS(TAREFAS!G:G,TAREFAS!B:B,Base_Projetos[[#This Row],[Projeto]])</f>
        <v>45593</v>
      </c>
      <c r="K66" s="48">
        <f ca="1">IF(Base_Projetos[[#This Row],[Total de tarefas]]=Base_Projetos[[#This Row],[Tarefas não iniciadas]],"Não iniciado",_xlfn.MINIFS(TAREFAS!H:H,TAREFAS!B:B,Base_Projetos[[#This Row],[Projeto]]))</f>
        <v>45589</v>
      </c>
      <c r="L6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45589</v>
      </c>
      <c r="M66" s="49">
        <f ca="1">SUM(Base_Projetos[[#This Row],[Tarefas Concluídas]:[Tarefas não iniciadas]])</f>
        <v>1</v>
      </c>
      <c r="N66" s="49">
        <f ca="1">COUNTIFS(tbl_PlanilhaB[Projeto],Base_Projetos[[#This Row],[Projeto]],tbl_PlanilhaB[Status],"Concluído")</f>
        <v>1</v>
      </c>
      <c r="O66" s="49">
        <f ca="1">COUNTIFS(tbl_PlanilhaB[Projeto],Base_Projetos[[#This Row],[Projeto]],tbl_PlanilhaB[Status],"Em andamento")</f>
        <v>0</v>
      </c>
      <c r="P66" s="49">
        <f ca="1">COUNTIFS(tbl_PlanilhaB[Projeto],Base_Projetos[[#This Row],[Projeto]],tbl_PlanilhaB[Status],"Atrasado")</f>
        <v>0</v>
      </c>
      <c r="Q66" s="50">
        <f ca="1">COUNTIFS(tbl_PlanilhaB[Projeto],Base_Projetos[[#This Row],[Projeto]],tbl_PlanilhaB[Status],"Não iniciado")</f>
        <v>0</v>
      </c>
      <c r="R6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66" s="52">
        <f ca="1">Base_Projetos[[#This Row],[Tarefas Concluídas]]/Base_Projetos[[#This Row],[Total de tarefas]]</f>
        <v>1</v>
      </c>
    </row>
    <row r="67" spans="1:19">
      <c r="A67" s="50">
        <f t="shared" si="1"/>
        <v>63</v>
      </c>
      <c r="B67" s="44" t="s">
        <v>133</v>
      </c>
      <c r="C67" s="44" t="s">
        <v>132</v>
      </c>
      <c r="D67" s="45" t="s">
        <v>22</v>
      </c>
      <c r="E67" s="43" t="s">
        <v>100</v>
      </c>
      <c r="F67" s="45">
        <v>1</v>
      </c>
      <c r="G67" s="46">
        <f>SUMIF(tbl_PlanilhaB[Projeto],Base_Projetos[[#This Row],[Projeto]],tbl_PlanilhaB[Valor previsto])</f>
        <v>0</v>
      </c>
      <c r="H67" s="46">
        <f>SUMIF(tbl_PlanilhaB[Projeto],Base_Projetos[[#This Row],[Projeto]],tbl_PlanilhaB[Valor gasto])</f>
        <v>0</v>
      </c>
      <c r="I67" s="47">
        <f>_xlfn.MINIFS(TAREFAS!E:E,TAREFAS!B:B,Base_Projetos[[#This Row],[Projeto]])</f>
        <v>45593</v>
      </c>
      <c r="J67" s="47">
        <f>_xlfn.MAXIFS(TAREFAS!G:G,TAREFAS!B:B,Base_Projetos[[#This Row],[Projeto]])</f>
        <v>45595</v>
      </c>
      <c r="K67" s="48">
        <f ca="1">IF(Base_Projetos[[#This Row],[Total de tarefas]]=Base_Projetos[[#This Row],[Tarefas não iniciadas]],"Não iniciado",_xlfn.MINIFS(TAREFAS!H:H,TAREFAS!B:B,Base_Projetos[[#This Row],[Projeto]]))</f>
        <v>45593</v>
      </c>
      <c r="L6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45593</v>
      </c>
      <c r="M67" s="49">
        <f ca="1">SUM(Base_Projetos[[#This Row],[Tarefas Concluídas]:[Tarefas não iniciadas]])</f>
        <v>1</v>
      </c>
      <c r="N67" s="49">
        <f ca="1">COUNTIFS(tbl_PlanilhaB[Projeto],Base_Projetos[[#This Row],[Projeto]],tbl_PlanilhaB[Status],"Concluído")</f>
        <v>1</v>
      </c>
      <c r="O67" s="49">
        <f ca="1">COUNTIFS(tbl_PlanilhaB[Projeto],Base_Projetos[[#This Row],[Projeto]],tbl_PlanilhaB[Status],"Em andamento")</f>
        <v>0</v>
      </c>
      <c r="P67" s="49">
        <f ca="1">COUNTIFS(tbl_PlanilhaB[Projeto],Base_Projetos[[#This Row],[Projeto]],tbl_PlanilhaB[Status],"Atrasado")</f>
        <v>0</v>
      </c>
      <c r="Q67" s="50">
        <f ca="1">COUNTIFS(tbl_PlanilhaB[Projeto],Base_Projetos[[#This Row],[Projeto]],tbl_PlanilhaB[Status],"Não iniciado")</f>
        <v>0</v>
      </c>
      <c r="R6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67" s="52">
        <f ca="1">Base_Projetos[[#This Row],[Tarefas Concluídas]]/Base_Projetos[[#This Row],[Total de tarefas]]</f>
        <v>1</v>
      </c>
    </row>
    <row r="68" spans="1:19">
      <c r="A68" s="50">
        <f t="shared" si="1"/>
        <v>64</v>
      </c>
      <c r="B68" s="44" t="s">
        <v>134</v>
      </c>
      <c r="C68" s="44" t="s">
        <v>132</v>
      </c>
      <c r="D68" s="45" t="s">
        <v>22</v>
      </c>
      <c r="E68" s="43" t="s">
        <v>100</v>
      </c>
      <c r="F68" s="45">
        <v>1</v>
      </c>
      <c r="G68" s="46">
        <f>SUMIF(tbl_PlanilhaB[Projeto],Base_Projetos[[#This Row],[Projeto]],tbl_PlanilhaB[Valor previsto])</f>
        <v>0</v>
      </c>
      <c r="H68" s="46">
        <f>SUMIF(tbl_PlanilhaB[Projeto],Base_Projetos[[#This Row],[Projeto]],tbl_PlanilhaB[Valor gasto])</f>
        <v>0</v>
      </c>
      <c r="I68" s="47">
        <f>_xlfn.MINIFS(TAREFAS!E:E,TAREFAS!B:B,Base_Projetos[[#This Row],[Projeto]])</f>
        <v>45594</v>
      </c>
      <c r="J68" s="47">
        <f>_xlfn.MAXIFS(TAREFAS!G:G,TAREFAS!B:B,Base_Projetos[[#This Row],[Projeto]])</f>
        <v>45597</v>
      </c>
      <c r="K68" s="48">
        <f ca="1">IF(Base_Projetos[[#This Row],[Total de tarefas]]=Base_Projetos[[#This Row],[Tarefas não iniciadas]],"Não iniciado",_xlfn.MINIFS(TAREFAS!H:H,TAREFAS!B:B,Base_Projetos[[#This Row],[Projeto]]))</f>
        <v>45594</v>
      </c>
      <c r="L6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45595</v>
      </c>
      <c r="M68" s="49">
        <f ca="1">SUM(Base_Projetos[[#This Row],[Tarefas Concluídas]:[Tarefas não iniciadas]])</f>
        <v>2</v>
      </c>
      <c r="N68" s="49">
        <f ca="1">COUNTIFS(tbl_PlanilhaB[Projeto],Base_Projetos[[#This Row],[Projeto]],tbl_PlanilhaB[Status],"Concluído")</f>
        <v>2</v>
      </c>
      <c r="O68" s="49">
        <f ca="1">COUNTIFS(tbl_PlanilhaB[Projeto],Base_Projetos[[#This Row],[Projeto]],tbl_PlanilhaB[Status],"Em andamento")</f>
        <v>0</v>
      </c>
      <c r="P68" s="49">
        <f ca="1">COUNTIFS(tbl_PlanilhaB[Projeto],Base_Projetos[[#This Row],[Projeto]],tbl_PlanilhaB[Status],"Atrasado")</f>
        <v>0</v>
      </c>
      <c r="Q68" s="50">
        <f ca="1">COUNTIFS(tbl_PlanilhaB[Projeto],Base_Projetos[[#This Row],[Projeto]],tbl_PlanilhaB[Status],"Não iniciado")</f>
        <v>0</v>
      </c>
      <c r="R6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68" s="52">
        <f ca="1">Base_Projetos[[#This Row],[Tarefas Concluídas]]/Base_Projetos[[#This Row],[Total de tarefas]]</f>
        <v>1</v>
      </c>
    </row>
    <row r="69" spans="1:19">
      <c r="A69" s="50">
        <f t="shared" si="1"/>
        <v>65</v>
      </c>
      <c r="B69" s="44" t="s">
        <v>135</v>
      </c>
      <c r="C69" s="44" t="s">
        <v>108</v>
      </c>
      <c r="D69" s="45" t="s">
        <v>86</v>
      </c>
      <c r="E69" s="43" t="s">
        <v>100</v>
      </c>
      <c r="F69" s="45">
        <v>1</v>
      </c>
      <c r="G69" s="46">
        <f>SUMIF(tbl_PlanilhaB[Projeto],Base_Projetos[[#This Row],[Projeto]],tbl_PlanilhaB[Valor previsto])</f>
        <v>0</v>
      </c>
      <c r="H69" s="46">
        <f>SUMIF(tbl_PlanilhaB[Projeto],Base_Projetos[[#This Row],[Projeto]],tbl_PlanilhaB[Valor gasto])</f>
        <v>0</v>
      </c>
      <c r="I69" s="47">
        <f>_xlfn.MINIFS(TAREFAS!E:E,TAREFAS!B:B,Base_Projetos[[#This Row],[Projeto]])</f>
        <v>45594</v>
      </c>
      <c r="J69" s="47">
        <f>_xlfn.MAXIFS(TAREFAS!G:G,TAREFAS!B:B,Base_Projetos[[#This Row],[Projeto]])</f>
        <v>45596</v>
      </c>
      <c r="K69" s="48">
        <f ca="1">IF(Base_Projetos[[#This Row],[Total de tarefas]]=Base_Projetos[[#This Row],[Tarefas não iniciadas]],"Não iniciado",_xlfn.MINIFS(TAREFAS!H:H,TAREFAS!B:B,Base_Projetos[[#This Row],[Projeto]]))</f>
        <v>45594</v>
      </c>
      <c r="L6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45595</v>
      </c>
      <c r="M69" s="49">
        <f ca="1">SUM(Base_Projetos[[#This Row],[Tarefas Concluídas]:[Tarefas não iniciadas]])</f>
        <v>2</v>
      </c>
      <c r="N69" s="49">
        <f ca="1">COUNTIFS(tbl_PlanilhaB[Projeto],Base_Projetos[[#This Row],[Projeto]],tbl_PlanilhaB[Status],"Concluído")</f>
        <v>2</v>
      </c>
      <c r="O69" s="49">
        <f ca="1">COUNTIFS(tbl_PlanilhaB[Projeto],Base_Projetos[[#This Row],[Projeto]],tbl_PlanilhaB[Status],"Em andamento")</f>
        <v>0</v>
      </c>
      <c r="P69" s="49">
        <f ca="1">COUNTIFS(tbl_PlanilhaB[Projeto],Base_Projetos[[#This Row],[Projeto]],tbl_PlanilhaB[Status],"Atrasado")</f>
        <v>0</v>
      </c>
      <c r="Q69" s="50">
        <f ca="1">COUNTIFS(tbl_PlanilhaB[Projeto],Base_Projetos[[#This Row],[Projeto]],tbl_PlanilhaB[Status],"Não iniciado")</f>
        <v>0</v>
      </c>
      <c r="R6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69" s="52">
        <f ca="1">Base_Projetos[[#This Row],[Tarefas Concluídas]]/Base_Projetos[[#This Row],[Total de tarefas]]</f>
        <v>1</v>
      </c>
    </row>
    <row r="70" spans="1:19" ht="27">
      <c r="A70" s="50">
        <f t="shared" ref="A70:A101" si="2">A69+1</f>
        <v>66</v>
      </c>
      <c r="B70" s="44" t="s">
        <v>136</v>
      </c>
      <c r="C70" s="44" t="s">
        <v>137</v>
      </c>
      <c r="D70" s="45" t="s">
        <v>61</v>
      </c>
      <c r="E70" s="43" t="s">
        <v>100</v>
      </c>
      <c r="F70" s="45">
        <v>1</v>
      </c>
      <c r="G70" s="46">
        <f>SUMIF(tbl_PlanilhaB[Projeto],Base_Projetos[[#This Row],[Projeto]],tbl_PlanilhaB[Valor previsto])</f>
        <v>0</v>
      </c>
      <c r="H70" s="46">
        <f>SUMIF(tbl_PlanilhaB[Projeto],Base_Projetos[[#This Row],[Projeto]],tbl_PlanilhaB[Valor gasto])</f>
        <v>0</v>
      </c>
      <c r="I70" s="47">
        <f>_xlfn.MINIFS(TAREFAS!E:E,TAREFAS!B:B,Base_Projetos[[#This Row],[Projeto]])</f>
        <v>45600</v>
      </c>
      <c r="J70" s="47">
        <f>_xlfn.MAXIFS(TAREFAS!G:G,TAREFAS!B:B,Base_Projetos[[#This Row],[Projeto]])</f>
        <v>45621</v>
      </c>
      <c r="K70" s="48">
        <f ca="1">IF(Base_Projetos[[#This Row],[Total de tarefas]]=Base_Projetos[[#This Row],[Tarefas não iniciadas]],"Não iniciado",_xlfn.MINIFS(TAREFAS!H:H,TAREFAS!B:B,Base_Projetos[[#This Row],[Projeto]]))</f>
        <v>45600</v>
      </c>
      <c r="L7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45600</v>
      </c>
      <c r="M70" s="49">
        <f ca="1">SUM(Base_Projetos[[#This Row],[Tarefas Concluídas]:[Tarefas não iniciadas]])</f>
        <v>1</v>
      </c>
      <c r="N70" s="49">
        <f ca="1">COUNTIFS(tbl_PlanilhaB[Projeto],Base_Projetos[[#This Row],[Projeto]],tbl_PlanilhaB[Status],"Concluído")</f>
        <v>1</v>
      </c>
      <c r="O70" s="49">
        <f ca="1">COUNTIFS(tbl_PlanilhaB[Projeto],Base_Projetos[[#This Row],[Projeto]],tbl_PlanilhaB[Status],"Em andamento")</f>
        <v>0</v>
      </c>
      <c r="P70" s="49">
        <f ca="1">COUNTIFS(tbl_PlanilhaB[Projeto],Base_Projetos[[#This Row],[Projeto]],tbl_PlanilhaB[Status],"Atrasado")</f>
        <v>0</v>
      </c>
      <c r="Q70" s="50">
        <f ca="1">COUNTIFS(tbl_PlanilhaB[Projeto],Base_Projetos[[#This Row],[Projeto]],tbl_PlanilhaB[Status],"Não iniciado")</f>
        <v>0</v>
      </c>
      <c r="R7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70" s="52">
        <f ca="1">Base_Projetos[[#This Row],[Tarefas Concluídas]]/Base_Projetos[[#This Row],[Total de tarefas]]</f>
        <v>1</v>
      </c>
    </row>
    <row r="71" spans="1:19">
      <c r="A71" s="50">
        <f t="shared" si="2"/>
        <v>67</v>
      </c>
      <c r="B71" s="44" t="s">
        <v>138</v>
      </c>
      <c r="C71" s="44" t="s">
        <v>139</v>
      </c>
      <c r="D71" s="45" t="s">
        <v>22</v>
      </c>
      <c r="E71" s="43" t="s">
        <v>118</v>
      </c>
      <c r="F71" s="45">
        <v>1</v>
      </c>
      <c r="G71" s="46">
        <f>SUMIF(tbl_PlanilhaB[Projeto],Base_Projetos[[#This Row],[Projeto]],tbl_PlanilhaB[Valor previsto])</f>
        <v>0</v>
      </c>
      <c r="H71" s="46">
        <f>SUMIF(tbl_PlanilhaB[Projeto],Base_Projetos[[#This Row],[Projeto]],tbl_PlanilhaB[Valor gasto])</f>
        <v>0</v>
      </c>
      <c r="I71" s="47">
        <f>_xlfn.MINIFS(TAREFAS!E:E,TAREFAS!B:B,Base_Projetos[[#This Row],[Projeto]])</f>
        <v>45597</v>
      </c>
      <c r="J71" s="47">
        <f>_xlfn.MAXIFS(TAREFAS!G:G,TAREFAS!B:B,Base_Projetos[[#This Row],[Projeto]])</f>
        <v>45604</v>
      </c>
      <c r="K71" s="48">
        <f ca="1">IF(Base_Projetos[[#This Row],[Total de tarefas]]=Base_Projetos[[#This Row],[Tarefas não iniciadas]],"Não iniciado",_xlfn.MINIFS(TAREFAS!H:H,TAREFAS!B:B,Base_Projetos[[#This Row],[Projeto]]))</f>
        <v>45600</v>
      </c>
      <c r="L7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45604</v>
      </c>
      <c r="M71" s="49">
        <f ca="1">SUM(Base_Projetos[[#This Row],[Tarefas Concluídas]:[Tarefas não iniciadas]])</f>
        <v>2</v>
      </c>
      <c r="N71" s="49">
        <f ca="1">COUNTIFS(tbl_PlanilhaB[Projeto],Base_Projetos[[#This Row],[Projeto]],tbl_PlanilhaB[Status],"Concluído")</f>
        <v>2</v>
      </c>
      <c r="O71" s="49">
        <f ca="1">COUNTIFS(tbl_PlanilhaB[Projeto],Base_Projetos[[#This Row],[Projeto]],tbl_PlanilhaB[Status],"Em andamento")</f>
        <v>0</v>
      </c>
      <c r="P71" s="49">
        <f ca="1">COUNTIFS(tbl_PlanilhaB[Projeto],Base_Projetos[[#This Row],[Projeto]],tbl_PlanilhaB[Status],"Atrasado")</f>
        <v>0</v>
      </c>
      <c r="Q71" s="50">
        <f ca="1">COUNTIFS(tbl_PlanilhaB[Projeto],Base_Projetos[[#This Row],[Projeto]],tbl_PlanilhaB[Status],"Não iniciado")</f>
        <v>0</v>
      </c>
      <c r="R7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71" s="52">
        <f ca="1">Base_Projetos[[#This Row],[Tarefas Concluídas]]/Base_Projetos[[#This Row],[Total de tarefas]]</f>
        <v>1</v>
      </c>
    </row>
    <row r="72" spans="1:19" ht="28.5" customHeight="1">
      <c r="A72" s="50">
        <f t="shared" si="2"/>
        <v>68</v>
      </c>
      <c r="B72" s="44" t="s">
        <v>140</v>
      </c>
      <c r="C72" s="44" t="s">
        <v>141</v>
      </c>
      <c r="D72" s="45" t="s">
        <v>22</v>
      </c>
      <c r="E72" s="43" t="s">
        <v>118</v>
      </c>
      <c r="F72" s="45">
        <v>1</v>
      </c>
      <c r="G72" s="46">
        <f>SUMIF(tbl_PlanilhaB[Projeto],Base_Projetos[[#This Row],[Projeto]],tbl_PlanilhaB[Valor previsto])</f>
        <v>0</v>
      </c>
      <c r="H72" s="46">
        <f>SUMIF(tbl_PlanilhaB[Projeto],Base_Projetos[[#This Row],[Projeto]],tbl_PlanilhaB[Valor gasto])</f>
        <v>0</v>
      </c>
      <c r="I72" s="47">
        <f>_xlfn.MINIFS(TAREFAS!E:E,TAREFAS!B:B,Base_Projetos[[#This Row],[Projeto]])</f>
        <v>45604</v>
      </c>
      <c r="J72" s="47">
        <f>_xlfn.MAXIFS(TAREFAS!G:G,TAREFAS!B:B,Base_Projetos[[#This Row],[Projeto]])</f>
        <v>45608</v>
      </c>
      <c r="K72" s="48">
        <f ca="1">IF(Base_Projetos[[#This Row],[Total de tarefas]]=Base_Projetos[[#This Row],[Tarefas não iniciadas]],"Não iniciado",_xlfn.MINIFS(TAREFAS!H:H,TAREFAS!B:B,Base_Projetos[[#This Row],[Projeto]]))</f>
        <v>45604</v>
      </c>
      <c r="L7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45604</v>
      </c>
      <c r="M72" s="49">
        <f ca="1">SUM(Base_Projetos[[#This Row],[Tarefas Concluídas]:[Tarefas não iniciadas]])</f>
        <v>1</v>
      </c>
      <c r="N72" s="49">
        <f ca="1">COUNTIFS(tbl_PlanilhaB[Projeto],Base_Projetos[[#This Row],[Projeto]],tbl_PlanilhaB[Status],"Concluído")</f>
        <v>1</v>
      </c>
      <c r="O72" s="49">
        <f ca="1">COUNTIFS(tbl_PlanilhaB[Projeto],Base_Projetos[[#This Row],[Projeto]],tbl_PlanilhaB[Status],"Em andamento")</f>
        <v>0</v>
      </c>
      <c r="P72" s="49">
        <f ca="1">COUNTIFS(tbl_PlanilhaB[Projeto],Base_Projetos[[#This Row],[Projeto]],tbl_PlanilhaB[Status],"Atrasado")</f>
        <v>0</v>
      </c>
      <c r="Q72" s="50">
        <f ca="1">COUNTIFS(tbl_PlanilhaB[Projeto],Base_Projetos[[#This Row],[Projeto]],tbl_PlanilhaB[Status],"Não iniciado")</f>
        <v>0</v>
      </c>
      <c r="R7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72" s="52">
        <f ca="1">Base_Projetos[[#This Row],[Tarefas Concluídas]]/Base_Projetos[[#This Row],[Total de tarefas]]</f>
        <v>1</v>
      </c>
    </row>
    <row r="73" spans="1:19" ht="27">
      <c r="A73" s="50">
        <f t="shared" si="2"/>
        <v>69</v>
      </c>
      <c r="B73" s="44" t="s">
        <v>142</v>
      </c>
      <c r="C73" s="44" t="s">
        <v>143</v>
      </c>
      <c r="D73" s="45" t="s">
        <v>22</v>
      </c>
      <c r="E73" s="43" t="s">
        <v>118</v>
      </c>
      <c r="F73" s="45">
        <v>1</v>
      </c>
      <c r="G73" s="46">
        <f>SUMIF(tbl_PlanilhaB[Projeto],Base_Projetos[[#This Row],[Projeto]],tbl_PlanilhaB[Valor previsto])</f>
        <v>0</v>
      </c>
      <c r="H73" s="46">
        <f>SUMIF(tbl_PlanilhaB[Projeto],Base_Projetos[[#This Row],[Projeto]],tbl_PlanilhaB[Valor gasto])</f>
        <v>0</v>
      </c>
      <c r="I73" s="47">
        <f>_xlfn.MINIFS(TAREFAS!E:E,TAREFAS!B:B,Base_Projetos[[#This Row],[Projeto]])</f>
        <v>45608</v>
      </c>
      <c r="J73" s="47">
        <f>_xlfn.MAXIFS(TAREFAS!G:G,TAREFAS!B:B,Base_Projetos[[#This Row],[Projeto]])</f>
        <v>45615</v>
      </c>
      <c r="K73" s="48">
        <f ca="1">IF(Base_Projetos[[#This Row],[Total de tarefas]]=Base_Projetos[[#This Row],[Tarefas não iniciadas]],"Não iniciado",_xlfn.MINIFS(TAREFAS!H:H,TAREFAS!B:B,Base_Projetos[[#This Row],[Projeto]]))</f>
        <v>45607</v>
      </c>
      <c r="L7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45610</v>
      </c>
      <c r="M73" s="49">
        <f ca="1">SUM(Base_Projetos[[#This Row],[Tarefas Concluídas]:[Tarefas não iniciadas]])</f>
        <v>2</v>
      </c>
      <c r="N73" s="49">
        <f ca="1">COUNTIFS(tbl_PlanilhaB[Projeto],Base_Projetos[[#This Row],[Projeto]],tbl_PlanilhaB[Status],"Concluído")</f>
        <v>2</v>
      </c>
      <c r="O73" s="49">
        <f ca="1">COUNTIFS(tbl_PlanilhaB[Projeto],Base_Projetos[[#This Row],[Projeto]],tbl_PlanilhaB[Status],"Em andamento")</f>
        <v>0</v>
      </c>
      <c r="P73" s="49">
        <f ca="1">COUNTIFS(tbl_PlanilhaB[Projeto],Base_Projetos[[#This Row],[Projeto]],tbl_PlanilhaB[Status],"Atrasado")</f>
        <v>0</v>
      </c>
      <c r="Q73" s="50">
        <f ca="1">COUNTIFS(tbl_PlanilhaB[Projeto],Base_Projetos[[#This Row],[Projeto]],tbl_PlanilhaB[Status],"Não iniciado")</f>
        <v>0</v>
      </c>
      <c r="R7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73" s="52">
        <f ca="1">Base_Projetos[[#This Row],[Tarefas Concluídas]]/Base_Projetos[[#This Row],[Total de tarefas]]</f>
        <v>1</v>
      </c>
    </row>
    <row r="74" spans="1:19" ht="35.25" customHeight="1">
      <c r="A74" s="50">
        <f t="shared" si="2"/>
        <v>70</v>
      </c>
      <c r="B74" s="44" t="s">
        <v>144</v>
      </c>
      <c r="C74" s="44" t="s">
        <v>132</v>
      </c>
      <c r="D74" s="45" t="s">
        <v>86</v>
      </c>
      <c r="E74" s="43" t="s">
        <v>100</v>
      </c>
      <c r="F74" s="45">
        <v>1</v>
      </c>
      <c r="G74" s="46">
        <f>SUMIF(tbl_PlanilhaB[Projeto],Base_Projetos[[#This Row],[Projeto]],tbl_PlanilhaB[Valor previsto])</f>
        <v>0</v>
      </c>
      <c r="H74" s="46">
        <f>SUMIF(tbl_PlanilhaB[Projeto],Base_Projetos[[#This Row],[Projeto]],tbl_PlanilhaB[Valor gasto])</f>
        <v>0</v>
      </c>
      <c r="I74" s="47">
        <f>_xlfn.MINIFS(TAREFAS!E:E,TAREFAS!B:B,Base_Projetos[[#This Row],[Projeto]])</f>
        <v>45622</v>
      </c>
      <c r="J74" s="47">
        <f>_xlfn.MAXIFS(TAREFAS!G:G,TAREFAS!B:B,Base_Projetos[[#This Row],[Projeto]])</f>
        <v>45624</v>
      </c>
      <c r="K74" s="48">
        <f ca="1">IF(Base_Projetos[[#This Row],[Total de tarefas]]=Base_Projetos[[#This Row],[Tarefas não iniciadas]],"Não iniciado",_xlfn.MINIFS(TAREFAS!H:H,TAREFAS!B:B,Base_Projetos[[#This Row],[Projeto]]))</f>
        <v>45623</v>
      </c>
      <c r="L7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45623</v>
      </c>
      <c r="M74" s="49">
        <f ca="1">SUM(Base_Projetos[[#This Row],[Tarefas Concluídas]:[Tarefas não iniciadas]])</f>
        <v>1</v>
      </c>
      <c r="N74" s="49">
        <f ca="1">COUNTIFS(tbl_PlanilhaB[Projeto],Base_Projetos[[#This Row],[Projeto]],tbl_PlanilhaB[Status],"Concluído")</f>
        <v>1</v>
      </c>
      <c r="O74" s="49">
        <f ca="1">COUNTIFS(tbl_PlanilhaB[Projeto],Base_Projetos[[#This Row],[Projeto]],tbl_PlanilhaB[Status],"Em andamento")</f>
        <v>0</v>
      </c>
      <c r="P74" s="49">
        <f ca="1">COUNTIFS(tbl_PlanilhaB[Projeto],Base_Projetos[[#This Row],[Projeto]],tbl_PlanilhaB[Status],"Atrasado")</f>
        <v>0</v>
      </c>
      <c r="Q74" s="50">
        <f ca="1">COUNTIFS(tbl_PlanilhaB[Projeto],Base_Projetos[[#This Row],[Projeto]],tbl_PlanilhaB[Status],"Não iniciado")</f>
        <v>0</v>
      </c>
      <c r="R7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74" s="52">
        <f ca="1">Base_Projetos[[#This Row],[Tarefas Concluídas]]/Base_Projetos[[#This Row],[Total de tarefas]]</f>
        <v>1</v>
      </c>
    </row>
    <row r="75" spans="1:19" ht="36" customHeight="1">
      <c r="A75" s="50">
        <f>A74+1</f>
        <v>71</v>
      </c>
      <c r="B75" s="44" t="s">
        <v>145</v>
      </c>
      <c r="C75" s="44" t="s">
        <v>60</v>
      </c>
      <c r="D75" s="45" t="s">
        <v>61</v>
      </c>
      <c r="E75" s="43" t="s">
        <v>146</v>
      </c>
      <c r="F75" s="45">
        <v>1</v>
      </c>
      <c r="G75" s="46">
        <f>SUMIF(tbl_PlanilhaB[Projeto],Base_Projetos[[#This Row],[Projeto]],tbl_PlanilhaB[Valor previsto])</f>
        <v>0</v>
      </c>
      <c r="H75" s="46">
        <f>SUMIF(tbl_PlanilhaB[Projeto],Base_Projetos[[#This Row],[Projeto]],tbl_PlanilhaB[Valor gasto])</f>
        <v>0</v>
      </c>
      <c r="I75" s="47">
        <f>_xlfn.MINIFS(TAREFAS!E:E,TAREFAS!B:B,Base_Projetos[[#This Row],[Projeto]])</f>
        <v>45642</v>
      </c>
      <c r="J75" s="47">
        <f>_xlfn.MAXIFS(TAREFAS!G:G,TAREFAS!B:B,Base_Projetos[[#This Row],[Projeto]])</f>
        <v>45663</v>
      </c>
      <c r="K75" s="48">
        <f ca="1">IF(Base_Projetos[[#This Row],[Total de tarefas]]=Base_Projetos[[#This Row],[Tarefas não iniciadas]],"Não iniciado",_xlfn.MINIFS(TAREFAS!H:H,TAREFAS!B:B,Base_Projetos[[#This Row],[Projeto]]))</f>
        <v>45642</v>
      </c>
      <c r="L75" s="48">
        <v>45659</v>
      </c>
      <c r="M75" s="49">
        <f ca="1">SUM(Base_Projetos[[#This Row],[Tarefas Concluídas]:[Tarefas não iniciadas]])</f>
        <v>3</v>
      </c>
      <c r="N75" s="49">
        <f ca="1">COUNTIFS(tbl_PlanilhaB[Projeto],Base_Projetos[[#This Row],[Projeto]],tbl_PlanilhaB[Status],"Concluído")</f>
        <v>3</v>
      </c>
      <c r="O75" s="49">
        <f ca="1">COUNTIFS(tbl_PlanilhaB[Projeto],Base_Projetos[[#This Row],[Projeto]],tbl_PlanilhaB[Status],"Em andamento")</f>
        <v>0</v>
      </c>
      <c r="P75" s="49">
        <f ca="1">COUNTIFS(tbl_PlanilhaB[Projeto],Base_Projetos[[#This Row],[Projeto]],tbl_PlanilhaB[Status],"Atrasado")</f>
        <v>0</v>
      </c>
      <c r="Q75" s="50">
        <f ca="1">COUNTIFS(tbl_PlanilhaB[Projeto],Base_Projetos[[#This Row],[Projeto]],tbl_PlanilhaB[Status],"Não iniciado")</f>
        <v>0</v>
      </c>
      <c r="R7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75" s="52">
        <f ca="1">Base_Projetos[[#This Row],[Tarefas Concluídas]]/Base_Projetos[[#This Row],[Total de tarefas]]</f>
        <v>1</v>
      </c>
    </row>
    <row r="76" spans="1:19" ht="27">
      <c r="A76" s="50">
        <f>A75+1</f>
        <v>72</v>
      </c>
      <c r="B76" s="44" t="s">
        <v>147</v>
      </c>
      <c r="C76" s="44" t="s">
        <v>60</v>
      </c>
      <c r="D76" s="45" t="s">
        <v>61</v>
      </c>
      <c r="E76" s="43" t="s">
        <v>146</v>
      </c>
      <c r="F76" s="45">
        <v>1</v>
      </c>
      <c r="G76" s="46">
        <f>SUMIF(tbl_PlanilhaB[Projeto],Base_Projetos[[#This Row],[Projeto]],tbl_PlanilhaB[Valor previsto])</f>
        <v>0</v>
      </c>
      <c r="H76" s="46">
        <f>SUMIF(tbl_PlanilhaB[Projeto],Base_Projetos[[#This Row],[Projeto]],tbl_PlanilhaB[Valor gasto])</f>
        <v>0</v>
      </c>
      <c r="I76" s="47">
        <f>_xlfn.MINIFS(TAREFAS!E:E,TAREFAS!B:B,Base_Projetos[[#This Row],[Projeto]])</f>
        <v>45671</v>
      </c>
      <c r="J76" s="47">
        <f>_xlfn.MAXIFS(TAREFAS!G:G,TAREFAS!B:B,Base_Projetos[[#This Row],[Projeto]])</f>
        <v>45672</v>
      </c>
      <c r="K76" s="48">
        <f ca="1">IF(Base_Projetos[[#This Row],[Total de tarefas]]=Base_Projetos[[#This Row],[Tarefas não iniciadas]],"Não iniciado",_xlfn.MINIFS(TAREFAS!H:H,TAREFAS!B:B,Base_Projetos[[#This Row],[Projeto]]))</f>
        <v>45671</v>
      </c>
      <c r="L76" s="48">
        <v>45671</v>
      </c>
      <c r="M76" s="49">
        <f ca="1">SUM(Base_Projetos[[#This Row],[Tarefas Concluídas]:[Tarefas não iniciadas]])</f>
        <v>1</v>
      </c>
      <c r="N76" s="49">
        <v>1</v>
      </c>
      <c r="O76" s="49">
        <f ca="1">COUNTIFS(tbl_PlanilhaB[Projeto],Base_Projetos[[#This Row],[Projeto]],tbl_PlanilhaB[Status],"Em andamento")</f>
        <v>0</v>
      </c>
      <c r="P76" s="49">
        <f ca="1">COUNTIFS(tbl_PlanilhaB[Projeto],Base_Projetos[[#This Row],[Projeto]],tbl_PlanilhaB[Status],"Atrasado")</f>
        <v>0</v>
      </c>
      <c r="Q76" s="50">
        <f ca="1">COUNTIFS(tbl_PlanilhaB[Projeto],Base_Projetos[[#This Row],[Projeto]],tbl_PlanilhaB[Status],"Não iniciado")</f>
        <v>0</v>
      </c>
      <c r="R7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76" s="52">
        <f ca="1">Base_Projetos[[#This Row],[Tarefas Concluídas]]/Base_Projetos[[#This Row],[Total de tarefas]]</f>
        <v>1</v>
      </c>
    </row>
    <row r="77" spans="1:19" ht="40.5">
      <c r="A77" s="50">
        <f>A76+1</f>
        <v>73</v>
      </c>
      <c r="B77" s="44" t="s">
        <v>148</v>
      </c>
      <c r="C77" s="44" t="s">
        <v>149</v>
      </c>
      <c r="D77" s="45" t="s">
        <v>22</v>
      </c>
      <c r="E77" s="43" t="s">
        <v>150</v>
      </c>
      <c r="F77" s="45">
        <v>2</v>
      </c>
      <c r="G77" s="46">
        <f>SUMIF(tbl_PlanilhaB[Projeto],Base_Projetos[[#This Row],[Projeto]],tbl_PlanilhaB[Valor previsto])</f>
        <v>0</v>
      </c>
      <c r="H77" s="46">
        <f>SUMIF(tbl_PlanilhaB[Projeto],Base_Projetos[[#This Row],[Projeto]],tbl_PlanilhaB[Valor gasto])</f>
        <v>0</v>
      </c>
      <c r="I77" s="47">
        <f>_xlfn.MINIFS(TAREFAS!E:E,TAREFAS!B:B,Base_Projetos[[#This Row],[Projeto]])</f>
        <v>45652</v>
      </c>
      <c r="J77" s="47">
        <f>_xlfn.MAXIFS(TAREFAS!G:G,TAREFAS!B:B,Base_Projetos[[#This Row],[Projeto]])</f>
        <v>45667</v>
      </c>
      <c r="K77" s="48">
        <f ca="1">IF(Base_Projetos[[#This Row],[Total de tarefas]]=Base_Projetos[[#This Row],[Tarefas não iniciadas]],"Não iniciado",_xlfn.MINIFS(TAREFAS!H:H,TAREFAS!B:B,Base_Projetos[[#This Row],[Projeto]]))</f>
        <v>45652</v>
      </c>
      <c r="L7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45664</v>
      </c>
      <c r="M77" s="49">
        <f ca="1">SUM(Base_Projetos[[#This Row],[Tarefas Concluídas]:[Tarefas não iniciadas]])</f>
        <v>2</v>
      </c>
      <c r="N77" s="49">
        <f ca="1">COUNTIFS(tbl_PlanilhaB[Projeto],Base_Projetos[[#This Row],[Projeto]],tbl_PlanilhaB[Status],"Concluído")</f>
        <v>2</v>
      </c>
      <c r="O77" s="49">
        <f ca="1">COUNTIFS(tbl_PlanilhaB[Projeto],Base_Projetos[[#This Row],[Projeto]],tbl_PlanilhaB[Status],"Em andamento")</f>
        <v>0</v>
      </c>
      <c r="P77" s="49">
        <f ca="1">COUNTIFS(tbl_PlanilhaB[Projeto],Base_Projetos[[#This Row],[Projeto]],tbl_PlanilhaB[Status],"Atrasado")</f>
        <v>0</v>
      </c>
      <c r="Q77" s="50">
        <f ca="1">COUNTIFS(tbl_PlanilhaB[Projeto],Base_Projetos[[#This Row],[Projeto]],tbl_PlanilhaB[Status],"Não iniciado")</f>
        <v>0</v>
      </c>
      <c r="R7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77" s="52">
        <f ca="1">Base_Projetos[[#This Row],[Tarefas Concluídas]]/Base_Projetos[[#This Row],[Total de tarefas]]</f>
        <v>1</v>
      </c>
    </row>
    <row r="78" spans="1:19">
      <c r="A78" s="50">
        <f>A77+1</f>
        <v>74</v>
      </c>
      <c r="B78" s="44" t="s">
        <v>151</v>
      </c>
      <c r="C78" s="44" t="s">
        <v>60</v>
      </c>
      <c r="D78" s="45" t="s">
        <v>61</v>
      </c>
      <c r="E78" s="43" t="s">
        <v>146</v>
      </c>
      <c r="F78" s="45">
        <v>1</v>
      </c>
      <c r="G78" s="46">
        <f>SUMIF(tbl_PlanilhaB[Projeto],Base_Projetos[[#This Row],[Projeto]],tbl_PlanilhaB[Valor previsto])</f>
        <v>0</v>
      </c>
      <c r="H78" s="46">
        <f>SUMIF(tbl_PlanilhaB[Projeto],Base_Projetos[[#This Row],[Projeto]],tbl_PlanilhaB[Valor gasto])</f>
        <v>0</v>
      </c>
      <c r="I78" s="47">
        <f>_xlfn.MINIFS(TAREFAS!E:E,TAREFAS!B:B,Base_Projetos[[#This Row],[Projeto]])</f>
        <v>45671</v>
      </c>
      <c r="J78" s="47">
        <f>_xlfn.MAXIFS(TAREFAS!G:G,TAREFAS!B:B,Base_Projetos[[#This Row],[Projeto]])</f>
        <v>45680</v>
      </c>
      <c r="K78" s="48">
        <f ca="1">IF(Base_Projetos[[#This Row],[Total de tarefas]]=Base_Projetos[[#This Row],[Tarefas não iniciadas]],"Não iniciado",_xlfn.MINIFS(TAREFAS!H:H,TAREFAS!B:B,Base_Projetos[[#This Row],[Projeto]]))</f>
        <v>45671</v>
      </c>
      <c r="L7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45678</v>
      </c>
      <c r="M78" s="49">
        <f ca="1">SUM(Base_Projetos[[#This Row],[Tarefas Concluídas]:[Tarefas não iniciadas]])</f>
        <v>2</v>
      </c>
      <c r="N78" s="49">
        <f ca="1">COUNTIFS(tbl_PlanilhaB[Projeto],Base_Projetos[[#This Row],[Projeto]],tbl_PlanilhaB[Status],"Concluído")</f>
        <v>2</v>
      </c>
      <c r="O78" s="49">
        <f ca="1">COUNTIFS(tbl_PlanilhaB[Projeto],Base_Projetos[[#This Row],[Projeto]],tbl_PlanilhaB[Status],"Em andamento")</f>
        <v>0</v>
      </c>
      <c r="P78" s="49">
        <f ca="1">COUNTIFS(tbl_PlanilhaB[Projeto],Base_Projetos[[#This Row],[Projeto]],tbl_PlanilhaB[Status],"Atrasado")</f>
        <v>0</v>
      </c>
      <c r="Q78" s="50">
        <f ca="1">COUNTIFS(tbl_PlanilhaB[Projeto],Base_Projetos[[#This Row],[Projeto]],tbl_PlanilhaB[Status],"Não iniciado")</f>
        <v>0</v>
      </c>
      <c r="R7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78" s="52">
        <f ca="1">Base_Projetos[[#This Row],[Tarefas Concluídas]]/Base_Projetos[[#This Row],[Total de tarefas]]</f>
        <v>1</v>
      </c>
    </row>
    <row r="79" spans="1:19" ht="27">
      <c r="A79" s="50">
        <f>A78+1</f>
        <v>75</v>
      </c>
      <c r="B79" s="44" t="s">
        <v>152</v>
      </c>
      <c r="C79" s="44" t="s">
        <v>153</v>
      </c>
      <c r="D79" s="45" t="s">
        <v>22</v>
      </c>
      <c r="E79" s="43" t="s">
        <v>146</v>
      </c>
      <c r="F79" s="45">
        <v>1</v>
      </c>
      <c r="G79" s="46">
        <f>SUMIF(tbl_PlanilhaB[Projeto],Base_Projetos[[#This Row],[Projeto]],tbl_PlanilhaB[Valor previsto])</f>
        <v>0</v>
      </c>
      <c r="H79" s="46">
        <f>SUMIF(tbl_PlanilhaB[Projeto],Base_Projetos[[#This Row],[Projeto]],tbl_PlanilhaB[Valor gasto])</f>
        <v>0</v>
      </c>
      <c r="I79" s="47">
        <f>_xlfn.MINIFS(TAREFAS!E:E,TAREFAS!B:B,Base_Projetos[[#This Row],[Projeto]])</f>
        <v>45677</v>
      </c>
      <c r="J79" s="47">
        <f>_xlfn.MAXIFS(TAREFAS!G:G,TAREFAS!B:B,Base_Projetos[[#This Row],[Projeto]])</f>
        <v>45681</v>
      </c>
      <c r="K79" s="48">
        <f ca="1">IF(Base_Projetos[[#This Row],[Total de tarefas]]=Base_Projetos[[#This Row],[Tarefas não iniciadas]],"Não iniciado",_xlfn.MINIFS(TAREFAS!H:H,TAREFAS!B:B,Base_Projetos[[#This Row],[Projeto]]))</f>
        <v>45677</v>
      </c>
      <c r="L7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45678</v>
      </c>
      <c r="M79" s="49">
        <f ca="1">SUM(Base_Projetos[[#This Row],[Tarefas Concluídas]:[Tarefas não iniciadas]])</f>
        <v>2</v>
      </c>
      <c r="N79" s="49">
        <f ca="1">COUNTIFS(tbl_PlanilhaB[Projeto],Base_Projetos[[#This Row],[Projeto]],tbl_PlanilhaB[Status],"Concluído")</f>
        <v>2</v>
      </c>
      <c r="O79" s="49">
        <f ca="1">COUNTIFS(tbl_PlanilhaB[Projeto],Base_Projetos[[#This Row],[Projeto]],tbl_PlanilhaB[Status],"Em andamento")</f>
        <v>0</v>
      </c>
      <c r="P79" s="49">
        <f ca="1">COUNTIFS(tbl_PlanilhaB[Projeto],Base_Projetos[[#This Row],[Projeto]],tbl_PlanilhaB[Status],"Atrasado")</f>
        <v>0</v>
      </c>
      <c r="Q79" s="50">
        <f ca="1">COUNTIFS(tbl_PlanilhaB[Projeto],Base_Projetos[[#This Row],[Projeto]],tbl_PlanilhaB[Status],"Não iniciado")</f>
        <v>0</v>
      </c>
      <c r="R7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79" s="52">
        <f ca="1">Base_Projetos[[#This Row],[Tarefas Concluídas]]/Base_Projetos[[#This Row],[Total de tarefas]]</f>
        <v>1</v>
      </c>
    </row>
    <row r="80" spans="1:19" ht="40.5">
      <c r="A80" s="50">
        <f>A79+1</f>
        <v>76</v>
      </c>
      <c r="B80" s="44" t="s">
        <v>154</v>
      </c>
      <c r="C80" s="44" t="s">
        <v>60</v>
      </c>
      <c r="D80" s="45" t="s">
        <v>22</v>
      </c>
      <c r="E80" s="43" t="s">
        <v>146</v>
      </c>
      <c r="F80" s="45">
        <v>1</v>
      </c>
      <c r="G80" s="46">
        <f>SUMIF(tbl_PlanilhaB[Projeto],Base_Projetos[[#This Row],[Projeto]],tbl_PlanilhaB[Valor previsto])</f>
        <v>0</v>
      </c>
      <c r="H80" s="46">
        <f>SUMIF(tbl_PlanilhaB[Projeto],Base_Projetos[[#This Row],[Projeto]],tbl_PlanilhaB[Valor gasto])</f>
        <v>0</v>
      </c>
      <c r="I80" s="47">
        <f>_xlfn.MINIFS(TAREFAS!E:E,TAREFAS!B:B,Base_Projetos[[#This Row],[Projeto]])</f>
        <v>45678</v>
      </c>
      <c r="J80" s="47">
        <f>_xlfn.MAXIFS(TAREFAS!G:G,TAREFAS!B:B,Base_Projetos[[#This Row],[Projeto]])</f>
        <v>45692</v>
      </c>
      <c r="K80" s="48">
        <f ca="1">IF(Base_Projetos[[#This Row],[Total de tarefas]]=Base_Projetos[[#This Row],[Tarefas não iniciadas]],"Não iniciado",_xlfn.MINIFS(TAREFAS!H:H,TAREFAS!B:B,Base_Projetos[[#This Row],[Projeto]]))</f>
        <v>45660</v>
      </c>
      <c r="L8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45678</v>
      </c>
      <c r="M80" s="49">
        <f ca="1">SUM(Base_Projetos[[#This Row],[Tarefas Concluídas]:[Tarefas não iniciadas]])</f>
        <v>2</v>
      </c>
      <c r="N80" s="49">
        <f ca="1">COUNTIFS(tbl_PlanilhaB[Projeto],Base_Projetos[[#This Row],[Projeto]],tbl_PlanilhaB[Status],"Concluído")</f>
        <v>2</v>
      </c>
      <c r="O80" s="49">
        <f ca="1">COUNTIFS(tbl_PlanilhaB[Projeto],Base_Projetos[[#This Row],[Projeto]],tbl_PlanilhaB[Status],"Em andamento")</f>
        <v>0</v>
      </c>
      <c r="P80" s="49">
        <f ca="1">COUNTIFS(tbl_PlanilhaB[Projeto],Base_Projetos[[#This Row],[Projeto]],tbl_PlanilhaB[Status],"Atrasado")</f>
        <v>0</v>
      </c>
      <c r="Q80" s="50">
        <f ca="1">COUNTIFS(tbl_PlanilhaB[Projeto],Base_Projetos[[#This Row],[Projeto]],tbl_PlanilhaB[Status],"Não iniciado")</f>
        <v>0</v>
      </c>
      <c r="R8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80" s="52">
        <f ca="1">Base_Projetos[[#This Row],[Tarefas Concluídas]]/Base_Projetos[[#This Row],[Total de tarefas]]</f>
        <v>1</v>
      </c>
    </row>
    <row r="81" spans="1:19" ht="37.5">
      <c r="A81" s="50">
        <f>A80+1</f>
        <v>77</v>
      </c>
      <c r="B81" s="44" t="s">
        <v>154</v>
      </c>
      <c r="C81" s="44" t="s">
        <v>60</v>
      </c>
      <c r="D81" s="45" t="s">
        <v>22</v>
      </c>
      <c r="E81" s="43" t="s">
        <v>146</v>
      </c>
      <c r="F81" s="45">
        <v>1</v>
      </c>
      <c r="G81" s="46">
        <f>SUMIF(tbl_PlanilhaB[Projeto],Base_Projetos[[#This Row],[Projeto]],tbl_PlanilhaB[Valor previsto])</f>
        <v>0</v>
      </c>
      <c r="H81" s="46">
        <f>SUMIF(tbl_PlanilhaB[Projeto],Base_Projetos[[#This Row],[Projeto]],tbl_PlanilhaB[Valor gasto])</f>
        <v>0</v>
      </c>
      <c r="I81" s="47">
        <f>_xlfn.MINIFS(TAREFAS!E:E,TAREFAS!B:B,Base_Projetos[[#This Row],[Projeto]])</f>
        <v>45678</v>
      </c>
      <c r="J81" s="47">
        <f>_xlfn.MAXIFS(TAREFAS!G:G,TAREFAS!B:B,Base_Projetos[[#This Row],[Projeto]])</f>
        <v>45692</v>
      </c>
      <c r="K81" s="48">
        <f ca="1">IF(Base_Projetos[[#This Row],[Total de tarefas]]=Base_Projetos[[#This Row],[Tarefas não iniciadas]],"Não iniciado",_xlfn.MINIFS(TAREFAS!H:H,TAREFAS!B:B,Base_Projetos[[#This Row],[Projeto]]))</f>
        <v>45660</v>
      </c>
      <c r="L8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45678</v>
      </c>
      <c r="M81" s="49">
        <f ca="1">SUM(Base_Projetos[[#This Row],[Tarefas Concluídas]:[Tarefas não iniciadas]])</f>
        <v>2</v>
      </c>
      <c r="N81" s="49">
        <f ca="1">COUNTIFS(tbl_PlanilhaB[Projeto],Base_Projetos[[#This Row],[Projeto]],tbl_PlanilhaB[Status],"Concluído")</f>
        <v>2</v>
      </c>
      <c r="O81" s="49">
        <f ca="1">COUNTIFS(tbl_PlanilhaB[Projeto],Base_Projetos[[#This Row],[Projeto]],tbl_PlanilhaB[Status],"Em andamento")</f>
        <v>0</v>
      </c>
      <c r="P81" s="49">
        <f ca="1">COUNTIFS(tbl_PlanilhaB[Projeto],Base_Projetos[[#This Row],[Projeto]],tbl_PlanilhaB[Status],"Atrasado")</f>
        <v>0</v>
      </c>
      <c r="Q81" s="50">
        <f ca="1">COUNTIFS(tbl_PlanilhaB[Projeto],Base_Projetos[[#This Row],[Projeto]],tbl_PlanilhaB[Status],"Não iniciado")</f>
        <v>0</v>
      </c>
      <c r="R8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81" s="52">
        <f ca="1">Base_Projetos[[#This Row],[Tarefas Concluídas]]/Base_Projetos[[#This Row],[Total de tarefas]]</f>
        <v>1</v>
      </c>
    </row>
    <row r="82" spans="1:19" ht="24.75">
      <c r="A82" s="50">
        <f>A81+1</f>
        <v>78</v>
      </c>
      <c r="B82" s="44" t="s">
        <v>155</v>
      </c>
      <c r="C82" s="44" t="s">
        <v>156</v>
      </c>
      <c r="D82" s="45" t="s">
        <v>22</v>
      </c>
      <c r="E82" s="43" t="s">
        <v>146</v>
      </c>
      <c r="F82" s="45">
        <v>1</v>
      </c>
      <c r="G82" s="46">
        <f>SUMIF(tbl_PlanilhaB[Projeto],Base_Projetos[[#This Row],[Projeto]],tbl_PlanilhaB[Valor previsto])</f>
        <v>0</v>
      </c>
      <c r="H82" s="46">
        <f>SUMIF(tbl_PlanilhaB[Projeto],Base_Projetos[[#This Row],[Projeto]],tbl_PlanilhaB[Valor gasto])</f>
        <v>0</v>
      </c>
      <c r="I82" s="47">
        <f>_xlfn.MINIFS(TAREFAS!E:E,TAREFAS!B:B,Base_Projetos[[#This Row],[Projeto]])</f>
        <v>45684</v>
      </c>
      <c r="J82" s="47">
        <f>_xlfn.MAXIFS(TAREFAS!G:G,TAREFAS!B:B,Base_Projetos[[#This Row],[Projeto]])</f>
        <v>45698</v>
      </c>
      <c r="K82" s="48">
        <f ca="1">IF(Base_Projetos[[#This Row],[Total de tarefas]]=Base_Projetos[[#This Row],[Tarefas não iniciadas]],"Não iniciado",_xlfn.MINIFS(TAREFAS!H:H,TAREFAS!B:B,Base_Projetos[[#This Row],[Projeto]]))</f>
        <v>45684</v>
      </c>
      <c r="L8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45684</v>
      </c>
      <c r="M82" s="49">
        <f ca="1">SUM(Base_Projetos[[#This Row],[Tarefas Concluídas]:[Tarefas não iniciadas]])</f>
        <v>1</v>
      </c>
      <c r="N82" s="49">
        <f ca="1">COUNTIFS(tbl_PlanilhaB[Projeto],Base_Projetos[[#This Row],[Projeto]],tbl_PlanilhaB[Status],"Concluído")</f>
        <v>1</v>
      </c>
      <c r="O82" s="49">
        <f ca="1">COUNTIFS(tbl_PlanilhaB[Projeto],Base_Projetos[[#This Row],[Projeto]],tbl_PlanilhaB[Status],"Em andamento")</f>
        <v>0</v>
      </c>
      <c r="P82" s="49">
        <f ca="1">COUNTIFS(tbl_PlanilhaB[Projeto],Base_Projetos[[#This Row],[Projeto]],tbl_PlanilhaB[Status],"Atrasado")</f>
        <v>0</v>
      </c>
      <c r="Q82" s="50">
        <f ca="1">COUNTIFS(tbl_PlanilhaB[Projeto],Base_Projetos[[#This Row],[Projeto]],tbl_PlanilhaB[Status],"Não iniciado")</f>
        <v>0</v>
      </c>
      <c r="R8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82" s="52">
        <f ca="1">Base_Projetos[[#This Row],[Tarefas Concluídas]]/Base_Projetos[[#This Row],[Total de tarefas]]</f>
        <v>1</v>
      </c>
    </row>
    <row r="83" spans="1:19" ht="24.75">
      <c r="A83" s="50">
        <f>A82+1</f>
        <v>79</v>
      </c>
      <c r="B83" s="44" t="s">
        <v>157</v>
      </c>
      <c r="C83" s="44" t="s">
        <v>60</v>
      </c>
      <c r="D83" s="45" t="s">
        <v>22</v>
      </c>
      <c r="E83" s="43" t="s">
        <v>146</v>
      </c>
      <c r="F83" s="45">
        <v>1</v>
      </c>
      <c r="G83" s="46">
        <f>SUMIF(tbl_PlanilhaB[Projeto],Base_Projetos[[#This Row],[Projeto]],tbl_PlanilhaB[Valor previsto])</f>
        <v>0</v>
      </c>
      <c r="H83" s="46">
        <f>SUMIF(tbl_PlanilhaB[Projeto],Base_Projetos[[#This Row],[Projeto]],tbl_PlanilhaB[Valor gasto])</f>
        <v>0</v>
      </c>
      <c r="I83" s="47">
        <f>_xlfn.MINIFS(TAREFAS!E:E,TAREFAS!B:B,Base_Projetos[[#This Row],[Projeto]])</f>
        <v>45691</v>
      </c>
      <c r="J83" s="47">
        <f>_xlfn.MAXIFS(TAREFAS!G:G,TAREFAS!B:B,Base_Projetos[[#This Row],[Projeto]])</f>
        <v>45692</v>
      </c>
      <c r="K83" s="48">
        <f ca="1">IF(Base_Projetos[[#This Row],[Total de tarefas]]=Base_Projetos[[#This Row],[Tarefas não iniciadas]],"Não iniciado",_xlfn.MINIFS(TAREFAS!H:H,TAREFAS!B:B,Base_Projetos[[#This Row],[Projeto]]))</f>
        <v>45691</v>
      </c>
      <c r="L8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45691</v>
      </c>
      <c r="M83" s="49">
        <f ca="1">SUM(Base_Projetos[[#This Row],[Tarefas Concluídas]:[Tarefas não iniciadas]])</f>
        <v>1</v>
      </c>
      <c r="N83" s="49">
        <f ca="1">COUNTIFS(tbl_PlanilhaB[Projeto],Base_Projetos[[#This Row],[Projeto]],tbl_PlanilhaB[Status],"Concluído")</f>
        <v>1</v>
      </c>
      <c r="O83" s="49">
        <f ca="1">COUNTIFS(tbl_PlanilhaB[Projeto],Base_Projetos[[#This Row],[Projeto]],tbl_PlanilhaB[Status],"Em andamento")</f>
        <v>0</v>
      </c>
      <c r="P83" s="49">
        <f ca="1">COUNTIFS(tbl_PlanilhaB[Projeto],Base_Projetos[[#This Row],[Projeto]],tbl_PlanilhaB[Status],"Atrasado")</f>
        <v>0</v>
      </c>
      <c r="Q83" s="50">
        <f ca="1">COUNTIFS(tbl_PlanilhaB[Projeto],Base_Projetos[[#This Row],[Projeto]],tbl_PlanilhaB[Status],"Não iniciado")</f>
        <v>0</v>
      </c>
      <c r="R8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83" s="52">
        <f ca="1">Base_Projetos[[#This Row],[Tarefas Concluídas]]/Base_Projetos[[#This Row],[Total de tarefas]]</f>
        <v>1</v>
      </c>
    </row>
    <row r="84" spans="1:19">
      <c r="A84" s="50">
        <f>A83+1</f>
        <v>80</v>
      </c>
      <c r="B84" s="44" t="s">
        <v>158</v>
      </c>
      <c r="C84" s="44" t="s">
        <v>60</v>
      </c>
      <c r="D84" s="45" t="s">
        <v>22</v>
      </c>
      <c r="E84" s="43" t="s">
        <v>146</v>
      </c>
      <c r="F84" s="45">
        <v>1</v>
      </c>
      <c r="G84" s="46">
        <f>SUMIF(tbl_PlanilhaB[Projeto],Base_Projetos[[#This Row],[Projeto]],tbl_PlanilhaB[Valor previsto])</f>
        <v>0</v>
      </c>
      <c r="H84" s="46">
        <f>SUMIF(tbl_PlanilhaB[Projeto],Base_Projetos[[#This Row],[Projeto]],tbl_PlanilhaB[Valor gasto])</f>
        <v>0</v>
      </c>
      <c r="I84" s="47">
        <f>_xlfn.MINIFS(TAREFAS!E:E,TAREFAS!B:B,Base_Projetos[[#This Row],[Projeto]])</f>
        <v>45691</v>
      </c>
      <c r="J84" s="47">
        <f>_xlfn.MAXIFS(TAREFAS!G:G,TAREFAS!B:B,Base_Projetos[[#This Row],[Projeto]])</f>
        <v>45692</v>
      </c>
      <c r="K84" s="48">
        <f ca="1">IF(Base_Projetos[[#This Row],[Total de tarefas]]=Base_Projetos[[#This Row],[Tarefas não iniciadas]],"Não iniciado",_xlfn.MINIFS(TAREFAS!H:H,TAREFAS!B:B,Base_Projetos[[#This Row],[Projeto]]))</f>
        <v>45691</v>
      </c>
      <c r="L8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45691</v>
      </c>
      <c r="M84" s="49">
        <f ca="1">SUM(Base_Projetos[[#This Row],[Tarefas Concluídas]:[Tarefas não iniciadas]])</f>
        <v>1</v>
      </c>
      <c r="N84" s="49">
        <f ca="1">COUNTIFS(tbl_PlanilhaB[Projeto],Base_Projetos[[#This Row],[Projeto]],tbl_PlanilhaB[Status],"Concluído")</f>
        <v>1</v>
      </c>
      <c r="O84" s="49">
        <f ca="1">COUNTIFS(tbl_PlanilhaB[Projeto],Base_Projetos[[#This Row],[Projeto]],tbl_PlanilhaB[Status],"Em andamento")</f>
        <v>0</v>
      </c>
      <c r="P84" s="49">
        <f ca="1">COUNTIFS(tbl_PlanilhaB[Projeto],Base_Projetos[[#This Row],[Projeto]],tbl_PlanilhaB[Status],"Atrasado")</f>
        <v>0</v>
      </c>
      <c r="Q84" s="50">
        <f ca="1">COUNTIFS(tbl_PlanilhaB[Projeto],Base_Projetos[[#This Row],[Projeto]],tbl_PlanilhaB[Status],"Não iniciado")</f>
        <v>0</v>
      </c>
      <c r="R8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84" s="52">
        <f ca="1">Base_Projetos[[#This Row],[Tarefas Concluídas]]/Base_Projetos[[#This Row],[Total de tarefas]]</f>
        <v>1</v>
      </c>
    </row>
    <row r="85" spans="1:19" ht="37.5">
      <c r="A85" s="50">
        <f>A84+1</f>
        <v>81</v>
      </c>
      <c r="B85" s="44" t="s">
        <v>159</v>
      </c>
      <c r="C85" s="44" t="s">
        <v>60</v>
      </c>
      <c r="D85" s="45" t="s">
        <v>22</v>
      </c>
      <c r="E85" s="43" t="s">
        <v>146</v>
      </c>
      <c r="F85" s="45">
        <v>1</v>
      </c>
      <c r="G85" s="46">
        <f>SUMIF(tbl_PlanilhaB[Projeto],Base_Projetos[[#This Row],[Projeto]],tbl_PlanilhaB[Valor previsto])</f>
        <v>0</v>
      </c>
      <c r="H85" s="46">
        <f>SUMIF(tbl_PlanilhaB[Projeto],Base_Projetos[[#This Row],[Projeto]],tbl_PlanilhaB[Valor gasto])</f>
        <v>0</v>
      </c>
      <c r="I85" s="47">
        <f>_xlfn.MINIFS(TAREFAS!E:E,TAREFAS!B:B,Base_Projetos[[#This Row],[Projeto]])</f>
        <v>45691</v>
      </c>
      <c r="J85" s="47">
        <f>_xlfn.MAXIFS(TAREFAS!G:G,TAREFAS!B:B,Base_Projetos[[#This Row],[Projeto]])</f>
        <v>45692</v>
      </c>
      <c r="K85" s="48">
        <f ca="1">IF(Base_Projetos[[#This Row],[Total de tarefas]]=Base_Projetos[[#This Row],[Tarefas não iniciadas]],"Não iniciado",_xlfn.MINIFS(TAREFAS!H:H,TAREFAS!B:B,Base_Projetos[[#This Row],[Projeto]]))</f>
        <v>45691</v>
      </c>
      <c r="L8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45691</v>
      </c>
      <c r="M85" s="49">
        <f ca="1">SUM(Base_Projetos[[#This Row],[Tarefas Concluídas]:[Tarefas não iniciadas]])</f>
        <v>1</v>
      </c>
      <c r="N85" s="49">
        <f ca="1">COUNTIFS(tbl_PlanilhaB[Projeto],Base_Projetos[[#This Row],[Projeto]],tbl_PlanilhaB[Status],"Concluído")</f>
        <v>1</v>
      </c>
      <c r="O85" s="49">
        <f ca="1">COUNTIFS(tbl_PlanilhaB[Projeto],Base_Projetos[[#This Row],[Projeto]],tbl_PlanilhaB[Status],"Em andamento")</f>
        <v>0</v>
      </c>
      <c r="P85" s="49">
        <f ca="1">COUNTIFS(tbl_PlanilhaB[Projeto],Base_Projetos[[#This Row],[Projeto]],tbl_PlanilhaB[Status],"Atrasado")</f>
        <v>0</v>
      </c>
      <c r="Q85" s="50">
        <f ca="1">COUNTIFS(tbl_PlanilhaB[Projeto],Base_Projetos[[#This Row],[Projeto]],tbl_PlanilhaB[Status],"Não iniciado")</f>
        <v>0</v>
      </c>
      <c r="R8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85" s="52">
        <f ca="1">Base_Projetos[[#This Row],[Tarefas Concluídas]]/Base_Projetos[[#This Row],[Total de tarefas]]</f>
        <v>1</v>
      </c>
    </row>
    <row r="86" spans="1:19" ht="27">
      <c r="A86" s="50">
        <f>A85+1</f>
        <v>82</v>
      </c>
      <c r="B86" s="44" t="s">
        <v>160</v>
      </c>
      <c r="C86" s="44" t="s">
        <v>161</v>
      </c>
      <c r="D86" s="45" t="s">
        <v>22</v>
      </c>
      <c r="E86" s="43" t="s">
        <v>118</v>
      </c>
      <c r="F86" s="45">
        <v>1</v>
      </c>
      <c r="G86" s="46">
        <f>SUMIF(tbl_PlanilhaB[Projeto],Base_Projetos[[#This Row],[Projeto]],tbl_PlanilhaB[Valor previsto])</f>
        <v>0</v>
      </c>
      <c r="H86" s="46">
        <f>SUMIF(tbl_PlanilhaB[Projeto],Base_Projetos[[#This Row],[Projeto]],tbl_PlanilhaB[Valor gasto])</f>
        <v>0</v>
      </c>
      <c r="I86" s="47">
        <f>_xlfn.MINIFS(TAREFAS!E:E,TAREFAS!B:B,Base_Projetos[[#This Row],[Projeto]])</f>
        <v>45677</v>
      </c>
      <c r="J86" s="47">
        <f>_xlfn.MAXIFS(TAREFAS!G:G,TAREFAS!B:B,Base_Projetos[[#This Row],[Projeto]])</f>
        <v>45686</v>
      </c>
      <c r="K86" s="48">
        <f ca="1">IF(Base_Projetos[[#This Row],[Total de tarefas]]=Base_Projetos[[#This Row],[Tarefas não iniciadas]],"Não iniciado",_xlfn.MINIFS(TAREFAS!H:H,TAREFAS!B:B,Base_Projetos[[#This Row],[Projeto]]))</f>
        <v>45679</v>
      </c>
      <c r="L8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45679</v>
      </c>
      <c r="M86" s="49">
        <f ca="1">SUM(Base_Projetos[[#This Row],[Tarefas Concluídas]:[Tarefas não iniciadas]])</f>
        <v>1</v>
      </c>
      <c r="N86" s="49">
        <f ca="1">COUNTIFS(tbl_PlanilhaB[Projeto],Base_Projetos[[#This Row],[Projeto]],tbl_PlanilhaB[Status],"Concluído")</f>
        <v>1</v>
      </c>
      <c r="O86" s="49">
        <f ca="1">COUNTIFS(tbl_PlanilhaB[Projeto],Base_Projetos[[#This Row],[Projeto]],tbl_PlanilhaB[Status],"Em andamento")</f>
        <v>0</v>
      </c>
      <c r="P86" s="49">
        <f ca="1">COUNTIFS(tbl_PlanilhaB[Projeto],Base_Projetos[[#This Row],[Projeto]],tbl_PlanilhaB[Status],"Atrasado")</f>
        <v>0</v>
      </c>
      <c r="Q86" s="50">
        <f ca="1">COUNTIFS(tbl_PlanilhaB[Projeto],Base_Projetos[[#This Row],[Projeto]],tbl_PlanilhaB[Status],"Não iniciado")</f>
        <v>0</v>
      </c>
      <c r="R8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86" s="52">
        <f ca="1">Base_Projetos[[#This Row],[Tarefas Concluídas]]/Base_Projetos[[#This Row],[Total de tarefas]]</f>
        <v>1</v>
      </c>
    </row>
    <row r="87" spans="1:19" ht="81">
      <c r="A87" s="50">
        <f>A86+1</f>
        <v>83</v>
      </c>
      <c r="B87" s="44" t="s">
        <v>162</v>
      </c>
      <c r="C87" s="44" t="s">
        <v>163</v>
      </c>
      <c r="D87" s="45" t="s">
        <v>22</v>
      </c>
      <c r="E87" s="43" t="s">
        <v>146</v>
      </c>
      <c r="F87" s="45">
        <v>1</v>
      </c>
      <c r="G87" s="46">
        <f>SUMIF(tbl_PlanilhaB[Projeto],Base_Projetos[[#This Row],[Projeto]],tbl_PlanilhaB[Valor previsto])</f>
        <v>0</v>
      </c>
      <c r="H87" s="46">
        <f>SUMIF(tbl_PlanilhaB[Projeto],Base_Projetos[[#This Row],[Projeto]],tbl_PlanilhaB[Valor gasto])</f>
        <v>0</v>
      </c>
      <c r="I87" s="47">
        <f>_xlfn.MINIFS(TAREFAS!E:E,TAREFAS!B:B,Base_Projetos[[#This Row],[Projeto]])</f>
        <v>45693</v>
      </c>
      <c r="J87" s="47">
        <f>_xlfn.MAXIFS(TAREFAS!G:G,TAREFAS!B:B,Base_Projetos[[#This Row],[Projeto]])</f>
        <v>45701</v>
      </c>
      <c r="K87" s="48">
        <f ca="1">IF(Base_Projetos[[#This Row],[Total de tarefas]]=Base_Projetos[[#This Row],[Tarefas não iniciadas]],"Não iniciado",_xlfn.MINIFS(TAREFAS!H:H,TAREFAS!B:B,Base_Projetos[[#This Row],[Projeto]]))</f>
        <v>45693</v>
      </c>
      <c r="L8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45700</v>
      </c>
      <c r="M87" s="49">
        <f ca="1">SUM(Base_Projetos[[#This Row],[Tarefas Concluídas]:[Tarefas não iniciadas]])</f>
        <v>8</v>
      </c>
      <c r="N87" s="49">
        <f ca="1">COUNTIFS(tbl_PlanilhaB[Projeto],Base_Projetos[[#This Row],[Projeto]],tbl_PlanilhaB[Status],"Concluído")</f>
        <v>8</v>
      </c>
      <c r="O87" s="49">
        <f ca="1">COUNTIFS(tbl_PlanilhaB[Projeto],Base_Projetos[[#This Row],[Projeto]],tbl_PlanilhaB[Status],"Em andamento")</f>
        <v>0</v>
      </c>
      <c r="P87" s="49">
        <f ca="1">COUNTIFS(tbl_PlanilhaB[Projeto],Base_Projetos[[#This Row],[Projeto]],tbl_PlanilhaB[Status],"Atrasado")</f>
        <v>0</v>
      </c>
      <c r="Q87" s="50">
        <f ca="1">COUNTIFS(tbl_PlanilhaB[Projeto],Base_Projetos[[#This Row],[Projeto]],tbl_PlanilhaB[Status],"Não iniciado")</f>
        <v>0</v>
      </c>
      <c r="R8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87" s="52">
        <f ca="1">Base_Projetos[[#This Row],[Tarefas Concluídas]]/Base_Projetos[[#This Row],[Total de tarefas]]</f>
        <v>1</v>
      </c>
    </row>
    <row r="88" spans="1:19" ht="54">
      <c r="A88" s="50">
        <f>A87+1</f>
        <v>84</v>
      </c>
      <c r="B88" s="44" t="s">
        <v>164</v>
      </c>
      <c r="C88" s="44" t="s">
        <v>165</v>
      </c>
      <c r="D88" s="45" t="s">
        <v>61</v>
      </c>
      <c r="E88" s="43" t="s">
        <v>166</v>
      </c>
      <c r="F88" s="45">
        <v>1</v>
      </c>
      <c r="G88" s="46">
        <f>SUMIF(tbl_PlanilhaB[Projeto],Base_Projetos[[#This Row],[Projeto]],tbl_PlanilhaB[Valor previsto])</f>
        <v>0</v>
      </c>
      <c r="H88" s="46">
        <f>SUMIF(tbl_PlanilhaB[Projeto],Base_Projetos[[#This Row],[Projeto]],tbl_PlanilhaB[Valor gasto])</f>
        <v>0</v>
      </c>
      <c r="I88" s="47">
        <f>_xlfn.MINIFS(TAREFAS!E:E,TAREFAS!B:B,Base_Projetos[[#This Row],[Projeto]])</f>
        <v>45685</v>
      </c>
      <c r="J88" s="47">
        <f>_xlfn.MAXIFS(TAREFAS!G:G,TAREFAS!B:B,Base_Projetos[[#This Row],[Projeto]])</f>
        <v>45688</v>
      </c>
      <c r="K88" s="48">
        <f ca="1">IF(Base_Projetos[[#This Row],[Total de tarefas]]=Base_Projetos[[#This Row],[Tarefas não iniciadas]],"Não iniciado",_xlfn.MINIFS(TAREFAS!H:H,TAREFAS!B:B,Base_Projetos[[#This Row],[Projeto]]))</f>
        <v>45685</v>
      </c>
      <c r="L8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45687</v>
      </c>
      <c r="M88" s="49">
        <f ca="1">SUM(Base_Projetos[[#This Row],[Tarefas Concluídas]:[Tarefas não iniciadas]])</f>
        <v>2</v>
      </c>
      <c r="N88" s="49">
        <f ca="1">COUNTIFS(tbl_PlanilhaB[Projeto],Base_Projetos[[#This Row],[Projeto]],tbl_PlanilhaB[Status],"Concluído")</f>
        <v>2</v>
      </c>
      <c r="O88" s="49">
        <f ca="1">COUNTIFS(tbl_PlanilhaB[Projeto],Base_Projetos[[#This Row],[Projeto]],tbl_PlanilhaB[Status],"Em andamento")</f>
        <v>0</v>
      </c>
      <c r="P88" s="49">
        <f ca="1">COUNTIFS(tbl_PlanilhaB[Projeto],Base_Projetos[[#This Row],[Projeto]],tbl_PlanilhaB[Status],"Atrasado")</f>
        <v>0</v>
      </c>
      <c r="Q88" s="50">
        <f ca="1">COUNTIFS(tbl_PlanilhaB[Projeto],Base_Projetos[[#This Row],[Projeto]],tbl_PlanilhaB[Status],"Não iniciado")</f>
        <v>0</v>
      </c>
      <c r="R8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88" s="52">
        <f ca="1">Base_Projetos[[#This Row],[Tarefas Concluídas]]/Base_Projetos[[#This Row],[Total de tarefas]]</f>
        <v>1</v>
      </c>
    </row>
    <row r="89" spans="1:19" ht="40.5">
      <c r="A89" s="50">
        <f>A88+1</f>
        <v>85</v>
      </c>
      <c r="B89" s="44" t="s">
        <v>167</v>
      </c>
      <c r="C89" s="44" t="s">
        <v>168</v>
      </c>
      <c r="D89" s="45" t="s">
        <v>61</v>
      </c>
      <c r="E89" s="43" t="s">
        <v>166</v>
      </c>
      <c r="F89" s="45">
        <v>1</v>
      </c>
      <c r="G89" s="46">
        <f>SUMIF(tbl_PlanilhaB[Projeto],Base_Projetos[[#This Row],[Projeto]],tbl_PlanilhaB[Valor previsto])</f>
        <v>0</v>
      </c>
      <c r="H89" s="46">
        <f>SUMIF(tbl_PlanilhaB[Projeto],Base_Projetos[[#This Row],[Projeto]],tbl_PlanilhaB[Valor gasto])</f>
        <v>0</v>
      </c>
      <c r="I89" s="47">
        <f>_xlfn.MINIFS(TAREFAS!E:E,TAREFAS!B:B,Base_Projetos[[#This Row],[Projeto]])</f>
        <v>45688</v>
      </c>
      <c r="J89" s="47">
        <f>_xlfn.MAXIFS(TAREFAS!G:G,TAREFAS!B:B,Base_Projetos[[#This Row],[Projeto]])</f>
        <v>45691</v>
      </c>
      <c r="K89" s="48">
        <f ca="1">IF(Base_Projetos[[#This Row],[Total de tarefas]]=Base_Projetos[[#This Row],[Tarefas não iniciadas]],"Não iniciado",_xlfn.MINIFS(TAREFAS!H:H,TAREFAS!B:B,Base_Projetos[[#This Row],[Projeto]]))</f>
        <v>45688</v>
      </c>
      <c r="L8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45688</v>
      </c>
      <c r="M89" s="49">
        <f ca="1">SUM(Base_Projetos[[#This Row],[Tarefas Concluídas]:[Tarefas não iniciadas]])</f>
        <v>1</v>
      </c>
      <c r="N89" s="49">
        <f ca="1">COUNTIFS(tbl_PlanilhaB[Projeto],Base_Projetos[[#This Row],[Projeto]],tbl_PlanilhaB[Status],"Concluído")</f>
        <v>1</v>
      </c>
      <c r="O89" s="49">
        <f ca="1">COUNTIFS(tbl_PlanilhaB[Projeto],Base_Projetos[[#This Row],[Projeto]],tbl_PlanilhaB[Status],"Em andamento")</f>
        <v>0</v>
      </c>
      <c r="P89" s="49">
        <f ca="1">COUNTIFS(tbl_PlanilhaB[Projeto],Base_Projetos[[#This Row],[Projeto]],tbl_PlanilhaB[Status],"Atrasado")</f>
        <v>0</v>
      </c>
      <c r="Q89" s="50">
        <f ca="1">COUNTIFS(tbl_PlanilhaB[Projeto],Base_Projetos[[#This Row],[Projeto]],tbl_PlanilhaB[Status],"Não iniciado")</f>
        <v>0</v>
      </c>
      <c r="R8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89" s="52">
        <f ca="1">Base_Projetos[[#This Row],[Tarefas Concluídas]]/Base_Projetos[[#This Row],[Total de tarefas]]</f>
        <v>1</v>
      </c>
    </row>
    <row r="90" spans="1:19" ht="65.25" customHeight="1">
      <c r="A90" s="50">
        <f>A89+1</f>
        <v>86</v>
      </c>
      <c r="B90" s="44" t="s">
        <v>169</v>
      </c>
      <c r="C90" s="44" t="s">
        <v>170</v>
      </c>
      <c r="D90" s="45" t="s">
        <v>61</v>
      </c>
      <c r="E90" s="43" t="s">
        <v>166</v>
      </c>
      <c r="F90" s="45">
        <v>1</v>
      </c>
      <c r="G90" s="46">
        <f>SUMIF(tbl_PlanilhaB[Projeto],Base_Projetos[[#This Row],[Projeto]],tbl_PlanilhaB[Valor previsto])</f>
        <v>0</v>
      </c>
      <c r="H90" s="46">
        <f>SUMIF(tbl_PlanilhaB[Projeto],Base_Projetos[[#This Row],[Projeto]],tbl_PlanilhaB[Valor gasto])</f>
        <v>0</v>
      </c>
      <c r="I90" s="47">
        <f>_xlfn.MINIFS(TAREFAS!E:E,TAREFAS!B:B,Base_Projetos[[#This Row],[Projeto]])</f>
        <v>45693</v>
      </c>
      <c r="J90" s="47">
        <f>_xlfn.MAXIFS(TAREFAS!G:G,TAREFAS!B:B,Base_Projetos[[#This Row],[Projeto]])</f>
        <v>45694</v>
      </c>
      <c r="K90" s="48">
        <f ca="1">IF(Base_Projetos[[#This Row],[Total de tarefas]]=Base_Projetos[[#This Row],[Tarefas não iniciadas]],"Não iniciado",_xlfn.MINIFS(TAREFAS!H:H,TAREFAS!B:B,Base_Projetos[[#This Row],[Projeto]]))</f>
        <v>45693</v>
      </c>
      <c r="L9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45693</v>
      </c>
      <c r="M90" s="49">
        <f ca="1">SUM(Base_Projetos[[#This Row],[Tarefas Concluídas]:[Tarefas não iniciadas]])</f>
        <v>1</v>
      </c>
      <c r="N90" s="49">
        <f ca="1">COUNTIFS(tbl_PlanilhaB[Projeto],Base_Projetos[[#This Row],[Projeto]],tbl_PlanilhaB[Status],"Concluído")</f>
        <v>1</v>
      </c>
      <c r="O90" s="49">
        <f ca="1">COUNTIFS(tbl_PlanilhaB[Projeto],Base_Projetos[[#This Row],[Projeto]],tbl_PlanilhaB[Status],"Em andamento")</f>
        <v>0</v>
      </c>
      <c r="P90" s="49">
        <f ca="1">COUNTIFS(tbl_PlanilhaB[Projeto],Base_Projetos[[#This Row],[Projeto]],tbl_PlanilhaB[Status],"Atrasado")</f>
        <v>0</v>
      </c>
      <c r="Q90" s="50">
        <f ca="1">COUNTIFS(tbl_PlanilhaB[Projeto],Base_Projetos[[#This Row],[Projeto]],tbl_PlanilhaB[Status],"Não iniciado")</f>
        <v>0</v>
      </c>
      <c r="R9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90" s="52">
        <f ca="1">Base_Projetos[[#This Row],[Tarefas Concluídas]]/Base_Projetos[[#This Row],[Total de tarefas]]</f>
        <v>1</v>
      </c>
    </row>
    <row r="91" spans="1:19" ht="81">
      <c r="A91" s="50">
        <f>A90+1</f>
        <v>87</v>
      </c>
      <c r="B91" s="44" t="s">
        <v>171</v>
      </c>
      <c r="C91" s="44" t="s">
        <v>172</v>
      </c>
      <c r="D91" s="45" t="s">
        <v>22</v>
      </c>
      <c r="E91" s="43" t="s">
        <v>166</v>
      </c>
      <c r="F91" s="45">
        <v>1</v>
      </c>
      <c r="G91" s="46">
        <f>SUMIF(tbl_PlanilhaB[Projeto],Base_Projetos[[#This Row],[Projeto]],tbl_PlanilhaB[Valor previsto])</f>
        <v>0</v>
      </c>
      <c r="H91" s="46">
        <f>SUMIF(tbl_PlanilhaB[Projeto],Base_Projetos[[#This Row],[Projeto]],tbl_PlanilhaB[Valor gasto])</f>
        <v>0</v>
      </c>
      <c r="I91" s="47">
        <f>_xlfn.MINIFS(TAREFAS!E:E,TAREFAS!B:B,Base_Projetos[[#This Row],[Projeto]])</f>
        <v>45691</v>
      </c>
      <c r="J91" s="47">
        <f>_xlfn.MAXIFS(TAREFAS!G:G,TAREFAS!B:B,Base_Projetos[[#This Row],[Projeto]])</f>
        <v>45693</v>
      </c>
      <c r="K91" s="48">
        <f ca="1">IF(Base_Projetos[[#This Row],[Total de tarefas]]=Base_Projetos[[#This Row],[Tarefas não iniciadas]],"Não iniciado",_xlfn.MINIFS(TAREFAS!H:H,TAREFAS!B:B,Base_Projetos[[#This Row],[Projeto]]))</f>
        <v>45691</v>
      </c>
      <c r="L9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45692</v>
      </c>
      <c r="M91" s="49">
        <f ca="1">SUM(Base_Projetos[[#This Row],[Tarefas Concluídas]:[Tarefas não iniciadas]])</f>
        <v>2</v>
      </c>
      <c r="N91" s="49">
        <f ca="1">COUNTIFS(tbl_PlanilhaB[Projeto],Base_Projetos[[#This Row],[Projeto]],tbl_PlanilhaB[Status],"Concluído")</f>
        <v>2</v>
      </c>
      <c r="O91" s="49">
        <f ca="1">COUNTIFS(tbl_PlanilhaB[Projeto],Base_Projetos[[#This Row],[Projeto]],tbl_PlanilhaB[Status],"Em andamento")</f>
        <v>0</v>
      </c>
      <c r="P91" s="49">
        <f ca="1">COUNTIFS(tbl_PlanilhaB[Projeto],Base_Projetos[[#This Row],[Projeto]],tbl_PlanilhaB[Status],"Atrasado")</f>
        <v>0</v>
      </c>
      <c r="Q91" s="50">
        <f ca="1">COUNTIFS(tbl_PlanilhaB[Projeto],Base_Projetos[[#This Row],[Projeto]],tbl_PlanilhaB[Status],"Não iniciado")</f>
        <v>0</v>
      </c>
      <c r="R9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91" s="52">
        <f ca="1">Base_Projetos[[#This Row],[Tarefas Concluídas]]/Base_Projetos[[#This Row],[Total de tarefas]]</f>
        <v>1</v>
      </c>
    </row>
    <row r="92" spans="1:19" ht="54">
      <c r="A92" s="50">
        <f>A91+1</f>
        <v>88</v>
      </c>
      <c r="B92" s="44" t="s">
        <v>173</v>
      </c>
      <c r="C92" s="44" t="s">
        <v>174</v>
      </c>
      <c r="D92" s="45" t="s">
        <v>61</v>
      </c>
      <c r="E92" s="43" t="s">
        <v>166</v>
      </c>
      <c r="F92" s="45">
        <v>1</v>
      </c>
      <c r="G92" s="46">
        <f>SUMIF(tbl_PlanilhaB[Projeto],Base_Projetos[[#This Row],[Projeto]],tbl_PlanilhaB[Valor previsto])</f>
        <v>0</v>
      </c>
      <c r="H92" s="46">
        <f>SUMIF(tbl_PlanilhaB[Projeto],Base_Projetos[[#This Row],[Projeto]],tbl_PlanilhaB[Valor gasto])</f>
        <v>0</v>
      </c>
      <c r="I92" s="47">
        <f>_xlfn.MINIFS(TAREFAS!E:E,TAREFAS!B:B,Base_Projetos[[#This Row],[Projeto]])</f>
        <v>45694</v>
      </c>
      <c r="J92" s="47">
        <f>_xlfn.MAXIFS(TAREFAS!G:G,TAREFAS!B:B,Base_Projetos[[#This Row],[Projeto]])</f>
        <v>45698</v>
      </c>
      <c r="K92" s="48">
        <f ca="1">IF(Base_Projetos[[#This Row],[Total de tarefas]]=Base_Projetos[[#This Row],[Tarefas não iniciadas]],"Não iniciado",_xlfn.MINIFS(TAREFAS!H:H,TAREFAS!B:B,Base_Projetos[[#This Row],[Projeto]]))</f>
        <v>45694</v>
      </c>
      <c r="L9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45694</v>
      </c>
      <c r="M92" s="49">
        <f ca="1">SUM(Base_Projetos[[#This Row],[Tarefas Concluídas]:[Tarefas não iniciadas]])</f>
        <v>1</v>
      </c>
      <c r="N92" s="49">
        <f ca="1">COUNTIFS(tbl_PlanilhaB[Projeto],Base_Projetos[[#This Row],[Projeto]],tbl_PlanilhaB[Status],"Concluído")</f>
        <v>1</v>
      </c>
      <c r="O92" s="49">
        <f ca="1">COUNTIFS(tbl_PlanilhaB[Projeto],Base_Projetos[[#This Row],[Projeto]],tbl_PlanilhaB[Status],"Em andamento")</f>
        <v>0</v>
      </c>
      <c r="P92" s="49">
        <f ca="1">COUNTIFS(tbl_PlanilhaB[Projeto],Base_Projetos[[#This Row],[Projeto]],tbl_PlanilhaB[Status],"Atrasado")</f>
        <v>0</v>
      </c>
      <c r="Q92" s="50">
        <f ca="1">COUNTIFS(tbl_PlanilhaB[Projeto],Base_Projetos[[#This Row],[Projeto]],tbl_PlanilhaB[Status],"Não iniciado")</f>
        <v>0</v>
      </c>
      <c r="R9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92" s="52">
        <f ca="1">Base_Projetos[[#This Row],[Tarefas Concluídas]]/Base_Projetos[[#This Row],[Total de tarefas]]</f>
        <v>1</v>
      </c>
    </row>
    <row r="93" spans="1:19" ht="27">
      <c r="A93" s="50">
        <f>A92+1</f>
        <v>89</v>
      </c>
      <c r="B93" s="44" t="s">
        <v>175</v>
      </c>
      <c r="C93" s="44" t="s">
        <v>176</v>
      </c>
      <c r="D93" s="45" t="s">
        <v>22</v>
      </c>
      <c r="E93" s="43" t="s">
        <v>177</v>
      </c>
      <c r="F93" s="45">
        <v>1</v>
      </c>
      <c r="G93" s="46">
        <f>SUMIF(tbl_PlanilhaB[Projeto],Base_Projetos[[#This Row],[Projeto]],tbl_PlanilhaB[Valor previsto])</f>
        <v>0</v>
      </c>
      <c r="H93" s="46">
        <f>SUMIF(tbl_PlanilhaB[Projeto],Base_Projetos[[#This Row],[Projeto]],tbl_PlanilhaB[Valor gasto])</f>
        <v>0</v>
      </c>
      <c r="I93" s="47">
        <f>_xlfn.MINIFS(TAREFAS!E:E,TAREFAS!B:B,Base_Projetos[[#This Row],[Projeto]])</f>
        <v>45701</v>
      </c>
      <c r="J93" s="47">
        <f>_xlfn.MAXIFS(TAREFAS!G:G,TAREFAS!B:B,Base_Projetos[[#This Row],[Projeto]])</f>
        <v>45702</v>
      </c>
      <c r="K93" s="48">
        <f ca="1">IF(Base_Projetos[[#This Row],[Total de tarefas]]=Base_Projetos[[#This Row],[Tarefas não iniciadas]],"Não iniciado",_xlfn.MINIFS(TAREFAS!H:H,TAREFAS!B:B,Base_Projetos[[#This Row],[Projeto]]))</f>
        <v>45701</v>
      </c>
      <c r="L9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45701</v>
      </c>
      <c r="M93" s="49">
        <f ca="1">SUM(Base_Projetos[[#This Row],[Tarefas Concluídas]:[Tarefas não iniciadas]])</f>
        <v>1</v>
      </c>
      <c r="N93" s="49">
        <f ca="1">COUNTIFS(tbl_PlanilhaB[Projeto],Base_Projetos[[#This Row],[Projeto]],tbl_PlanilhaB[Status],"Concluído")</f>
        <v>1</v>
      </c>
      <c r="O93" s="49">
        <f ca="1">COUNTIFS(tbl_PlanilhaB[Projeto],Base_Projetos[[#This Row],[Projeto]],tbl_PlanilhaB[Status],"Em andamento")</f>
        <v>0</v>
      </c>
      <c r="P93" s="49">
        <f ca="1">COUNTIFS(tbl_PlanilhaB[Projeto],Base_Projetos[[#This Row],[Projeto]],tbl_PlanilhaB[Status],"Atrasado")</f>
        <v>0</v>
      </c>
      <c r="Q93" s="50">
        <f ca="1">COUNTIFS(tbl_PlanilhaB[Projeto],Base_Projetos[[#This Row],[Projeto]],tbl_PlanilhaB[Status],"Não iniciado")</f>
        <v>0</v>
      </c>
      <c r="R9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93" s="52">
        <f ca="1">Base_Projetos[[#This Row],[Tarefas Concluídas]]/Base_Projetos[[#This Row],[Total de tarefas]]</f>
        <v>1</v>
      </c>
    </row>
    <row r="94" spans="1:19" ht="27">
      <c r="A94" s="50">
        <f>A93+1</f>
        <v>90</v>
      </c>
      <c r="B94" s="44" t="s">
        <v>178</v>
      </c>
      <c r="C94" s="44" t="s">
        <v>179</v>
      </c>
      <c r="D94" s="45" t="s">
        <v>61</v>
      </c>
      <c r="E94" s="43" t="s">
        <v>166</v>
      </c>
      <c r="F94" s="45">
        <v>1</v>
      </c>
      <c r="G94" s="46">
        <f>SUMIF(tbl_PlanilhaB[Projeto],Base_Projetos[[#This Row],[Projeto]],tbl_PlanilhaB[Valor previsto])</f>
        <v>0</v>
      </c>
      <c r="H94" s="46">
        <f>SUMIF(tbl_PlanilhaB[Projeto],Base_Projetos[[#This Row],[Projeto]],tbl_PlanilhaB[Valor gasto])</f>
        <v>0</v>
      </c>
      <c r="I94" s="47">
        <f>_xlfn.MINIFS(TAREFAS!E:E,TAREFAS!B:B,Base_Projetos[[#This Row],[Projeto]])</f>
        <v>45700</v>
      </c>
      <c r="J94" s="47">
        <f>_xlfn.MAXIFS(TAREFAS!G:G,TAREFAS!B:B,Base_Projetos[[#This Row],[Projeto]])</f>
        <v>45819</v>
      </c>
      <c r="K94" s="48">
        <f ca="1">IF(Base_Projetos[[#This Row],[Total de tarefas]]=Base_Projetos[[#This Row],[Tarefas não iniciadas]],"Não iniciado",_xlfn.MINIFS(TAREFAS!H:H,TAREFAS!B:B,Base_Projetos[[#This Row],[Projeto]]))</f>
        <v>45700</v>
      </c>
      <c r="L9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45818</v>
      </c>
      <c r="M94" s="49">
        <f ca="1">SUM(Base_Projetos[[#This Row],[Tarefas Concluídas]:[Tarefas não iniciadas]])</f>
        <v>6</v>
      </c>
      <c r="N94" s="49">
        <f ca="1">COUNTIFS(tbl_PlanilhaB[Projeto],Base_Projetos[[#This Row],[Projeto]],tbl_PlanilhaB[Status],"Concluído")</f>
        <v>6</v>
      </c>
      <c r="O94" s="49">
        <f ca="1">COUNTIFS(tbl_PlanilhaB[Projeto],Base_Projetos[[#This Row],[Projeto]],tbl_PlanilhaB[Status],"Em andamento")</f>
        <v>0</v>
      </c>
      <c r="P94" s="49">
        <f ca="1">COUNTIFS(tbl_PlanilhaB[Projeto],Base_Projetos[[#This Row],[Projeto]],tbl_PlanilhaB[Status],"Atrasado")</f>
        <v>0</v>
      </c>
      <c r="Q94" s="50">
        <f ca="1">COUNTIFS(tbl_PlanilhaB[Projeto],Base_Projetos[[#This Row],[Projeto]],tbl_PlanilhaB[Status],"Não iniciado")</f>
        <v>0</v>
      </c>
      <c r="R9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94" s="52">
        <f ca="1">Base_Projetos[[#This Row],[Tarefas Concluídas]]/Base_Projetos[[#This Row],[Total de tarefas]]</f>
        <v>1</v>
      </c>
    </row>
    <row r="95" spans="1:19" ht="40.5">
      <c r="A95" s="50">
        <f>A94+1</f>
        <v>91</v>
      </c>
      <c r="B95" s="44" t="s">
        <v>180</v>
      </c>
      <c r="C95" s="44" t="s">
        <v>181</v>
      </c>
      <c r="D95" s="45" t="s">
        <v>61</v>
      </c>
      <c r="E95" s="43" t="s">
        <v>118</v>
      </c>
      <c r="F95" s="45">
        <v>2</v>
      </c>
      <c r="G95" s="46">
        <f>SUMIF(tbl_PlanilhaB[Projeto],Base_Projetos[[#This Row],[Projeto]],tbl_PlanilhaB[Valor previsto])</f>
        <v>0</v>
      </c>
      <c r="H95" s="46">
        <f>SUMIF(tbl_PlanilhaB[Projeto],Base_Projetos[[#This Row],[Projeto]],tbl_PlanilhaB[Valor gasto])</f>
        <v>0</v>
      </c>
      <c r="I95" s="47">
        <f>_xlfn.MINIFS(TAREFAS!E:E,TAREFAS!B:B,Base_Projetos[[#This Row],[Projeto]])</f>
        <v>45693</v>
      </c>
      <c r="J95" s="47">
        <f>_xlfn.MAXIFS(TAREFAS!G:G,TAREFAS!B:B,Base_Projetos[[#This Row],[Projeto]])</f>
        <v>45702</v>
      </c>
      <c r="K95" s="48">
        <f ca="1">IF(Base_Projetos[[#This Row],[Total de tarefas]]=Base_Projetos[[#This Row],[Tarefas não iniciadas]],"Não iniciado",_xlfn.MINIFS(TAREFAS!H:H,TAREFAS!B:B,Base_Projetos[[#This Row],[Projeto]]))</f>
        <v>45699</v>
      </c>
      <c r="L9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45699</v>
      </c>
      <c r="M95" s="49">
        <f ca="1">SUM(Base_Projetos[[#This Row],[Tarefas Concluídas]:[Tarefas não iniciadas]])</f>
        <v>1</v>
      </c>
      <c r="N95" s="49">
        <f ca="1">COUNTIFS(tbl_PlanilhaB[Projeto],Base_Projetos[[#This Row],[Projeto]],tbl_PlanilhaB[Status],"Concluído")</f>
        <v>1</v>
      </c>
      <c r="O95" s="49">
        <f ca="1">COUNTIFS(tbl_PlanilhaB[Projeto],Base_Projetos[[#This Row],[Projeto]],tbl_PlanilhaB[Status],"Em andamento")</f>
        <v>0</v>
      </c>
      <c r="P95" s="49">
        <f ca="1">COUNTIFS(tbl_PlanilhaB[Projeto],Base_Projetos[[#This Row],[Projeto]],tbl_PlanilhaB[Status],"Atrasado")</f>
        <v>0</v>
      </c>
      <c r="Q95" s="50">
        <f ca="1">COUNTIFS(tbl_PlanilhaB[Projeto],Base_Projetos[[#This Row],[Projeto]],tbl_PlanilhaB[Status],"Não iniciado")</f>
        <v>0</v>
      </c>
      <c r="R9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95" s="52">
        <f ca="1">Base_Projetos[[#This Row],[Tarefas Concluídas]]/Base_Projetos[[#This Row],[Total de tarefas]]</f>
        <v>1</v>
      </c>
    </row>
    <row r="96" spans="1:19" ht="27">
      <c r="A96" s="50">
        <f>A95+1</f>
        <v>92</v>
      </c>
      <c r="B96" s="44" t="s">
        <v>182</v>
      </c>
      <c r="C96" s="44" t="s">
        <v>183</v>
      </c>
      <c r="D96" s="45" t="s">
        <v>61</v>
      </c>
      <c r="E96" s="43" t="s">
        <v>118</v>
      </c>
      <c r="F96" s="45">
        <v>1</v>
      </c>
      <c r="G96" s="46">
        <f>SUMIF(tbl_PlanilhaB[Projeto],Base_Projetos[[#This Row],[Projeto]],tbl_PlanilhaB[Valor previsto])</f>
        <v>0</v>
      </c>
      <c r="H96" s="46">
        <f>SUMIF(tbl_PlanilhaB[Projeto],Base_Projetos[[#This Row],[Projeto]],tbl_PlanilhaB[Valor gasto])</f>
        <v>0</v>
      </c>
      <c r="I96" s="47">
        <f>_xlfn.MINIFS(TAREFAS!E:E,TAREFAS!B:B,Base_Projetos[[#This Row],[Projeto]])</f>
        <v>45701</v>
      </c>
      <c r="J96" s="47">
        <f>_xlfn.MAXIFS(TAREFAS!G:G,TAREFAS!B:B,Base_Projetos[[#This Row],[Projeto]])</f>
        <v>45712</v>
      </c>
      <c r="K96" s="48">
        <f ca="1">IF(Base_Projetos[[#This Row],[Total de tarefas]]=Base_Projetos[[#This Row],[Tarefas não iniciadas]],"Não iniciado",_xlfn.MINIFS(TAREFAS!H:H,TAREFAS!B:B,Base_Projetos[[#This Row],[Projeto]]))</f>
        <v>45701</v>
      </c>
      <c r="L9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45701</v>
      </c>
      <c r="M96" s="49">
        <f ca="1">SUM(Base_Projetos[[#This Row],[Tarefas Concluídas]:[Tarefas não iniciadas]])</f>
        <v>1</v>
      </c>
      <c r="N96" s="49">
        <f ca="1">COUNTIFS(tbl_PlanilhaB[Projeto],Base_Projetos[[#This Row],[Projeto]],tbl_PlanilhaB[Status],"Concluído")</f>
        <v>1</v>
      </c>
      <c r="O96" s="49">
        <f ca="1">COUNTIFS(tbl_PlanilhaB[Projeto],Base_Projetos[[#This Row],[Projeto]],tbl_PlanilhaB[Status],"Em andamento")</f>
        <v>0</v>
      </c>
      <c r="P96" s="49">
        <f ca="1">COUNTIFS(tbl_PlanilhaB[Projeto],Base_Projetos[[#This Row],[Projeto]],tbl_PlanilhaB[Status],"Atrasado")</f>
        <v>0</v>
      </c>
      <c r="Q96" s="50">
        <f ca="1">COUNTIFS(tbl_PlanilhaB[Projeto],Base_Projetos[[#This Row],[Projeto]],tbl_PlanilhaB[Status],"Não iniciado")</f>
        <v>0</v>
      </c>
      <c r="R9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96" s="52">
        <f ca="1">Base_Projetos[[#This Row],[Tarefas Concluídas]]/Base_Projetos[[#This Row],[Total de tarefas]]</f>
        <v>1</v>
      </c>
    </row>
    <row r="97" spans="1:19" ht="27">
      <c r="A97" s="50">
        <f>A96+1</f>
        <v>93</v>
      </c>
      <c r="B97" s="44" t="s">
        <v>184</v>
      </c>
      <c r="C97" s="44" t="s">
        <v>60</v>
      </c>
      <c r="D97" s="45" t="s">
        <v>22</v>
      </c>
      <c r="E97" s="43" t="s">
        <v>177</v>
      </c>
      <c r="F97" s="45">
        <v>1</v>
      </c>
      <c r="G97" s="46">
        <f>SUMIF(tbl_PlanilhaB[Projeto],Base_Projetos[[#This Row],[Projeto]],tbl_PlanilhaB[Valor previsto])</f>
        <v>0</v>
      </c>
      <c r="H97" s="46">
        <f>SUMIF(tbl_PlanilhaB[Projeto],Base_Projetos[[#This Row],[Projeto]],tbl_PlanilhaB[Valor gasto])</f>
        <v>0</v>
      </c>
      <c r="I97" s="47">
        <f>_xlfn.MINIFS(TAREFAS!E:E,TAREFAS!B:B,Base_Projetos[[#This Row],[Projeto]])</f>
        <v>45707</v>
      </c>
      <c r="J97" s="47">
        <f>_xlfn.MAXIFS(TAREFAS!G:G,TAREFAS!B:B,Base_Projetos[[#This Row],[Projeto]])</f>
        <v>45708</v>
      </c>
      <c r="K97" s="48">
        <f ca="1">IF(Base_Projetos[[#This Row],[Total de tarefas]]=Base_Projetos[[#This Row],[Tarefas não iniciadas]],"Não iniciado",_xlfn.MINIFS(TAREFAS!H:H,TAREFAS!B:B,Base_Projetos[[#This Row],[Projeto]]))</f>
        <v>45707</v>
      </c>
      <c r="L9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45707</v>
      </c>
      <c r="M97" s="49">
        <f ca="1">SUM(Base_Projetos[[#This Row],[Tarefas Concluídas]:[Tarefas não iniciadas]])</f>
        <v>1</v>
      </c>
      <c r="N97" s="49">
        <f ca="1">COUNTIFS(tbl_PlanilhaB[Projeto],Base_Projetos[[#This Row],[Projeto]],tbl_PlanilhaB[Status],"Concluído")</f>
        <v>1</v>
      </c>
      <c r="O97" s="49">
        <f ca="1">COUNTIFS(tbl_PlanilhaB[Projeto],Base_Projetos[[#This Row],[Projeto]],tbl_PlanilhaB[Status],"Em andamento")</f>
        <v>0</v>
      </c>
      <c r="P97" s="49">
        <f ca="1">COUNTIFS(tbl_PlanilhaB[Projeto],Base_Projetos[[#This Row],[Projeto]],tbl_PlanilhaB[Status],"Atrasado")</f>
        <v>0</v>
      </c>
      <c r="Q97" s="50">
        <f ca="1">COUNTIFS(tbl_PlanilhaB[Projeto],Base_Projetos[[#This Row],[Projeto]],tbl_PlanilhaB[Status],"Não iniciado")</f>
        <v>0</v>
      </c>
      <c r="R9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97" s="52">
        <f ca="1">Base_Projetos[[#This Row],[Tarefas Concluídas]]/Base_Projetos[[#This Row],[Total de tarefas]]</f>
        <v>1</v>
      </c>
    </row>
    <row r="98" spans="1:19" ht="40.5">
      <c r="A98" s="50">
        <f>A97+1</f>
        <v>94</v>
      </c>
      <c r="B98" s="44" t="s">
        <v>185</v>
      </c>
      <c r="C98" s="44" t="s">
        <v>176</v>
      </c>
      <c r="D98" s="45" t="s">
        <v>22</v>
      </c>
      <c r="E98" s="43" t="s">
        <v>146</v>
      </c>
      <c r="F98" s="45">
        <v>1</v>
      </c>
      <c r="G98" s="46">
        <f>SUMIF(tbl_PlanilhaB[Projeto],Base_Projetos[[#This Row],[Projeto]],tbl_PlanilhaB[Valor previsto])</f>
        <v>0</v>
      </c>
      <c r="H98" s="46">
        <f>SUMIF(tbl_PlanilhaB[Projeto],Base_Projetos[[#This Row],[Projeto]],tbl_PlanilhaB[Valor gasto])</f>
        <v>0</v>
      </c>
      <c r="I98" s="47">
        <f>_xlfn.MINIFS(TAREFAS!E:E,TAREFAS!B:B,Base_Projetos[[#This Row],[Projeto]])</f>
        <v>45716</v>
      </c>
      <c r="J98" s="47">
        <f>_xlfn.MAXIFS(TAREFAS!G:G,TAREFAS!B:B,Base_Projetos[[#This Row],[Projeto]])</f>
        <v>45720</v>
      </c>
      <c r="K98" s="48">
        <f ca="1">IF(Base_Projetos[[#This Row],[Total de tarefas]]=Base_Projetos[[#This Row],[Tarefas não iniciadas]],"Não iniciado",_xlfn.MINIFS(TAREFAS!H:H,TAREFAS!B:B,Base_Projetos[[#This Row],[Projeto]]))</f>
        <v>45716</v>
      </c>
      <c r="L9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45716</v>
      </c>
      <c r="M98" s="49">
        <f ca="1">SUM(Base_Projetos[[#This Row],[Tarefas Concluídas]:[Tarefas não iniciadas]])</f>
        <v>2</v>
      </c>
      <c r="N98" s="49">
        <f ca="1">COUNTIFS(tbl_PlanilhaB[Projeto],Base_Projetos[[#This Row],[Projeto]],tbl_PlanilhaB[Status],"Concluído")</f>
        <v>2</v>
      </c>
      <c r="O98" s="49">
        <f ca="1">COUNTIFS(tbl_PlanilhaB[Projeto],Base_Projetos[[#This Row],[Projeto]],tbl_PlanilhaB[Status],"Em andamento")</f>
        <v>0</v>
      </c>
      <c r="P98" s="49">
        <f ca="1">COUNTIFS(tbl_PlanilhaB[Projeto],Base_Projetos[[#This Row],[Projeto]],tbl_PlanilhaB[Status],"Atrasado")</f>
        <v>0</v>
      </c>
      <c r="Q98" s="50">
        <f ca="1">COUNTIFS(tbl_PlanilhaB[Projeto],Base_Projetos[[#This Row],[Projeto]],tbl_PlanilhaB[Status],"Não iniciado")</f>
        <v>0</v>
      </c>
      <c r="R9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98" s="52">
        <f ca="1">Base_Projetos[[#This Row],[Tarefas Concluídas]]/Base_Projetos[[#This Row],[Total de tarefas]]</f>
        <v>1</v>
      </c>
    </row>
    <row r="99" spans="1:19">
      <c r="A99" s="50">
        <f>A98+1</f>
        <v>95</v>
      </c>
      <c r="B99" s="44" t="s">
        <v>186</v>
      </c>
      <c r="C99" s="44" t="s">
        <v>187</v>
      </c>
      <c r="D99" s="45" t="s">
        <v>22</v>
      </c>
      <c r="E99" s="43" t="s">
        <v>146</v>
      </c>
      <c r="F99" s="45">
        <v>1</v>
      </c>
      <c r="G99" s="46">
        <f>SUMIF(tbl_PlanilhaB[Projeto],Base_Projetos[[#This Row],[Projeto]],tbl_PlanilhaB[Valor previsto])</f>
        <v>0</v>
      </c>
      <c r="H99" s="46">
        <f>SUMIF(tbl_PlanilhaB[Projeto],Base_Projetos[[#This Row],[Projeto]],tbl_PlanilhaB[Valor gasto])</f>
        <v>0</v>
      </c>
      <c r="I99" s="47">
        <f>_xlfn.MINIFS(TAREFAS!E:E,TAREFAS!B:B,Base_Projetos[[#This Row],[Projeto]])</f>
        <v>45720</v>
      </c>
      <c r="J99" s="47">
        <f>_xlfn.MAXIFS(TAREFAS!G:G,TAREFAS!B:B,Base_Projetos[[#This Row],[Projeto]])</f>
        <v>45730</v>
      </c>
      <c r="K99" s="48">
        <f ca="1">IF(Base_Projetos[[#This Row],[Total de tarefas]]=Base_Projetos[[#This Row],[Tarefas não iniciadas]],"Não iniciado",_xlfn.MINIFS(TAREFAS!H:H,TAREFAS!B:B,Base_Projetos[[#This Row],[Projeto]]))</f>
        <v>45720</v>
      </c>
      <c r="L9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45720</v>
      </c>
      <c r="M99" s="49">
        <f ca="1">SUM(Base_Projetos[[#This Row],[Tarefas Concluídas]:[Tarefas não iniciadas]])</f>
        <v>1</v>
      </c>
      <c r="N99" s="49">
        <f ca="1">COUNTIFS(tbl_PlanilhaB[Projeto],Base_Projetos[[#This Row],[Projeto]],tbl_PlanilhaB[Status],"Concluído")</f>
        <v>1</v>
      </c>
      <c r="O99" s="49">
        <f ca="1">COUNTIFS(tbl_PlanilhaB[Projeto],Base_Projetos[[#This Row],[Projeto]],tbl_PlanilhaB[Status],"Em andamento")</f>
        <v>0</v>
      </c>
      <c r="P99" s="49">
        <f ca="1">COUNTIFS(tbl_PlanilhaB[Projeto],Base_Projetos[[#This Row],[Projeto]],tbl_PlanilhaB[Status],"Atrasado")</f>
        <v>0</v>
      </c>
      <c r="Q99" s="50">
        <f ca="1">COUNTIFS(tbl_PlanilhaB[Projeto],Base_Projetos[[#This Row],[Projeto]],tbl_PlanilhaB[Status],"Não iniciado")</f>
        <v>0</v>
      </c>
      <c r="R9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99" s="52">
        <f ca="1">Base_Projetos[[#This Row],[Tarefas Concluídas]]/Base_Projetos[[#This Row],[Total de tarefas]]</f>
        <v>1</v>
      </c>
    </row>
    <row r="100" spans="1:19" ht="67.5">
      <c r="A100" s="50">
        <f>A99+1</f>
        <v>96</v>
      </c>
      <c r="B100" s="44" t="s">
        <v>188</v>
      </c>
      <c r="C100" s="44" t="s">
        <v>189</v>
      </c>
      <c r="D100" s="45" t="s">
        <v>61</v>
      </c>
      <c r="E100" s="43" t="s">
        <v>190</v>
      </c>
      <c r="F100" s="45">
        <v>1</v>
      </c>
      <c r="G100" s="46">
        <f>SUMIF(tbl_PlanilhaB[Projeto],Base_Projetos[[#This Row],[Projeto]],tbl_PlanilhaB[Valor previsto])</f>
        <v>0</v>
      </c>
      <c r="H100" s="46">
        <f>SUMIF(tbl_PlanilhaB[Projeto],Base_Projetos[[#This Row],[Projeto]],tbl_PlanilhaB[Valor gasto])</f>
        <v>0</v>
      </c>
      <c r="I100" s="47">
        <f>_xlfn.MINIFS(TAREFAS!E:E,TAREFAS!B:B,Base_Projetos[[#This Row],[Projeto]])</f>
        <v>45723</v>
      </c>
      <c r="J100" s="47">
        <f>_xlfn.MAXIFS(TAREFAS!G:G,TAREFAS!B:B,Base_Projetos[[#This Row],[Projeto]])</f>
        <v>45726</v>
      </c>
      <c r="K100" s="48">
        <f ca="1">IF(Base_Projetos[[#This Row],[Total de tarefas]]=Base_Projetos[[#This Row],[Tarefas não iniciadas]],"Não iniciado",_xlfn.MINIFS(TAREFAS!H:H,TAREFAS!B:B,Base_Projetos[[#This Row],[Projeto]]))</f>
        <v>45723</v>
      </c>
      <c r="L10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45723</v>
      </c>
      <c r="M100" s="49">
        <f ca="1">SUM(Base_Projetos[[#This Row],[Tarefas Concluídas]:[Tarefas não iniciadas]])</f>
        <v>1</v>
      </c>
      <c r="N100" s="49">
        <f ca="1">COUNTIFS(tbl_PlanilhaB[Projeto],Base_Projetos[[#This Row],[Projeto]],tbl_PlanilhaB[Status],"Concluído")</f>
        <v>1</v>
      </c>
      <c r="O100" s="49">
        <f ca="1">COUNTIFS(tbl_PlanilhaB[Projeto],Base_Projetos[[#This Row],[Projeto]],tbl_PlanilhaB[Status],"Em andamento")</f>
        <v>0</v>
      </c>
      <c r="P100" s="49">
        <f ca="1">COUNTIFS(tbl_PlanilhaB[Projeto],Base_Projetos[[#This Row],[Projeto]],tbl_PlanilhaB[Status],"Atrasado")</f>
        <v>0</v>
      </c>
      <c r="Q100" s="50">
        <f ca="1">COUNTIFS(tbl_PlanilhaB[Projeto],Base_Projetos[[#This Row],[Projeto]],tbl_PlanilhaB[Status],"Não iniciado")</f>
        <v>0</v>
      </c>
      <c r="R10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00" s="52">
        <f ca="1">Base_Projetos[[#This Row],[Tarefas Concluídas]]/Base_Projetos[[#This Row],[Total de tarefas]]</f>
        <v>1</v>
      </c>
    </row>
    <row r="101" spans="1:19" ht="67.5">
      <c r="A101" s="50">
        <f>A100+1</f>
        <v>97</v>
      </c>
      <c r="B101" s="44" t="s">
        <v>191</v>
      </c>
      <c r="C101" s="44" t="s">
        <v>192</v>
      </c>
      <c r="D101" s="45" t="s">
        <v>22</v>
      </c>
      <c r="E101" s="43" t="s">
        <v>190</v>
      </c>
      <c r="F101" s="45">
        <v>1</v>
      </c>
      <c r="G101" s="46">
        <f>SUMIF(tbl_PlanilhaB[Projeto],Base_Projetos[[#This Row],[Projeto]],tbl_PlanilhaB[Valor previsto])</f>
        <v>0</v>
      </c>
      <c r="H101" s="46">
        <f>SUMIF(tbl_PlanilhaB[Projeto],Base_Projetos[[#This Row],[Projeto]],tbl_PlanilhaB[Valor gasto])</f>
        <v>0</v>
      </c>
      <c r="I101" s="47">
        <f>_xlfn.MINIFS(TAREFAS!E:E,TAREFAS!B:B,Base_Projetos[[#This Row],[Projeto]])</f>
        <v>45733</v>
      </c>
      <c r="J101" s="47">
        <f>_xlfn.MAXIFS(TAREFAS!G:G,TAREFAS!B:B,Base_Projetos[[#This Row],[Projeto]])</f>
        <v>45747</v>
      </c>
      <c r="K101" s="48">
        <f ca="1">IF(Base_Projetos[[#This Row],[Total de tarefas]]=Base_Projetos[[#This Row],[Tarefas não iniciadas]],"Não iniciado",_xlfn.MINIFS(TAREFAS!H:H,TAREFAS!B:B,Base_Projetos[[#This Row],[Projeto]]))</f>
        <v>45733</v>
      </c>
      <c r="L10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45733</v>
      </c>
      <c r="M101" s="49">
        <f ca="1">SUM(Base_Projetos[[#This Row],[Tarefas Concluídas]:[Tarefas não iniciadas]])</f>
        <v>1</v>
      </c>
      <c r="N101" s="49">
        <f ca="1">COUNTIFS(tbl_PlanilhaB[Projeto],Base_Projetos[[#This Row],[Projeto]],tbl_PlanilhaB[Status],"Concluído")</f>
        <v>1</v>
      </c>
      <c r="O101" s="49">
        <f ca="1">COUNTIFS(tbl_PlanilhaB[Projeto],Base_Projetos[[#This Row],[Projeto]],tbl_PlanilhaB[Status],"Em andamento")</f>
        <v>0</v>
      </c>
      <c r="P101" s="49">
        <f ca="1">COUNTIFS(tbl_PlanilhaB[Projeto],Base_Projetos[[#This Row],[Projeto]],tbl_PlanilhaB[Status],"Atrasado")</f>
        <v>0</v>
      </c>
      <c r="Q101" s="50">
        <f ca="1">COUNTIFS(tbl_PlanilhaB[Projeto],Base_Projetos[[#This Row],[Projeto]],tbl_PlanilhaB[Status],"Não iniciado")</f>
        <v>0</v>
      </c>
      <c r="R10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01" s="52">
        <f ca="1">Base_Projetos[[#This Row],[Tarefas Concluídas]]/Base_Projetos[[#This Row],[Total de tarefas]]</f>
        <v>1</v>
      </c>
    </row>
    <row r="102" spans="1:19" ht="54">
      <c r="A102" s="50">
        <f>A101+1</f>
        <v>98</v>
      </c>
      <c r="B102" s="44" t="s">
        <v>193</v>
      </c>
      <c r="C102" s="44" t="s">
        <v>194</v>
      </c>
      <c r="D102" s="45" t="s">
        <v>61</v>
      </c>
      <c r="E102" s="43" t="s">
        <v>190</v>
      </c>
      <c r="F102" s="45">
        <v>1</v>
      </c>
      <c r="G102" s="46">
        <f>SUMIF(tbl_PlanilhaB[Projeto],Base_Projetos[[#This Row],[Projeto]],tbl_PlanilhaB[Valor previsto])</f>
        <v>0</v>
      </c>
      <c r="H102" s="46">
        <f>SUMIF(tbl_PlanilhaB[Projeto],Base_Projetos[[#This Row],[Projeto]],tbl_PlanilhaB[Valor gasto])</f>
        <v>0</v>
      </c>
      <c r="I102" s="47">
        <f>_xlfn.MINIFS(TAREFAS!E:E,TAREFAS!B:B,Base_Projetos[[#This Row],[Projeto]])</f>
        <v>45727</v>
      </c>
      <c r="J102" s="47">
        <f>_xlfn.MAXIFS(TAREFAS!G:G,TAREFAS!B:B,Base_Projetos[[#This Row],[Projeto]])</f>
        <v>45737</v>
      </c>
      <c r="K102" s="48">
        <f ca="1">IF(Base_Projetos[[#This Row],[Total de tarefas]]=Base_Projetos[[#This Row],[Tarefas não iniciadas]],"Não iniciado",_xlfn.MINIFS(TAREFAS!H:H,TAREFAS!B:B,Base_Projetos[[#This Row],[Projeto]]))</f>
        <v>45727</v>
      </c>
      <c r="L10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45734</v>
      </c>
      <c r="M102" s="49">
        <f ca="1">SUM(Base_Projetos[[#This Row],[Tarefas Concluídas]:[Tarefas não iniciadas]])</f>
        <v>2</v>
      </c>
      <c r="N102" s="49">
        <f ca="1">COUNTIFS(tbl_PlanilhaB[Projeto],Base_Projetos[[#This Row],[Projeto]],tbl_PlanilhaB[Status],"Concluído")</f>
        <v>2</v>
      </c>
      <c r="O102" s="49">
        <f ca="1">COUNTIFS(tbl_PlanilhaB[Projeto],Base_Projetos[[#This Row],[Projeto]],tbl_PlanilhaB[Status],"Em andamento")</f>
        <v>0</v>
      </c>
      <c r="P102" s="49">
        <f ca="1">COUNTIFS(tbl_PlanilhaB[Projeto],Base_Projetos[[#This Row],[Projeto]],tbl_PlanilhaB[Status],"Atrasado")</f>
        <v>0</v>
      </c>
      <c r="Q102" s="50">
        <f ca="1">COUNTIFS(tbl_PlanilhaB[Projeto],Base_Projetos[[#This Row],[Projeto]],tbl_PlanilhaB[Status],"Não iniciado")</f>
        <v>0</v>
      </c>
      <c r="R10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02" s="52">
        <f ca="1">Base_Projetos[[#This Row],[Tarefas Concluídas]]/Base_Projetos[[#This Row],[Total de tarefas]]</f>
        <v>1</v>
      </c>
    </row>
    <row r="103" spans="1:19" ht="54">
      <c r="A103" s="50">
        <f>A102+1</f>
        <v>99</v>
      </c>
      <c r="B103" s="44" t="s">
        <v>195</v>
      </c>
      <c r="C103" s="44" t="s">
        <v>196</v>
      </c>
      <c r="D103" s="45" t="s">
        <v>22</v>
      </c>
      <c r="E103" s="43" t="s">
        <v>190</v>
      </c>
      <c r="F103" s="45">
        <v>1</v>
      </c>
      <c r="G103" s="46">
        <f>SUMIF(tbl_PlanilhaB[Projeto],Base_Projetos[[#This Row],[Projeto]],tbl_PlanilhaB[Valor previsto])</f>
        <v>0</v>
      </c>
      <c r="H103" s="46">
        <f>SUMIF(tbl_PlanilhaB[Projeto],Base_Projetos[[#This Row],[Projeto]],tbl_PlanilhaB[Valor gasto])</f>
        <v>0</v>
      </c>
      <c r="I103" s="47">
        <f>_xlfn.MINIFS(TAREFAS!E:E,TAREFAS!B:B,Base_Projetos[[#This Row],[Projeto]])</f>
        <v>45744</v>
      </c>
      <c r="J103" s="47">
        <f>_xlfn.MAXIFS(TAREFAS!G:G,TAREFAS!B:B,Base_Projetos[[#This Row],[Projeto]])</f>
        <v>45747</v>
      </c>
      <c r="K103" s="48">
        <f ca="1">IF(Base_Projetos[[#This Row],[Total de tarefas]]=Base_Projetos[[#This Row],[Tarefas não iniciadas]],"Não iniciado",_xlfn.MINIFS(TAREFAS!H:H,TAREFAS!B:B,Base_Projetos[[#This Row],[Projeto]]))</f>
        <v>45744</v>
      </c>
      <c r="L10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45744</v>
      </c>
      <c r="M103" s="49">
        <f ca="1">SUM(Base_Projetos[[#This Row],[Tarefas Concluídas]:[Tarefas não iniciadas]])</f>
        <v>1</v>
      </c>
      <c r="N103" s="49">
        <f ca="1">COUNTIFS(tbl_PlanilhaB[Projeto],Base_Projetos[[#This Row],[Projeto]],tbl_PlanilhaB[Status],"Concluído")</f>
        <v>1</v>
      </c>
      <c r="O103" s="49">
        <f ca="1">COUNTIFS(tbl_PlanilhaB[Projeto],Base_Projetos[[#This Row],[Projeto]],tbl_PlanilhaB[Status],"Em andamento")</f>
        <v>0</v>
      </c>
      <c r="P103" s="49">
        <f ca="1">COUNTIFS(tbl_PlanilhaB[Projeto],Base_Projetos[[#This Row],[Projeto]],tbl_PlanilhaB[Status],"Atrasado")</f>
        <v>0</v>
      </c>
      <c r="Q103" s="50">
        <f ca="1">COUNTIFS(tbl_PlanilhaB[Projeto],Base_Projetos[[#This Row],[Projeto]],tbl_PlanilhaB[Status],"Não iniciado")</f>
        <v>0</v>
      </c>
      <c r="R10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03" s="52">
        <f ca="1">Base_Projetos[[#This Row],[Tarefas Concluídas]]/Base_Projetos[[#This Row],[Total de tarefas]]</f>
        <v>1</v>
      </c>
    </row>
    <row r="104" spans="1:19" ht="27" customHeight="1">
      <c r="A104" s="50">
        <f>A103+1</f>
        <v>100</v>
      </c>
      <c r="B104" s="44" t="s">
        <v>197</v>
      </c>
      <c r="C104" s="44" t="s">
        <v>198</v>
      </c>
      <c r="D104" s="45" t="s">
        <v>22</v>
      </c>
      <c r="E104" s="43" t="s">
        <v>190</v>
      </c>
      <c r="F104" s="45">
        <v>2</v>
      </c>
      <c r="G104" s="46">
        <f>SUMIF(tbl_PlanilhaB[Projeto],Base_Projetos[[#This Row],[Projeto]],tbl_PlanilhaB[Valor previsto])</f>
        <v>0</v>
      </c>
      <c r="H104" s="46">
        <f>SUMIF(tbl_PlanilhaB[Projeto],Base_Projetos[[#This Row],[Projeto]],tbl_PlanilhaB[Valor gasto])</f>
        <v>0</v>
      </c>
      <c r="I104" s="47">
        <f>_xlfn.MINIFS(TAREFAS!E:E,TAREFAS!B:B,Base_Projetos[[#This Row],[Projeto]])</f>
        <v>45750</v>
      </c>
      <c r="J104" s="47">
        <f>_xlfn.MAXIFS(TAREFAS!G:G,TAREFAS!B:B,Base_Projetos[[#This Row],[Projeto]])</f>
        <v>45768</v>
      </c>
      <c r="K104" s="48">
        <f ca="1">IF(Base_Projetos[[#This Row],[Total de tarefas]]=Base_Projetos[[#This Row],[Tarefas não iniciadas]],"Não iniciado",_xlfn.MINIFS(TAREFAS!H:H,TAREFAS!B:B,Base_Projetos[[#This Row],[Projeto]]))</f>
        <v>45750</v>
      </c>
      <c r="L10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45763</v>
      </c>
      <c r="M104" s="49">
        <f ca="1">SUM(Base_Projetos[[#This Row],[Tarefas Concluídas]:[Tarefas não iniciadas]])</f>
        <v>3</v>
      </c>
      <c r="N104" s="49">
        <f ca="1">COUNTIFS(tbl_PlanilhaB[Projeto],Base_Projetos[[#This Row],[Projeto]],tbl_PlanilhaB[Status],"Concluído")</f>
        <v>3</v>
      </c>
      <c r="O104" s="49">
        <f ca="1">COUNTIFS(tbl_PlanilhaB[Projeto],Base_Projetos[[#This Row],[Projeto]],tbl_PlanilhaB[Status],"Em andamento")</f>
        <v>0</v>
      </c>
      <c r="P104" s="49">
        <f ca="1">COUNTIFS(tbl_PlanilhaB[Projeto],Base_Projetos[[#This Row],[Projeto]],tbl_PlanilhaB[Status],"Atrasado")</f>
        <v>0</v>
      </c>
      <c r="Q104" s="50">
        <f ca="1">COUNTIFS(tbl_PlanilhaB[Projeto],Base_Projetos[[#This Row],[Projeto]],tbl_PlanilhaB[Status],"Não iniciado")</f>
        <v>0</v>
      </c>
      <c r="R10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04" s="52">
        <f ca="1">Base_Projetos[[#This Row],[Tarefas Concluídas]]/Base_Projetos[[#This Row],[Total de tarefas]]</f>
        <v>1</v>
      </c>
    </row>
    <row r="105" spans="1:19" ht="36" customHeight="1">
      <c r="A105" s="50">
        <f>A104+1</f>
        <v>101</v>
      </c>
      <c r="B105" s="44" t="s">
        <v>199</v>
      </c>
      <c r="C105" s="44" t="s">
        <v>187</v>
      </c>
      <c r="D105" s="45" t="s">
        <v>22</v>
      </c>
      <c r="E105" s="43" t="s">
        <v>177</v>
      </c>
      <c r="F105" s="45">
        <v>1</v>
      </c>
      <c r="G105" s="46">
        <f>SUMIF(tbl_PlanilhaB[Projeto],Base_Projetos[[#This Row],[Projeto]],tbl_PlanilhaB[Valor previsto])</f>
        <v>0</v>
      </c>
      <c r="H105" s="46">
        <f>SUMIF(tbl_PlanilhaB[Projeto],Base_Projetos[[#This Row],[Projeto]],tbl_PlanilhaB[Valor gasto])</f>
        <v>0</v>
      </c>
      <c r="I105" s="47">
        <f>_xlfn.MINIFS(TAREFAS!E:E,TAREFAS!B:B,Base_Projetos[[#This Row],[Projeto]])</f>
        <v>45721</v>
      </c>
      <c r="J105" s="47">
        <f>_xlfn.MAXIFS(TAREFAS!G:G,TAREFAS!B:B,Base_Projetos[[#This Row],[Projeto]])</f>
        <v>45722</v>
      </c>
      <c r="K105" s="48">
        <f ca="1">IF(Base_Projetos[[#This Row],[Total de tarefas]]=Base_Projetos[[#This Row],[Tarefas não iniciadas]],"Não iniciado",_xlfn.MINIFS(TAREFAS!H:H,TAREFAS!B:B,Base_Projetos[[#This Row],[Projeto]]))</f>
        <v>45721</v>
      </c>
      <c r="L10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45721</v>
      </c>
      <c r="M105" s="49">
        <f ca="1">SUM(Base_Projetos[[#This Row],[Tarefas Concluídas]:[Tarefas não iniciadas]])</f>
        <v>1</v>
      </c>
      <c r="N105" s="49">
        <f ca="1">COUNTIFS(tbl_PlanilhaB[Projeto],Base_Projetos[[#This Row],[Projeto]],tbl_PlanilhaB[Status],"Concluído")</f>
        <v>1</v>
      </c>
      <c r="O105" s="49">
        <f ca="1">COUNTIFS(tbl_PlanilhaB[Projeto],Base_Projetos[[#This Row],[Projeto]],tbl_PlanilhaB[Status],"Em andamento")</f>
        <v>0</v>
      </c>
      <c r="P105" s="49">
        <f ca="1">COUNTIFS(tbl_PlanilhaB[Projeto],Base_Projetos[[#This Row],[Projeto]],tbl_PlanilhaB[Status],"Atrasado")</f>
        <v>0</v>
      </c>
      <c r="Q105" s="50">
        <f ca="1">COUNTIFS(tbl_PlanilhaB[Projeto],Base_Projetos[[#This Row],[Projeto]],tbl_PlanilhaB[Status],"Não iniciado")</f>
        <v>0</v>
      </c>
      <c r="R10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05" s="52">
        <f ca="1">Base_Projetos[[#This Row],[Tarefas Concluídas]]/Base_Projetos[[#This Row],[Total de tarefas]]</f>
        <v>1</v>
      </c>
    </row>
    <row r="106" spans="1:19" ht="23.25" customHeight="1">
      <c r="A106" s="50">
        <f>A105+1</f>
        <v>102</v>
      </c>
      <c r="B106" s="44" t="s">
        <v>200</v>
      </c>
      <c r="C106" s="44" t="s">
        <v>201</v>
      </c>
      <c r="D106" s="45" t="s">
        <v>22</v>
      </c>
      <c r="E106" s="43" t="s">
        <v>202</v>
      </c>
      <c r="F106" s="45">
        <v>3</v>
      </c>
      <c r="G106" s="46">
        <f>SUMIF(tbl_PlanilhaB[Projeto],Base_Projetos[[#This Row],[Projeto]],tbl_PlanilhaB[Valor previsto])</f>
        <v>0</v>
      </c>
      <c r="H106" s="46">
        <f>SUMIF(tbl_PlanilhaB[Projeto],Base_Projetos[[#This Row],[Projeto]],tbl_PlanilhaB[Valor gasto])</f>
        <v>0</v>
      </c>
      <c r="I106" s="47">
        <f>_xlfn.MINIFS(TAREFAS!E:E,TAREFAS!B:B,Base_Projetos[[#This Row],[Projeto]])</f>
        <v>45712</v>
      </c>
      <c r="J106" s="47">
        <f>_xlfn.MAXIFS(TAREFAS!G:G,TAREFAS!B:B,Base_Projetos[[#This Row],[Projeto]])</f>
        <v>45798</v>
      </c>
      <c r="K106" s="48">
        <f ca="1">IF(Base_Projetos[[#This Row],[Total de tarefas]]=Base_Projetos[[#This Row],[Tarefas não iniciadas]],"Não iniciado",_xlfn.MINIFS(TAREFAS!H:H,TAREFAS!B:B,Base_Projetos[[#This Row],[Projeto]]))</f>
        <v>45712</v>
      </c>
      <c r="L10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45797</v>
      </c>
      <c r="M106" s="49">
        <f ca="1">SUM(Base_Projetos[[#This Row],[Tarefas Concluídas]:[Tarefas não iniciadas]])</f>
        <v>29</v>
      </c>
      <c r="N106" s="49">
        <f ca="1">COUNTIFS(tbl_PlanilhaB[Projeto],Base_Projetos[[#This Row],[Projeto]],tbl_PlanilhaB[Status],"Concluído")</f>
        <v>29</v>
      </c>
      <c r="O106" s="49">
        <f ca="1">COUNTIFS(tbl_PlanilhaB[Projeto],Base_Projetos[[#This Row],[Projeto]],tbl_PlanilhaB[Status],"Em andamento")</f>
        <v>0</v>
      </c>
      <c r="P106" s="49">
        <f ca="1">COUNTIFS(tbl_PlanilhaB[Projeto],Base_Projetos[[#This Row],[Projeto]],tbl_PlanilhaB[Status],"Atrasado")</f>
        <v>0</v>
      </c>
      <c r="Q106" s="50">
        <f ca="1">COUNTIFS(tbl_PlanilhaB[Projeto],Base_Projetos[[#This Row],[Projeto]],tbl_PlanilhaB[Status],"Não iniciado")</f>
        <v>0</v>
      </c>
      <c r="R10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06" s="52">
        <f ca="1">Base_Projetos[[#This Row],[Tarefas Concluídas]]/Base_Projetos[[#This Row],[Total de tarefas]]</f>
        <v>1</v>
      </c>
    </row>
    <row r="107" spans="1:19" ht="27" customHeight="1">
      <c r="A107" s="50">
        <f>A106+1</f>
        <v>103</v>
      </c>
      <c r="B107" s="44" t="s">
        <v>203</v>
      </c>
      <c r="C107" s="44" t="s">
        <v>187</v>
      </c>
      <c r="D107" s="45" t="s">
        <v>22</v>
      </c>
      <c r="E107" s="43" t="s">
        <v>146</v>
      </c>
      <c r="F107" s="45">
        <v>1</v>
      </c>
      <c r="G107" s="46">
        <f>SUMIF(tbl_PlanilhaB[Projeto],Base_Projetos[[#This Row],[Projeto]],tbl_PlanilhaB[Valor previsto])</f>
        <v>0</v>
      </c>
      <c r="H107" s="46">
        <f>SUMIF(tbl_PlanilhaB[Projeto],Base_Projetos[[#This Row],[Projeto]],tbl_PlanilhaB[Valor gasto])</f>
        <v>0</v>
      </c>
      <c r="I107" s="47">
        <f>_xlfn.MINIFS(TAREFAS!E:E,TAREFAS!B:B,Base_Projetos[[#This Row],[Projeto]])</f>
        <v>45730</v>
      </c>
      <c r="J107" s="47">
        <f>_xlfn.MAXIFS(TAREFAS!G:G,TAREFAS!B:B,Base_Projetos[[#This Row],[Projeto]])</f>
        <v>45737</v>
      </c>
      <c r="K107" s="48">
        <f ca="1">IF(Base_Projetos[[#This Row],[Total de tarefas]]=Base_Projetos[[#This Row],[Tarefas não iniciadas]],"Não iniciado",_xlfn.MINIFS(TAREFAS!H:H,TAREFAS!B:B,Base_Projetos[[#This Row],[Projeto]]))</f>
        <v>45730</v>
      </c>
      <c r="L10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45730</v>
      </c>
      <c r="M107" s="49">
        <f ca="1">SUM(Base_Projetos[[#This Row],[Tarefas Concluídas]:[Tarefas não iniciadas]])</f>
        <v>1</v>
      </c>
      <c r="N107" s="49">
        <f ca="1">COUNTIFS(tbl_PlanilhaB[Projeto],Base_Projetos[[#This Row],[Projeto]],tbl_PlanilhaB[Status],"Concluído")</f>
        <v>1</v>
      </c>
      <c r="O107" s="49">
        <f ca="1">COUNTIFS(tbl_PlanilhaB[Projeto],Base_Projetos[[#This Row],[Projeto]],tbl_PlanilhaB[Status],"Em andamento")</f>
        <v>0</v>
      </c>
      <c r="P107" s="49">
        <f ca="1">COUNTIFS(tbl_PlanilhaB[Projeto],Base_Projetos[[#This Row],[Projeto]],tbl_PlanilhaB[Status],"Atrasado")</f>
        <v>0</v>
      </c>
      <c r="Q107" s="50">
        <f ca="1">COUNTIFS(tbl_PlanilhaB[Projeto],Base_Projetos[[#This Row],[Projeto]],tbl_PlanilhaB[Status],"Não iniciado")</f>
        <v>0</v>
      </c>
      <c r="R10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07" s="52">
        <f ca="1">Base_Projetos[[#This Row],[Tarefas Concluídas]]/Base_Projetos[[#This Row],[Total de tarefas]]</f>
        <v>1</v>
      </c>
    </row>
    <row r="108" spans="1:19" ht="30" customHeight="1">
      <c r="A108" s="50">
        <f>A107+1</f>
        <v>104</v>
      </c>
      <c r="B108" s="44" t="s">
        <v>204</v>
      </c>
      <c r="C108" s="44" t="s">
        <v>205</v>
      </c>
      <c r="D108" s="45" t="s">
        <v>22</v>
      </c>
      <c r="E108" s="43" t="s">
        <v>202</v>
      </c>
      <c r="F108" s="45">
        <v>2</v>
      </c>
      <c r="G108" s="46">
        <f>SUMIF(tbl_PlanilhaB[Projeto],Base_Projetos[[#This Row],[Projeto]],tbl_PlanilhaB[Valor previsto])</f>
        <v>0</v>
      </c>
      <c r="H108" s="46">
        <f>SUMIF(tbl_PlanilhaB[Projeto],Base_Projetos[[#This Row],[Projeto]],tbl_PlanilhaB[Valor gasto])</f>
        <v>0</v>
      </c>
      <c r="I108" s="47">
        <f>_xlfn.MINIFS(TAREFAS!E:E,TAREFAS!B:B,Base_Projetos[[#This Row],[Projeto]])</f>
        <v>45798</v>
      </c>
      <c r="J108" s="47">
        <f>_xlfn.MAXIFS(TAREFAS!G:G,TAREFAS!B:B,Base_Projetos[[#This Row],[Projeto]])</f>
        <v>45811</v>
      </c>
      <c r="K108" s="48">
        <f ca="1">IF(Base_Projetos[[#This Row],[Total de tarefas]]=Base_Projetos[[#This Row],[Tarefas não iniciadas]],"Não iniciado",_xlfn.MINIFS(TAREFAS!H:H,TAREFAS!B:B,Base_Projetos[[#This Row],[Projeto]]))</f>
        <v>45798</v>
      </c>
      <c r="L10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45798</v>
      </c>
      <c r="M108" s="49">
        <f ca="1">SUM(Base_Projetos[[#This Row],[Tarefas Concluídas]:[Tarefas não iniciadas]])</f>
        <v>1</v>
      </c>
      <c r="N108" s="49">
        <f ca="1">COUNTIFS(tbl_PlanilhaB[Projeto],Base_Projetos[[#This Row],[Projeto]],tbl_PlanilhaB[Status],"Concluído")</f>
        <v>1</v>
      </c>
      <c r="O108" s="49">
        <f ca="1">COUNTIFS(tbl_PlanilhaB[Projeto],Base_Projetos[[#This Row],[Projeto]],tbl_PlanilhaB[Status],"Em andamento")</f>
        <v>0</v>
      </c>
      <c r="P108" s="49">
        <f ca="1">COUNTIFS(tbl_PlanilhaB[Projeto],Base_Projetos[[#This Row],[Projeto]],tbl_PlanilhaB[Status],"Atrasado")</f>
        <v>0</v>
      </c>
      <c r="Q108" s="50">
        <f ca="1">COUNTIFS(tbl_PlanilhaB[Projeto],Base_Projetos[[#This Row],[Projeto]],tbl_PlanilhaB[Status],"Não iniciado")</f>
        <v>0</v>
      </c>
      <c r="R10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08" s="52">
        <f ca="1">Base_Projetos[[#This Row],[Tarefas Concluídas]]/Base_Projetos[[#This Row],[Total de tarefas]]</f>
        <v>1</v>
      </c>
    </row>
    <row r="109" spans="1:19" ht="33.75" customHeight="1">
      <c r="A109" s="50">
        <f>A108+1</f>
        <v>105</v>
      </c>
      <c r="B109" s="44" t="s">
        <v>206</v>
      </c>
      <c r="C109" s="44" t="s">
        <v>207</v>
      </c>
      <c r="D109" s="45" t="s">
        <v>61</v>
      </c>
      <c r="E109" s="43" t="s">
        <v>118</v>
      </c>
      <c r="F109" s="45">
        <v>1</v>
      </c>
      <c r="G109" s="46">
        <f>SUMIF(tbl_PlanilhaB[Projeto],Base_Projetos[[#This Row],[Projeto]],tbl_PlanilhaB[Valor previsto])</f>
        <v>0</v>
      </c>
      <c r="H109" s="46">
        <f>SUMIF(tbl_PlanilhaB[Projeto],Base_Projetos[[#This Row],[Projeto]],tbl_PlanilhaB[Valor gasto])</f>
        <v>0</v>
      </c>
      <c r="I109" s="47">
        <f>_xlfn.MINIFS(TAREFAS!E:E,TAREFAS!B:B,Base_Projetos[[#This Row],[Projeto]])</f>
        <v>45798</v>
      </c>
      <c r="J109" s="47">
        <f>_xlfn.MAXIFS(TAREFAS!G:G,TAREFAS!B:B,Base_Projetos[[#This Row],[Projeto]])</f>
        <v>45800</v>
      </c>
      <c r="K109" s="48">
        <f ca="1">IF(Base_Projetos[[#This Row],[Total de tarefas]]=Base_Projetos[[#This Row],[Tarefas não iniciadas]],"Não iniciado",_xlfn.MINIFS(TAREFAS!H:H,TAREFAS!B:B,Base_Projetos[[#This Row],[Projeto]]))</f>
        <v>45798</v>
      </c>
      <c r="L10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45798</v>
      </c>
      <c r="M109" s="49">
        <f ca="1">SUM(Base_Projetos[[#This Row],[Tarefas Concluídas]:[Tarefas não iniciadas]])</f>
        <v>1</v>
      </c>
      <c r="N109" s="49">
        <f ca="1">COUNTIFS(tbl_PlanilhaB[Projeto],Base_Projetos[[#This Row],[Projeto]],tbl_PlanilhaB[Status],"Concluído")</f>
        <v>1</v>
      </c>
      <c r="O109" s="49">
        <f ca="1">COUNTIFS(tbl_PlanilhaB[Projeto],Base_Projetos[[#This Row],[Projeto]],tbl_PlanilhaB[Status],"Em andamento")</f>
        <v>0</v>
      </c>
      <c r="P109" s="49">
        <f ca="1">COUNTIFS(tbl_PlanilhaB[Projeto],Base_Projetos[[#This Row],[Projeto]],tbl_PlanilhaB[Status],"Atrasado")</f>
        <v>0</v>
      </c>
      <c r="Q109" s="50">
        <f ca="1">COUNTIFS(tbl_PlanilhaB[Projeto],Base_Projetos[[#This Row],[Projeto]],tbl_PlanilhaB[Status],"Não iniciado")</f>
        <v>0</v>
      </c>
      <c r="R10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09" s="52">
        <f ca="1">Base_Projetos[[#This Row],[Tarefas Concluídas]]/Base_Projetos[[#This Row],[Total de tarefas]]</f>
        <v>1</v>
      </c>
    </row>
    <row r="110" spans="1:19" ht="27">
      <c r="A110" s="50">
        <f>A109+1</f>
        <v>106</v>
      </c>
      <c r="B110" s="44" t="s">
        <v>208</v>
      </c>
      <c r="C110" s="44" t="s">
        <v>209</v>
      </c>
      <c r="D110" s="45" t="s">
        <v>61</v>
      </c>
      <c r="E110" s="43" t="s">
        <v>146</v>
      </c>
      <c r="F110" s="45">
        <v>1</v>
      </c>
      <c r="G110" s="46">
        <f>SUMIF(tbl_PlanilhaB[Projeto],Base_Projetos[[#This Row],[Projeto]],tbl_PlanilhaB[Valor previsto])</f>
        <v>0</v>
      </c>
      <c r="H110" s="46">
        <f>SUMIF(tbl_PlanilhaB[Projeto],Base_Projetos[[#This Row],[Projeto]],tbl_PlanilhaB[Valor gasto])</f>
        <v>0</v>
      </c>
      <c r="I110" s="47">
        <f>_xlfn.MINIFS(TAREFAS!E:E,TAREFAS!B:B,Base_Projetos[[#This Row],[Projeto]])</f>
        <v>45737</v>
      </c>
      <c r="J110" s="47">
        <f>_xlfn.MAXIFS(TAREFAS!G:G,TAREFAS!B:B,Base_Projetos[[#This Row],[Projeto]])</f>
        <v>45742</v>
      </c>
      <c r="K110" s="48">
        <f ca="1">IF(Base_Projetos[[#This Row],[Total de tarefas]]=Base_Projetos[[#This Row],[Tarefas não iniciadas]],"Não iniciado",_xlfn.MINIFS(TAREFAS!H:H,TAREFAS!B:B,Base_Projetos[[#This Row],[Projeto]]))</f>
        <v>45737</v>
      </c>
      <c r="L11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45737</v>
      </c>
      <c r="M110" s="49">
        <f ca="1">SUM(Base_Projetos[[#This Row],[Tarefas Concluídas]:[Tarefas não iniciadas]])</f>
        <v>1</v>
      </c>
      <c r="N110" s="49">
        <f ca="1">COUNTIFS(tbl_PlanilhaB[Projeto],Base_Projetos[[#This Row],[Projeto]],tbl_PlanilhaB[Status],"Concluído")</f>
        <v>1</v>
      </c>
      <c r="O110" s="49">
        <f ca="1">COUNTIFS(tbl_PlanilhaB[Projeto],Base_Projetos[[#This Row],[Projeto]],tbl_PlanilhaB[Status],"Em andamento")</f>
        <v>0</v>
      </c>
      <c r="P110" s="49">
        <f ca="1">COUNTIFS(tbl_PlanilhaB[Projeto],Base_Projetos[[#This Row],[Projeto]],tbl_PlanilhaB[Status],"Atrasado")</f>
        <v>0</v>
      </c>
      <c r="Q110" s="50">
        <f ca="1">COUNTIFS(tbl_PlanilhaB[Projeto],Base_Projetos[[#This Row],[Projeto]],tbl_PlanilhaB[Status],"Não iniciado")</f>
        <v>0</v>
      </c>
      <c r="R11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10" s="52">
        <f ca="1">Base_Projetos[[#This Row],[Tarefas Concluídas]]/Base_Projetos[[#This Row],[Total de tarefas]]</f>
        <v>1</v>
      </c>
    </row>
    <row r="111" spans="1:19">
      <c r="A111" s="50">
        <f>A110+1</f>
        <v>107</v>
      </c>
      <c r="B111" s="44" t="s">
        <v>210</v>
      </c>
      <c r="C111" s="44" t="s">
        <v>187</v>
      </c>
      <c r="D111" s="45" t="s">
        <v>22</v>
      </c>
      <c r="E111" s="43" t="s">
        <v>146</v>
      </c>
      <c r="F111" s="45">
        <v>1</v>
      </c>
      <c r="G111" s="46">
        <f>SUMIF(tbl_PlanilhaB[Projeto],Base_Projetos[[#This Row],[Projeto]],tbl_PlanilhaB[Valor previsto])</f>
        <v>0</v>
      </c>
      <c r="H111" s="46">
        <f>SUMIF(tbl_PlanilhaB[Projeto],Base_Projetos[[#This Row],[Projeto]],tbl_PlanilhaB[Valor gasto])</f>
        <v>0</v>
      </c>
      <c r="I111" s="47">
        <f>_xlfn.MINIFS(TAREFAS!E:E,TAREFAS!B:B,Base_Projetos[[#This Row],[Projeto]])</f>
        <v>45742</v>
      </c>
      <c r="J111" s="47">
        <f>_xlfn.MAXIFS(TAREFAS!G:G,TAREFAS!B:B,Base_Projetos[[#This Row],[Projeto]])</f>
        <v>45751</v>
      </c>
      <c r="K111" s="48">
        <f ca="1">IF(Base_Projetos[[#This Row],[Total de tarefas]]=Base_Projetos[[#This Row],[Tarefas não iniciadas]],"Não iniciado",_xlfn.MINIFS(TAREFAS!H:H,TAREFAS!B:B,Base_Projetos[[#This Row],[Projeto]]))</f>
        <v>45742</v>
      </c>
      <c r="L11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45742</v>
      </c>
      <c r="M111" s="49">
        <f ca="1">SUM(Base_Projetos[[#This Row],[Tarefas Concluídas]:[Tarefas não iniciadas]])</f>
        <v>1</v>
      </c>
      <c r="N111" s="49">
        <f ca="1">COUNTIFS(tbl_PlanilhaB[Projeto],Base_Projetos[[#This Row],[Projeto]],tbl_PlanilhaB[Status],"Concluído")</f>
        <v>1</v>
      </c>
      <c r="O111" s="49">
        <f ca="1">COUNTIFS(tbl_PlanilhaB[Projeto],Base_Projetos[[#This Row],[Projeto]],tbl_PlanilhaB[Status],"Em andamento")</f>
        <v>0</v>
      </c>
      <c r="P111" s="49">
        <f ca="1">COUNTIFS(tbl_PlanilhaB[Projeto],Base_Projetos[[#This Row],[Projeto]],tbl_PlanilhaB[Status],"Atrasado")</f>
        <v>0</v>
      </c>
      <c r="Q111" s="50">
        <f ca="1">COUNTIFS(tbl_PlanilhaB[Projeto],Base_Projetos[[#This Row],[Projeto]],tbl_PlanilhaB[Status],"Não iniciado")</f>
        <v>0</v>
      </c>
      <c r="R11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11" s="52">
        <f ca="1">Base_Projetos[[#This Row],[Tarefas Concluídas]]/Base_Projetos[[#This Row],[Total de tarefas]]</f>
        <v>1</v>
      </c>
    </row>
    <row r="112" spans="1:19" ht="36" customHeight="1">
      <c r="A112" s="50">
        <f>A111+1</f>
        <v>108</v>
      </c>
      <c r="B112" s="44" t="s">
        <v>211</v>
      </c>
      <c r="C112" s="44" t="s">
        <v>212</v>
      </c>
      <c r="D112" s="45" t="s">
        <v>22</v>
      </c>
      <c r="E112" s="43" t="s">
        <v>166</v>
      </c>
      <c r="F112" s="45">
        <v>1</v>
      </c>
      <c r="G112" s="46">
        <f>SUMIF(tbl_PlanilhaB[Projeto],Base_Projetos[[#This Row],[Projeto]],tbl_PlanilhaB[Valor previsto])</f>
        <v>0</v>
      </c>
      <c r="H112" s="46">
        <f>SUMIF(tbl_PlanilhaB[Projeto],Base_Projetos[[#This Row],[Projeto]],tbl_PlanilhaB[Valor gasto])</f>
        <v>0</v>
      </c>
      <c r="I112" s="47">
        <f>_xlfn.MINIFS(TAREFAS!E:E,TAREFAS!B:B,Base_Projetos[[#This Row],[Projeto]])</f>
        <v>45771</v>
      </c>
      <c r="J112" s="47">
        <f>_xlfn.MAXIFS(TAREFAS!G:G,TAREFAS!B:B,Base_Projetos[[#This Row],[Projeto]])</f>
        <v>45772</v>
      </c>
      <c r="K112" s="48">
        <f ca="1">IF(Base_Projetos[[#This Row],[Total de tarefas]]=Base_Projetos[[#This Row],[Tarefas não iniciadas]],"Não iniciado",_xlfn.MINIFS(TAREFAS!H:H,TAREFAS!B:B,Base_Projetos[[#This Row],[Projeto]]))</f>
        <v>45771</v>
      </c>
      <c r="L11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45771</v>
      </c>
      <c r="M112" s="49">
        <f ca="1">SUM(Base_Projetos[[#This Row],[Tarefas Concluídas]:[Tarefas não iniciadas]])</f>
        <v>1</v>
      </c>
      <c r="N112" s="49">
        <f ca="1">COUNTIFS(tbl_PlanilhaB[Projeto],Base_Projetos[[#This Row],[Projeto]],tbl_PlanilhaB[Status],"Concluído")</f>
        <v>1</v>
      </c>
      <c r="O112" s="49">
        <f ca="1">COUNTIFS(tbl_PlanilhaB[Projeto],Base_Projetos[[#This Row],[Projeto]],tbl_PlanilhaB[Status],"Em andamento")</f>
        <v>0</v>
      </c>
      <c r="P112" s="49">
        <f ca="1">COUNTIFS(tbl_PlanilhaB[Projeto],Base_Projetos[[#This Row],[Projeto]],tbl_PlanilhaB[Status],"Atrasado")</f>
        <v>0</v>
      </c>
      <c r="Q112" s="50">
        <f ca="1">COUNTIFS(tbl_PlanilhaB[Projeto],Base_Projetos[[#This Row],[Projeto]],tbl_PlanilhaB[Status],"Não iniciado")</f>
        <v>0</v>
      </c>
      <c r="R11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12" s="52">
        <f ca="1">Base_Projetos[[#This Row],[Tarefas Concluídas]]/Base_Projetos[[#This Row],[Total de tarefas]]</f>
        <v>1</v>
      </c>
    </row>
    <row r="113" spans="1:19" ht="28.5" customHeight="1">
      <c r="A113" s="50">
        <f>A112+1</f>
        <v>109</v>
      </c>
      <c r="B113" s="44" t="s">
        <v>213</v>
      </c>
      <c r="C113" s="44" t="s">
        <v>214</v>
      </c>
      <c r="D113" s="45" t="s">
        <v>22</v>
      </c>
      <c r="E113" s="43" t="s">
        <v>166</v>
      </c>
      <c r="F113" s="45">
        <v>1</v>
      </c>
      <c r="G113" s="46">
        <f>SUMIF(tbl_PlanilhaB[Projeto],Base_Projetos[[#This Row],[Projeto]],tbl_PlanilhaB[Valor previsto])</f>
        <v>0</v>
      </c>
      <c r="H113" s="46">
        <f>SUMIF(tbl_PlanilhaB[Projeto],Base_Projetos[[#This Row],[Projeto]],tbl_PlanilhaB[Valor gasto])</f>
        <v>0</v>
      </c>
      <c r="I113" s="47">
        <f>_xlfn.MINIFS(TAREFAS!E:E,TAREFAS!B:B,Base_Projetos[[#This Row],[Projeto]])</f>
        <v>45784</v>
      </c>
      <c r="J113" s="47">
        <f>_xlfn.MAXIFS(TAREFAS!G:G,TAREFAS!B:B,Base_Projetos[[#This Row],[Projeto]])</f>
        <v>45804</v>
      </c>
      <c r="K113" s="48">
        <f ca="1">IF(Base_Projetos[[#This Row],[Total de tarefas]]=Base_Projetos[[#This Row],[Tarefas não iniciadas]],"Não iniciado",_xlfn.MINIFS(TAREFAS!H:H,TAREFAS!B:B,Base_Projetos[[#This Row],[Projeto]]))</f>
        <v>45784</v>
      </c>
      <c r="L11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45790</v>
      </c>
      <c r="M113" s="49">
        <f ca="1">SUM(Base_Projetos[[#This Row],[Tarefas Concluídas]:[Tarefas não iniciadas]])</f>
        <v>2</v>
      </c>
      <c r="N113" s="49">
        <f ca="1">COUNTIFS(tbl_PlanilhaB[Projeto],Base_Projetos[[#This Row],[Projeto]],tbl_PlanilhaB[Status],"Concluído")</f>
        <v>2</v>
      </c>
      <c r="O113" s="49">
        <f ca="1">COUNTIFS(tbl_PlanilhaB[Projeto],Base_Projetos[[#This Row],[Projeto]],tbl_PlanilhaB[Status],"Em andamento")</f>
        <v>0</v>
      </c>
      <c r="P113" s="49">
        <f ca="1">COUNTIFS(tbl_PlanilhaB[Projeto],Base_Projetos[[#This Row],[Projeto]],tbl_PlanilhaB[Status],"Atrasado")</f>
        <v>0</v>
      </c>
      <c r="Q113" s="50">
        <f ca="1">COUNTIFS(tbl_PlanilhaB[Projeto],Base_Projetos[[#This Row],[Projeto]],tbl_PlanilhaB[Status],"Não iniciado")</f>
        <v>0</v>
      </c>
      <c r="R11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13" s="52">
        <f ca="1">Base_Projetos[[#This Row],[Tarefas Concluídas]]/Base_Projetos[[#This Row],[Total de tarefas]]</f>
        <v>1</v>
      </c>
    </row>
    <row r="114" spans="1:19" ht="24.75">
      <c r="A114" s="50">
        <f>A113+1</f>
        <v>110</v>
      </c>
      <c r="B114" s="44" t="s">
        <v>215</v>
      </c>
      <c r="C114" s="44" t="s">
        <v>216</v>
      </c>
      <c r="D114" s="45" t="s">
        <v>22</v>
      </c>
      <c r="E114" s="43" t="s">
        <v>177</v>
      </c>
      <c r="F114" s="45">
        <v>2</v>
      </c>
      <c r="G114" s="46">
        <f>SUMIF(tbl_PlanilhaB[Projeto],Base_Projetos[[#This Row],[Projeto]],tbl_PlanilhaB[Valor previsto])</f>
        <v>0</v>
      </c>
      <c r="H114" s="46">
        <f>SUMIF(tbl_PlanilhaB[Projeto],Base_Projetos[[#This Row],[Projeto]],tbl_PlanilhaB[Valor gasto])</f>
        <v>0</v>
      </c>
      <c r="I114" s="47">
        <f>_xlfn.MINIFS(TAREFAS!E:E,TAREFAS!B:B,Base_Projetos[[#This Row],[Projeto]])</f>
        <v>45756</v>
      </c>
      <c r="J114" s="47">
        <f>_xlfn.MAXIFS(TAREFAS!G:G,TAREFAS!B:B,Base_Projetos[[#This Row],[Projeto]])</f>
        <v>45782</v>
      </c>
      <c r="K114" s="48">
        <f ca="1">IF(Base_Projetos[[#This Row],[Total de tarefas]]=Base_Projetos[[#This Row],[Tarefas não iniciadas]],"Não iniciado",_xlfn.MINIFS(TAREFAS!H:H,TAREFAS!B:B,Base_Projetos[[#This Row],[Projeto]]))</f>
        <v>45756</v>
      </c>
      <c r="L11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45775</v>
      </c>
      <c r="M114" s="49">
        <f ca="1">SUM(Base_Projetos[[#This Row],[Tarefas Concluídas]:[Tarefas não iniciadas]])</f>
        <v>3</v>
      </c>
      <c r="N114" s="49">
        <f ca="1">COUNTIFS(tbl_PlanilhaB[Projeto],Base_Projetos[[#This Row],[Projeto]],tbl_PlanilhaB[Status],"Concluído")</f>
        <v>3</v>
      </c>
      <c r="O114" s="49">
        <f ca="1">COUNTIFS(tbl_PlanilhaB[Projeto],Base_Projetos[[#This Row],[Projeto]],tbl_PlanilhaB[Status],"Em andamento")</f>
        <v>0</v>
      </c>
      <c r="P114" s="49">
        <f ca="1">COUNTIFS(tbl_PlanilhaB[Projeto],Base_Projetos[[#This Row],[Projeto]],tbl_PlanilhaB[Status],"Atrasado")</f>
        <v>0</v>
      </c>
      <c r="Q114" s="50">
        <f ca="1">COUNTIFS(tbl_PlanilhaB[Projeto],Base_Projetos[[#This Row],[Projeto]],tbl_PlanilhaB[Status],"Não iniciado")</f>
        <v>0</v>
      </c>
      <c r="R11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14" s="52">
        <f ca="1">Base_Projetos[[#This Row],[Tarefas Concluídas]]/Base_Projetos[[#This Row],[Total de tarefas]]</f>
        <v>1</v>
      </c>
    </row>
    <row r="115" spans="1:19" ht="37.5">
      <c r="A115" s="50">
        <f>A114+1</f>
        <v>111</v>
      </c>
      <c r="B115" s="44" t="s">
        <v>217</v>
      </c>
      <c r="C115" s="44" t="s">
        <v>209</v>
      </c>
      <c r="D115" s="45" t="s">
        <v>22</v>
      </c>
      <c r="E115" s="43" t="s">
        <v>146</v>
      </c>
      <c r="F115" s="45">
        <v>1</v>
      </c>
      <c r="G115" s="46">
        <f>SUMIF(tbl_PlanilhaB[Projeto],Base_Projetos[[#This Row],[Projeto]],tbl_PlanilhaB[Valor previsto])</f>
        <v>0</v>
      </c>
      <c r="H115" s="46">
        <f>SUMIF(tbl_PlanilhaB[Projeto],Base_Projetos[[#This Row],[Projeto]],tbl_PlanilhaB[Valor gasto])</f>
        <v>0</v>
      </c>
      <c r="I115" s="47">
        <f>_xlfn.MINIFS(TAREFAS!E:E,TAREFAS!B:B,Base_Projetos[[#This Row],[Projeto]])</f>
        <v>45759</v>
      </c>
      <c r="J115" s="47">
        <f>_xlfn.MAXIFS(TAREFAS!G:G,TAREFAS!B:B,Base_Projetos[[#This Row],[Projeto]])</f>
        <v>45791</v>
      </c>
      <c r="K115" s="48">
        <f ca="1">IF(Base_Projetos[[#This Row],[Total de tarefas]]=Base_Projetos[[#This Row],[Tarefas não iniciadas]],"Não iniciado",_xlfn.MINIFS(TAREFAS!H:H,TAREFAS!B:B,Base_Projetos[[#This Row],[Projeto]]))</f>
        <v>45759</v>
      </c>
      <c r="L11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45784</v>
      </c>
      <c r="M115" s="49">
        <f ca="1">SUM(Base_Projetos[[#This Row],[Tarefas Concluídas]:[Tarefas não iniciadas]])</f>
        <v>4</v>
      </c>
      <c r="N115" s="49">
        <f ca="1">COUNTIFS(tbl_PlanilhaB[Projeto],Base_Projetos[[#This Row],[Projeto]],tbl_PlanilhaB[Status],"Concluído")</f>
        <v>4</v>
      </c>
      <c r="O115" s="49">
        <f ca="1">COUNTIFS(tbl_PlanilhaB[Projeto],Base_Projetos[[#This Row],[Projeto]],tbl_PlanilhaB[Status],"Em andamento")</f>
        <v>0</v>
      </c>
      <c r="P115" s="49">
        <f ca="1">COUNTIFS(tbl_PlanilhaB[Projeto],Base_Projetos[[#This Row],[Projeto]],tbl_PlanilhaB[Status],"Atrasado")</f>
        <v>0</v>
      </c>
      <c r="Q115" s="50">
        <f ca="1">COUNTIFS(tbl_PlanilhaB[Projeto],Base_Projetos[[#This Row],[Projeto]],tbl_PlanilhaB[Status],"Não iniciado")</f>
        <v>0</v>
      </c>
      <c r="R11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15" s="52">
        <f ca="1">Base_Projetos[[#This Row],[Tarefas Concluídas]]/Base_Projetos[[#This Row],[Total de tarefas]]</f>
        <v>1</v>
      </c>
    </row>
    <row r="116" spans="1:19" ht="54">
      <c r="A116" s="50">
        <f>A115+1</f>
        <v>112</v>
      </c>
      <c r="B116" s="44" t="s">
        <v>218</v>
      </c>
      <c r="C116" s="44" t="s">
        <v>219</v>
      </c>
      <c r="D116" s="45" t="s">
        <v>22</v>
      </c>
      <c r="E116" s="43" t="s">
        <v>166</v>
      </c>
      <c r="F116" s="45">
        <v>2</v>
      </c>
      <c r="G116" s="46">
        <f>SUMIF(tbl_PlanilhaB[Projeto],Base_Projetos[[#This Row],[Projeto]],tbl_PlanilhaB[Valor previsto])</f>
        <v>0</v>
      </c>
      <c r="H116" s="46">
        <f>SUMIF(tbl_PlanilhaB[Projeto],Base_Projetos[[#This Row],[Projeto]],tbl_PlanilhaB[Valor gasto])</f>
        <v>0</v>
      </c>
      <c r="I116" s="47">
        <f>_xlfn.MINIFS(TAREFAS!E:E,TAREFAS!B:B,Base_Projetos[[#This Row],[Projeto]])</f>
        <v>45797</v>
      </c>
      <c r="J116" s="47">
        <f>_xlfn.MAXIFS(TAREFAS!G:G,TAREFAS!B:B,Base_Projetos[[#This Row],[Projeto]])</f>
        <v>45838</v>
      </c>
      <c r="K116" s="48">
        <f ca="1">IF(Base_Projetos[[#This Row],[Total de tarefas]]=Base_Projetos[[#This Row],[Tarefas não iniciadas]],"Não iniciado",_xlfn.MINIFS(TAREFAS!H:H,TAREFAS!B:B,Base_Projetos[[#This Row],[Projeto]]))</f>
        <v>45797</v>
      </c>
      <c r="L11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45817</v>
      </c>
      <c r="M116" s="49">
        <f ca="1">SUM(Base_Projetos[[#This Row],[Tarefas Concluídas]:[Tarefas não iniciadas]])</f>
        <v>3</v>
      </c>
      <c r="N116" s="49">
        <f ca="1">COUNTIFS(tbl_PlanilhaB[Projeto],Base_Projetos[[#This Row],[Projeto]],tbl_PlanilhaB[Status],"Concluído")</f>
        <v>3</v>
      </c>
      <c r="O116" s="49">
        <f ca="1">COUNTIFS(tbl_PlanilhaB[Projeto],Base_Projetos[[#This Row],[Projeto]],tbl_PlanilhaB[Status],"Em andamento")</f>
        <v>0</v>
      </c>
      <c r="P116" s="49">
        <f ca="1">COUNTIFS(tbl_PlanilhaB[Projeto],Base_Projetos[[#This Row],[Projeto]],tbl_PlanilhaB[Status],"Atrasado")</f>
        <v>0</v>
      </c>
      <c r="Q116" s="50">
        <f ca="1">COUNTIFS(tbl_PlanilhaB[Projeto],Base_Projetos[[#This Row],[Projeto]],tbl_PlanilhaB[Status],"Não iniciado")</f>
        <v>0</v>
      </c>
      <c r="R11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16" s="52">
        <f ca="1">Base_Projetos[[#This Row],[Tarefas Concluídas]]/Base_Projetos[[#This Row],[Total de tarefas]]</f>
        <v>1</v>
      </c>
    </row>
    <row r="117" spans="1:19" ht="67.5">
      <c r="A117" s="50">
        <f>A116+1</f>
        <v>113</v>
      </c>
      <c r="B117" s="44" t="s">
        <v>220</v>
      </c>
      <c r="C117" s="44" t="s">
        <v>221</v>
      </c>
      <c r="D117" s="45" t="s">
        <v>22</v>
      </c>
      <c r="E117" s="43" t="s">
        <v>118</v>
      </c>
      <c r="F117" s="45">
        <v>1</v>
      </c>
      <c r="G117" s="46">
        <f>SUMIF(tbl_PlanilhaB[Projeto],Base_Projetos[[#This Row],[Projeto]],tbl_PlanilhaB[Valor previsto])</f>
        <v>0</v>
      </c>
      <c r="H117" s="46">
        <f>SUMIF(tbl_PlanilhaB[Projeto],Base_Projetos[[#This Row],[Projeto]],tbl_PlanilhaB[Valor gasto])</f>
        <v>0</v>
      </c>
      <c r="I117" s="47">
        <f>_xlfn.MINIFS(TAREFAS!E:E,TAREFAS!B:B,Base_Projetos[[#This Row],[Projeto]])</f>
        <v>45799</v>
      </c>
      <c r="J117" s="47">
        <f>_xlfn.MAXIFS(TAREFAS!G:G,TAREFAS!B:B,Base_Projetos[[#This Row],[Projeto]])</f>
        <v>45819</v>
      </c>
      <c r="K117" s="48">
        <f ca="1">IF(Base_Projetos[[#This Row],[Total de tarefas]]=Base_Projetos[[#This Row],[Tarefas não iniciadas]],"Não iniciado",_xlfn.MINIFS(TAREFAS!H:H,TAREFAS!B:B,Base_Projetos[[#This Row],[Projeto]]))</f>
        <v>45799</v>
      </c>
      <c r="L11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45817</v>
      </c>
      <c r="M117" s="49">
        <f ca="1">SUM(Base_Projetos[[#This Row],[Tarefas Concluídas]:[Tarefas não iniciadas]])</f>
        <v>7</v>
      </c>
      <c r="N117" s="49">
        <f ca="1">COUNTIFS(tbl_PlanilhaB[Projeto],Base_Projetos[[#This Row],[Projeto]],tbl_PlanilhaB[Status],"Concluído")</f>
        <v>7</v>
      </c>
      <c r="O117" s="49">
        <f ca="1">COUNTIFS(tbl_PlanilhaB[Projeto],Base_Projetos[[#This Row],[Projeto]],tbl_PlanilhaB[Status],"Em andamento")</f>
        <v>0</v>
      </c>
      <c r="P117" s="49">
        <f ca="1">COUNTIFS(tbl_PlanilhaB[Projeto],Base_Projetos[[#This Row],[Projeto]],tbl_PlanilhaB[Status],"Atrasado")</f>
        <v>0</v>
      </c>
      <c r="Q117" s="50">
        <f ca="1">COUNTIFS(tbl_PlanilhaB[Projeto],Base_Projetos[[#This Row],[Projeto]],tbl_PlanilhaB[Status],"Não iniciado")</f>
        <v>0</v>
      </c>
      <c r="R11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17" s="52">
        <f ca="1">Base_Projetos[[#This Row],[Tarefas Concluídas]]/Base_Projetos[[#This Row],[Total de tarefas]]</f>
        <v>1</v>
      </c>
    </row>
    <row r="118" spans="1:19" ht="81">
      <c r="A118" s="50">
        <f>A117+1</f>
        <v>114</v>
      </c>
      <c r="B118" s="44" t="s">
        <v>222</v>
      </c>
      <c r="C118" s="44" t="s">
        <v>223</v>
      </c>
      <c r="D118" s="45" t="s">
        <v>22</v>
      </c>
      <c r="E118" s="43" t="s">
        <v>118</v>
      </c>
      <c r="F118" s="45">
        <v>2</v>
      </c>
      <c r="G118" s="46">
        <f>SUMIF(tbl_PlanilhaB[Projeto],Base_Projetos[[#This Row],[Projeto]],tbl_PlanilhaB[Valor previsto])</f>
        <v>0</v>
      </c>
      <c r="H118" s="46">
        <f>SUMIF(tbl_PlanilhaB[Projeto],Base_Projetos[[#This Row],[Projeto]],tbl_PlanilhaB[Valor gasto])</f>
        <v>0</v>
      </c>
      <c r="I118" s="47">
        <f>_xlfn.MINIFS(TAREFAS!E:E,TAREFAS!B:B,Base_Projetos[[#This Row],[Projeto]])</f>
        <v>45805</v>
      </c>
      <c r="J118" s="47">
        <f>_xlfn.MAXIFS(TAREFAS!G:G,TAREFAS!B:B,Base_Projetos[[#This Row],[Projeto]])</f>
        <v>45810</v>
      </c>
      <c r="K118" s="48">
        <f ca="1">IF(Base_Projetos[[#This Row],[Total de tarefas]]=Base_Projetos[[#This Row],[Tarefas não iniciadas]],"Não iniciado",_xlfn.MINIFS(TAREFAS!H:H,TAREFAS!B:B,Base_Projetos[[#This Row],[Projeto]]))</f>
        <v>45805</v>
      </c>
      <c r="L11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45807</v>
      </c>
      <c r="M118" s="49">
        <f ca="1">SUM(Base_Projetos[[#This Row],[Tarefas Concluídas]:[Tarefas não iniciadas]])</f>
        <v>2</v>
      </c>
      <c r="N118" s="49">
        <f ca="1">COUNTIFS(tbl_PlanilhaB[Projeto],Base_Projetos[[#This Row],[Projeto]],tbl_PlanilhaB[Status],"Concluído")</f>
        <v>2</v>
      </c>
      <c r="O118" s="49">
        <f ca="1">COUNTIFS(tbl_PlanilhaB[Projeto],Base_Projetos[[#This Row],[Projeto]],tbl_PlanilhaB[Status],"Em andamento")</f>
        <v>0</v>
      </c>
      <c r="P118" s="49">
        <f ca="1">COUNTIFS(tbl_PlanilhaB[Projeto],Base_Projetos[[#This Row],[Projeto]],tbl_PlanilhaB[Status],"Atrasado")</f>
        <v>0</v>
      </c>
      <c r="Q118" s="50">
        <f ca="1">COUNTIFS(tbl_PlanilhaB[Projeto],Base_Projetos[[#This Row],[Projeto]],tbl_PlanilhaB[Status],"Não iniciado")</f>
        <v>0</v>
      </c>
      <c r="R11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18" s="52">
        <f ca="1">Base_Projetos[[#This Row],[Tarefas Concluídas]]/Base_Projetos[[#This Row],[Total de tarefas]]</f>
        <v>1</v>
      </c>
    </row>
    <row r="119" spans="1:19" ht="54">
      <c r="A119" s="50">
        <f>A118+1</f>
        <v>115</v>
      </c>
      <c r="B119" s="44" t="s">
        <v>224</v>
      </c>
      <c r="C119" s="44" t="s">
        <v>225</v>
      </c>
      <c r="D119" s="45" t="s">
        <v>61</v>
      </c>
      <c r="E119" s="43" t="s">
        <v>226</v>
      </c>
      <c r="F119" s="45">
        <v>1</v>
      </c>
      <c r="G119" s="46">
        <f>SUMIF(tbl_PlanilhaB[Projeto],Base_Projetos[[#This Row],[Projeto]],tbl_PlanilhaB[Valor previsto])</f>
        <v>0</v>
      </c>
      <c r="H119" s="46">
        <f>SUMIF(tbl_PlanilhaB[Projeto],Base_Projetos[[#This Row],[Projeto]],tbl_PlanilhaB[Valor gasto])</f>
        <v>0</v>
      </c>
      <c r="I119" s="47">
        <f>_xlfn.MINIFS(TAREFAS!E:E,TAREFAS!B:B,Base_Projetos[[#This Row],[Projeto]])</f>
        <v>45789</v>
      </c>
      <c r="J119" s="47">
        <f>_xlfn.MAXIFS(TAREFAS!G:G,TAREFAS!B:B,Base_Projetos[[#This Row],[Projeto]])</f>
        <v>45791</v>
      </c>
      <c r="K119" s="48">
        <f ca="1">IF(Base_Projetos[[#This Row],[Total de tarefas]]=Base_Projetos[[#This Row],[Tarefas não iniciadas]],"Não iniciado",_xlfn.MINIFS(TAREFAS!H:H,TAREFAS!B:B,Base_Projetos[[#This Row],[Projeto]]))</f>
        <v>45789</v>
      </c>
      <c r="L11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45789</v>
      </c>
      <c r="M119" s="49">
        <f ca="1">SUM(Base_Projetos[[#This Row],[Tarefas Concluídas]:[Tarefas não iniciadas]])</f>
        <v>1</v>
      </c>
      <c r="N119" s="49">
        <f ca="1">COUNTIFS(tbl_PlanilhaB[Projeto],Base_Projetos[[#This Row],[Projeto]],tbl_PlanilhaB[Status],"Concluído")</f>
        <v>1</v>
      </c>
      <c r="O119" s="49">
        <f ca="1">COUNTIFS(tbl_PlanilhaB[Projeto],Base_Projetos[[#This Row],[Projeto]],tbl_PlanilhaB[Status],"Em andamento")</f>
        <v>0</v>
      </c>
      <c r="P119" s="49">
        <f ca="1">COUNTIFS(tbl_PlanilhaB[Projeto],Base_Projetos[[#This Row],[Projeto]],tbl_PlanilhaB[Status],"Atrasado")</f>
        <v>0</v>
      </c>
      <c r="Q119" s="50">
        <f ca="1">COUNTIFS(tbl_PlanilhaB[Projeto],Base_Projetos[[#This Row],[Projeto]],tbl_PlanilhaB[Status],"Não iniciado")</f>
        <v>0</v>
      </c>
      <c r="R11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19" s="52">
        <f ca="1">Base_Projetos[[#This Row],[Tarefas Concluídas]]/Base_Projetos[[#This Row],[Total de tarefas]]</f>
        <v>1</v>
      </c>
    </row>
    <row r="120" spans="1:19" ht="27">
      <c r="A120" s="50">
        <f>A119+1</f>
        <v>116</v>
      </c>
      <c r="B120" s="44" t="s">
        <v>227</v>
      </c>
      <c r="C120" s="44" t="s">
        <v>228</v>
      </c>
      <c r="D120" s="45" t="s">
        <v>61</v>
      </c>
      <c r="E120" s="43" t="s">
        <v>226</v>
      </c>
      <c r="F120" s="45">
        <v>1</v>
      </c>
      <c r="G120" s="46">
        <f>SUMIF(tbl_PlanilhaB[Projeto],Base_Projetos[[#This Row],[Projeto]],tbl_PlanilhaB[Valor previsto])</f>
        <v>0</v>
      </c>
      <c r="H120" s="46">
        <f>SUMIF(tbl_PlanilhaB[Projeto],Base_Projetos[[#This Row],[Projeto]],tbl_PlanilhaB[Valor gasto])</f>
        <v>0</v>
      </c>
      <c r="I120" s="47">
        <f>_xlfn.MINIFS(TAREFAS!E:E,TAREFAS!B:B,Base_Projetos[[#This Row],[Projeto]])</f>
        <v>45792</v>
      </c>
      <c r="J120" s="47">
        <f>_xlfn.MAXIFS(TAREFAS!G:G,TAREFAS!B:B,Base_Projetos[[#This Row],[Projeto]])</f>
        <v>45798</v>
      </c>
      <c r="K120" s="48">
        <f ca="1">IF(Base_Projetos[[#This Row],[Total de tarefas]]=Base_Projetos[[#This Row],[Tarefas não iniciadas]],"Não iniciado",_xlfn.MINIFS(TAREFAS!H:H,TAREFAS!B:B,Base_Projetos[[#This Row],[Projeto]]))</f>
        <v>45792</v>
      </c>
      <c r="L12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45792</v>
      </c>
      <c r="M120" s="49">
        <f ca="1">SUM(Base_Projetos[[#This Row],[Tarefas Concluídas]:[Tarefas não iniciadas]])</f>
        <v>1</v>
      </c>
      <c r="N120" s="49">
        <f ca="1">COUNTIFS(tbl_PlanilhaB[Projeto],Base_Projetos[[#This Row],[Projeto]],tbl_PlanilhaB[Status],"Concluído")</f>
        <v>1</v>
      </c>
      <c r="O120" s="49">
        <f ca="1">COUNTIFS(tbl_PlanilhaB[Projeto],Base_Projetos[[#This Row],[Projeto]],tbl_PlanilhaB[Status],"Em andamento")</f>
        <v>0</v>
      </c>
      <c r="P120" s="49">
        <f ca="1">COUNTIFS(tbl_PlanilhaB[Projeto],Base_Projetos[[#This Row],[Projeto]],tbl_PlanilhaB[Status],"Atrasado")</f>
        <v>0</v>
      </c>
      <c r="Q120" s="50">
        <f ca="1">COUNTIFS(tbl_PlanilhaB[Projeto],Base_Projetos[[#This Row],[Projeto]],tbl_PlanilhaB[Status],"Não iniciado")</f>
        <v>0</v>
      </c>
      <c r="R12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20" s="52">
        <f ca="1">Base_Projetos[[#This Row],[Tarefas Concluídas]]/Base_Projetos[[#This Row],[Total de tarefas]]</f>
        <v>1</v>
      </c>
    </row>
    <row r="121" spans="1:19" ht="27">
      <c r="A121" s="50">
        <f>A120+1</f>
        <v>117</v>
      </c>
      <c r="B121" s="44" t="s">
        <v>229</v>
      </c>
      <c r="C121" s="44" t="s">
        <v>230</v>
      </c>
      <c r="D121" s="45" t="s">
        <v>22</v>
      </c>
      <c r="E121" s="43" t="s">
        <v>226</v>
      </c>
      <c r="F121" s="45">
        <v>1</v>
      </c>
      <c r="G121" s="46">
        <f>SUMIF(tbl_PlanilhaB[Projeto],Base_Projetos[[#This Row],[Projeto]],tbl_PlanilhaB[Valor previsto])</f>
        <v>0</v>
      </c>
      <c r="H121" s="46">
        <f>SUMIF(tbl_PlanilhaB[Projeto],Base_Projetos[[#This Row],[Projeto]],tbl_PlanilhaB[Valor gasto])</f>
        <v>0</v>
      </c>
      <c r="I121" s="47">
        <f>_xlfn.MINIFS(TAREFAS!E:E,TAREFAS!B:B,Base_Projetos[[#This Row],[Projeto]])</f>
        <v>45799</v>
      </c>
      <c r="J121" s="47">
        <f>_xlfn.MAXIFS(TAREFAS!G:G,TAREFAS!B:B,Base_Projetos[[#This Row],[Projeto]])</f>
        <v>45806</v>
      </c>
      <c r="K121" s="48">
        <f ca="1">IF(Base_Projetos[[#This Row],[Total de tarefas]]=Base_Projetos[[#This Row],[Tarefas não iniciadas]],"Não iniciado",_xlfn.MINIFS(TAREFAS!H:H,TAREFAS!B:B,Base_Projetos[[#This Row],[Projeto]]))</f>
        <v>45799</v>
      </c>
      <c r="L12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45799</v>
      </c>
      <c r="M121" s="49">
        <f ca="1">SUM(Base_Projetos[[#This Row],[Tarefas Concluídas]:[Tarefas não iniciadas]])</f>
        <v>1</v>
      </c>
      <c r="N121" s="49">
        <f ca="1">COUNTIFS(tbl_PlanilhaB[Projeto],Base_Projetos[[#This Row],[Projeto]],tbl_PlanilhaB[Status],"Concluído")</f>
        <v>1</v>
      </c>
      <c r="O121" s="49">
        <f ca="1">COUNTIFS(tbl_PlanilhaB[Projeto],Base_Projetos[[#This Row],[Projeto]],tbl_PlanilhaB[Status],"Em andamento")</f>
        <v>0</v>
      </c>
      <c r="P121" s="49">
        <f ca="1">COUNTIFS(tbl_PlanilhaB[Projeto],Base_Projetos[[#This Row],[Projeto]],tbl_PlanilhaB[Status],"Atrasado")</f>
        <v>0</v>
      </c>
      <c r="Q121" s="50">
        <f ca="1">COUNTIFS(tbl_PlanilhaB[Projeto],Base_Projetos[[#This Row],[Projeto]],tbl_PlanilhaB[Status],"Não iniciado")</f>
        <v>0</v>
      </c>
      <c r="R12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21" s="52">
        <f ca="1">Base_Projetos[[#This Row],[Tarefas Concluídas]]/Base_Projetos[[#This Row],[Total de tarefas]]</f>
        <v>1</v>
      </c>
    </row>
    <row r="122" spans="1:19" ht="54">
      <c r="A122" s="50">
        <f>A121+1</f>
        <v>118</v>
      </c>
      <c r="B122" s="44" t="s">
        <v>231</v>
      </c>
      <c r="C122" s="44" t="s">
        <v>232</v>
      </c>
      <c r="D122" s="45" t="s">
        <v>22</v>
      </c>
      <c r="E122" s="43" t="s">
        <v>146</v>
      </c>
      <c r="F122" s="45">
        <v>2</v>
      </c>
      <c r="G122" s="46">
        <f>SUMIF(tbl_PlanilhaB[Projeto],Base_Projetos[[#This Row],[Projeto]],tbl_PlanilhaB[Valor previsto])</f>
        <v>0</v>
      </c>
      <c r="H122" s="46">
        <f>SUMIF(tbl_PlanilhaB[Projeto],Base_Projetos[[#This Row],[Projeto]],tbl_PlanilhaB[Valor gasto])</f>
        <v>0</v>
      </c>
      <c r="I122" s="47">
        <f>_xlfn.MINIFS(TAREFAS!E:E,TAREFAS!B:B,Base_Projetos[[#This Row],[Projeto]])</f>
        <v>45784</v>
      </c>
      <c r="J122" s="47">
        <f>_xlfn.MAXIFS(TAREFAS!G:G,TAREFAS!B:B,Base_Projetos[[#This Row],[Projeto]])</f>
        <v>45821</v>
      </c>
      <c r="K122" s="48">
        <f ca="1">IF(Base_Projetos[[#This Row],[Total de tarefas]]=Base_Projetos[[#This Row],[Tarefas não iniciadas]],"Não iniciado",_xlfn.MINIFS(TAREFAS!H:H,TAREFAS!B:B,Base_Projetos[[#This Row],[Projeto]]))</f>
        <v>45784</v>
      </c>
      <c r="L12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45817</v>
      </c>
      <c r="M122" s="49">
        <f ca="1">SUM(Base_Projetos[[#This Row],[Tarefas Concluídas]:[Tarefas não iniciadas]])</f>
        <v>6</v>
      </c>
      <c r="N122" s="49">
        <f ca="1">COUNTIFS(tbl_PlanilhaB[Projeto],Base_Projetos[[#This Row],[Projeto]],tbl_PlanilhaB[Status],"Concluído")</f>
        <v>6</v>
      </c>
      <c r="O122" s="49">
        <f ca="1">COUNTIFS(tbl_PlanilhaB[Projeto],Base_Projetos[[#This Row],[Projeto]],tbl_PlanilhaB[Status],"Em andamento")</f>
        <v>0</v>
      </c>
      <c r="P122" s="49">
        <f ca="1">COUNTIFS(tbl_PlanilhaB[Projeto],Base_Projetos[[#This Row],[Projeto]],tbl_PlanilhaB[Status],"Atrasado")</f>
        <v>0</v>
      </c>
      <c r="Q122" s="50">
        <f ca="1">COUNTIFS(tbl_PlanilhaB[Projeto],Base_Projetos[[#This Row],[Projeto]],tbl_PlanilhaB[Status],"Não iniciado")</f>
        <v>0</v>
      </c>
      <c r="R12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22" s="52">
        <f ca="1">Base_Projetos[[#This Row],[Tarefas Concluídas]]/Base_Projetos[[#This Row],[Total de tarefas]]</f>
        <v>1</v>
      </c>
    </row>
    <row r="123" spans="1:19" ht="40.5">
      <c r="A123" s="50">
        <f>A122+1</f>
        <v>119</v>
      </c>
      <c r="B123" s="44" t="s">
        <v>233</v>
      </c>
      <c r="C123" s="44" t="s">
        <v>234</v>
      </c>
      <c r="D123" s="45" t="s">
        <v>22</v>
      </c>
      <c r="E123" s="43" t="s">
        <v>146</v>
      </c>
      <c r="F123" s="45">
        <v>1</v>
      </c>
      <c r="G123" s="46">
        <f>SUMIF(tbl_PlanilhaB[Projeto],Base_Projetos[[#This Row],[Projeto]],tbl_PlanilhaB[Valor previsto])</f>
        <v>0</v>
      </c>
      <c r="H123" s="46">
        <f>SUMIF(tbl_PlanilhaB[Projeto],Base_Projetos[[#This Row],[Projeto]],tbl_PlanilhaB[Valor gasto])</f>
        <v>0</v>
      </c>
      <c r="I123" s="47">
        <f>_xlfn.MINIFS(TAREFAS!E:E,TAREFAS!B:B,Base_Projetos[[#This Row],[Projeto]])</f>
        <v>45789</v>
      </c>
      <c r="J123" s="47">
        <f>_xlfn.MAXIFS(TAREFAS!G:G,TAREFAS!B:B,Base_Projetos[[#This Row],[Projeto]])</f>
        <v>45797</v>
      </c>
      <c r="K123" s="48">
        <f ca="1">IF(Base_Projetos[[#This Row],[Total de tarefas]]=Base_Projetos[[#This Row],[Tarefas não iniciadas]],"Não iniciado",_xlfn.MINIFS(TAREFAS!H:H,TAREFAS!B:B,Base_Projetos[[#This Row],[Projeto]]))</f>
        <v>45789</v>
      </c>
      <c r="L12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45793</v>
      </c>
      <c r="M123" s="49">
        <f ca="1">SUM(Base_Projetos[[#This Row],[Tarefas Concluídas]:[Tarefas não iniciadas]])</f>
        <v>3</v>
      </c>
      <c r="N123" s="49">
        <f ca="1">COUNTIFS(tbl_PlanilhaB[Projeto],Base_Projetos[[#This Row],[Projeto]],tbl_PlanilhaB[Status],"Concluído")</f>
        <v>3</v>
      </c>
      <c r="O123" s="49">
        <f ca="1">COUNTIFS(tbl_PlanilhaB[Projeto],Base_Projetos[[#This Row],[Projeto]],tbl_PlanilhaB[Status],"Em andamento")</f>
        <v>0</v>
      </c>
      <c r="P123" s="49">
        <f ca="1">COUNTIFS(tbl_PlanilhaB[Projeto],Base_Projetos[[#This Row],[Projeto]],tbl_PlanilhaB[Status],"Atrasado")</f>
        <v>0</v>
      </c>
      <c r="Q123" s="50">
        <f ca="1">COUNTIFS(tbl_PlanilhaB[Projeto],Base_Projetos[[#This Row],[Projeto]],tbl_PlanilhaB[Status],"Não iniciado")</f>
        <v>0</v>
      </c>
      <c r="R12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23" s="52">
        <f ca="1">Base_Projetos[[#This Row],[Tarefas Concluídas]]/Base_Projetos[[#This Row],[Total de tarefas]]</f>
        <v>1</v>
      </c>
    </row>
    <row r="124" spans="1:19" ht="54">
      <c r="A124" s="50">
        <f>A123+1</f>
        <v>120</v>
      </c>
      <c r="B124" s="44" t="s">
        <v>235</v>
      </c>
      <c r="C124" s="44" t="s">
        <v>236</v>
      </c>
      <c r="D124" s="45" t="s">
        <v>22</v>
      </c>
      <c r="E124" s="43" t="s">
        <v>237</v>
      </c>
      <c r="F124" s="45">
        <v>1</v>
      </c>
      <c r="G124" s="46">
        <f>SUMIF(tbl_PlanilhaB[Projeto],Base_Projetos[[#This Row],[Projeto]],tbl_PlanilhaB[Valor previsto])</f>
        <v>0</v>
      </c>
      <c r="H124" s="46">
        <f>SUMIF(tbl_PlanilhaB[Projeto],Base_Projetos[[#This Row],[Projeto]],tbl_PlanilhaB[Valor gasto])</f>
        <v>0</v>
      </c>
      <c r="I124" s="47">
        <f>_xlfn.MINIFS(TAREFAS!E:E,TAREFAS!B:B,Base_Projetos[[#This Row],[Projeto]])</f>
        <v>45820</v>
      </c>
      <c r="J124" s="47">
        <f>_xlfn.MAXIFS(TAREFAS!G:G,TAREFAS!B:B,Base_Projetos[[#This Row],[Projeto]])</f>
        <v>45874</v>
      </c>
      <c r="K124" s="48">
        <f ca="1">IF(Base_Projetos[[#This Row],[Total de tarefas]]=Base_Projetos[[#This Row],[Tarefas não iniciadas]],"Não iniciado",_xlfn.MINIFS(TAREFAS!H:H,TAREFAS!B:B,Base_Projetos[[#This Row],[Projeto]]))</f>
        <v>45820</v>
      </c>
      <c r="L12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45873</v>
      </c>
      <c r="M124" s="49">
        <f ca="1">SUM(Base_Projetos[[#This Row],[Tarefas Concluídas]:[Tarefas não iniciadas]])</f>
        <v>5</v>
      </c>
      <c r="N124" s="49">
        <f ca="1">COUNTIFS(tbl_PlanilhaB[Projeto],Base_Projetos[[#This Row],[Projeto]],tbl_PlanilhaB[Status],"Concluído")</f>
        <v>5</v>
      </c>
      <c r="O124" s="49">
        <f ca="1">COUNTIFS(tbl_PlanilhaB[Projeto],Base_Projetos[[#This Row],[Projeto]],tbl_PlanilhaB[Status],"Em andamento")</f>
        <v>0</v>
      </c>
      <c r="P124" s="49">
        <f ca="1">COUNTIFS(tbl_PlanilhaB[Projeto],Base_Projetos[[#This Row],[Projeto]],tbl_PlanilhaB[Status],"Atrasado")</f>
        <v>0</v>
      </c>
      <c r="Q124" s="50">
        <f ca="1">COUNTIFS(tbl_PlanilhaB[Projeto],Base_Projetos[[#This Row],[Projeto]],tbl_PlanilhaB[Status],"Não iniciado")</f>
        <v>0</v>
      </c>
      <c r="R12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24" s="52">
        <f ca="1">Base_Projetos[[#This Row],[Tarefas Concluídas]]/Base_Projetos[[#This Row],[Total de tarefas]]</f>
        <v>1</v>
      </c>
    </row>
    <row r="125" spans="1:19" ht="40.5">
      <c r="A125" s="50">
        <f>A124+1</f>
        <v>121</v>
      </c>
      <c r="B125" s="44" t="s">
        <v>238</v>
      </c>
      <c r="C125" s="44" t="s">
        <v>239</v>
      </c>
      <c r="D125" s="45" t="s">
        <v>22</v>
      </c>
      <c r="E125" s="43" t="s">
        <v>226</v>
      </c>
      <c r="F125" s="45">
        <v>1</v>
      </c>
      <c r="G125" s="46">
        <f>SUMIF(tbl_PlanilhaB[Projeto],Base_Projetos[[#This Row],[Projeto]],tbl_PlanilhaB[Valor previsto])</f>
        <v>0</v>
      </c>
      <c r="H125" s="46">
        <f>SUMIF(tbl_PlanilhaB[Projeto],Base_Projetos[[#This Row],[Projeto]],tbl_PlanilhaB[Valor gasto])</f>
        <v>0</v>
      </c>
      <c r="I125" s="47">
        <f>_xlfn.MINIFS(TAREFAS!E:E,TAREFAS!B:B,Base_Projetos[[#This Row],[Projeto]])</f>
        <v>45817</v>
      </c>
      <c r="J125" s="47">
        <f>_xlfn.MAXIFS(TAREFAS!G:G,TAREFAS!B:B,Base_Projetos[[#This Row],[Projeto]])</f>
        <v>45831</v>
      </c>
      <c r="K125" s="48">
        <f ca="1">IF(Base_Projetos[[#This Row],[Total de tarefas]]=Base_Projetos[[#This Row],[Tarefas não iniciadas]],"Não iniciado",_xlfn.MINIFS(TAREFAS!H:H,TAREFAS!B:B,Base_Projetos[[#This Row],[Projeto]]))</f>
        <v>45817</v>
      </c>
      <c r="L12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45825</v>
      </c>
      <c r="M125" s="49">
        <f ca="1">SUM(Base_Projetos[[#This Row],[Tarefas Concluídas]:[Tarefas não iniciadas]])</f>
        <v>4</v>
      </c>
      <c r="N125" s="49">
        <f ca="1">COUNTIFS(tbl_PlanilhaB[Projeto],Base_Projetos[[#This Row],[Projeto]],tbl_PlanilhaB[Status],"Concluído")</f>
        <v>4</v>
      </c>
      <c r="O125" s="49">
        <f ca="1">COUNTIFS(tbl_PlanilhaB[Projeto],Base_Projetos[[#This Row],[Projeto]],tbl_PlanilhaB[Status],"Em andamento")</f>
        <v>0</v>
      </c>
      <c r="P125" s="49">
        <f ca="1">COUNTIFS(tbl_PlanilhaB[Projeto],Base_Projetos[[#This Row],[Projeto]],tbl_PlanilhaB[Status],"Atrasado")</f>
        <v>0</v>
      </c>
      <c r="Q125" s="50">
        <f ca="1">COUNTIFS(tbl_PlanilhaB[Projeto],Base_Projetos[[#This Row],[Projeto]],tbl_PlanilhaB[Status],"Não iniciado")</f>
        <v>0</v>
      </c>
      <c r="R12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25" s="52">
        <f ca="1">Base_Projetos[[#This Row],[Tarefas Concluídas]]/Base_Projetos[[#This Row],[Total de tarefas]]</f>
        <v>1</v>
      </c>
    </row>
    <row r="126" spans="1:19" ht="27">
      <c r="A126" s="50">
        <f>A125+1</f>
        <v>122</v>
      </c>
      <c r="B126" s="44" t="s">
        <v>240</v>
      </c>
      <c r="C126" s="44" t="s">
        <v>241</v>
      </c>
      <c r="D126" s="45" t="s">
        <v>22</v>
      </c>
      <c r="E126" s="43" t="s">
        <v>226</v>
      </c>
      <c r="F126" s="45">
        <v>1</v>
      </c>
      <c r="G126" s="46">
        <f>SUMIF(tbl_PlanilhaB[Projeto],Base_Projetos[[#This Row],[Projeto]],tbl_PlanilhaB[Valor previsto])</f>
        <v>0</v>
      </c>
      <c r="H126" s="46">
        <f>SUMIF(tbl_PlanilhaB[Projeto],Base_Projetos[[#This Row],[Projeto]],tbl_PlanilhaB[Valor gasto])</f>
        <v>0</v>
      </c>
      <c r="I126" s="47">
        <f>_xlfn.MINIFS(TAREFAS!E:E,TAREFAS!B:B,Base_Projetos[[#This Row],[Projeto]])</f>
        <v>45832</v>
      </c>
      <c r="J126" s="47">
        <f>_xlfn.MAXIFS(TAREFAS!G:G,TAREFAS!B:B,Base_Projetos[[#This Row],[Projeto]])</f>
        <v>45833</v>
      </c>
      <c r="K126" s="48">
        <f ca="1">IF(Base_Projetos[[#This Row],[Total de tarefas]]=Base_Projetos[[#This Row],[Tarefas não iniciadas]],"Não iniciado",_xlfn.MINIFS(TAREFAS!H:H,TAREFAS!B:B,Base_Projetos[[#This Row],[Projeto]]))</f>
        <v>45832</v>
      </c>
      <c r="L12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45832</v>
      </c>
      <c r="M126" s="49">
        <f ca="1">SUM(Base_Projetos[[#This Row],[Tarefas Concluídas]:[Tarefas não iniciadas]])</f>
        <v>1</v>
      </c>
      <c r="N126" s="49">
        <f ca="1">COUNTIFS(tbl_PlanilhaB[Projeto],Base_Projetos[[#This Row],[Projeto]],tbl_PlanilhaB[Status],"Concluído")</f>
        <v>1</v>
      </c>
      <c r="O126" s="49">
        <f ca="1">COUNTIFS(tbl_PlanilhaB[Projeto],Base_Projetos[[#This Row],[Projeto]],tbl_PlanilhaB[Status],"Em andamento")</f>
        <v>0</v>
      </c>
      <c r="P126" s="49">
        <f ca="1">COUNTIFS(tbl_PlanilhaB[Projeto],Base_Projetos[[#This Row],[Projeto]],tbl_PlanilhaB[Status],"Atrasado")</f>
        <v>0</v>
      </c>
      <c r="Q126" s="50">
        <f ca="1">COUNTIFS(tbl_PlanilhaB[Projeto],Base_Projetos[[#This Row],[Projeto]],tbl_PlanilhaB[Status],"Não iniciado")</f>
        <v>0</v>
      </c>
      <c r="R12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26" s="52">
        <f ca="1">Base_Projetos[[#This Row],[Tarefas Concluídas]]/Base_Projetos[[#This Row],[Total de tarefas]]</f>
        <v>1</v>
      </c>
    </row>
    <row r="127" spans="1:19" ht="40.5">
      <c r="A127" s="50">
        <f>A126+1</f>
        <v>123</v>
      </c>
      <c r="B127" s="44" t="s">
        <v>242</v>
      </c>
      <c r="C127" s="44" t="s">
        <v>243</v>
      </c>
      <c r="D127" s="45" t="s">
        <v>22</v>
      </c>
      <c r="E127" s="43" t="s">
        <v>166</v>
      </c>
      <c r="F127" s="45">
        <v>1</v>
      </c>
      <c r="G127" s="46">
        <f>SUMIF(tbl_PlanilhaB[Projeto],Base_Projetos[[#This Row],[Projeto]],tbl_PlanilhaB[Valor previsto])</f>
        <v>0</v>
      </c>
      <c r="H127" s="46">
        <f>SUMIF(tbl_PlanilhaB[Projeto],Base_Projetos[[#This Row],[Projeto]],tbl_PlanilhaB[Valor gasto])</f>
        <v>0</v>
      </c>
      <c r="I127" s="47">
        <f>_xlfn.MINIFS(TAREFAS!E:E,TAREFAS!B:B,Base_Projetos[[#This Row],[Projeto]])</f>
        <v>45832</v>
      </c>
      <c r="J127" s="47">
        <f>_xlfn.MAXIFS(TAREFAS!G:G,TAREFAS!B:B,Base_Projetos[[#This Row],[Projeto]])</f>
        <v>45835</v>
      </c>
      <c r="K127" s="48">
        <f ca="1">IF(Base_Projetos[[#This Row],[Total de tarefas]]=Base_Projetos[[#This Row],[Tarefas não iniciadas]],"Não iniciado",_xlfn.MINIFS(TAREFAS!H:H,TAREFAS!B:B,Base_Projetos[[#This Row],[Projeto]]))</f>
        <v>45832</v>
      </c>
      <c r="L12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45832</v>
      </c>
      <c r="M127" s="49">
        <f ca="1">SUM(Base_Projetos[[#This Row],[Tarefas Concluídas]:[Tarefas não iniciadas]])</f>
        <v>1</v>
      </c>
      <c r="N127" s="49">
        <f ca="1">COUNTIFS(tbl_PlanilhaB[Projeto],Base_Projetos[[#This Row],[Projeto]],tbl_PlanilhaB[Status],"Concluído")</f>
        <v>1</v>
      </c>
      <c r="O127" s="49">
        <f ca="1">COUNTIFS(tbl_PlanilhaB[Projeto],Base_Projetos[[#This Row],[Projeto]],tbl_PlanilhaB[Status],"Em andamento")</f>
        <v>0</v>
      </c>
      <c r="P127" s="49">
        <f ca="1">COUNTIFS(tbl_PlanilhaB[Projeto],Base_Projetos[[#This Row],[Projeto]],tbl_PlanilhaB[Status],"Atrasado")</f>
        <v>0</v>
      </c>
      <c r="Q127" s="50">
        <f ca="1">COUNTIFS(tbl_PlanilhaB[Projeto],Base_Projetos[[#This Row],[Projeto]],tbl_PlanilhaB[Status],"Não iniciado")</f>
        <v>0</v>
      </c>
      <c r="R12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27" s="52">
        <f ca="1">Base_Projetos[[#This Row],[Tarefas Concluídas]]/Base_Projetos[[#This Row],[Total de tarefas]]</f>
        <v>1</v>
      </c>
    </row>
    <row r="128" spans="1:19" ht="40.5">
      <c r="A128" s="50">
        <f>A127+1</f>
        <v>124</v>
      </c>
      <c r="B128" s="44" t="s">
        <v>244</v>
      </c>
      <c r="C128" s="44" t="s">
        <v>245</v>
      </c>
      <c r="D128" s="45" t="s">
        <v>22</v>
      </c>
      <c r="E128" s="43" t="s">
        <v>226</v>
      </c>
      <c r="F128" s="45">
        <v>1</v>
      </c>
      <c r="G128" s="46">
        <f>SUMIF(tbl_PlanilhaB[Projeto],Base_Projetos[[#This Row],[Projeto]],tbl_PlanilhaB[Valor previsto])</f>
        <v>0</v>
      </c>
      <c r="H128" s="46">
        <f>SUMIF(tbl_PlanilhaB[Projeto],Base_Projetos[[#This Row],[Projeto]],tbl_PlanilhaB[Valor gasto])</f>
        <v>0</v>
      </c>
      <c r="I128" s="47">
        <f>_xlfn.MINIFS(TAREFAS!E:E,TAREFAS!B:B,Base_Projetos[[#This Row],[Projeto]])</f>
        <v>45833</v>
      </c>
      <c r="J128" s="47">
        <f>_xlfn.MAXIFS(TAREFAS!G:G,TAREFAS!B:B,Base_Projetos[[#This Row],[Projeto]])</f>
        <v>45834</v>
      </c>
      <c r="K128" s="48">
        <f ca="1">IF(Base_Projetos[[#This Row],[Total de tarefas]]=Base_Projetos[[#This Row],[Tarefas não iniciadas]],"Não iniciado",_xlfn.MINIFS(TAREFAS!H:H,TAREFAS!B:B,Base_Projetos[[#This Row],[Projeto]]))</f>
        <v>45833</v>
      </c>
      <c r="L12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45833</v>
      </c>
      <c r="M128" s="49">
        <f ca="1">SUM(Base_Projetos[[#This Row],[Tarefas Concluídas]:[Tarefas não iniciadas]])</f>
        <v>1</v>
      </c>
      <c r="N128" s="49">
        <f ca="1">COUNTIFS(tbl_PlanilhaB[Projeto],Base_Projetos[[#This Row],[Projeto]],tbl_PlanilhaB[Status],"Concluído")</f>
        <v>1</v>
      </c>
      <c r="O128" s="49">
        <f ca="1">COUNTIFS(tbl_PlanilhaB[Projeto],Base_Projetos[[#This Row],[Projeto]],tbl_PlanilhaB[Status],"Em andamento")</f>
        <v>0</v>
      </c>
      <c r="P128" s="49">
        <f ca="1">COUNTIFS(tbl_PlanilhaB[Projeto],Base_Projetos[[#This Row],[Projeto]],tbl_PlanilhaB[Status],"Atrasado")</f>
        <v>0</v>
      </c>
      <c r="Q128" s="50">
        <f ca="1">COUNTIFS(tbl_PlanilhaB[Projeto],Base_Projetos[[#This Row],[Projeto]],tbl_PlanilhaB[Status],"Não iniciado")</f>
        <v>0</v>
      </c>
      <c r="R12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28" s="52">
        <f ca="1">Base_Projetos[[#This Row],[Tarefas Concluídas]]/Base_Projetos[[#This Row],[Total de tarefas]]</f>
        <v>1</v>
      </c>
    </row>
    <row r="129" spans="1:19" ht="27">
      <c r="A129" s="50">
        <f>A128+1</f>
        <v>125</v>
      </c>
      <c r="B129" s="44" t="s">
        <v>246</v>
      </c>
      <c r="C129" s="44" t="s">
        <v>247</v>
      </c>
      <c r="D129" s="45" t="s">
        <v>22</v>
      </c>
      <c r="E129" s="43" t="s">
        <v>248</v>
      </c>
      <c r="F129" s="45">
        <v>1</v>
      </c>
      <c r="G129" s="46">
        <f>SUMIF(tbl_PlanilhaB[Projeto],Base_Projetos[[#This Row],[Projeto]],tbl_PlanilhaB[Valor previsto])</f>
        <v>0</v>
      </c>
      <c r="H129" s="46">
        <f>SUMIF(tbl_PlanilhaB[Projeto],Base_Projetos[[#This Row],[Projeto]],tbl_PlanilhaB[Valor gasto])</f>
        <v>0</v>
      </c>
      <c r="I129" s="47">
        <f>_xlfn.MINIFS(TAREFAS!E:E,TAREFAS!B:B,Base_Projetos[[#This Row],[Projeto]])</f>
        <v>45838</v>
      </c>
      <c r="J129" s="47">
        <f>_xlfn.MAXIFS(TAREFAS!G:G,TAREFAS!B:B,Base_Projetos[[#This Row],[Projeto]])</f>
        <v>45845</v>
      </c>
      <c r="K129" s="48">
        <f ca="1">IF(Base_Projetos[[#This Row],[Total de tarefas]]=Base_Projetos[[#This Row],[Tarefas não iniciadas]],"Não iniciado",_xlfn.MINIFS(TAREFAS!H:H,TAREFAS!B:B,Base_Projetos[[#This Row],[Projeto]]))</f>
        <v>45838</v>
      </c>
      <c r="L12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45838</v>
      </c>
      <c r="M129" s="49">
        <f ca="1">SUM(Base_Projetos[[#This Row],[Tarefas Concluídas]:[Tarefas não iniciadas]])</f>
        <v>1</v>
      </c>
      <c r="N129" s="49">
        <f ca="1">COUNTIFS(tbl_PlanilhaB[Projeto],Base_Projetos[[#This Row],[Projeto]],tbl_PlanilhaB[Status],"Concluído")</f>
        <v>1</v>
      </c>
      <c r="O129" s="49">
        <f ca="1">COUNTIFS(tbl_PlanilhaB[Projeto],Base_Projetos[[#This Row],[Projeto]],tbl_PlanilhaB[Status],"Em andamento")</f>
        <v>0</v>
      </c>
      <c r="P129" s="49">
        <f ca="1">COUNTIFS(tbl_PlanilhaB[Projeto],Base_Projetos[[#This Row],[Projeto]],tbl_PlanilhaB[Status],"Atrasado")</f>
        <v>0</v>
      </c>
      <c r="Q129" s="50">
        <f ca="1">COUNTIFS(tbl_PlanilhaB[Projeto],Base_Projetos[[#This Row],[Projeto]],tbl_PlanilhaB[Status],"Não iniciado")</f>
        <v>0</v>
      </c>
      <c r="R12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29" s="52">
        <f ca="1">Base_Projetos[[#This Row],[Tarefas Concluídas]]/Base_Projetos[[#This Row],[Total de tarefas]]</f>
        <v>1</v>
      </c>
    </row>
    <row r="130" spans="1:19" ht="40.5">
      <c r="A130" s="50">
        <f>A129+1</f>
        <v>126</v>
      </c>
      <c r="B130" s="44" t="s">
        <v>249</v>
      </c>
      <c r="C130" s="44" t="s">
        <v>250</v>
      </c>
      <c r="D130" s="45" t="s">
        <v>22</v>
      </c>
      <c r="E130" s="43" t="s">
        <v>226</v>
      </c>
      <c r="F130" s="45"/>
      <c r="G130" s="46">
        <f>SUMIF(tbl_PlanilhaB[Projeto],Base_Projetos[[#This Row],[Projeto]],tbl_PlanilhaB[Valor previsto])</f>
        <v>0</v>
      </c>
      <c r="H130" s="46">
        <f>SUMIF(tbl_PlanilhaB[Projeto],Base_Projetos[[#This Row],[Projeto]],tbl_PlanilhaB[Valor gasto])</f>
        <v>0</v>
      </c>
      <c r="I130" s="47">
        <f>_xlfn.MINIFS(TAREFAS!E:E,TAREFAS!B:B,Base_Projetos[[#This Row],[Projeto]])</f>
        <v>45833</v>
      </c>
      <c r="J130" s="47">
        <f>_xlfn.MAXIFS(TAREFAS!G:G,TAREFAS!B:B,Base_Projetos[[#This Row],[Projeto]])</f>
        <v>45841</v>
      </c>
      <c r="K130" s="48">
        <f ca="1">IF(Base_Projetos[[#This Row],[Total de tarefas]]=Base_Projetos[[#This Row],[Tarefas não iniciadas]],"Não iniciado",_xlfn.MINIFS(TAREFAS!H:H,TAREFAS!B:B,Base_Projetos[[#This Row],[Projeto]]))</f>
        <v>45833</v>
      </c>
      <c r="L13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45841</v>
      </c>
      <c r="M130" s="49">
        <f ca="1">SUM(Base_Projetos[[#This Row],[Tarefas Concluídas]:[Tarefas não iniciadas]])</f>
        <v>4</v>
      </c>
      <c r="N130" s="49">
        <f ca="1">COUNTIFS(tbl_PlanilhaB[Projeto],Base_Projetos[[#This Row],[Projeto]],tbl_PlanilhaB[Status],"Concluído")</f>
        <v>4</v>
      </c>
      <c r="O130" s="49">
        <f ca="1">COUNTIFS(tbl_PlanilhaB[Projeto],Base_Projetos[[#This Row],[Projeto]],tbl_PlanilhaB[Status],"Em andamento")</f>
        <v>0</v>
      </c>
      <c r="P130" s="49">
        <f ca="1">COUNTIFS(tbl_PlanilhaB[Projeto],Base_Projetos[[#This Row],[Projeto]],tbl_PlanilhaB[Status],"Atrasado")</f>
        <v>0</v>
      </c>
      <c r="Q130" s="50">
        <f ca="1">COUNTIFS(tbl_PlanilhaB[Projeto],Base_Projetos[[#This Row],[Projeto]],tbl_PlanilhaB[Status],"Não iniciado")</f>
        <v>0</v>
      </c>
      <c r="R13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30" s="52">
        <f ca="1">Base_Projetos[[#This Row],[Tarefas Concluídas]]/Base_Projetos[[#This Row],[Total de tarefas]]</f>
        <v>1</v>
      </c>
    </row>
    <row r="131" spans="1:19" ht="94.5">
      <c r="A131" s="50">
        <f>A130+1</f>
        <v>127</v>
      </c>
      <c r="B131" s="44" t="s">
        <v>251</v>
      </c>
      <c r="C131" s="44" t="s">
        <v>252</v>
      </c>
      <c r="D131" s="45" t="s">
        <v>22</v>
      </c>
      <c r="E131" s="43" t="s">
        <v>146</v>
      </c>
      <c r="F131" s="45">
        <v>1</v>
      </c>
      <c r="G131" s="46">
        <f>SUMIF(tbl_PlanilhaB[Projeto],Base_Projetos[[#This Row],[Projeto]],tbl_PlanilhaB[Valor previsto])</f>
        <v>0</v>
      </c>
      <c r="H131" s="46">
        <f>SUMIF(tbl_PlanilhaB[Projeto],Base_Projetos[[#This Row],[Projeto]],tbl_PlanilhaB[Valor gasto])</f>
        <v>0</v>
      </c>
      <c r="I131" s="47">
        <f>_xlfn.MINIFS(TAREFAS!E:E,TAREFAS!B:B,Base_Projetos[[#This Row],[Projeto]])</f>
        <v>45821</v>
      </c>
      <c r="J131" s="47">
        <f>_xlfn.MAXIFS(TAREFAS!G:G,TAREFAS!B:B,Base_Projetos[[#This Row],[Projeto]])</f>
        <v>45846</v>
      </c>
      <c r="K131" s="48">
        <f ca="1">IF(Base_Projetos[[#This Row],[Total de tarefas]]=Base_Projetos[[#This Row],[Tarefas não iniciadas]],"Não iniciado",_xlfn.MINIFS(TAREFAS!H:H,TAREFAS!B:B,Base_Projetos[[#This Row],[Projeto]]))</f>
        <v>45821</v>
      </c>
      <c r="L13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45842</v>
      </c>
      <c r="M131" s="49">
        <f ca="1">SUM(Base_Projetos[[#This Row],[Tarefas Concluídas]:[Tarefas não iniciadas]])</f>
        <v>8</v>
      </c>
      <c r="N131" s="49">
        <f ca="1">COUNTIFS(tbl_PlanilhaB[Projeto],Base_Projetos[[#This Row],[Projeto]],tbl_PlanilhaB[Status],"Concluído")</f>
        <v>8</v>
      </c>
      <c r="O131" s="49">
        <f ca="1">COUNTIFS(tbl_PlanilhaB[Projeto],Base_Projetos[[#This Row],[Projeto]],tbl_PlanilhaB[Status],"Em andamento")</f>
        <v>0</v>
      </c>
      <c r="P131" s="49">
        <f ca="1">COUNTIFS(tbl_PlanilhaB[Projeto],Base_Projetos[[#This Row],[Projeto]],tbl_PlanilhaB[Status],"Atrasado")</f>
        <v>0</v>
      </c>
      <c r="Q131" s="50">
        <f ca="1">COUNTIFS(tbl_PlanilhaB[Projeto],Base_Projetos[[#This Row],[Projeto]],tbl_PlanilhaB[Status],"Não iniciado")</f>
        <v>0</v>
      </c>
      <c r="R13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31" s="52">
        <f ca="1">Base_Projetos[[#This Row],[Tarefas Concluídas]]/Base_Projetos[[#This Row],[Total de tarefas]]</f>
        <v>1</v>
      </c>
    </row>
    <row r="132" spans="1:19" ht="40.5">
      <c r="A132" s="50">
        <f>A131+1</f>
        <v>128</v>
      </c>
      <c r="B132" s="44" t="s">
        <v>253</v>
      </c>
      <c r="C132" s="44" t="s">
        <v>254</v>
      </c>
      <c r="D132" s="45" t="s">
        <v>22</v>
      </c>
      <c r="E132" s="43" t="s">
        <v>226</v>
      </c>
      <c r="F132" s="45">
        <v>1</v>
      </c>
      <c r="G132" s="46">
        <f>SUMIF(tbl_PlanilhaB[Projeto],Base_Projetos[[#This Row],[Projeto]],tbl_PlanilhaB[Valor previsto])</f>
        <v>0</v>
      </c>
      <c r="H132" s="46">
        <f>SUMIF(tbl_PlanilhaB[Projeto],Base_Projetos[[#This Row],[Projeto]],tbl_PlanilhaB[Valor gasto])</f>
        <v>0</v>
      </c>
      <c r="I132" s="47">
        <f>_xlfn.MINIFS(TAREFAS!E:E,TAREFAS!B:B,Base_Projetos[[#This Row],[Projeto]])</f>
        <v>45842</v>
      </c>
      <c r="J132" s="47">
        <f>_xlfn.MAXIFS(TAREFAS!G:G,TAREFAS!B:B,Base_Projetos[[#This Row],[Projeto]])</f>
        <v>45845</v>
      </c>
      <c r="K132" s="48">
        <f ca="1">IF(Base_Projetos[[#This Row],[Total de tarefas]]=Base_Projetos[[#This Row],[Tarefas não iniciadas]],"Não iniciado",_xlfn.MINIFS(TAREFAS!H:H,TAREFAS!B:B,Base_Projetos[[#This Row],[Projeto]]))</f>
        <v>45842</v>
      </c>
      <c r="L13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45842</v>
      </c>
      <c r="M132" s="49">
        <f ca="1">SUM(Base_Projetos[[#This Row],[Tarefas Concluídas]:[Tarefas não iniciadas]])</f>
        <v>1</v>
      </c>
      <c r="N132" s="49">
        <f ca="1">COUNTIFS(tbl_PlanilhaB[Projeto],Base_Projetos[[#This Row],[Projeto]],tbl_PlanilhaB[Status],"Concluído")</f>
        <v>1</v>
      </c>
      <c r="O132" s="49">
        <f ca="1">COUNTIFS(tbl_PlanilhaB[Projeto],Base_Projetos[[#This Row],[Projeto]],tbl_PlanilhaB[Status],"Em andamento")</f>
        <v>0</v>
      </c>
      <c r="P132" s="49">
        <f ca="1">COUNTIFS(tbl_PlanilhaB[Projeto],Base_Projetos[[#This Row],[Projeto]],tbl_PlanilhaB[Status],"Atrasado")</f>
        <v>0</v>
      </c>
      <c r="Q132" s="50">
        <f ca="1">COUNTIFS(tbl_PlanilhaB[Projeto],Base_Projetos[[#This Row],[Projeto]],tbl_PlanilhaB[Status],"Não iniciado")</f>
        <v>0</v>
      </c>
      <c r="R13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32" s="52">
        <f ca="1">Base_Projetos[[#This Row],[Tarefas Concluídas]]/Base_Projetos[[#This Row],[Total de tarefas]]</f>
        <v>1</v>
      </c>
    </row>
    <row r="133" spans="1:19" ht="94.5">
      <c r="A133" s="50">
        <v>129</v>
      </c>
      <c r="B133" s="44" t="s">
        <v>255</v>
      </c>
      <c r="C133" s="44" t="s">
        <v>256</v>
      </c>
      <c r="D133" s="45" t="s">
        <v>22</v>
      </c>
      <c r="E133" s="43" t="s">
        <v>118</v>
      </c>
      <c r="F133" s="45">
        <v>2</v>
      </c>
      <c r="G133" s="66">
        <f>SUMIF(tbl_PlanilhaB[Projeto],Base_Projetos[[#This Row],[Projeto]],tbl_PlanilhaB[Valor previsto])</f>
        <v>0</v>
      </c>
      <c r="H133" s="46">
        <f>SUMIF(tbl_PlanilhaB[Projeto],Base_Projetos[[#This Row],[Projeto]],tbl_PlanilhaB[Valor gasto])</f>
        <v>0</v>
      </c>
      <c r="I133" s="47">
        <f>_xlfn.MINIFS(TAREFAS!E:E,TAREFAS!B:B,Base_Projetos[[#This Row],[Projeto]])</f>
        <v>45832</v>
      </c>
      <c r="J133" s="47">
        <f>_xlfn.MAXIFS(TAREFAS!G:G,TAREFAS!B:B,Base_Projetos[[#This Row],[Projeto]])</f>
        <v>45887</v>
      </c>
      <c r="K133" s="48">
        <f ca="1">IF(Base_Projetos[[#This Row],[Total de tarefas]]=Base_Projetos[[#This Row],[Tarefas não iniciadas]],"Não iniciado",_xlfn.MINIFS(TAREFAS!H:H,TAREFAS!B:B,Base_Projetos[[#This Row],[Projeto]]))</f>
        <v>45833</v>
      </c>
      <c r="L13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45884</v>
      </c>
      <c r="M133" s="49">
        <f ca="1">SUM(Base_Projetos[[#This Row],[Tarefas Concluídas]:[Tarefas não iniciadas]])</f>
        <v>20</v>
      </c>
      <c r="N133" s="49">
        <f ca="1">COUNTIFS(tbl_PlanilhaB[Projeto],Base_Projetos[[#This Row],[Projeto]],tbl_PlanilhaB[Status],"Concluído")</f>
        <v>20</v>
      </c>
      <c r="O133" s="49">
        <f ca="1">COUNTIFS(tbl_PlanilhaB[Projeto],Base_Projetos[[#This Row],[Projeto]],tbl_PlanilhaB[Status],"Em andamento")</f>
        <v>0</v>
      </c>
      <c r="P133" s="49">
        <f ca="1">COUNTIFS(tbl_PlanilhaB[Projeto],Base_Projetos[[#This Row],[Projeto]],tbl_PlanilhaB[Status],"Atrasado")</f>
        <v>0</v>
      </c>
      <c r="Q133" s="50">
        <f ca="1">COUNTIFS(tbl_PlanilhaB[Projeto],Base_Projetos[[#This Row],[Projeto]],tbl_PlanilhaB[Status],"Não iniciado")</f>
        <v>0</v>
      </c>
      <c r="R13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33" s="52">
        <f ca="1">Base_Projetos[[#This Row],[Tarefas Concluídas]]/Base_Projetos[[#This Row],[Total de tarefas]]</f>
        <v>1</v>
      </c>
    </row>
    <row r="134" spans="1:19" ht="81">
      <c r="A134" s="50">
        <v>130</v>
      </c>
      <c r="B134" s="44" t="s">
        <v>257</v>
      </c>
      <c r="C134" s="44" t="s">
        <v>258</v>
      </c>
      <c r="D134" s="45" t="s">
        <v>22</v>
      </c>
      <c r="E134" s="43" t="s">
        <v>226</v>
      </c>
      <c r="F134" s="45">
        <v>1</v>
      </c>
      <c r="G134" s="46">
        <f>SUMIF(tbl_PlanilhaB[Projeto],Base_Projetos[[#This Row],[Projeto]],tbl_PlanilhaB[Valor previsto])</f>
        <v>0</v>
      </c>
      <c r="H134" s="46">
        <f>SUMIF(tbl_PlanilhaB[Projeto],Base_Projetos[[#This Row],[Projeto]],tbl_PlanilhaB[Valor gasto])</f>
        <v>0</v>
      </c>
      <c r="I134" s="47">
        <f>_xlfn.MINIFS(TAREFAS!E:E,TAREFAS!B:B,Base_Projetos[[#This Row],[Projeto]])</f>
        <v>45845</v>
      </c>
      <c r="J134" s="47">
        <f>_xlfn.MAXIFS(TAREFAS!G:G,TAREFAS!B:B,Base_Projetos[[#This Row],[Projeto]])</f>
        <v>45855</v>
      </c>
      <c r="K134" s="48">
        <f ca="1">IF(Base_Projetos[[#This Row],[Total de tarefas]]=Base_Projetos[[#This Row],[Tarefas não iniciadas]],"Não iniciado",_xlfn.MINIFS(TAREFAS!H:H,TAREFAS!B:B,Base_Projetos[[#This Row],[Projeto]]))</f>
        <v>45845</v>
      </c>
      <c r="L13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45852</v>
      </c>
      <c r="M134" s="49">
        <f ca="1">SUM(Base_Projetos[[#This Row],[Tarefas Concluídas]:[Tarefas não iniciadas]])</f>
        <v>4</v>
      </c>
      <c r="N134" s="49">
        <f ca="1">COUNTIFS(tbl_PlanilhaB[Projeto],Base_Projetos[[#This Row],[Projeto]],tbl_PlanilhaB[Status],"Concluído")</f>
        <v>4</v>
      </c>
      <c r="O134" s="49">
        <f ca="1">COUNTIFS(tbl_PlanilhaB[Projeto],Base_Projetos[[#This Row],[Projeto]],tbl_PlanilhaB[Status],"Em andamento")</f>
        <v>0</v>
      </c>
      <c r="P134" s="49">
        <f ca="1">COUNTIFS(tbl_PlanilhaB[Projeto],Base_Projetos[[#This Row],[Projeto]],tbl_PlanilhaB[Status],"Atrasado")</f>
        <v>0</v>
      </c>
      <c r="Q134" s="50">
        <f ca="1">COUNTIFS(tbl_PlanilhaB[Projeto],Base_Projetos[[#This Row],[Projeto]],tbl_PlanilhaB[Status],"Não iniciado")</f>
        <v>0</v>
      </c>
      <c r="R13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34" s="52">
        <f ca="1">Base_Projetos[[#This Row],[Tarefas Concluídas]]/Base_Projetos[[#This Row],[Total de tarefas]]</f>
        <v>1</v>
      </c>
    </row>
    <row r="135" spans="1:19">
      <c r="A135" s="50">
        <f>A134+1</f>
        <v>131</v>
      </c>
      <c r="B135" s="44" t="s">
        <v>259</v>
      </c>
      <c r="C135" s="44" t="s">
        <v>260</v>
      </c>
      <c r="D135" s="45" t="s">
        <v>22</v>
      </c>
      <c r="E135" s="43" t="s">
        <v>226</v>
      </c>
      <c r="F135" s="45">
        <v>1</v>
      </c>
      <c r="G135" s="46">
        <v>1</v>
      </c>
      <c r="H135" s="46">
        <f>SUMIF(tbl_PlanilhaB[Projeto],Base_Projetos[[#This Row],[Projeto]],tbl_PlanilhaB[Valor gasto])</f>
        <v>0</v>
      </c>
      <c r="I135" s="47">
        <f>_xlfn.MINIFS(TAREFAS!E:E,TAREFAS!B:B,Base_Projetos[[#This Row],[Projeto]])</f>
        <v>45855</v>
      </c>
      <c r="J135" s="47">
        <f>_xlfn.MAXIFS(TAREFAS!G:G,TAREFAS!B:B,Base_Projetos[[#This Row],[Projeto]])</f>
        <v>45856</v>
      </c>
      <c r="K135" s="48">
        <f ca="1">IF(Base_Projetos[[#This Row],[Total de tarefas]]=Base_Projetos[[#This Row],[Tarefas não iniciadas]],"Não iniciado",_xlfn.MINIFS(TAREFAS!H:H,TAREFAS!B:B,Base_Projetos[[#This Row],[Projeto]]))</f>
        <v>45855</v>
      </c>
      <c r="L13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45855</v>
      </c>
      <c r="M135" s="49">
        <f ca="1">SUM(Base_Projetos[[#This Row],[Tarefas Concluídas]:[Tarefas não iniciadas]])</f>
        <v>1</v>
      </c>
      <c r="N135" s="49">
        <f ca="1">COUNTIFS(tbl_PlanilhaB[Projeto],Base_Projetos[[#This Row],[Projeto]],tbl_PlanilhaB[Status],"Concluído")</f>
        <v>1</v>
      </c>
      <c r="O135" s="49">
        <f ca="1">COUNTIFS(tbl_PlanilhaB[Projeto],Base_Projetos[[#This Row],[Projeto]],tbl_PlanilhaB[Status],"Em andamento")</f>
        <v>0</v>
      </c>
      <c r="P135" s="49">
        <f ca="1">COUNTIFS(tbl_PlanilhaB[Projeto],Base_Projetos[[#This Row],[Projeto]],tbl_PlanilhaB[Status],"Atrasado")</f>
        <v>0</v>
      </c>
      <c r="Q135" s="50">
        <f ca="1">COUNTIFS(tbl_PlanilhaB[Projeto],Base_Projetos[[#This Row],[Projeto]],tbl_PlanilhaB[Status],"Não iniciado")</f>
        <v>0</v>
      </c>
      <c r="R13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35" s="52">
        <f ca="1">Base_Projetos[[#This Row],[Tarefas Concluídas]]/Base_Projetos[[#This Row],[Total de tarefas]]</f>
        <v>1</v>
      </c>
    </row>
    <row r="136" spans="1:19" ht="27">
      <c r="A136" s="50">
        <f>A135+1</f>
        <v>132</v>
      </c>
      <c r="B136" s="44" t="s">
        <v>261</v>
      </c>
      <c r="C136" s="44" t="s">
        <v>262</v>
      </c>
      <c r="D136" s="45" t="s">
        <v>22</v>
      </c>
      <c r="E136" s="43" t="s">
        <v>226</v>
      </c>
      <c r="F136" s="45">
        <v>1</v>
      </c>
      <c r="G136" s="46">
        <f>SUMIF(tbl_PlanilhaB[Projeto],Base_Projetos[[#This Row],[Projeto]],tbl_PlanilhaB[Valor previsto])</f>
        <v>0</v>
      </c>
      <c r="H136" s="46">
        <f>SUMIF(tbl_PlanilhaB[Projeto],Base_Projetos[[#This Row],[Projeto]],tbl_PlanilhaB[Valor gasto])</f>
        <v>0</v>
      </c>
      <c r="I136" s="47">
        <f>_xlfn.MINIFS(TAREFAS!E:E,TAREFAS!B:B,Base_Projetos[[#This Row],[Projeto]])</f>
        <v>45859</v>
      </c>
      <c r="J136" s="47">
        <f>_xlfn.MAXIFS(TAREFAS!G:G,TAREFAS!B:B,Base_Projetos[[#This Row],[Projeto]])</f>
        <v>45859</v>
      </c>
      <c r="K136" s="48">
        <f ca="1">IF(Base_Projetos[[#This Row],[Total de tarefas]]=Base_Projetos[[#This Row],[Tarefas não iniciadas]],"Não iniciado",_xlfn.MINIFS(TAREFAS!H:H,TAREFAS!B:B,Base_Projetos[[#This Row],[Projeto]]))</f>
        <v>45859</v>
      </c>
      <c r="L13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45859</v>
      </c>
      <c r="M136" s="49">
        <f ca="1">SUM(Base_Projetos[[#This Row],[Tarefas Concluídas]:[Tarefas não iniciadas]])</f>
        <v>1</v>
      </c>
      <c r="N136" s="49">
        <f ca="1">COUNTIFS(tbl_PlanilhaB[Projeto],Base_Projetos[[#This Row],[Projeto]],tbl_PlanilhaB[Status],"Concluído")</f>
        <v>1</v>
      </c>
      <c r="O136" s="49">
        <f ca="1">COUNTIFS(tbl_PlanilhaB[Projeto],Base_Projetos[[#This Row],[Projeto]],tbl_PlanilhaB[Status],"Em andamento")</f>
        <v>0</v>
      </c>
      <c r="P136" s="49">
        <f ca="1">COUNTIFS(tbl_PlanilhaB[Projeto],Base_Projetos[[#This Row],[Projeto]],tbl_PlanilhaB[Status],"Atrasado")</f>
        <v>0</v>
      </c>
      <c r="Q136" s="50">
        <f ca="1">COUNTIFS(tbl_PlanilhaB[Projeto],Base_Projetos[[#This Row],[Projeto]],tbl_PlanilhaB[Status],"Não iniciado")</f>
        <v>0</v>
      </c>
      <c r="R13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36" s="52">
        <f ca="1">Base_Projetos[[#This Row],[Tarefas Concluídas]]/Base_Projetos[[#This Row],[Total de tarefas]]</f>
        <v>1</v>
      </c>
    </row>
    <row r="137" spans="1:19">
      <c r="A137" s="50">
        <f>A136+1</f>
        <v>133</v>
      </c>
      <c r="B137" s="44" t="s">
        <v>263</v>
      </c>
      <c r="C137" s="44" t="s">
        <v>264</v>
      </c>
      <c r="D137" s="45" t="s">
        <v>22</v>
      </c>
      <c r="E137" s="43" t="s">
        <v>226</v>
      </c>
      <c r="F137" s="45">
        <v>1</v>
      </c>
      <c r="G137" s="46">
        <f>SUMIF(tbl_PlanilhaB[Projeto],Base_Projetos[[#This Row],[Projeto]],tbl_PlanilhaB[Valor previsto])</f>
        <v>0</v>
      </c>
      <c r="H137" s="46">
        <f>SUMIF(tbl_PlanilhaB[Projeto],Base_Projetos[[#This Row],[Projeto]],tbl_PlanilhaB[Valor gasto])</f>
        <v>0</v>
      </c>
      <c r="I137" s="47">
        <f>_xlfn.MINIFS(TAREFAS!E:E,TAREFAS!B:B,Base_Projetos[[#This Row],[Projeto]])</f>
        <v>45859</v>
      </c>
      <c r="J137" s="47">
        <f>_xlfn.MAXIFS(TAREFAS!G:G,TAREFAS!B:B,Base_Projetos[[#This Row],[Projeto]])</f>
        <v>45866</v>
      </c>
      <c r="K137" s="48">
        <f ca="1">IF(Base_Projetos[[#This Row],[Total de tarefas]]=Base_Projetos[[#This Row],[Tarefas não iniciadas]],"Não iniciado",_xlfn.MINIFS(TAREFAS!H:H,TAREFAS!B:B,Base_Projetos[[#This Row],[Projeto]]))</f>
        <v>45859</v>
      </c>
      <c r="L13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45859</v>
      </c>
      <c r="M137" s="49">
        <f ca="1">SUM(Base_Projetos[[#This Row],[Tarefas Concluídas]:[Tarefas não iniciadas]])</f>
        <v>1</v>
      </c>
      <c r="N137" s="49">
        <f ca="1">COUNTIFS(tbl_PlanilhaB[Projeto],Base_Projetos[[#This Row],[Projeto]],tbl_PlanilhaB[Status],"Concluído")</f>
        <v>1</v>
      </c>
      <c r="O137" s="49">
        <f ca="1">COUNTIFS(tbl_PlanilhaB[Projeto],Base_Projetos[[#This Row],[Projeto]],tbl_PlanilhaB[Status],"Em andamento")</f>
        <v>0</v>
      </c>
      <c r="P137" s="49">
        <f ca="1">COUNTIFS(tbl_PlanilhaB[Projeto],Base_Projetos[[#This Row],[Projeto]],tbl_PlanilhaB[Status],"Atrasado")</f>
        <v>0</v>
      </c>
      <c r="Q137" s="50">
        <f ca="1">COUNTIFS(tbl_PlanilhaB[Projeto],Base_Projetos[[#This Row],[Projeto]],tbl_PlanilhaB[Status],"Não iniciado")</f>
        <v>0</v>
      </c>
      <c r="R13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37" s="52">
        <f ca="1">Base_Projetos[[#This Row],[Tarefas Concluídas]]/Base_Projetos[[#This Row],[Total de tarefas]]</f>
        <v>1</v>
      </c>
    </row>
    <row r="138" spans="1:19" ht="51" customHeight="1">
      <c r="A138" s="50">
        <f>A137+1</f>
        <v>134</v>
      </c>
      <c r="B138" s="44" t="s">
        <v>265</v>
      </c>
      <c r="C138" s="44" t="s">
        <v>266</v>
      </c>
      <c r="D138" s="45" t="s">
        <v>22</v>
      </c>
      <c r="E138" s="43" t="s">
        <v>237</v>
      </c>
      <c r="F138" s="45">
        <v>1</v>
      </c>
      <c r="G138" s="46">
        <f>SUMIF(tbl_PlanilhaB[Projeto],Base_Projetos[[#This Row],[Projeto]],tbl_PlanilhaB[Valor previsto])</f>
        <v>0</v>
      </c>
      <c r="H138" s="46">
        <f>SUMIF(tbl_PlanilhaB[Projeto],Base_Projetos[[#This Row],[Projeto]],tbl_PlanilhaB[Valor gasto])</f>
        <v>0</v>
      </c>
      <c r="I138" s="47">
        <v>45868</v>
      </c>
      <c r="J138" s="47">
        <v>45870</v>
      </c>
      <c r="K138" s="48">
        <v>45868</v>
      </c>
      <c r="L13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45875</v>
      </c>
      <c r="M138" s="49">
        <f ca="1">SUM(Base_Projetos[[#This Row],[Tarefas Concluídas]:[Tarefas não iniciadas]])</f>
        <v>2</v>
      </c>
      <c r="N138" s="49">
        <f ca="1">COUNTIFS(tbl_PlanilhaB[Projeto],Base_Projetos[[#This Row],[Projeto]],tbl_PlanilhaB[Status],"Concluído")</f>
        <v>2</v>
      </c>
      <c r="O138" s="49">
        <f ca="1">COUNTIFS(tbl_PlanilhaB[Projeto],Base_Projetos[[#This Row],[Projeto]],tbl_PlanilhaB[Status],"Em andamento")</f>
        <v>0</v>
      </c>
      <c r="P138" s="49">
        <f ca="1">COUNTIFS(tbl_PlanilhaB[Projeto],Base_Projetos[[#This Row],[Projeto]],tbl_PlanilhaB[Status],"Atrasado")</f>
        <v>0</v>
      </c>
      <c r="Q138" s="50">
        <f ca="1">COUNTIFS(tbl_PlanilhaB[Projeto],Base_Projetos[[#This Row],[Projeto]],tbl_PlanilhaB[Status],"Não iniciado")</f>
        <v>0</v>
      </c>
      <c r="R13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38" s="52">
        <f ca="1">Base_Projetos[[#This Row],[Tarefas Concluídas]]/Base_Projetos[[#This Row],[Total de tarefas]]</f>
        <v>1</v>
      </c>
    </row>
    <row r="139" spans="1:19" ht="40.5">
      <c r="A139" s="50">
        <f>A138+1</f>
        <v>135</v>
      </c>
      <c r="B139" s="44" t="s">
        <v>267</v>
      </c>
      <c r="C139" s="44" t="s">
        <v>268</v>
      </c>
      <c r="D139" s="45" t="s">
        <v>61</v>
      </c>
      <c r="E139" s="43" t="s">
        <v>269</v>
      </c>
      <c r="F139" s="45">
        <v>1</v>
      </c>
      <c r="G139" s="46">
        <f>SUMIF(tbl_PlanilhaB[Projeto],Base_Projetos[[#This Row],[Projeto]],tbl_PlanilhaB[Valor previsto])</f>
        <v>0</v>
      </c>
      <c r="H139" s="46">
        <f>SUMIF(tbl_PlanilhaB[Projeto],Base_Projetos[[#This Row],[Projeto]],tbl_PlanilhaB[Valor gasto])</f>
        <v>0</v>
      </c>
      <c r="I139" s="47">
        <f>_xlfn.MINIFS(TAREFAS!E:E,TAREFAS!B:B,Base_Projetos[[#This Row],[Projeto]])</f>
        <v>45848</v>
      </c>
      <c r="J139" s="47">
        <f>_xlfn.MAXIFS(TAREFAS!G:G,TAREFAS!B:B,Base_Projetos[[#This Row],[Projeto]])</f>
        <v>45862</v>
      </c>
      <c r="K139" s="48">
        <f ca="1">IF(Base_Projetos[[#This Row],[Total de tarefas]]=Base_Projetos[[#This Row],[Tarefas não iniciadas]],"Não iniciado",_xlfn.MINIFS(TAREFAS!H:H,TAREFAS!B:B,Base_Projetos[[#This Row],[Projeto]]))</f>
        <v>45849</v>
      </c>
      <c r="L13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45849</v>
      </c>
      <c r="M139" s="49">
        <f ca="1">SUM(Base_Projetos[[#This Row],[Tarefas Concluídas]:[Tarefas não iniciadas]])</f>
        <v>1</v>
      </c>
      <c r="N139" s="49">
        <f ca="1">COUNTIFS(tbl_PlanilhaB[Projeto],Base_Projetos[[#This Row],[Projeto]],tbl_PlanilhaB[Status],"Concluído")</f>
        <v>1</v>
      </c>
      <c r="O139" s="49">
        <f ca="1">COUNTIFS(tbl_PlanilhaB[Projeto],Base_Projetos[[#This Row],[Projeto]],tbl_PlanilhaB[Status],"Em andamento")</f>
        <v>0</v>
      </c>
      <c r="P139" s="49">
        <f ca="1">COUNTIFS(tbl_PlanilhaB[Projeto],Base_Projetos[[#This Row],[Projeto]],tbl_PlanilhaB[Status],"Atrasado")</f>
        <v>0</v>
      </c>
      <c r="Q139" s="50">
        <f ca="1">COUNTIFS(tbl_PlanilhaB[Projeto],Base_Projetos[[#This Row],[Projeto]],tbl_PlanilhaB[Status],"Não iniciado")</f>
        <v>0</v>
      </c>
      <c r="R13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39" s="52">
        <f ca="1">Base_Projetos[[#This Row],[Tarefas Concluídas]]/Base_Projetos[[#This Row],[Total de tarefas]]</f>
        <v>1</v>
      </c>
    </row>
    <row r="140" spans="1:19" ht="67.5">
      <c r="A140" s="50">
        <f>A139+1</f>
        <v>136</v>
      </c>
      <c r="B140" s="44" t="s">
        <v>270</v>
      </c>
      <c r="C140" s="44" t="s">
        <v>271</v>
      </c>
      <c r="D140" s="45" t="s">
        <v>61</v>
      </c>
      <c r="E140" s="43" t="s">
        <v>269</v>
      </c>
      <c r="F140" s="45">
        <v>1</v>
      </c>
      <c r="G140" s="46">
        <f>SUMIF(tbl_PlanilhaB[Projeto],Base_Projetos[[#This Row],[Projeto]],tbl_PlanilhaB[Valor previsto])</f>
        <v>0</v>
      </c>
      <c r="H140" s="46">
        <f>SUMIF(tbl_PlanilhaB[Projeto],Base_Projetos[[#This Row],[Projeto]],tbl_PlanilhaB[Valor gasto])</f>
        <v>0</v>
      </c>
      <c r="I140" s="47">
        <f>_xlfn.MINIFS(TAREFAS!E:E,TAREFAS!B:B,Base_Projetos[[#This Row],[Projeto]])</f>
        <v>45863</v>
      </c>
      <c r="J140" s="47">
        <f>_xlfn.MAXIFS(TAREFAS!G:G,TAREFAS!B:B,Base_Projetos[[#This Row],[Projeto]])</f>
        <v>45870</v>
      </c>
      <c r="K140" s="48">
        <f ca="1">IF(Base_Projetos[[#This Row],[Total de tarefas]]=Base_Projetos[[#This Row],[Tarefas não iniciadas]],"Não iniciado",_xlfn.MINIFS(TAREFAS!H:H,TAREFAS!B:B,Base_Projetos[[#This Row],[Projeto]]))</f>
        <v>45863</v>
      </c>
      <c r="L14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45863</v>
      </c>
      <c r="M140" s="49">
        <f ca="1">SUM(Base_Projetos[[#This Row],[Tarefas Concluídas]:[Tarefas não iniciadas]])</f>
        <v>1</v>
      </c>
      <c r="N140" s="49">
        <f ca="1">COUNTIFS(tbl_PlanilhaB[Projeto],Base_Projetos[[#This Row],[Projeto]],tbl_PlanilhaB[Status],"Concluído")</f>
        <v>1</v>
      </c>
      <c r="O140" s="49">
        <f ca="1">COUNTIFS(tbl_PlanilhaB[Projeto],Base_Projetos[[#This Row],[Projeto]],tbl_PlanilhaB[Status],"Em andamento")</f>
        <v>0</v>
      </c>
      <c r="P140" s="49">
        <f ca="1">COUNTIFS(tbl_PlanilhaB[Projeto],Base_Projetos[[#This Row],[Projeto]],tbl_PlanilhaB[Status],"Atrasado")</f>
        <v>0</v>
      </c>
      <c r="Q140" s="50">
        <f ca="1">COUNTIFS(tbl_PlanilhaB[Projeto],Base_Projetos[[#This Row],[Projeto]],tbl_PlanilhaB[Status],"Não iniciado")</f>
        <v>0</v>
      </c>
      <c r="R14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40" s="52">
        <f ca="1">Base_Projetos[[#This Row],[Tarefas Concluídas]]/Base_Projetos[[#This Row],[Total de tarefas]]</f>
        <v>1</v>
      </c>
    </row>
    <row r="141" spans="1:19" ht="27">
      <c r="A141" s="50">
        <f>A140+1</f>
        <v>137</v>
      </c>
      <c r="B141" s="44" t="s">
        <v>272</v>
      </c>
      <c r="C141" s="44" t="s">
        <v>273</v>
      </c>
      <c r="D141" s="45" t="s">
        <v>22</v>
      </c>
      <c r="E141" s="43" t="s">
        <v>202</v>
      </c>
      <c r="F141" s="45">
        <v>1</v>
      </c>
      <c r="G141" s="46">
        <f>SUMIF(tbl_PlanilhaB[Projeto],Base_Projetos[[#This Row],[Projeto]],tbl_PlanilhaB[Valor previsto])</f>
        <v>0</v>
      </c>
      <c r="H141" s="46">
        <f>SUMIF(tbl_PlanilhaB[Projeto],Base_Projetos[[#This Row],[Projeto]],tbl_PlanilhaB[Valor gasto])</f>
        <v>0</v>
      </c>
      <c r="I141" s="47">
        <f>_xlfn.MINIFS(TAREFAS!E:E,TAREFAS!B:B,Base_Projetos[[#This Row],[Projeto]])</f>
        <v>45866</v>
      </c>
      <c r="J141" s="47">
        <f>_xlfn.MAXIFS(TAREFAS!G:G,TAREFAS!B:B,Base_Projetos[[#This Row],[Projeto]])</f>
        <v>45870</v>
      </c>
      <c r="K141" s="48">
        <f ca="1">IF(Base_Projetos[[#This Row],[Total de tarefas]]=Base_Projetos[[#This Row],[Tarefas não iniciadas]],"Não iniciado",_xlfn.MINIFS(TAREFAS!H:H,TAREFAS!B:B,Base_Projetos[[#This Row],[Projeto]]))</f>
        <v>45866</v>
      </c>
      <c r="L14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45868</v>
      </c>
      <c r="M141" s="49">
        <f ca="1">SUM(Base_Projetos[[#This Row],[Tarefas Concluídas]:[Tarefas não iniciadas]])</f>
        <v>2</v>
      </c>
      <c r="N141" s="49">
        <f ca="1">COUNTIFS(tbl_PlanilhaB[Projeto],Base_Projetos[[#This Row],[Projeto]],tbl_PlanilhaB[Status],"Concluído")</f>
        <v>2</v>
      </c>
      <c r="O141" s="49">
        <f ca="1">COUNTIFS(tbl_PlanilhaB[Projeto],Base_Projetos[[#This Row],[Projeto]],tbl_PlanilhaB[Status],"Em andamento")</f>
        <v>0</v>
      </c>
      <c r="P141" s="49">
        <f ca="1">COUNTIFS(tbl_PlanilhaB[Projeto],Base_Projetos[[#This Row],[Projeto]],tbl_PlanilhaB[Status],"Atrasado")</f>
        <v>0</v>
      </c>
      <c r="Q141" s="50">
        <f ca="1">COUNTIFS(tbl_PlanilhaB[Projeto],Base_Projetos[[#This Row],[Projeto]],tbl_PlanilhaB[Status],"Não iniciado")</f>
        <v>0</v>
      </c>
      <c r="R14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41" s="52">
        <f ca="1">Base_Projetos[[#This Row],[Tarefas Concluídas]]/Base_Projetos[[#This Row],[Total de tarefas]]</f>
        <v>1</v>
      </c>
    </row>
    <row r="142" spans="1:19">
      <c r="A142" s="50">
        <f>A141+1</f>
        <v>138</v>
      </c>
      <c r="B142" s="44" t="s">
        <v>274</v>
      </c>
      <c r="C142" s="44" t="s">
        <v>275</v>
      </c>
      <c r="D142" s="45" t="s">
        <v>22</v>
      </c>
      <c r="E142" s="43" t="s">
        <v>226</v>
      </c>
      <c r="F142" s="45">
        <v>1</v>
      </c>
      <c r="G142" s="46">
        <f>SUMIF(tbl_PlanilhaB[Projeto],Base_Projetos[[#This Row],[Projeto]],tbl_PlanilhaB[Valor previsto])</f>
        <v>0</v>
      </c>
      <c r="H142" s="46">
        <f>SUMIF(tbl_PlanilhaB[Projeto],Base_Projetos[[#This Row],[Projeto]],tbl_PlanilhaB[Valor gasto])</f>
        <v>0</v>
      </c>
      <c r="I142" s="47">
        <f>_xlfn.MINIFS(TAREFAS!E:E,TAREFAS!B:B,Base_Projetos[[#This Row],[Projeto]])</f>
        <v>45866</v>
      </c>
      <c r="J142" s="47">
        <f>_xlfn.MAXIFS(TAREFAS!G:G,TAREFAS!B:B,Base_Projetos[[#This Row],[Projeto]])</f>
        <v>45867</v>
      </c>
      <c r="K142" s="48">
        <f ca="1">IF(Base_Projetos[[#This Row],[Total de tarefas]]=Base_Projetos[[#This Row],[Tarefas não iniciadas]],"Não iniciado",_xlfn.MINIFS(TAREFAS!H:H,TAREFAS!B:B,Base_Projetos[[#This Row],[Projeto]]))</f>
        <v>45866</v>
      </c>
      <c r="L14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45866</v>
      </c>
      <c r="M142" s="49">
        <f ca="1">SUM(Base_Projetos[[#This Row],[Tarefas Concluídas]:[Tarefas não iniciadas]])</f>
        <v>1</v>
      </c>
      <c r="N142" s="49">
        <f ca="1">COUNTIFS(tbl_PlanilhaB[Projeto],Base_Projetos[[#This Row],[Projeto]],tbl_PlanilhaB[Status],"Concluído")</f>
        <v>1</v>
      </c>
      <c r="O142" s="49">
        <f ca="1">COUNTIFS(tbl_PlanilhaB[Projeto],Base_Projetos[[#This Row],[Projeto]],tbl_PlanilhaB[Status],"Em andamento")</f>
        <v>0</v>
      </c>
      <c r="P142" s="49">
        <f ca="1">COUNTIFS(tbl_PlanilhaB[Projeto],Base_Projetos[[#This Row],[Projeto]],tbl_PlanilhaB[Status],"Atrasado")</f>
        <v>0</v>
      </c>
      <c r="Q142" s="50">
        <f ca="1">COUNTIFS(tbl_PlanilhaB[Projeto],Base_Projetos[[#This Row],[Projeto]],tbl_PlanilhaB[Status],"Não iniciado")</f>
        <v>0</v>
      </c>
      <c r="R14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42" s="52">
        <f ca="1">Base_Projetos[[#This Row],[Tarefas Concluídas]]/Base_Projetos[[#This Row],[Total de tarefas]]</f>
        <v>1</v>
      </c>
    </row>
    <row r="143" spans="1:19" ht="40.5">
      <c r="A143" s="50">
        <f>A142+1</f>
        <v>139</v>
      </c>
      <c r="B143" s="44" t="s">
        <v>276</v>
      </c>
      <c r="C143" s="44" t="s">
        <v>277</v>
      </c>
      <c r="D143" s="45" t="s">
        <v>22</v>
      </c>
      <c r="E143" s="43" t="s">
        <v>226</v>
      </c>
      <c r="F143" s="45">
        <v>1</v>
      </c>
      <c r="G143" s="46">
        <f>SUMIF(tbl_PlanilhaB[Projeto],Base_Projetos[[#This Row],[Projeto]],tbl_PlanilhaB[Valor previsto])</f>
        <v>0</v>
      </c>
      <c r="H143" s="46">
        <f>SUMIF(tbl_PlanilhaB[Projeto],Base_Projetos[[#This Row],[Projeto]],tbl_PlanilhaB[Valor gasto])</f>
        <v>0</v>
      </c>
      <c r="I143" s="47">
        <f>_xlfn.MINIFS(TAREFAS!E:E,TAREFAS!B:B,Base_Projetos[[#This Row],[Projeto]])</f>
        <v>45866</v>
      </c>
      <c r="J143" s="47">
        <f>_xlfn.MAXIFS(TAREFAS!G:G,TAREFAS!B:B,Base_Projetos[[#This Row],[Projeto]])</f>
        <v>45873</v>
      </c>
      <c r="K143" s="48">
        <f ca="1">IF(Base_Projetos[[#This Row],[Total de tarefas]]=Base_Projetos[[#This Row],[Tarefas não iniciadas]],"Não iniciado",_xlfn.MINIFS(TAREFAS!H:H,TAREFAS!B:B,Base_Projetos[[#This Row],[Projeto]]))</f>
        <v>45839</v>
      </c>
      <c r="L14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45868</v>
      </c>
      <c r="M143" s="49">
        <f ca="1">SUM(Base_Projetos[[#This Row],[Tarefas Concluídas]:[Tarefas não iniciadas]])</f>
        <v>4</v>
      </c>
      <c r="N143" s="49">
        <f ca="1">COUNTIFS(tbl_PlanilhaB[Projeto],Base_Projetos[[#This Row],[Projeto]],tbl_PlanilhaB[Status],"Concluído")</f>
        <v>4</v>
      </c>
      <c r="O143" s="49">
        <f ca="1">COUNTIFS(tbl_PlanilhaB[Projeto],Base_Projetos[[#This Row],[Projeto]],tbl_PlanilhaB[Status],"Em andamento")</f>
        <v>0</v>
      </c>
      <c r="P143" s="49">
        <f ca="1">COUNTIFS(tbl_PlanilhaB[Projeto],Base_Projetos[[#This Row],[Projeto]],tbl_PlanilhaB[Status],"Atrasado")</f>
        <v>0</v>
      </c>
      <c r="Q143" s="50">
        <f ca="1">COUNTIFS(tbl_PlanilhaB[Projeto],Base_Projetos[[#This Row],[Projeto]],tbl_PlanilhaB[Status],"Não iniciado")</f>
        <v>0</v>
      </c>
      <c r="R14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43" s="52">
        <f ca="1">Base_Projetos[[#This Row],[Tarefas Concluídas]]/Base_Projetos[[#This Row],[Total de tarefas]]</f>
        <v>1</v>
      </c>
    </row>
    <row r="144" spans="1:19" ht="27">
      <c r="A144" s="50">
        <f>A143+1</f>
        <v>140</v>
      </c>
      <c r="B144" s="44" t="s">
        <v>278</v>
      </c>
      <c r="C144" s="44" t="s">
        <v>279</v>
      </c>
      <c r="D144" s="45" t="s">
        <v>22</v>
      </c>
      <c r="E144" s="43" t="s">
        <v>226</v>
      </c>
      <c r="F144" s="45">
        <v>1</v>
      </c>
      <c r="G144" s="46">
        <f>SUMIF(tbl_PlanilhaB[Projeto],Base_Projetos[[#This Row],[Projeto]],tbl_PlanilhaB[Valor previsto])</f>
        <v>0</v>
      </c>
      <c r="H144" s="46">
        <f>SUMIF(tbl_PlanilhaB[Projeto],Base_Projetos[[#This Row],[Projeto]],tbl_PlanilhaB[Valor gasto])</f>
        <v>0</v>
      </c>
      <c r="I144" s="47">
        <f>_xlfn.MINIFS(TAREFAS!E:E,TAREFAS!B:B,Base_Projetos[[#This Row],[Projeto]])</f>
        <v>45873</v>
      </c>
      <c r="J144" s="47">
        <f>_xlfn.MAXIFS(TAREFAS!G:G,TAREFAS!B:B,Base_Projetos[[#This Row],[Projeto]])</f>
        <v>45874</v>
      </c>
      <c r="K144" s="48">
        <f ca="1">IF(Base_Projetos[[#This Row],[Total de tarefas]]=Base_Projetos[[#This Row],[Tarefas não iniciadas]],"Não iniciado",_xlfn.MINIFS(TAREFAS!H:H,TAREFAS!B:B,Base_Projetos[[#This Row],[Projeto]]))</f>
        <v>45873</v>
      </c>
      <c r="L14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45873</v>
      </c>
      <c r="M144" s="49">
        <f ca="1">SUM(Base_Projetos[[#This Row],[Tarefas Concluídas]:[Tarefas não iniciadas]])</f>
        <v>1</v>
      </c>
      <c r="N144" s="49">
        <f ca="1">COUNTIFS(tbl_PlanilhaB[Projeto],Base_Projetos[[#This Row],[Projeto]],tbl_PlanilhaB[Status],"Concluído")</f>
        <v>1</v>
      </c>
      <c r="O144" s="49">
        <f ca="1">COUNTIFS(tbl_PlanilhaB[Projeto],Base_Projetos[[#This Row],[Projeto]],tbl_PlanilhaB[Status],"Em andamento")</f>
        <v>0</v>
      </c>
      <c r="P144" s="49">
        <f ca="1">COUNTIFS(tbl_PlanilhaB[Projeto],Base_Projetos[[#This Row],[Projeto]],tbl_PlanilhaB[Status],"Atrasado")</f>
        <v>0</v>
      </c>
      <c r="Q144" s="50">
        <f ca="1">COUNTIFS(tbl_PlanilhaB[Projeto],Base_Projetos[[#This Row],[Projeto]],tbl_PlanilhaB[Status],"Não iniciado")</f>
        <v>0</v>
      </c>
      <c r="R14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44" s="52">
        <f ca="1">Base_Projetos[[#This Row],[Tarefas Concluídas]]/Base_Projetos[[#This Row],[Total de tarefas]]</f>
        <v>1</v>
      </c>
    </row>
    <row r="145" spans="1:19" ht="27">
      <c r="A145" s="50">
        <f>A144+1</f>
        <v>141</v>
      </c>
      <c r="B145" s="44" t="s">
        <v>280</v>
      </c>
      <c r="C145" s="44" t="s">
        <v>281</v>
      </c>
      <c r="D145" s="45" t="s">
        <v>22</v>
      </c>
      <c r="E145" s="43" t="s">
        <v>146</v>
      </c>
      <c r="F145" s="45">
        <v>1</v>
      </c>
      <c r="G145" s="46">
        <f>SUMIF(tbl_PlanilhaB[Projeto],Base_Projetos[[#This Row],[Projeto]],tbl_PlanilhaB[Valor previsto])</f>
        <v>0</v>
      </c>
      <c r="H145" s="46">
        <f>SUMIF(tbl_PlanilhaB[Projeto],Base_Projetos[[#This Row],[Projeto]],tbl_PlanilhaB[Valor gasto])</f>
        <v>0</v>
      </c>
      <c r="I145" s="47">
        <f>_xlfn.MINIFS(TAREFAS!E:E,TAREFAS!B:B,Base_Projetos[[#This Row],[Projeto]])</f>
        <v>45846</v>
      </c>
      <c r="J145" s="47">
        <f>_xlfn.MAXIFS(TAREFAS!G:G,TAREFAS!B:B,Base_Projetos[[#This Row],[Projeto]])</f>
        <v>45848</v>
      </c>
      <c r="K145" s="48">
        <f ca="1">IF(Base_Projetos[[#This Row],[Total de tarefas]]=Base_Projetos[[#This Row],[Tarefas não iniciadas]],"Não iniciado",_xlfn.MINIFS(TAREFAS!H:H,TAREFAS!B:B,Base_Projetos[[#This Row],[Projeto]]))</f>
        <v>45846</v>
      </c>
      <c r="L14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45846</v>
      </c>
      <c r="M145" s="49">
        <f ca="1">SUM(Base_Projetos[[#This Row],[Tarefas Concluídas]:[Tarefas não iniciadas]])</f>
        <v>1</v>
      </c>
      <c r="N145" s="49">
        <f ca="1">COUNTIFS(tbl_PlanilhaB[Projeto],Base_Projetos[[#This Row],[Projeto]],tbl_PlanilhaB[Status],"Concluído")</f>
        <v>1</v>
      </c>
      <c r="O145" s="49">
        <f ca="1">COUNTIFS(tbl_PlanilhaB[Projeto],Base_Projetos[[#This Row],[Projeto]],tbl_PlanilhaB[Status],"Em andamento")</f>
        <v>0</v>
      </c>
      <c r="P145" s="49">
        <f ca="1">COUNTIFS(tbl_PlanilhaB[Projeto],Base_Projetos[[#This Row],[Projeto]],tbl_PlanilhaB[Status],"Atrasado")</f>
        <v>0</v>
      </c>
      <c r="Q145" s="50">
        <f ca="1">COUNTIFS(tbl_PlanilhaB[Projeto],Base_Projetos[[#This Row],[Projeto]],tbl_PlanilhaB[Status],"Não iniciado")</f>
        <v>0</v>
      </c>
      <c r="R14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45" s="52">
        <f ca="1">Base_Projetos[[#This Row],[Tarefas Concluídas]]/Base_Projetos[[#This Row],[Total de tarefas]]</f>
        <v>1</v>
      </c>
    </row>
    <row r="146" spans="1:19" ht="67.5">
      <c r="A146" s="50">
        <f>A145+1</f>
        <v>142</v>
      </c>
      <c r="B146" s="44" t="s">
        <v>282</v>
      </c>
      <c r="C146" s="44" t="s">
        <v>283</v>
      </c>
      <c r="D146" s="45" t="s">
        <v>22</v>
      </c>
      <c r="E146" s="43" t="s">
        <v>146</v>
      </c>
      <c r="F146" s="45">
        <v>1</v>
      </c>
      <c r="G146" s="46">
        <f>SUMIF(tbl_PlanilhaB[Projeto],Base_Projetos[[#This Row],[Projeto]],tbl_PlanilhaB[Valor previsto])</f>
        <v>0</v>
      </c>
      <c r="H146" s="46">
        <f>SUMIF(tbl_PlanilhaB[Projeto],Base_Projetos[[#This Row],[Projeto]],tbl_PlanilhaB[Valor gasto])</f>
        <v>0</v>
      </c>
      <c r="I146" s="47">
        <f>_xlfn.MINIFS(TAREFAS!E:E,TAREFAS!B:B,Base_Projetos[[#This Row],[Projeto]])</f>
        <v>45848</v>
      </c>
      <c r="J146" s="47">
        <f>_xlfn.MAXIFS(TAREFAS!G:G,TAREFAS!B:B,Base_Projetos[[#This Row],[Projeto]])</f>
        <v>45856</v>
      </c>
      <c r="K146" s="48">
        <f ca="1">IF(Base_Projetos[[#This Row],[Total de tarefas]]=Base_Projetos[[#This Row],[Tarefas não iniciadas]],"Não iniciado",_xlfn.MINIFS(TAREFAS!H:H,TAREFAS!B:B,Base_Projetos[[#This Row],[Projeto]]))</f>
        <v>45848</v>
      </c>
      <c r="L14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45848</v>
      </c>
      <c r="M146" s="49">
        <f ca="1">SUM(Base_Projetos[[#This Row],[Tarefas Concluídas]:[Tarefas não iniciadas]])</f>
        <v>1</v>
      </c>
      <c r="N146" s="49">
        <f ca="1">COUNTIFS(tbl_PlanilhaB[Projeto],Base_Projetos[[#This Row],[Projeto]],tbl_PlanilhaB[Status],"Concluído")</f>
        <v>1</v>
      </c>
      <c r="O146" s="49">
        <f ca="1">COUNTIFS(tbl_PlanilhaB[Projeto],Base_Projetos[[#This Row],[Projeto]],tbl_PlanilhaB[Status],"Em andamento")</f>
        <v>0</v>
      </c>
      <c r="P146" s="49">
        <f ca="1">COUNTIFS(tbl_PlanilhaB[Projeto],Base_Projetos[[#This Row],[Projeto]],tbl_PlanilhaB[Status],"Atrasado")</f>
        <v>0</v>
      </c>
      <c r="Q146" s="50">
        <f ca="1">COUNTIFS(tbl_PlanilhaB[Projeto],Base_Projetos[[#This Row],[Projeto]],tbl_PlanilhaB[Status],"Não iniciado")</f>
        <v>0</v>
      </c>
      <c r="R14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46" s="52">
        <f ca="1">Base_Projetos[[#This Row],[Tarefas Concluídas]]/Base_Projetos[[#This Row],[Total de tarefas]]</f>
        <v>1</v>
      </c>
    </row>
    <row r="147" spans="1:19" ht="54">
      <c r="A147" s="50">
        <f>A146+1</f>
        <v>143</v>
      </c>
      <c r="B147" s="44" t="s">
        <v>284</v>
      </c>
      <c r="C147" s="44" t="s">
        <v>285</v>
      </c>
      <c r="D147" s="45" t="s">
        <v>22</v>
      </c>
      <c r="E147" s="43" t="s">
        <v>146</v>
      </c>
      <c r="F147" s="45">
        <v>1</v>
      </c>
      <c r="G147" s="46">
        <f>SUMIF(tbl_PlanilhaB[Projeto],Base_Projetos[[#This Row],[Projeto]],tbl_PlanilhaB[Valor previsto])</f>
        <v>0</v>
      </c>
      <c r="H147" s="46">
        <f>SUMIF(tbl_PlanilhaB[Projeto],Base_Projetos[[#This Row],[Projeto]],tbl_PlanilhaB[Valor gasto])</f>
        <v>0</v>
      </c>
      <c r="I147" s="47">
        <f>_xlfn.MINIFS(TAREFAS!E:E,TAREFAS!B:B,Base_Projetos[[#This Row],[Projeto]])</f>
        <v>45856</v>
      </c>
      <c r="J147" s="47">
        <f>_xlfn.MAXIFS(TAREFAS!G:G,TAREFAS!B:B,Base_Projetos[[#This Row],[Projeto]])</f>
        <v>45859</v>
      </c>
      <c r="K147" s="48">
        <f ca="1">IF(Base_Projetos[[#This Row],[Total de tarefas]]=Base_Projetos[[#This Row],[Tarefas não iniciadas]],"Não iniciado",_xlfn.MINIFS(TAREFAS!H:H,TAREFAS!B:B,Base_Projetos[[#This Row],[Projeto]]))</f>
        <v>45856</v>
      </c>
      <c r="L14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45856</v>
      </c>
      <c r="M147" s="49">
        <f ca="1">SUM(Base_Projetos[[#This Row],[Tarefas Concluídas]:[Tarefas não iniciadas]])</f>
        <v>1</v>
      </c>
      <c r="N147" s="49">
        <f ca="1">COUNTIFS(tbl_PlanilhaB[Projeto],Base_Projetos[[#This Row],[Projeto]],tbl_PlanilhaB[Status],"Concluído")</f>
        <v>1</v>
      </c>
      <c r="O147" s="49">
        <f ca="1">COUNTIFS(tbl_PlanilhaB[Projeto],Base_Projetos[[#This Row],[Projeto]],tbl_PlanilhaB[Status],"Em andamento")</f>
        <v>0</v>
      </c>
      <c r="P147" s="49">
        <f ca="1">COUNTIFS(tbl_PlanilhaB[Projeto],Base_Projetos[[#This Row],[Projeto]],tbl_PlanilhaB[Status],"Atrasado")</f>
        <v>0</v>
      </c>
      <c r="Q147" s="50">
        <f ca="1">COUNTIFS(tbl_PlanilhaB[Projeto],Base_Projetos[[#This Row],[Projeto]],tbl_PlanilhaB[Status],"Não iniciado")</f>
        <v>0</v>
      </c>
      <c r="R14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47" s="52">
        <f ca="1">Base_Projetos[[#This Row],[Tarefas Concluídas]]/Base_Projetos[[#This Row],[Total de tarefas]]</f>
        <v>1</v>
      </c>
    </row>
    <row r="148" spans="1:19" ht="40.5">
      <c r="A148" s="50">
        <f>A147+1</f>
        <v>144</v>
      </c>
      <c r="B148" s="44" t="s">
        <v>286</v>
      </c>
      <c r="C148" s="44" t="s">
        <v>287</v>
      </c>
      <c r="D148" s="45" t="s">
        <v>22</v>
      </c>
      <c r="E148" s="43" t="s">
        <v>146</v>
      </c>
      <c r="F148" s="45">
        <v>1</v>
      </c>
      <c r="G148" s="46">
        <f>SUMIF(tbl_PlanilhaB[Projeto],Base_Projetos[[#This Row],[Projeto]],tbl_PlanilhaB[Valor previsto])</f>
        <v>0</v>
      </c>
      <c r="H148" s="46">
        <f>SUMIF(tbl_PlanilhaB[Projeto],Base_Projetos[[#This Row],[Projeto]],tbl_PlanilhaB[Valor gasto])</f>
        <v>0</v>
      </c>
      <c r="I148" s="47">
        <f>_xlfn.MINIFS(TAREFAS!E:E,TAREFAS!B:B,Base_Projetos[[#This Row],[Projeto]])</f>
        <v>45859</v>
      </c>
      <c r="J148" s="47">
        <f>_xlfn.MAXIFS(TAREFAS!G:G,TAREFAS!B:B,Base_Projetos[[#This Row],[Projeto]])</f>
        <v>45866</v>
      </c>
      <c r="K148" s="48">
        <f ca="1">IF(Base_Projetos[[#This Row],[Total de tarefas]]=Base_Projetos[[#This Row],[Tarefas não iniciadas]],"Não iniciado",_xlfn.MINIFS(TAREFAS!H:H,TAREFAS!B:B,Base_Projetos[[#This Row],[Projeto]]))</f>
        <v>45859</v>
      </c>
      <c r="L14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45859</v>
      </c>
      <c r="M148" s="49">
        <f ca="1">SUM(Base_Projetos[[#This Row],[Tarefas Concluídas]:[Tarefas não iniciadas]])</f>
        <v>1</v>
      </c>
      <c r="N148" s="49">
        <f ca="1">COUNTIFS(tbl_PlanilhaB[Projeto],Base_Projetos[[#This Row],[Projeto]],tbl_PlanilhaB[Status],"Concluído")</f>
        <v>1</v>
      </c>
      <c r="O148" s="49">
        <f ca="1">COUNTIFS(tbl_PlanilhaB[Projeto],Base_Projetos[[#This Row],[Projeto]],tbl_PlanilhaB[Status],"Em andamento")</f>
        <v>0</v>
      </c>
      <c r="P148" s="49">
        <f ca="1">COUNTIFS(tbl_PlanilhaB[Projeto],Base_Projetos[[#This Row],[Projeto]],tbl_PlanilhaB[Status],"Atrasado")</f>
        <v>0</v>
      </c>
      <c r="Q148" s="50">
        <f ca="1">COUNTIFS(tbl_PlanilhaB[Projeto],Base_Projetos[[#This Row],[Projeto]],tbl_PlanilhaB[Status],"Não iniciado")</f>
        <v>0</v>
      </c>
      <c r="R14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48" s="52">
        <f ca="1">Base_Projetos[[#This Row],[Tarefas Concluídas]]/Base_Projetos[[#This Row],[Total de tarefas]]</f>
        <v>1</v>
      </c>
    </row>
    <row r="149" spans="1:19" ht="40.5">
      <c r="A149" s="50">
        <f>A148+1</f>
        <v>145</v>
      </c>
      <c r="B149" s="44" t="s">
        <v>288</v>
      </c>
      <c r="C149" s="44" t="s">
        <v>289</v>
      </c>
      <c r="D149" s="45" t="s">
        <v>22</v>
      </c>
      <c r="E149" s="43" t="s">
        <v>146</v>
      </c>
      <c r="F149" s="45">
        <v>1</v>
      </c>
      <c r="G149" s="46">
        <f>SUMIF(tbl_PlanilhaB[Projeto],Base_Projetos[[#This Row],[Projeto]],tbl_PlanilhaB[Valor previsto])</f>
        <v>0</v>
      </c>
      <c r="H149" s="46">
        <f>SUMIF(tbl_PlanilhaB[Projeto],Base_Projetos[[#This Row],[Projeto]],tbl_PlanilhaB[Valor gasto])</f>
        <v>0</v>
      </c>
      <c r="I149" s="47">
        <f>_xlfn.MINIFS(TAREFAS!E:E,TAREFAS!B:B,Base_Projetos[[#This Row],[Projeto]])</f>
        <v>45866</v>
      </c>
      <c r="J149" s="47">
        <f>_xlfn.MAXIFS(TAREFAS!G:G,TAREFAS!B:B,Base_Projetos[[#This Row],[Projeto]])</f>
        <v>45869</v>
      </c>
      <c r="K149" s="48">
        <f ca="1">IF(Base_Projetos[[#This Row],[Total de tarefas]]=Base_Projetos[[#This Row],[Tarefas não iniciadas]],"Não iniciado",_xlfn.MINIFS(TAREFAS!H:H,TAREFAS!B:B,Base_Projetos[[#This Row],[Projeto]]))</f>
        <v>45866</v>
      </c>
      <c r="L14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45866</v>
      </c>
      <c r="M149" s="49">
        <f ca="1">SUM(Base_Projetos[[#This Row],[Tarefas Concluídas]:[Tarefas não iniciadas]])</f>
        <v>1</v>
      </c>
      <c r="N149" s="49">
        <f ca="1">COUNTIFS(tbl_PlanilhaB[Projeto],Base_Projetos[[#This Row],[Projeto]],tbl_PlanilhaB[Status],"Concluído")</f>
        <v>1</v>
      </c>
      <c r="O149" s="49">
        <f ca="1">COUNTIFS(tbl_PlanilhaB[Projeto],Base_Projetos[[#This Row],[Projeto]],tbl_PlanilhaB[Status],"Em andamento")</f>
        <v>0</v>
      </c>
      <c r="P149" s="49">
        <f ca="1">COUNTIFS(tbl_PlanilhaB[Projeto],Base_Projetos[[#This Row],[Projeto]],tbl_PlanilhaB[Status],"Atrasado")</f>
        <v>0</v>
      </c>
      <c r="Q149" s="50">
        <f ca="1">COUNTIFS(tbl_PlanilhaB[Projeto],Base_Projetos[[#This Row],[Projeto]],tbl_PlanilhaB[Status],"Não iniciado")</f>
        <v>0</v>
      </c>
      <c r="R14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49" s="52">
        <f ca="1">Base_Projetos[[#This Row],[Tarefas Concluídas]]/Base_Projetos[[#This Row],[Total de tarefas]]</f>
        <v>1</v>
      </c>
    </row>
    <row r="150" spans="1:19" ht="63.75" customHeight="1">
      <c r="A150" s="50">
        <f>A149+1</f>
        <v>146</v>
      </c>
      <c r="B150" s="44" t="s">
        <v>290</v>
      </c>
      <c r="C150" s="67" t="s">
        <v>291</v>
      </c>
      <c r="D150" s="45" t="s">
        <v>22</v>
      </c>
      <c r="E150" s="43" t="s">
        <v>146</v>
      </c>
      <c r="F150" s="45">
        <v>1</v>
      </c>
      <c r="G150" s="46">
        <f>SUMIF(tbl_PlanilhaB[Projeto],Base_Projetos[[#This Row],[Projeto]],tbl_PlanilhaB[Valor previsto])</f>
        <v>0</v>
      </c>
      <c r="H150" s="46">
        <f>SUMIF(tbl_PlanilhaB[Projeto],Base_Projetos[[#This Row],[Projeto]],tbl_PlanilhaB[Valor gasto])</f>
        <v>0</v>
      </c>
      <c r="I150" s="47">
        <f>_xlfn.MINIFS(TAREFAS!E:E,TAREFAS!B:B,Base_Projetos[[#This Row],[Projeto]])</f>
        <v>45869</v>
      </c>
      <c r="J150" s="47">
        <f>_xlfn.MAXIFS(TAREFAS!G:G,TAREFAS!B:B,Base_Projetos[[#This Row],[Projeto]])</f>
        <v>45874</v>
      </c>
      <c r="K150" s="48">
        <f ca="1">IF(Base_Projetos[[#This Row],[Total de tarefas]]=Base_Projetos[[#This Row],[Tarefas não iniciadas]],"Não iniciado",_xlfn.MINIFS(TAREFAS!H:H,TAREFAS!B:B,Base_Projetos[[#This Row],[Projeto]]))</f>
        <v>45869</v>
      </c>
      <c r="L15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45869</v>
      </c>
      <c r="M150" s="49">
        <f ca="1">SUM(Base_Projetos[[#This Row],[Tarefas Concluídas]:[Tarefas não iniciadas]])</f>
        <v>1</v>
      </c>
      <c r="N150" s="49">
        <f ca="1">COUNTIFS(tbl_PlanilhaB[Projeto],Base_Projetos[[#This Row],[Projeto]],tbl_PlanilhaB[Status],"Concluído")</f>
        <v>1</v>
      </c>
      <c r="O150" s="49">
        <f ca="1">COUNTIFS(tbl_PlanilhaB[Projeto],Base_Projetos[[#This Row],[Projeto]],tbl_PlanilhaB[Status],"Em andamento")</f>
        <v>0</v>
      </c>
      <c r="P150" s="49">
        <f ca="1">COUNTIFS(tbl_PlanilhaB[Projeto],Base_Projetos[[#This Row],[Projeto]],tbl_PlanilhaB[Status],"Atrasado")</f>
        <v>0</v>
      </c>
      <c r="Q150" s="50">
        <f ca="1">COUNTIFS(tbl_PlanilhaB[Projeto],Base_Projetos[[#This Row],[Projeto]],tbl_PlanilhaB[Status],"Não iniciado")</f>
        <v>0</v>
      </c>
      <c r="R15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50" s="52">
        <f ca="1">Base_Projetos[[#This Row],[Tarefas Concluídas]]/Base_Projetos[[#This Row],[Total de tarefas]]</f>
        <v>1</v>
      </c>
    </row>
    <row r="151" spans="1:19" ht="27">
      <c r="A151" s="50">
        <f>A150+1</f>
        <v>147</v>
      </c>
      <c r="B151" s="44" t="s">
        <v>292</v>
      </c>
      <c r="C151" s="44" t="s">
        <v>293</v>
      </c>
      <c r="D151" s="45" t="s">
        <v>22</v>
      </c>
      <c r="E151" s="43" t="s">
        <v>146</v>
      </c>
      <c r="F151" s="45">
        <v>1</v>
      </c>
      <c r="G151" s="46">
        <f>SUMIF(tbl_PlanilhaB[Projeto],Base_Projetos[[#This Row],[Projeto]],tbl_PlanilhaB[Valor previsto])</f>
        <v>0</v>
      </c>
      <c r="H151" s="46">
        <f>SUMIF(tbl_PlanilhaB[Projeto],Base_Projetos[[#This Row],[Projeto]],tbl_PlanilhaB[Valor gasto])</f>
        <v>0</v>
      </c>
      <c r="I151" s="47">
        <f>_xlfn.MINIFS(TAREFAS!E:E,TAREFAS!B:B,Base_Projetos[[#This Row],[Projeto]])</f>
        <v>45874</v>
      </c>
      <c r="J151" s="47">
        <f>_xlfn.MAXIFS(TAREFAS!G:G,TAREFAS!B:B,Base_Projetos[[#This Row],[Projeto]])</f>
        <v>45958</v>
      </c>
      <c r="K151" s="48">
        <f ca="1">IF(Base_Projetos[[#This Row],[Total de tarefas]]=Base_Projetos[[#This Row],[Tarefas não iniciadas]],"Não iniciado",_xlfn.MINIFS(TAREFAS!H:H,TAREFAS!B:B,Base_Projetos[[#This Row],[Projeto]]))</f>
        <v>45874</v>
      </c>
      <c r="L151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151" s="49">
        <f ca="1">SUM(Base_Projetos[[#This Row],[Tarefas Concluídas]:[Tarefas não iniciadas]])</f>
        <v>1</v>
      </c>
      <c r="N151" s="49">
        <f ca="1">COUNTIFS(tbl_PlanilhaB[Projeto],Base_Projetos[[#This Row],[Projeto]],tbl_PlanilhaB[Status],"Concluído")</f>
        <v>0</v>
      </c>
      <c r="O151" s="49">
        <f ca="1">COUNTIFS(tbl_PlanilhaB[Projeto],Base_Projetos[[#This Row],[Projeto]],tbl_PlanilhaB[Status],"Em andamento")</f>
        <v>0</v>
      </c>
      <c r="P151" s="49">
        <f ca="1">COUNTIFS(tbl_PlanilhaB[Projeto],Base_Projetos[[#This Row],[Projeto]],tbl_PlanilhaB[Status],"Atrasado")</f>
        <v>1</v>
      </c>
      <c r="Q151" s="50">
        <f ca="1">COUNTIFS(tbl_PlanilhaB[Projeto],Base_Projetos[[#This Row],[Projeto]],tbl_PlanilhaB[Status],"Não iniciado")</f>
        <v>0</v>
      </c>
      <c r="R15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Atrasado</v>
      </c>
      <c r="S151" s="52">
        <f ca="1">Base_Projetos[[#This Row],[Tarefas Concluídas]]/Base_Projetos[[#This Row],[Total de tarefas]]</f>
        <v>0</v>
      </c>
    </row>
    <row r="152" spans="1:19" ht="40.5">
      <c r="A152" s="50">
        <f>A151+1</f>
        <v>148</v>
      </c>
      <c r="B152" s="44" t="s">
        <v>294</v>
      </c>
      <c r="C152" s="44" t="s">
        <v>295</v>
      </c>
      <c r="D152" s="45" t="s">
        <v>22</v>
      </c>
      <c r="E152" s="43" t="s">
        <v>146</v>
      </c>
      <c r="F152" s="45">
        <v>1</v>
      </c>
      <c r="G152" s="46">
        <f>SUMIF(tbl_PlanilhaB[Projeto],Base_Projetos[[#This Row],[Projeto]],tbl_PlanilhaB[Valor previsto])</f>
        <v>0</v>
      </c>
      <c r="H152" s="46">
        <f>SUMIF(tbl_PlanilhaB[Projeto],Base_Projetos[[#This Row],[Projeto]],tbl_PlanilhaB[Valor gasto])</f>
        <v>0</v>
      </c>
      <c r="I152" s="47">
        <f>_xlfn.MINIFS(TAREFAS!E:E,TAREFAS!B:B,Base_Projetos[[#This Row],[Projeto]])</f>
        <v>45874</v>
      </c>
      <c r="J152" s="47">
        <f>_xlfn.MAXIFS(TAREFAS!G:G,TAREFAS!B:B,Base_Projetos[[#This Row],[Projeto]])</f>
        <v>45877</v>
      </c>
      <c r="K152" s="48">
        <f ca="1">IF(Base_Projetos[[#This Row],[Total de tarefas]]=Base_Projetos[[#This Row],[Tarefas não iniciadas]],"Não iniciado",_xlfn.MINIFS(TAREFAS!H:H,TAREFAS!B:B,Base_Projetos[[#This Row],[Projeto]]))</f>
        <v>45874</v>
      </c>
      <c r="L15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45874</v>
      </c>
      <c r="M152" s="49">
        <f ca="1">SUM(Base_Projetos[[#This Row],[Tarefas Concluídas]:[Tarefas não iniciadas]])</f>
        <v>1</v>
      </c>
      <c r="N152" s="49">
        <f ca="1">COUNTIFS(tbl_PlanilhaB[Projeto],Base_Projetos[[#This Row],[Projeto]],tbl_PlanilhaB[Status],"Concluído")</f>
        <v>1</v>
      </c>
      <c r="O152" s="49">
        <f ca="1">COUNTIFS(tbl_PlanilhaB[Projeto],Base_Projetos[[#This Row],[Projeto]],tbl_PlanilhaB[Status],"Em andamento")</f>
        <v>0</v>
      </c>
      <c r="P152" s="49">
        <f ca="1">COUNTIFS(tbl_PlanilhaB[Projeto],Base_Projetos[[#This Row],[Projeto]],tbl_PlanilhaB[Status],"Atrasado")</f>
        <v>0</v>
      </c>
      <c r="Q152" s="50">
        <f ca="1">COUNTIFS(tbl_PlanilhaB[Projeto],Base_Projetos[[#This Row],[Projeto]],tbl_PlanilhaB[Status],"Não iniciado")</f>
        <v>0</v>
      </c>
      <c r="R15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52" s="52">
        <f ca="1">Base_Projetos[[#This Row],[Tarefas Concluídas]]/Base_Projetos[[#This Row],[Total de tarefas]]</f>
        <v>1</v>
      </c>
    </row>
    <row r="153" spans="1:19" ht="40.5">
      <c r="A153" s="50">
        <f>A152+1</f>
        <v>149</v>
      </c>
      <c r="B153" s="44" t="s">
        <v>296</v>
      </c>
      <c r="C153" s="44" t="s">
        <v>297</v>
      </c>
      <c r="D153" s="45" t="s">
        <v>22</v>
      </c>
      <c r="E153" s="43" t="s">
        <v>146</v>
      </c>
      <c r="F153" s="45">
        <v>1</v>
      </c>
      <c r="G153" s="46">
        <f>SUMIF(tbl_PlanilhaB[Projeto],Base_Projetos[[#This Row],[Projeto]],tbl_PlanilhaB[Valor previsto])</f>
        <v>0</v>
      </c>
      <c r="H153" s="46">
        <f>SUMIF(tbl_PlanilhaB[Projeto],Base_Projetos[[#This Row],[Projeto]],tbl_PlanilhaB[Valor gasto])</f>
        <v>0</v>
      </c>
      <c r="I153" s="47">
        <f>_xlfn.MINIFS(TAREFAS!E:E,TAREFAS!B:B,Base_Projetos[[#This Row],[Projeto]])</f>
        <v>45881</v>
      </c>
      <c r="J153" s="47">
        <f>_xlfn.MAXIFS(TAREFAS!G:G,TAREFAS!B:B,Base_Projetos[[#This Row],[Projeto]])</f>
        <v>45884</v>
      </c>
      <c r="K153" s="48">
        <f ca="1">IF(Base_Projetos[[#This Row],[Total de tarefas]]=Base_Projetos[[#This Row],[Tarefas não iniciadas]],"Não iniciado",_xlfn.MINIFS(TAREFAS!H:H,TAREFAS!B:B,Base_Projetos[[#This Row],[Projeto]]))</f>
        <v>45881</v>
      </c>
      <c r="L15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45881</v>
      </c>
      <c r="M153" s="49">
        <f ca="1">SUM(Base_Projetos[[#This Row],[Tarefas Concluídas]:[Tarefas não iniciadas]])</f>
        <v>1</v>
      </c>
      <c r="N153" s="49">
        <f ca="1">COUNTIFS(tbl_PlanilhaB[Projeto],Base_Projetos[[#This Row],[Projeto]],tbl_PlanilhaB[Status],"Concluído")</f>
        <v>1</v>
      </c>
      <c r="O153" s="49">
        <f ca="1">COUNTIFS(tbl_PlanilhaB[Projeto],Base_Projetos[[#This Row],[Projeto]],tbl_PlanilhaB[Status],"Em andamento")</f>
        <v>0</v>
      </c>
      <c r="P153" s="49">
        <f ca="1">COUNTIFS(tbl_PlanilhaB[Projeto],Base_Projetos[[#This Row],[Projeto]],tbl_PlanilhaB[Status],"Atrasado")</f>
        <v>0</v>
      </c>
      <c r="Q153" s="50">
        <f ca="1">COUNTIFS(tbl_PlanilhaB[Projeto],Base_Projetos[[#This Row],[Projeto]],tbl_PlanilhaB[Status],"Não iniciado")</f>
        <v>0</v>
      </c>
      <c r="R15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53" s="52">
        <f ca="1">Base_Projetos[[#This Row],[Tarefas Concluídas]]/Base_Projetos[[#This Row],[Total de tarefas]]</f>
        <v>1</v>
      </c>
    </row>
    <row r="154" spans="1:19" ht="67.5">
      <c r="A154" s="50">
        <f>A153+1</f>
        <v>150</v>
      </c>
      <c r="B154" s="44" t="s">
        <v>298</v>
      </c>
      <c r="C154" s="44" t="s">
        <v>299</v>
      </c>
      <c r="D154" s="45" t="s">
        <v>22</v>
      </c>
      <c r="E154" s="43" t="s">
        <v>237</v>
      </c>
      <c r="F154" s="45">
        <v>1</v>
      </c>
      <c r="G154" s="46">
        <f>SUMIF(tbl_PlanilhaB[Projeto],Base_Projetos[[#This Row],[Projeto]],tbl_PlanilhaB[Valor previsto])</f>
        <v>0</v>
      </c>
      <c r="H154" s="46">
        <f>SUMIF(tbl_PlanilhaB[Projeto],Base_Projetos[[#This Row],[Projeto]],tbl_PlanilhaB[Valor gasto])</f>
        <v>0</v>
      </c>
      <c r="I154" s="47">
        <f>_xlfn.MINIFS(TAREFAS!E:E,TAREFAS!B:B,Base_Projetos[[#This Row],[Projeto]])</f>
        <v>45880</v>
      </c>
      <c r="J154" s="47">
        <f>_xlfn.MAXIFS(TAREFAS!G:G,TAREFAS!B:B,Base_Projetos[[#This Row],[Projeto]])</f>
        <v>45883</v>
      </c>
      <c r="K154" s="48">
        <f ca="1">IF(Base_Projetos[[#This Row],[Total de tarefas]]=Base_Projetos[[#This Row],[Tarefas não iniciadas]],"Não iniciado",_xlfn.MINIFS(TAREFAS!H:H,TAREFAS!B:B,Base_Projetos[[#This Row],[Projeto]]))</f>
        <v>45880</v>
      </c>
      <c r="L15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45880</v>
      </c>
      <c r="M154" s="49">
        <f ca="1">SUM(Base_Projetos[[#This Row],[Tarefas Concluídas]:[Tarefas não iniciadas]])</f>
        <v>1</v>
      </c>
      <c r="N154" s="49">
        <f ca="1">COUNTIFS(tbl_PlanilhaB[Projeto],Base_Projetos[[#This Row],[Projeto]],tbl_PlanilhaB[Status],"Concluído")</f>
        <v>1</v>
      </c>
      <c r="O154" s="49">
        <f ca="1">COUNTIFS(tbl_PlanilhaB[Projeto],Base_Projetos[[#This Row],[Projeto]],tbl_PlanilhaB[Status],"Em andamento")</f>
        <v>0</v>
      </c>
      <c r="P154" s="49">
        <f ca="1">COUNTIFS(tbl_PlanilhaB[Projeto],Base_Projetos[[#This Row],[Projeto]],tbl_PlanilhaB[Status],"Atrasado")</f>
        <v>0</v>
      </c>
      <c r="Q154" s="50">
        <f ca="1">COUNTIFS(tbl_PlanilhaB[Projeto],Base_Projetos[[#This Row],[Projeto]],tbl_PlanilhaB[Status],"Não iniciado")</f>
        <v>0</v>
      </c>
      <c r="R15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54" s="52">
        <f ca="1">Base_Projetos[[#This Row],[Tarefas Concluídas]]/Base_Projetos[[#This Row],[Total de tarefas]]</f>
        <v>1</v>
      </c>
    </row>
    <row r="155" spans="1:19" ht="81">
      <c r="A155" s="50">
        <f>A154+1</f>
        <v>151</v>
      </c>
      <c r="B155" s="44" t="s">
        <v>300</v>
      </c>
      <c r="C155" s="44" t="s">
        <v>301</v>
      </c>
      <c r="D155" s="45" t="s">
        <v>22</v>
      </c>
      <c r="E155" s="43" t="s">
        <v>226</v>
      </c>
      <c r="F155" s="45">
        <v>1</v>
      </c>
      <c r="G155" s="46">
        <f>SUMIF(tbl_PlanilhaB[Projeto],Base_Projetos[[#This Row],[Projeto]],tbl_PlanilhaB[Valor previsto])</f>
        <v>0</v>
      </c>
      <c r="H155" s="46">
        <f>SUMIF(tbl_PlanilhaB[Projeto],Base_Projetos[[#This Row],[Projeto]],tbl_PlanilhaB[Valor gasto])</f>
        <v>0</v>
      </c>
      <c r="I155" s="47">
        <f>_xlfn.MINIFS(TAREFAS!E:E,TAREFAS!B:B,Base_Projetos[[#This Row],[Projeto]])</f>
        <v>45874</v>
      </c>
      <c r="J155" s="47">
        <f>_xlfn.MAXIFS(TAREFAS!G:G,TAREFAS!B:B,Base_Projetos[[#This Row],[Projeto]])</f>
        <v>45958</v>
      </c>
      <c r="K155" s="48">
        <f ca="1">IF(Base_Projetos[[#This Row],[Total de tarefas]]=Base_Projetos[[#This Row],[Tarefas não iniciadas]],"Não iniciado",_xlfn.MINIFS(TAREFAS!H:H,TAREFAS!B:B,Base_Projetos[[#This Row],[Projeto]]))</f>
        <v>45874</v>
      </c>
      <c r="L155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155" s="49">
        <f ca="1">SUM(Base_Projetos[[#This Row],[Tarefas Concluídas]:[Tarefas não iniciadas]])</f>
        <v>1</v>
      </c>
      <c r="N155" s="49">
        <f ca="1">COUNTIFS(tbl_PlanilhaB[Projeto],Base_Projetos[[#This Row],[Projeto]],tbl_PlanilhaB[Status],"Concluído")</f>
        <v>0</v>
      </c>
      <c r="O155" s="49">
        <f ca="1">COUNTIFS(tbl_PlanilhaB[Projeto],Base_Projetos[[#This Row],[Projeto]],tbl_PlanilhaB[Status],"Em andamento")</f>
        <v>0</v>
      </c>
      <c r="P155" s="49">
        <f ca="1">COUNTIFS(tbl_PlanilhaB[Projeto],Base_Projetos[[#This Row],[Projeto]],tbl_PlanilhaB[Status],"Atrasado")</f>
        <v>1</v>
      </c>
      <c r="Q155" s="50">
        <f ca="1">COUNTIFS(tbl_PlanilhaB[Projeto],Base_Projetos[[#This Row],[Projeto]],tbl_PlanilhaB[Status],"Não iniciado")</f>
        <v>0</v>
      </c>
      <c r="R15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Atrasado</v>
      </c>
      <c r="S155" s="52">
        <f ca="1">Base_Projetos[[#This Row],[Tarefas Concluídas]]/Base_Projetos[[#This Row],[Total de tarefas]]</f>
        <v>0</v>
      </c>
    </row>
    <row r="156" spans="1:19" ht="67.5">
      <c r="A156" s="50">
        <f>A155+1</f>
        <v>152</v>
      </c>
      <c r="B156" s="44" t="s">
        <v>302</v>
      </c>
      <c r="C156" s="44" t="s">
        <v>303</v>
      </c>
      <c r="D156" s="45" t="s">
        <v>22</v>
      </c>
      <c r="E156" s="43" t="s">
        <v>226</v>
      </c>
      <c r="F156" s="45">
        <v>1</v>
      </c>
      <c r="G156" s="46">
        <f>SUMIF(tbl_PlanilhaB[Projeto],Base_Projetos[[#This Row],[Projeto]],tbl_PlanilhaB[Valor previsto])</f>
        <v>0</v>
      </c>
      <c r="H156" s="46">
        <f>SUMIF(tbl_PlanilhaB[Projeto],Base_Projetos[[#This Row],[Projeto]],tbl_PlanilhaB[Valor gasto])</f>
        <v>0</v>
      </c>
      <c r="I156" s="47">
        <f>_xlfn.MINIFS(TAREFAS!E:E,TAREFAS!B:B,Base_Projetos[[#This Row],[Projeto]])</f>
        <v>45881</v>
      </c>
      <c r="J156" s="47">
        <f>_xlfn.MAXIFS(TAREFAS!G:G,TAREFAS!B:B,Base_Projetos[[#This Row],[Projeto]])</f>
        <v>45883</v>
      </c>
      <c r="K156" s="48">
        <f ca="1">IF(Base_Projetos[[#This Row],[Total de tarefas]]=Base_Projetos[[#This Row],[Tarefas não iniciadas]],"Não iniciado",_xlfn.MINIFS(TAREFAS!H:H,TAREFAS!B:B,Base_Projetos[[#This Row],[Projeto]]))</f>
        <v>45881</v>
      </c>
      <c r="L15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45881</v>
      </c>
      <c r="M156" s="49">
        <f ca="1">SUM(Base_Projetos[[#This Row],[Tarefas Concluídas]:[Tarefas não iniciadas]])</f>
        <v>1</v>
      </c>
      <c r="N156" s="49">
        <f ca="1">COUNTIFS(tbl_PlanilhaB[Projeto],Base_Projetos[[#This Row],[Projeto]],tbl_PlanilhaB[Status],"Concluído")</f>
        <v>1</v>
      </c>
      <c r="O156" s="49">
        <f ca="1">COUNTIFS(tbl_PlanilhaB[Projeto],Base_Projetos[[#This Row],[Projeto]],tbl_PlanilhaB[Status],"Em andamento")</f>
        <v>0</v>
      </c>
      <c r="P156" s="49">
        <f ca="1">COUNTIFS(tbl_PlanilhaB[Projeto],Base_Projetos[[#This Row],[Projeto]],tbl_PlanilhaB[Status],"Atrasado")</f>
        <v>0</v>
      </c>
      <c r="Q156" s="50">
        <f ca="1">COUNTIFS(tbl_PlanilhaB[Projeto],Base_Projetos[[#This Row],[Projeto]],tbl_PlanilhaB[Status],"Não iniciado")</f>
        <v>0</v>
      </c>
      <c r="R15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56" s="52">
        <f ca="1">Base_Projetos[[#This Row],[Tarefas Concluídas]]/Base_Projetos[[#This Row],[Total de tarefas]]</f>
        <v>1</v>
      </c>
    </row>
    <row r="157" spans="1:19" ht="27">
      <c r="A157" s="50">
        <f>A156+1</f>
        <v>153</v>
      </c>
      <c r="B157" s="44" t="s">
        <v>304</v>
      </c>
      <c r="C157" s="44" t="s">
        <v>305</v>
      </c>
      <c r="D157" s="45" t="s">
        <v>22</v>
      </c>
      <c r="E157" s="43" t="s">
        <v>226</v>
      </c>
      <c r="F157" s="45">
        <v>1</v>
      </c>
      <c r="G157" s="46">
        <f>SUMIF(tbl_PlanilhaB[Projeto],Base_Projetos[[#This Row],[Projeto]],tbl_PlanilhaB[Valor previsto])</f>
        <v>0</v>
      </c>
      <c r="H157" s="46">
        <f>SUMIF(tbl_PlanilhaB[Projeto],Base_Projetos[[#This Row],[Projeto]],tbl_PlanilhaB[Valor gasto])</f>
        <v>0</v>
      </c>
      <c r="I157" s="47">
        <f>_xlfn.MINIFS(TAREFAS!E:E,TAREFAS!B:B,Base_Projetos[[#This Row],[Projeto]])</f>
        <v>45882</v>
      </c>
      <c r="J157" s="47">
        <f>_xlfn.MAXIFS(TAREFAS!G:G,TAREFAS!B:B,Base_Projetos[[#This Row],[Projeto]])</f>
        <v>45883</v>
      </c>
      <c r="K157" s="48">
        <f ca="1">IF(Base_Projetos[[#This Row],[Total de tarefas]]=Base_Projetos[[#This Row],[Tarefas não iniciadas]],"Não iniciado",_xlfn.MINIFS(TAREFAS!H:H,TAREFAS!B:B,Base_Projetos[[#This Row],[Projeto]]))</f>
        <v>45882</v>
      </c>
      <c r="L15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45882</v>
      </c>
      <c r="M157" s="49">
        <f ca="1">SUM(Base_Projetos[[#This Row],[Tarefas Concluídas]:[Tarefas não iniciadas]])</f>
        <v>1</v>
      </c>
      <c r="N157" s="49">
        <f ca="1">COUNTIFS(tbl_PlanilhaB[Projeto],Base_Projetos[[#This Row],[Projeto]],tbl_PlanilhaB[Status],"Concluído")</f>
        <v>1</v>
      </c>
      <c r="O157" s="49">
        <f ca="1">COUNTIFS(tbl_PlanilhaB[Projeto],Base_Projetos[[#This Row],[Projeto]],tbl_PlanilhaB[Status],"Em andamento")</f>
        <v>0</v>
      </c>
      <c r="P157" s="49">
        <f ca="1">COUNTIFS(tbl_PlanilhaB[Projeto],Base_Projetos[[#This Row],[Projeto]],tbl_PlanilhaB[Status],"Atrasado")</f>
        <v>0</v>
      </c>
      <c r="Q157" s="50">
        <f ca="1">COUNTIFS(tbl_PlanilhaB[Projeto],Base_Projetos[[#This Row],[Projeto]],tbl_PlanilhaB[Status],"Não iniciado")</f>
        <v>0</v>
      </c>
      <c r="R15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57" s="52">
        <f ca="1">Base_Projetos[[#This Row],[Tarefas Concluídas]]/Base_Projetos[[#This Row],[Total de tarefas]]</f>
        <v>1</v>
      </c>
    </row>
    <row r="158" spans="1:19" ht="40.5">
      <c r="A158" s="50">
        <f>A157+1</f>
        <v>154</v>
      </c>
      <c r="B158" s="44" t="s">
        <v>306</v>
      </c>
      <c r="C158" s="44" t="s">
        <v>307</v>
      </c>
      <c r="D158" s="45" t="s">
        <v>22</v>
      </c>
      <c r="E158" s="43" t="s">
        <v>226</v>
      </c>
      <c r="F158" s="45">
        <v>1</v>
      </c>
      <c r="G158" s="46">
        <f>SUMIF(tbl_PlanilhaB[Projeto],Base_Projetos[[#This Row],[Projeto]],tbl_PlanilhaB[Valor previsto])</f>
        <v>0</v>
      </c>
      <c r="H158" s="46">
        <f>SUMIF(tbl_PlanilhaB[Projeto],Base_Projetos[[#This Row],[Projeto]],tbl_PlanilhaB[Valor gasto])</f>
        <v>0</v>
      </c>
      <c r="I158" s="47">
        <f>_xlfn.MINIFS(TAREFAS!E:E,TAREFAS!B:B,Base_Projetos[[#This Row],[Projeto]])</f>
        <v>45890</v>
      </c>
      <c r="J158" s="47">
        <f>_xlfn.MAXIFS(TAREFAS!G:G,TAREFAS!B:B,Base_Projetos[[#This Row],[Projeto]])</f>
        <v>45894</v>
      </c>
      <c r="K158" s="48">
        <f ca="1">IF(Base_Projetos[[#This Row],[Total de tarefas]]=Base_Projetos[[#This Row],[Tarefas não iniciadas]],"Não iniciado",_xlfn.MINIFS(TAREFAS!H:H,TAREFAS!B:B,Base_Projetos[[#This Row],[Projeto]]))</f>
        <v>45890</v>
      </c>
      <c r="L15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45890</v>
      </c>
      <c r="M158" s="49">
        <f ca="1">SUM(Base_Projetos[[#This Row],[Tarefas Concluídas]:[Tarefas não iniciadas]])</f>
        <v>1</v>
      </c>
      <c r="N158" s="49">
        <f ca="1">COUNTIFS(tbl_PlanilhaB[Projeto],Base_Projetos[[#This Row],[Projeto]],tbl_PlanilhaB[Status],"Concluído")</f>
        <v>1</v>
      </c>
      <c r="O158" s="49">
        <f ca="1">COUNTIFS(tbl_PlanilhaB[Projeto],Base_Projetos[[#This Row],[Projeto]],tbl_PlanilhaB[Status],"Em andamento")</f>
        <v>0</v>
      </c>
      <c r="P158" s="49">
        <f ca="1">COUNTIFS(tbl_PlanilhaB[Projeto],Base_Projetos[[#This Row],[Projeto]],tbl_PlanilhaB[Status],"Atrasado")</f>
        <v>0</v>
      </c>
      <c r="Q158" s="50">
        <f ca="1">COUNTIFS(tbl_PlanilhaB[Projeto],Base_Projetos[[#This Row],[Projeto]],tbl_PlanilhaB[Status],"Não iniciado")</f>
        <v>0</v>
      </c>
      <c r="R15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58" s="52">
        <f ca="1">Base_Projetos[[#This Row],[Tarefas Concluídas]]/Base_Projetos[[#This Row],[Total de tarefas]]</f>
        <v>1</v>
      </c>
    </row>
    <row r="159" spans="1:19" ht="27">
      <c r="A159" s="50">
        <f>A158+1</f>
        <v>155</v>
      </c>
      <c r="B159" s="44" t="s">
        <v>308</v>
      </c>
      <c r="C159" s="44" t="s">
        <v>309</v>
      </c>
      <c r="D159" s="45" t="s">
        <v>22</v>
      </c>
      <c r="E159" s="43" t="s">
        <v>226</v>
      </c>
      <c r="F159" s="45">
        <v>1</v>
      </c>
      <c r="G159" s="46">
        <f>SUMIF(tbl_PlanilhaB[Projeto],Base_Projetos[[#This Row],[Projeto]],tbl_PlanilhaB[Valor previsto])</f>
        <v>0</v>
      </c>
      <c r="H159" s="46">
        <f>SUMIF(tbl_PlanilhaB[Projeto],Base_Projetos[[#This Row],[Projeto]],tbl_PlanilhaB[Valor gasto])</f>
        <v>0</v>
      </c>
      <c r="I159" s="47">
        <f>_xlfn.MINIFS(TAREFAS!E:E,TAREFAS!B:B,Base_Projetos[[#This Row],[Projeto]])</f>
        <v>45890</v>
      </c>
      <c r="J159" s="47">
        <f>_xlfn.MAXIFS(TAREFAS!G:G,TAREFAS!B:B,Base_Projetos[[#This Row],[Projeto]])</f>
        <v>45890</v>
      </c>
      <c r="K159" s="48">
        <f ca="1">IF(Base_Projetos[[#This Row],[Total de tarefas]]=Base_Projetos[[#This Row],[Tarefas não iniciadas]],"Não iniciado",_xlfn.MINIFS(TAREFAS!H:H,TAREFAS!B:B,Base_Projetos[[#This Row],[Projeto]]))</f>
        <v>45890</v>
      </c>
      <c r="L15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45890</v>
      </c>
      <c r="M159" s="49">
        <f ca="1">SUM(Base_Projetos[[#This Row],[Tarefas Concluídas]:[Tarefas não iniciadas]])</f>
        <v>1</v>
      </c>
      <c r="N159" s="49">
        <f ca="1">COUNTIFS(tbl_PlanilhaB[Projeto],Base_Projetos[[#This Row],[Projeto]],tbl_PlanilhaB[Status],"Concluído")</f>
        <v>1</v>
      </c>
      <c r="O159" s="49">
        <f ca="1">COUNTIFS(tbl_PlanilhaB[Projeto],Base_Projetos[[#This Row],[Projeto]],tbl_PlanilhaB[Status],"Em andamento")</f>
        <v>0</v>
      </c>
      <c r="P159" s="49">
        <f ca="1">COUNTIFS(tbl_PlanilhaB[Projeto],Base_Projetos[[#This Row],[Projeto]],tbl_PlanilhaB[Status],"Atrasado")</f>
        <v>0</v>
      </c>
      <c r="Q159" s="50">
        <f ca="1">COUNTIFS(tbl_PlanilhaB[Projeto],Base_Projetos[[#This Row],[Projeto]],tbl_PlanilhaB[Status],"Não iniciado")</f>
        <v>0</v>
      </c>
      <c r="R15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59" s="52">
        <f ca="1">Base_Projetos[[#This Row],[Tarefas Concluídas]]/Base_Projetos[[#This Row],[Total de tarefas]]</f>
        <v>1</v>
      </c>
    </row>
    <row r="160" spans="1:19" ht="54">
      <c r="A160" s="50">
        <f>A159+1</f>
        <v>156</v>
      </c>
      <c r="B160" s="44" t="s">
        <v>310</v>
      </c>
      <c r="C160" s="44" t="s">
        <v>311</v>
      </c>
      <c r="D160" s="45" t="s">
        <v>22</v>
      </c>
      <c r="E160" s="43" t="s">
        <v>237</v>
      </c>
      <c r="F160" s="45">
        <v>1</v>
      </c>
      <c r="G160" s="46">
        <f>SUMIF(tbl_PlanilhaB[Projeto],Base_Projetos[[#This Row],[Projeto]],tbl_PlanilhaB[Valor previsto])</f>
        <v>0</v>
      </c>
      <c r="H160" s="46">
        <f>SUMIF(tbl_PlanilhaB[Projeto],Base_Projetos[[#This Row],[Projeto]],tbl_PlanilhaB[Valor gasto])</f>
        <v>0</v>
      </c>
      <c r="I160" s="47">
        <f>_xlfn.MINIFS(TAREFAS!E:E,TAREFAS!B:B,Base_Projetos[[#This Row],[Projeto]])</f>
        <v>45894</v>
      </c>
      <c r="J160" s="47">
        <f>_xlfn.MAXIFS(TAREFAS!G:G,TAREFAS!B:B,Base_Projetos[[#This Row],[Projeto]])</f>
        <v>45910</v>
      </c>
      <c r="K160" s="48">
        <f ca="1">IF(Base_Projetos[[#This Row],[Total de tarefas]]=Base_Projetos[[#This Row],[Tarefas não iniciadas]],"Não iniciado",_xlfn.MINIFS(TAREFAS!H:H,TAREFAS!B:B,Base_Projetos[[#This Row],[Projeto]]))</f>
        <v>45894</v>
      </c>
      <c r="L16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45909</v>
      </c>
      <c r="M160" s="49">
        <f ca="1">SUM(Base_Projetos[[#This Row],[Tarefas Concluídas]:[Tarefas não iniciadas]])</f>
        <v>3</v>
      </c>
      <c r="N160" s="49">
        <f ca="1">COUNTIFS(tbl_PlanilhaB[Projeto],Base_Projetos[[#This Row],[Projeto]],tbl_PlanilhaB[Status],"Concluído")</f>
        <v>3</v>
      </c>
      <c r="O160" s="49">
        <f ca="1">COUNTIFS(tbl_PlanilhaB[Projeto],Base_Projetos[[#This Row],[Projeto]],tbl_PlanilhaB[Status],"Em andamento")</f>
        <v>0</v>
      </c>
      <c r="P160" s="49">
        <f ca="1">COUNTIFS(tbl_PlanilhaB[Projeto],Base_Projetos[[#This Row],[Projeto]],tbl_PlanilhaB[Status],"Atrasado")</f>
        <v>0</v>
      </c>
      <c r="Q160" s="50">
        <f ca="1">COUNTIFS(tbl_PlanilhaB[Projeto],Base_Projetos[[#This Row],[Projeto]],tbl_PlanilhaB[Status],"Não iniciado")</f>
        <v>0</v>
      </c>
      <c r="R16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60" s="52">
        <f ca="1">Base_Projetos[[#This Row],[Tarefas Concluídas]]/Base_Projetos[[#This Row],[Total de tarefas]]</f>
        <v>1</v>
      </c>
    </row>
    <row r="161" spans="1:19" ht="27">
      <c r="A161" s="50">
        <f>A160+1</f>
        <v>157</v>
      </c>
      <c r="B161" s="44" t="s">
        <v>312</v>
      </c>
      <c r="C161" s="44" t="s">
        <v>313</v>
      </c>
      <c r="D161" s="45" t="s">
        <v>22</v>
      </c>
      <c r="E161" s="43" t="s">
        <v>226</v>
      </c>
      <c r="F161" s="45">
        <v>1</v>
      </c>
      <c r="G161" s="46">
        <f>SUMIF(tbl_PlanilhaB[Projeto],Base_Projetos[[#This Row],[Projeto]],tbl_PlanilhaB[Valor previsto])</f>
        <v>0</v>
      </c>
      <c r="H161" s="46">
        <f>SUMIF(tbl_PlanilhaB[Projeto],Base_Projetos[[#This Row],[Projeto]],tbl_PlanilhaB[Valor gasto])</f>
        <v>0</v>
      </c>
      <c r="I161" s="47">
        <f>_xlfn.MINIFS(TAREFAS!E:E,TAREFAS!B:B,Base_Projetos[[#This Row],[Projeto]])</f>
        <v>45895</v>
      </c>
      <c r="J161" s="47">
        <f>_xlfn.MAXIFS(TAREFAS!G:G,TAREFAS!B:B,Base_Projetos[[#This Row],[Projeto]])</f>
        <v>45896</v>
      </c>
      <c r="K161" s="48">
        <f ca="1">IF(Base_Projetos[[#This Row],[Total de tarefas]]=Base_Projetos[[#This Row],[Tarefas não iniciadas]],"Não iniciado",_xlfn.MINIFS(TAREFAS!H:H,TAREFAS!B:B,Base_Projetos[[#This Row],[Projeto]]))</f>
        <v>45895</v>
      </c>
      <c r="L16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45895</v>
      </c>
      <c r="M161" s="49">
        <f ca="1">SUM(Base_Projetos[[#This Row],[Tarefas Concluídas]:[Tarefas não iniciadas]])</f>
        <v>1</v>
      </c>
      <c r="N161" s="49">
        <f ca="1">COUNTIFS(tbl_PlanilhaB[Projeto],Base_Projetos[[#This Row],[Projeto]],tbl_PlanilhaB[Status],"Concluído")</f>
        <v>1</v>
      </c>
      <c r="O161" s="49">
        <f ca="1">COUNTIFS(tbl_PlanilhaB[Projeto],Base_Projetos[[#This Row],[Projeto]],tbl_PlanilhaB[Status],"Em andamento")</f>
        <v>0</v>
      </c>
      <c r="P161" s="49">
        <f ca="1">COUNTIFS(tbl_PlanilhaB[Projeto],Base_Projetos[[#This Row],[Projeto]],tbl_PlanilhaB[Status],"Atrasado")</f>
        <v>0</v>
      </c>
      <c r="Q161" s="50">
        <f ca="1">COUNTIFS(tbl_PlanilhaB[Projeto],Base_Projetos[[#This Row],[Projeto]],tbl_PlanilhaB[Status],"Não iniciado")</f>
        <v>0</v>
      </c>
      <c r="R16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61" s="52">
        <f ca="1">Base_Projetos[[#This Row],[Tarefas Concluídas]]/Base_Projetos[[#This Row],[Total de tarefas]]</f>
        <v>1</v>
      </c>
    </row>
    <row r="162" spans="1:19" ht="27">
      <c r="A162" s="50">
        <f>A161+1</f>
        <v>158</v>
      </c>
      <c r="B162" s="44" t="s">
        <v>314</v>
      </c>
      <c r="C162" s="44" t="s">
        <v>315</v>
      </c>
      <c r="D162" s="45" t="s">
        <v>22</v>
      </c>
      <c r="E162" s="43" t="s">
        <v>226</v>
      </c>
      <c r="F162" s="45">
        <v>1</v>
      </c>
      <c r="G162" s="46">
        <f>SUMIF(tbl_PlanilhaB[Projeto],Base_Projetos[[#This Row],[Projeto]],tbl_PlanilhaB[Valor previsto])</f>
        <v>0</v>
      </c>
      <c r="H162" s="46">
        <f>SUMIF(tbl_PlanilhaB[Projeto],Base_Projetos[[#This Row],[Projeto]],tbl_PlanilhaB[Valor gasto])</f>
        <v>0</v>
      </c>
      <c r="I162" s="47">
        <f>_xlfn.MINIFS(TAREFAS!E:E,TAREFAS!B:B,Base_Projetos[[#This Row],[Projeto]])</f>
        <v>45896</v>
      </c>
      <c r="J162" s="47">
        <f>_xlfn.MAXIFS(TAREFAS!G:G,TAREFAS!B:B,Base_Projetos[[#This Row],[Projeto]])</f>
        <v>45897</v>
      </c>
      <c r="K162" s="48">
        <f ca="1">IF(Base_Projetos[[#This Row],[Total de tarefas]]=Base_Projetos[[#This Row],[Tarefas não iniciadas]],"Não iniciado",_xlfn.MINIFS(TAREFAS!H:H,TAREFAS!B:B,Base_Projetos[[#This Row],[Projeto]]))</f>
        <v>45898</v>
      </c>
      <c r="L16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45898</v>
      </c>
      <c r="M162" s="49">
        <f ca="1">SUM(Base_Projetos[[#This Row],[Tarefas Concluídas]:[Tarefas não iniciadas]])</f>
        <v>1</v>
      </c>
      <c r="N162" s="49">
        <f ca="1">COUNTIFS(tbl_PlanilhaB[Projeto],Base_Projetos[[#This Row],[Projeto]],tbl_PlanilhaB[Status],"Concluído")</f>
        <v>1</v>
      </c>
      <c r="O162" s="49">
        <f ca="1">COUNTIFS(tbl_PlanilhaB[Projeto],Base_Projetos[[#This Row],[Projeto]],tbl_PlanilhaB[Status],"Em andamento")</f>
        <v>0</v>
      </c>
      <c r="P162" s="49">
        <f ca="1">COUNTIFS(tbl_PlanilhaB[Projeto],Base_Projetos[[#This Row],[Projeto]],tbl_PlanilhaB[Status],"Atrasado")</f>
        <v>0</v>
      </c>
      <c r="Q162" s="50">
        <f ca="1">COUNTIFS(tbl_PlanilhaB[Projeto],Base_Projetos[[#This Row],[Projeto]],tbl_PlanilhaB[Status],"Não iniciado")</f>
        <v>0</v>
      </c>
      <c r="R16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62" s="52">
        <f ca="1">Base_Projetos[[#This Row],[Tarefas Concluídas]]/Base_Projetos[[#This Row],[Total de tarefas]]</f>
        <v>1</v>
      </c>
    </row>
    <row r="163" spans="1:19" ht="53.25" customHeight="1">
      <c r="A163" s="50">
        <f>A162+1</f>
        <v>159</v>
      </c>
      <c r="B163" s="44" t="s">
        <v>316</v>
      </c>
      <c r="C163" s="44" t="s">
        <v>317</v>
      </c>
      <c r="D163" s="45" t="s">
        <v>22</v>
      </c>
      <c r="E163" s="43" t="s">
        <v>226</v>
      </c>
      <c r="F163" s="45">
        <v>1</v>
      </c>
      <c r="G163" s="46">
        <f>SUMIF(tbl_PlanilhaB[Projeto],Base_Projetos[[#This Row],[Projeto]],tbl_PlanilhaB[Valor previsto])</f>
        <v>0</v>
      </c>
      <c r="H163" s="46">
        <f>SUMIF(tbl_PlanilhaB[Projeto],Base_Projetos[[#This Row],[Projeto]],tbl_PlanilhaB[Valor gasto])</f>
        <v>0</v>
      </c>
      <c r="I163" s="47">
        <f>_xlfn.MINIFS(TAREFAS!E:E,TAREFAS!B:B,Base_Projetos[[#This Row],[Projeto]])</f>
        <v>45901</v>
      </c>
      <c r="J163" s="47">
        <f>_xlfn.MAXIFS(TAREFAS!G:G,TAREFAS!B:B,Base_Projetos[[#This Row],[Projeto]])</f>
        <v>45912</v>
      </c>
      <c r="K163" s="48">
        <f ca="1">IF(Base_Projetos[[#This Row],[Total de tarefas]]=Base_Projetos[[#This Row],[Tarefas não iniciadas]],"Não iniciado",_xlfn.MINIFS(TAREFAS!H:H,TAREFAS!B:B,Base_Projetos[[#This Row],[Projeto]]))</f>
        <v>45901</v>
      </c>
      <c r="L16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45901</v>
      </c>
      <c r="M163" s="49">
        <f ca="1">SUM(Base_Projetos[[#This Row],[Tarefas Concluídas]:[Tarefas não iniciadas]])</f>
        <v>1</v>
      </c>
      <c r="N163" s="49">
        <f ca="1">COUNTIFS(tbl_PlanilhaB[Projeto],Base_Projetos[[#This Row],[Projeto]],tbl_PlanilhaB[Status],"Concluído")</f>
        <v>1</v>
      </c>
      <c r="O163" s="49">
        <f ca="1">COUNTIFS(tbl_PlanilhaB[Projeto],Base_Projetos[[#This Row],[Projeto]],tbl_PlanilhaB[Status],"Em andamento")</f>
        <v>0</v>
      </c>
      <c r="P163" s="49">
        <f ca="1">COUNTIFS(tbl_PlanilhaB[Projeto],Base_Projetos[[#This Row],[Projeto]],tbl_PlanilhaB[Status],"Atrasado")</f>
        <v>0</v>
      </c>
      <c r="Q163" s="50">
        <f ca="1">COUNTIFS(tbl_PlanilhaB[Projeto],Base_Projetos[[#This Row],[Projeto]],tbl_PlanilhaB[Status],"Não iniciado")</f>
        <v>0</v>
      </c>
      <c r="R16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63" s="52">
        <f ca="1">Base_Projetos[[#This Row],[Tarefas Concluídas]]/Base_Projetos[[#This Row],[Total de tarefas]]</f>
        <v>1</v>
      </c>
    </row>
    <row r="164" spans="1:19" ht="54">
      <c r="A164" s="50">
        <f>A163+1</f>
        <v>160</v>
      </c>
      <c r="B164" s="44" t="s">
        <v>318</v>
      </c>
      <c r="C164" s="44" t="s">
        <v>319</v>
      </c>
      <c r="D164" s="45" t="s">
        <v>22</v>
      </c>
      <c r="E164" s="43" t="s">
        <v>226</v>
      </c>
      <c r="F164" s="45">
        <v>1</v>
      </c>
      <c r="G164" s="66">
        <f>SUMIF(tbl_PlanilhaB[Projeto],Base_Projetos[[#This Row],[Projeto]],tbl_PlanilhaB[Valor previsto])</f>
        <v>0</v>
      </c>
      <c r="H164" s="46">
        <f>SUMIF(tbl_PlanilhaB[Projeto],Base_Projetos[[#This Row],[Projeto]],tbl_PlanilhaB[Valor gasto])</f>
        <v>0</v>
      </c>
      <c r="I164" s="47">
        <f>_xlfn.MINIFS(TAREFAS!E:E,TAREFAS!B:B,Base_Projetos[[#This Row],[Projeto]])</f>
        <v>45902</v>
      </c>
      <c r="J164" s="47">
        <f>_xlfn.MAXIFS(TAREFAS!G:G,TAREFAS!B:B,Base_Projetos[[#This Row],[Projeto]])</f>
        <v>45903</v>
      </c>
      <c r="K164" s="48">
        <f ca="1">IF(Base_Projetos[[#This Row],[Total de tarefas]]=Base_Projetos[[#This Row],[Tarefas não iniciadas]],"Não iniciado",_xlfn.MINIFS(TAREFAS!H:H,TAREFAS!B:B,Base_Projetos[[#This Row],[Projeto]]))</f>
        <v>45902</v>
      </c>
      <c r="L16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45902</v>
      </c>
      <c r="M164" s="49">
        <f ca="1">SUM(Base_Projetos[[#This Row],[Tarefas Concluídas]:[Tarefas não iniciadas]])</f>
        <v>1</v>
      </c>
      <c r="N164" s="49">
        <f ca="1">COUNTIFS(tbl_PlanilhaB[Projeto],Base_Projetos[[#This Row],[Projeto]],tbl_PlanilhaB[Status],"Concluído")</f>
        <v>1</v>
      </c>
      <c r="O164" s="49">
        <f ca="1">COUNTIFS(tbl_PlanilhaB[Projeto],Base_Projetos[[#This Row],[Projeto]],tbl_PlanilhaB[Status],"Em andamento")</f>
        <v>0</v>
      </c>
      <c r="P164" s="49">
        <f ca="1">COUNTIFS(tbl_PlanilhaB[Projeto],Base_Projetos[[#This Row],[Projeto]],tbl_PlanilhaB[Status],"Atrasado")</f>
        <v>0</v>
      </c>
      <c r="Q164" s="50">
        <f ca="1">COUNTIFS(tbl_PlanilhaB[Projeto],Base_Projetos[[#This Row],[Projeto]],tbl_PlanilhaB[Status],"Não iniciado")</f>
        <v>0</v>
      </c>
      <c r="R16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64" s="52">
        <f ca="1">Base_Projetos[[#This Row],[Tarefas Concluídas]]/Base_Projetos[[#This Row],[Total de tarefas]]</f>
        <v>1</v>
      </c>
    </row>
    <row r="165" spans="1:19" ht="54">
      <c r="A165" s="50">
        <f>A164+1</f>
        <v>161</v>
      </c>
      <c r="B165" s="44" t="s">
        <v>320</v>
      </c>
      <c r="C165" s="44" t="s">
        <v>319</v>
      </c>
      <c r="D165" s="45" t="s">
        <v>22</v>
      </c>
      <c r="E165" s="43" t="s">
        <v>226</v>
      </c>
      <c r="F165" s="45">
        <v>1</v>
      </c>
      <c r="G165" s="46">
        <f>SUMIF(tbl_PlanilhaB[Projeto],Base_Projetos[[#This Row],[Projeto]],tbl_PlanilhaB[Valor previsto])</f>
        <v>0</v>
      </c>
      <c r="H165" s="46">
        <f>SUMIF(tbl_PlanilhaB[Projeto],Base_Projetos[[#This Row],[Projeto]],tbl_PlanilhaB[Valor gasto])</f>
        <v>0</v>
      </c>
      <c r="I165" s="47">
        <f>_xlfn.MINIFS(TAREFAS!E:E,TAREFAS!B:B,Base_Projetos[[#This Row],[Projeto]])</f>
        <v>45903</v>
      </c>
      <c r="J165" s="47">
        <f>_xlfn.MAXIFS(TAREFAS!G:G,TAREFAS!B:B,Base_Projetos[[#This Row],[Projeto]])</f>
        <v>45904</v>
      </c>
      <c r="K165" s="48">
        <f ca="1">IF(Base_Projetos[[#This Row],[Total de tarefas]]=Base_Projetos[[#This Row],[Tarefas não iniciadas]],"Não iniciado",_xlfn.MINIFS(TAREFAS!H:H,TAREFAS!B:B,Base_Projetos[[#This Row],[Projeto]]))</f>
        <v>45903</v>
      </c>
      <c r="L16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45903</v>
      </c>
      <c r="M165" s="49">
        <f ca="1">SUM(Base_Projetos[[#This Row],[Tarefas Concluídas]:[Tarefas não iniciadas]])</f>
        <v>1</v>
      </c>
      <c r="N165" s="49">
        <f ca="1">COUNTIFS(tbl_PlanilhaB[Projeto],Base_Projetos[[#This Row],[Projeto]],tbl_PlanilhaB[Status],"Concluído")</f>
        <v>1</v>
      </c>
      <c r="O165" s="49">
        <f ca="1">COUNTIFS(tbl_PlanilhaB[Projeto],Base_Projetos[[#This Row],[Projeto]],tbl_PlanilhaB[Status],"Em andamento")</f>
        <v>0</v>
      </c>
      <c r="P165" s="49">
        <f ca="1">COUNTIFS(tbl_PlanilhaB[Projeto],Base_Projetos[[#This Row],[Projeto]],tbl_PlanilhaB[Status],"Atrasado")</f>
        <v>0</v>
      </c>
      <c r="Q165" s="50">
        <f ca="1">COUNTIFS(tbl_PlanilhaB[Projeto],Base_Projetos[[#This Row],[Projeto]],tbl_PlanilhaB[Status],"Não iniciado")</f>
        <v>0</v>
      </c>
      <c r="R16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65" s="52">
        <f ca="1">Base_Projetos[[#This Row],[Tarefas Concluídas]]/Base_Projetos[[#This Row],[Total de tarefas]]</f>
        <v>1</v>
      </c>
    </row>
    <row r="166" spans="1:19" ht="40.5">
      <c r="A166" s="50">
        <f>A165+1</f>
        <v>162</v>
      </c>
      <c r="B166" s="44" t="s">
        <v>321</v>
      </c>
      <c r="C166" s="44" t="s">
        <v>322</v>
      </c>
      <c r="D166" s="45" t="s">
        <v>22</v>
      </c>
      <c r="E166" s="43" t="s">
        <v>226</v>
      </c>
      <c r="F166" s="45">
        <v>1</v>
      </c>
      <c r="G166" s="46">
        <f>SUMIF(tbl_PlanilhaB[Projeto],Base_Projetos[[#This Row],[Projeto]],tbl_PlanilhaB[Valor previsto])</f>
        <v>0</v>
      </c>
      <c r="H166" s="46">
        <f>SUMIF(tbl_PlanilhaB[Projeto],Base_Projetos[[#This Row],[Projeto]],tbl_PlanilhaB[Valor gasto])</f>
        <v>0</v>
      </c>
      <c r="I166" s="47">
        <f>_xlfn.MINIFS(TAREFAS!E:E,TAREFAS!B:B,Base_Projetos[[#This Row],[Projeto]])</f>
        <v>45903</v>
      </c>
      <c r="J166" s="47">
        <f>_xlfn.MAXIFS(TAREFAS!G:G,TAREFAS!B:B,Base_Projetos[[#This Row],[Projeto]])</f>
        <v>45917</v>
      </c>
      <c r="K166" s="48">
        <f ca="1">IF(Base_Projetos[[#This Row],[Total de tarefas]]=Base_Projetos[[#This Row],[Tarefas não iniciadas]],"Não iniciado",_xlfn.MINIFS(TAREFAS!H:H,TAREFAS!B:B,Base_Projetos[[#This Row],[Projeto]]))</f>
        <v>45903</v>
      </c>
      <c r="L16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45903</v>
      </c>
      <c r="M166" s="49">
        <f ca="1">SUM(Base_Projetos[[#This Row],[Tarefas Concluídas]:[Tarefas não iniciadas]])</f>
        <v>1</v>
      </c>
      <c r="N166" s="49">
        <f ca="1">COUNTIFS(tbl_PlanilhaB[Projeto],Base_Projetos[[#This Row],[Projeto]],tbl_PlanilhaB[Status],"Concluído")</f>
        <v>1</v>
      </c>
      <c r="O166" s="49">
        <f ca="1">COUNTIFS(tbl_PlanilhaB[Projeto],Base_Projetos[[#This Row],[Projeto]],tbl_PlanilhaB[Status],"Em andamento")</f>
        <v>0</v>
      </c>
      <c r="P166" s="49">
        <f ca="1">COUNTIFS(tbl_PlanilhaB[Projeto],Base_Projetos[[#This Row],[Projeto]],tbl_PlanilhaB[Status],"Atrasado")</f>
        <v>0</v>
      </c>
      <c r="Q166" s="50">
        <f ca="1">COUNTIFS(tbl_PlanilhaB[Projeto],Base_Projetos[[#This Row],[Projeto]],tbl_PlanilhaB[Status],"Não iniciado")</f>
        <v>0</v>
      </c>
      <c r="R16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66" s="52">
        <f ca="1">Base_Projetos[[#This Row],[Tarefas Concluídas]]/Base_Projetos[[#This Row],[Total de tarefas]]</f>
        <v>1</v>
      </c>
    </row>
    <row r="167" spans="1:19" ht="67.5">
      <c r="A167" s="50">
        <f>A166+1</f>
        <v>163</v>
      </c>
      <c r="B167" s="44" t="s">
        <v>323</v>
      </c>
      <c r="C167" s="44" t="s">
        <v>324</v>
      </c>
      <c r="D167" s="45" t="s">
        <v>22</v>
      </c>
      <c r="E167" s="43" t="s">
        <v>226</v>
      </c>
      <c r="F167" s="45">
        <v>1</v>
      </c>
      <c r="G167" s="46">
        <f>SUMIF(tbl_PlanilhaB[Projeto],Base_Projetos[[#This Row],[Projeto]],tbl_PlanilhaB[Valor previsto])</f>
        <v>0</v>
      </c>
      <c r="H167" s="46">
        <f>SUMIF(tbl_PlanilhaB[Projeto],Base_Projetos[[#This Row],[Projeto]],tbl_PlanilhaB[Valor gasto])</f>
        <v>0</v>
      </c>
      <c r="I167" s="47">
        <f>_xlfn.MINIFS(TAREFAS!E:E,TAREFAS!B:B,Base_Projetos[[#This Row],[Projeto]])</f>
        <v>45905</v>
      </c>
      <c r="J167" s="47">
        <f>_xlfn.MAXIFS(TAREFAS!G:G,TAREFAS!B:B,Base_Projetos[[#This Row],[Projeto]])</f>
        <v>45908</v>
      </c>
      <c r="K167" s="48">
        <f ca="1">IF(Base_Projetos[[#This Row],[Total de tarefas]]=Base_Projetos[[#This Row],[Tarefas não iniciadas]],"Não iniciado",_xlfn.MINIFS(TAREFAS!H:H,TAREFAS!B:B,Base_Projetos[[#This Row],[Projeto]]))</f>
        <v>45905</v>
      </c>
      <c r="L16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45905</v>
      </c>
      <c r="M167" s="49">
        <f ca="1">SUM(Base_Projetos[[#This Row],[Tarefas Concluídas]:[Tarefas não iniciadas]])</f>
        <v>1</v>
      </c>
      <c r="N167" s="49">
        <f ca="1">COUNTIFS(tbl_PlanilhaB[Projeto],Base_Projetos[[#This Row],[Projeto]],tbl_PlanilhaB[Status],"Concluído")</f>
        <v>1</v>
      </c>
      <c r="O167" s="49">
        <f ca="1">COUNTIFS(tbl_PlanilhaB[Projeto],Base_Projetos[[#This Row],[Projeto]],tbl_PlanilhaB[Status],"Em andamento")</f>
        <v>0</v>
      </c>
      <c r="P167" s="49">
        <f ca="1">COUNTIFS(tbl_PlanilhaB[Projeto],Base_Projetos[[#This Row],[Projeto]],tbl_PlanilhaB[Status],"Atrasado")</f>
        <v>0</v>
      </c>
      <c r="Q167" s="50">
        <f ca="1">COUNTIFS(tbl_PlanilhaB[Projeto],Base_Projetos[[#This Row],[Projeto]],tbl_PlanilhaB[Status],"Não iniciado")</f>
        <v>0</v>
      </c>
      <c r="R16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67" s="52">
        <f ca="1">Base_Projetos[[#This Row],[Tarefas Concluídas]]/Base_Projetos[[#This Row],[Total de tarefas]]</f>
        <v>1</v>
      </c>
    </row>
    <row r="168" spans="1:19" ht="27">
      <c r="A168" s="50">
        <f>A167+1</f>
        <v>164</v>
      </c>
      <c r="B168" s="44" t="s">
        <v>325</v>
      </c>
      <c r="C168" s="44" t="s">
        <v>326</v>
      </c>
      <c r="D168" s="45" t="s">
        <v>22</v>
      </c>
      <c r="E168" s="43" t="s">
        <v>146</v>
      </c>
      <c r="F168" s="45">
        <v>1</v>
      </c>
      <c r="G168" s="46">
        <f>SUMIF(tbl_PlanilhaB[Projeto],Base_Projetos[[#This Row],[Projeto]],tbl_PlanilhaB[Valor previsto])</f>
        <v>0</v>
      </c>
      <c r="H168" s="46">
        <f>SUMIF(tbl_PlanilhaB[Projeto],Base_Projetos[[#This Row],[Projeto]],tbl_PlanilhaB[Valor gasto])</f>
        <v>0</v>
      </c>
      <c r="I168" s="47">
        <f>_xlfn.MINIFS(TAREFAS!E:E,TAREFAS!B:B,Base_Projetos[[#This Row],[Projeto]])</f>
        <v>45890</v>
      </c>
      <c r="J168" s="47">
        <f>_xlfn.MAXIFS(TAREFAS!G:G,TAREFAS!B:B,Base_Projetos[[#This Row],[Projeto]])</f>
        <v>45894</v>
      </c>
      <c r="K168" s="48">
        <f ca="1">IF(Base_Projetos[[#This Row],[Total de tarefas]]=Base_Projetos[[#This Row],[Tarefas não iniciadas]],"Não iniciado",_xlfn.MINIFS(TAREFAS!H:H,TAREFAS!B:B,Base_Projetos[[#This Row],[Projeto]]))</f>
        <v>45890</v>
      </c>
      <c r="L16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45890</v>
      </c>
      <c r="M168" s="49">
        <f ca="1">SUM(Base_Projetos[[#This Row],[Tarefas Concluídas]:[Tarefas não iniciadas]])</f>
        <v>1</v>
      </c>
      <c r="N168" s="49">
        <f ca="1">COUNTIFS(tbl_PlanilhaB[Projeto],Base_Projetos[[#This Row],[Projeto]],tbl_PlanilhaB[Status],"Concluído")</f>
        <v>1</v>
      </c>
      <c r="O168" s="49">
        <f ca="1">COUNTIFS(tbl_PlanilhaB[Projeto],Base_Projetos[[#This Row],[Projeto]],tbl_PlanilhaB[Status],"Em andamento")</f>
        <v>0</v>
      </c>
      <c r="P168" s="49">
        <f ca="1">COUNTIFS(tbl_PlanilhaB[Projeto],Base_Projetos[[#This Row],[Projeto]],tbl_PlanilhaB[Status],"Atrasado")</f>
        <v>0</v>
      </c>
      <c r="Q168" s="50">
        <f ca="1">COUNTIFS(tbl_PlanilhaB[Projeto],Base_Projetos[[#This Row],[Projeto]],tbl_PlanilhaB[Status],"Não iniciado")</f>
        <v>0</v>
      </c>
      <c r="R16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68" s="52">
        <f ca="1">Base_Projetos[[#This Row],[Tarefas Concluídas]]/Base_Projetos[[#This Row],[Total de tarefas]]</f>
        <v>1</v>
      </c>
    </row>
    <row r="169" spans="1:19">
      <c r="A169" s="50">
        <f>A168+1</f>
        <v>165</v>
      </c>
      <c r="B169" s="44" t="s">
        <v>327</v>
      </c>
      <c r="C169" s="44" t="s">
        <v>328</v>
      </c>
      <c r="D169" s="45" t="s">
        <v>22</v>
      </c>
      <c r="E169" s="43" t="s">
        <v>146</v>
      </c>
      <c r="F169" s="45">
        <v>1</v>
      </c>
      <c r="G169" s="46">
        <f>SUMIF(tbl_PlanilhaB[Projeto],Base_Projetos[[#This Row],[Projeto]],tbl_PlanilhaB[Valor previsto])</f>
        <v>0</v>
      </c>
      <c r="H169" s="46">
        <f>SUMIF(tbl_PlanilhaB[Projeto],Base_Projetos[[#This Row],[Projeto]],tbl_PlanilhaB[Valor gasto])</f>
        <v>0</v>
      </c>
      <c r="I169" s="47">
        <f>_xlfn.MINIFS(TAREFAS!E:E,TAREFAS!B:B,Base_Projetos[[#This Row],[Projeto]])</f>
        <v>45894</v>
      </c>
      <c r="J169" s="47">
        <f>_xlfn.MAXIFS(TAREFAS!G:G,TAREFAS!B:B,Base_Projetos[[#This Row],[Projeto]])</f>
        <v>45916</v>
      </c>
      <c r="K169" s="48">
        <f ca="1">IF(Base_Projetos[[#This Row],[Total de tarefas]]=Base_Projetos[[#This Row],[Tarefas não iniciadas]],"Não iniciado",_xlfn.MINIFS(TAREFAS!H:H,TAREFAS!B:B,Base_Projetos[[#This Row],[Projeto]]))</f>
        <v>45894</v>
      </c>
      <c r="L16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45894</v>
      </c>
      <c r="M169" s="49">
        <f ca="1">SUM(Base_Projetos[[#This Row],[Tarefas Concluídas]:[Tarefas não iniciadas]])</f>
        <v>1</v>
      </c>
      <c r="N169" s="49">
        <f ca="1">COUNTIFS(tbl_PlanilhaB[Projeto],Base_Projetos[[#This Row],[Projeto]],tbl_PlanilhaB[Status],"Concluído")</f>
        <v>1</v>
      </c>
      <c r="O169" s="49">
        <f ca="1">COUNTIFS(tbl_PlanilhaB[Projeto],Base_Projetos[[#This Row],[Projeto]],tbl_PlanilhaB[Status],"Em andamento")</f>
        <v>0</v>
      </c>
      <c r="P169" s="49">
        <f ca="1">COUNTIFS(tbl_PlanilhaB[Projeto],Base_Projetos[[#This Row],[Projeto]],tbl_PlanilhaB[Status],"Atrasado")</f>
        <v>0</v>
      </c>
      <c r="Q169" s="50">
        <f ca="1">COUNTIFS(tbl_PlanilhaB[Projeto],Base_Projetos[[#This Row],[Projeto]],tbl_PlanilhaB[Status],"Não iniciado")</f>
        <v>0</v>
      </c>
      <c r="R16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69" s="52">
        <f ca="1">Base_Projetos[[#This Row],[Tarefas Concluídas]]/Base_Projetos[[#This Row],[Total de tarefas]]</f>
        <v>1</v>
      </c>
    </row>
    <row r="170" spans="1:19" ht="40.5">
      <c r="A170" s="50">
        <f>A169+1</f>
        <v>166</v>
      </c>
      <c r="B170" s="44" t="s">
        <v>329</v>
      </c>
      <c r="C170" s="44" t="s">
        <v>330</v>
      </c>
      <c r="D170" s="45" t="s">
        <v>22</v>
      </c>
      <c r="E170" s="43" t="s">
        <v>146</v>
      </c>
      <c r="F170" s="45">
        <v>1</v>
      </c>
      <c r="G170" s="46">
        <f>SUMIF(tbl_PlanilhaB[Projeto],Base_Projetos[[#This Row],[Projeto]],tbl_PlanilhaB[Valor previsto])</f>
        <v>0</v>
      </c>
      <c r="H170" s="46">
        <f>SUMIF(tbl_PlanilhaB[Projeto],Base_Projetos[[#This Row],[Projeto]],tbl_PlanilhaB[Valor gasto])</f>
        <v>0</v>
      </c>
      <c r="I170" s="47">
        <f>_xlfn.MINIFS(TAREFAS!E:E,TAREFAS!B:B,Base_Projetos[[#This Row],[Projeto]])</f>
        <v>45897</v>
      </c>
      <c r="J170" s="47">
        <f>_xlfn.MAXIFS(TAREFAS!G:G,TAREFAS!B:B,Base_Projetos[[#This Row],[Projeto]])</f>
        <v>45903</v>
      </c>
      <c r="K170" s="48">
        <f ca="1">IF(Base_Projetos[[#This Row],[Total de tarefas]]=Base_Projetos[[#This Row],[Tarefas não iniciadas]],"Não iniciado",_xlfn.MINIFS(TAREFAS!H:H,TAREFAS!B:B,Base_Projetos[[#This Row],[Projeto]]))</f>
        <v>45897</v>
      </c>
      <c r="L17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45897</v>
      </c>
      <c r="M170" s="49">
        <f ca="1">SUM(Base_Projetos[[#This Row],[Tarefas Concluídas]:[Tarefas não iniciadas]])</f>
        <v>1</v>
      </c>
      <c r="N170" s="49">
        <f ca="1">COUNTIFS(tbl_PlanilhaB[Projeto],Base_Projetos[[#This Row],[Projeto]],tbl_PlanilhaB[Status],"Concluído")</f>
        <v>1</v>
      </c>
      <c r="O170" s="49">
        <f ca="1">COUNTIFS(tbl_PlanilhaB[Projeto],Base_Projetos[[#This Row],[Projeto]],tbl_PlanilhaB[Status],"Em andamento")</f>
        <v>0</v>
      </c>
      <c r="P170" s="49">
        <f ca="1">COUNTIFS(tbl_PlanilhaB[Projeto],Base_Projetos[[#This Row],[Projeto]],tbl_PlanilhaB[Status],"Atrasado")</f>
        <v>0</v>
      </c>
      <c r="Q170" s="50">
        <f ca="1">COUNTIFS(tbl_PlanilhaB[Projeto],Base_Projetos[[#This Row],[Projeto]],tbl_PlanilhaB[Status],"Não iniciado")</f>
        <v>0</v>
      </c>
      <c r="R17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70" s="52">
        <f ca="1">Base_Projetos[[#This Row],[Tarefas Concluídas]]/Base_Projetos[[#This Row],[Total de tarefas]]</f>
        <v>1</v>
      </c>
    </row>
    <row r="171" spans="1:19">
      <c r="A171" s="50">
        <f>A170+1</f>
        <v>167</v>
      </c>
      <c r="B171" s="44" t="s">
        <v>331</v>
      </c>
      <c r="C171" s="44" t="s">
        <v>328</v>
      </c>
      <c r="D171" s="45" t="s">
        <v>22</v>
      </c>
      <c r="E171" s="43" t="s">
        <v>146</v>
      </c>
      <c r="F171" s="45">
        <v>1</v>
      </c>
      <c r="G171" s="46">
        <f>SUMIF(tbl_PlanilhaB[Projeto],Base_Projetos[[#This Row],[Projeto]],tbl_PlanilhaB[Valor previsto])</f>
        <v>0</v>
      </c>
      <c r="H171" s="46">
        <f>SUMIF(tbl_PlanilhaB[Projeto],Base_Projetos[[#This Row],[Projeto]],tbl_PlanilhaB[Valor gasto])</f>
        <v>0</v>
      </c>
      <c r="I171" s="47">
        <f>_xlfn.MINIFS(TAREFAS!E:E,TAREFAS!B:B,Base_Projetos[[#This Row],[Projeto]])</f>
        <v>45904</v>
      </c>
      <c r="J171" s="47">
        <f>_xlfn.MAXIFS(TAREFAS!G:G,TAREFAS!B:B,Base_Projetos[[#This Row],[Projeto]])</f>
        <v>45905</v>
      </c>
      <c r="K171" s="48">
        <f ca="1">IF(Base_Projetos[[#This Row],[Total de tarefas]]=Base_Projetos[[#This Row],[Tarefas não iniciadas]],"Não iniciado",_xlfn.MINIFS(TAREFAS!H:H,TAREFAS!B:B,Base_Projetos[[#This Row],[Projeto]]))</f>
        <v>45904</v>
      </c>
      <c r="L17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45904</v>
      </c>
      <c r="M171" s="49">
        <f ca="1">SUM(Base_Projetos[[#This Row],[Tarefas Concluídas]:[Tarefas não iniciadas]])</f>
        <v>1</v>
      </c>
      <c r="N171" s="49">
        <f ca="1">COUNTIFS(tbl_PlanilhaB[Projeto],Base_Projetos[[#This Row],[Projeto]],tbl_PlanilhaB[Status],"Concluído")</f>
        <v>1</v>
      </c>
      <c r="O171" s="49">
        <f ca="1">COUNTIFS(tbl_PlanilhaB[Projeto],Base_Projetos[[#This Row],[Projeto]],tbl_PlanilhaB[Status],"Em andamento")</f>
        <v>0</v>
      </c>
      <c r="P171" s="49">
        <f ca="1">COUNTIFS(tbl_PlanilhaB[Projeto],Base_Projetos[[#This Row],[Projeto]],tbl_PlanilhaB[Status],"Atrasado")</f>
        <v>0</v>
      </c>
      <c r="Q171" s="50">
        <f ca="1">COUNTIFS(tbl_PlanilhaB[Projeto],Base_Projetos[[#This Row],[Projeto]],tbl_PlanilhaB[Status],"Não iniciado")</f>
        <v>0</v>
      </c>
      <c r="R17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71" s="52">
        <f ca="1">Base_Projetos[[#This Row],[Tarefas Concluídas]]/Base_Projetos[[#This Row],[Total de tarefas]]</f>
        <v>1</v>
      </c>
    </row>
    <row r="172" spans="1:19">
      <c r="A172" s="50">
        <f>A171+1</f>
        <v>168</v>
      </c>
      <c r="B172" s="44" t="s">
        <v>332</v>
      </c>
      <c r="C172" s="44" t="s">
        <v>328</v>
      </c>
      <c r="D172" s="45" t="s">
        <v>22</v>
      </c>
      <c r="E172" s="43" t="s">
        <v>146</v>
      </c>
      <c r="F172" s="45">
        <v>1</v>
      </c>
      <c r="G172" s="46">
        <f>SUMIF(tbl_PlanilhaB[Projeto],Base_Projetos[[#This Row],[Projeto]],tbl_PlanilhaB[Valor previsto])</f>
        <v>0</v>
      </c>
      <c r="H172" s="46">
        <f>SUMIF(tbl_PlanilhaB[Projeto],Base_Projetos[[#This Row],[Projeto]],tbl_PlanilhaB[Valor gasto])</f>
        <v>0</v>
      </c>
      <c r="I172" s="47">
        <f>_xlfn.MINIFS(TAREFAS!E:E,TAREFAS!B:B,Base_Projetos[[#This Row],[Projeto]])</f>
        <v>45905</v>
      </c>
      <c r="J172" s="47">
        <f>_xlfn.MAXIFS(TAREFAS!G:G,TAREFAS!B:B,Base_Projetos[[#This Row],[Projeto]])</f>
        <v>45908</v>
      </c>
      <c r="K172" s="48">
        <f ca="1">IF(Base_Projetos[[#This Row],[Total de tarefas]]=Base_Projetos[[#This Row],[Tarefas não iniciadas]],"Não iniciado",_xlfn.MINIFS(TAREFAS!H:H,TAREFAS!B:B,Base_Projetos[[#This Row],[Projeto]]))</f>
        <v>45905</v>
      </c>
      <c r="L17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45905</v>
      </c>
      <c r="M172" s="49">
        <f ca="1">SUM(Base_Projetos[[#This Row],[Tarefas Concluídas]:[Tarefas não iniciadas]])</f>
        <v>1</v>
      </c>
      <c r="N172" s="49">
        <f ca="1">COUNTIFS(tbl_PlanilhaB[Projeto],Base_Projetos[[#This Row],[Projeto]],tbl_PlanilhaB[Status],"Concluído")</f>
        <v>1</v>
      </c>
      <c r="O172" s="49">
        <f ca="1">COUNTIFS(tbl_PlanilhaB[Projeto],Base_Projetos[[#This Row],[Projeto]],tbl_PlanilhaB[Status],"Em andamento")</f>
        <v>0</v>
      </c>
      <c r="P172" s="49">
        <f ca="1">COUNTIFS(tbl_PlanilhaB[Projeto],Base_Projetos[[#This Row],[Projeto]],tbl_PlanilhaB[Status],"Atrasado")</f>
        <v>0</v>
      </c>
      <c r="Q172" s="50">
        <f ca="1">COUNTIFS(tbl_PlanilhaB[Projeto],Base_Projetos[[#This Row],[Projeto]],tbl_PlanilhaB[Status],"Não iniciado")</f>
        <v>0</v>
      </c>
      <c r="R17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72" s="52">
        <f ca="1">Base_Projetos[[#This Row],[Tarefas Concluídas]]/Base_Projetos[[#This Row],[Total de tarefas]]</f>
        <v>1</v>
      </c>
    </row>
    <row r="173" spans="1:19" ht="40.5">
      <c r="A173" s="50">
        <f>A172+1</f>
        <v>169</v>
      </c>
      <c r="B173" s="44" t="s">
        <v>323</v>
      </c>
      <c r="C173" s="44" t="s">
        <v>333</v>
      </c>
      <c r="D173" s="45" t="s">
        <v>22</v>
      </c>
      <c r="E173" s="43" t="s">
        <v>226</v>
      </c>
      <c r="F173" s="45">
        <v>1</v>
      </c>
      <c r="G173" s="46">
        <f>SUMIF(tbl_PlanilhaB[Projeto],Base_Projetos[[#This Row],[Projeto]],tbl_PlanilhaB[Valor previsto])</f>
        <v>0</v>
      </c>
      <c r="H173" s="46">
        <f>SUMIF(tbl_PlanilhaB[Projeto],Base_Projetos[[#This Row],[Projeto]],tbl_PlanilhaB[Valor gasto])</f>
        <v>0</v>
      </c>
      <c r="I173" s="47">
        <f>_xlfn.MINIFS(TAREFAS!E:E,TAREFAS!B:B,Base_Projetos[[#This Row],[Projeto]])</f>
        <v>45905</v>
      </c>
      <c r="J173" s="47">
        <f>_xlfn.MAXIFS(TAREFAS!G:G,TAREFAS!B:B,Base_Projetos[[#This Row],[Projeto]])</f>
        <v>45908</v>
      </c>
      <c r="K173" s="48">
        <f ca="1">IF(Base_Projetos[[#This Row],[Total de tarefas]]=Base_Projetos[[#This Row],[Tarefas não iniciadas]],"Não iniciado",_xlfn.MINIFS(TAREFAS!H:H,TAREFAS!B:B,Base_Projetos[[#This Row],[Projeto]]))</f>
        <v>45905</v>
      </c>
      <c r="L17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45905</v>
      </c>
      <c r="M173" s="49">
        <f ca="1">SUM(Base_Projetos[[#This Row],[Tarefas Concluídas]:[Tarefas não iniciadas]])</f>
        <v>1</v>
      </c>
      <c r="N173" s="49">
        <f ca="1">COUNTIFS(tbl_PlanilhaB[Projeto],Base_Projetos[[#This Row],[Projeto]],tbl_PlanilhaB[Status],"Concluído")</f>
        <v>1</v>
      </c>
      <c r="O173" s="49">
        <f ca="1">COUNTIFS(tbl_PlanilhaB[Projeto],Base_Projetos[[#This Row],[Projeto]],tbl_PlanilhaB[Status],"Em andamento")</f>
        <v>0</v>
      </c>
      <c r="P173" s="49">
        <f ca="1">COUNTIFS(tbl_PlanilhaB[Projeto],Base_Projetos[[#This Row],[Projeto]],tbl_PlanilhaB[Status],"Atrasado")</f>
        <v>0</v>
      </c>
      <c r="Q173" s="50">
        <f ca="1">COUNTIFS(tbl_PlanilhaB[Projeto],Base_Projetos[[#This Row],[Projeto]],tbl_PlanilhaB[Status],"Não iniciado")</f>
        <v>0</v>
      </c>
      <c r="R17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73" s="52">
        <f ca="1">Base_Projetos[[#This Row],[Tarefas Concluídas]]/Base_Projetos[[#This Row],[Total de tarefas]]</f>
        <v>1</v>
      </c>
    </row>
    <row r="174" spans="1:19" ht="54">
      <c r="A174" s="50">
        <v>170</v>
      </c>
      <c r="B174" s="44" t="s">
        <v>334</v>
      </c>
      <c r="C174" s="44" t="s">
        <v>335</v>
      </c>
      <c r="D174" s="45" t="s">
        <v>22</v>
      </c>
      <c r="E174" s="43" t="s">
        <v>118</v>
      </c>
      <c r="F174" s="45">
        <v>1</v>
      </c>
      <c r="G174" s="46">
        <f>SUMIF(tbl_PlanilhaB[Projeto],Base_Projetos[[#This Row],[Projeto]],tbl_PlanilhaB[Valor previsto])</f>
        <v>0</v>
      </c>
      <c r="H174" s="46">
        <f>SUMIF(tbl_PlanilhaB[Projeto],Base_Projetos[[#This Row],[Projeto]],tbl_PlanilhaB[Valor gasto])</f>
        <v>0</v>
      </c>
      <c r="I174" s="47">
        <f>_xlfn.MINIFS(TAREFAS!E:E,TAREFAS!B:B,Base_Projetos[[#This Row],[Projeto]])</f>
        <v>45888</v>
      </c>
      <c r="J174" s="47">
        <f>_xlfn.MAXIFS(TAREFAS!G:G,TAREFAS!B:B,Base_Projetos[[#This Row],[Projeto]])</f>
        <v>45895</v>
      </c>
      <c r="K174" s="48">
        <f ca="1">IF(Base_Projetos[[#This Row],[Total de tarefas]]=Base_Projetos[[#This Row],[Tarefas não iniciadas]],"Não iniciado",_xlfn.MINIFS(TAREFAS!H:H,TAREFAS!B:B,Base_Projetos[[#This Row],[Projeto]]))</f>
        <v>45888</v>
      </c>
      <c r="L17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45891</v>
      </c>
      <c r="M174" s="49">
        <f ca="1">SUM(Base_Projetos[[#This Row],[Tarefas Concluídas]:[Tarefas não iniciadas]])</f>
        <v>3</v>
      </c>
      <c r="N174" s="49">
        <f ca="1">COUNTIFS(tbl_PlanilhaB[Projeto],Base_Projetos[[#This Row],[Projeto]],tbl_PlanilhaB[Status],"Concluído")</f>
        <v>3</v>
      </c>
      <c r="O174" s="49">
        <f ca="1">COUNTIFS(tbl_PlanilhaB[Projeto],Base_Projetos[[#This Row],[Projeto]],tbl_PlanilhaB[Status],"Em andamento")</f>
        <v>0</v>
      </c>
      <c r="P174" s="49">
        <f ca="1">COUNTIFS(tbl_PlanilhaB[Projeto],Base_Projetos[[#This Row],[Projeto]],tbl_PlanilhaB[Status],"Atrasado")</f>
        <v>0</v>
      </c>
      <c r="Q174" s="50">
        <f ca="1">COUNTIFS(tbl_PlanilhaB[Projeto],Base_Projetos[[#This Row],[Projeto]],tbl_PlanilhaB[Status],"Não iniciado")</f>
        <v>0</v>
      </c>
      <c r="R17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74" s="52">
        <f ca="1">Base_Projetos[[#This Row],[Tarefas Concluídas]]/Base_Projetos[[#This Row],[Total de tarefas]]</f>
        <v>1</v>
      </c>
    </row>
    <row r="175" spans="1:19" ht="40.5">
      <c r="A175" s="50">
        <v>171</v>
      </c>
      <c r="B175" s="44" t="s">
        <v>336</v>
      </c>
      <c r="C175" s="44" t="s">
        <v>337</v>
      </c>
      <c r="D175" s="45" t="s">
        <v>61</v>
      </c>
      <c r="E175" s="43" t="s">
        <v>118</v>
      </c>
      <c r="F175" s="45">
        <v>1</v>
      </c>
      <c r="G175" s="46">
        <f>SUMIF(tbl_PlanilhaB[Projeto],Base_Projetos[[#This Row],[Projeto]],tbl_PlanilhaB[Valor previsto])</f>
        <v>0</v>
      </c>
      <c r="H175" s="46">
        <f>SUMIF(tbl_PlanilhaB[Projeto],Base_Projetos[[#This Row],[Projeto]],tbl_PlanilhaB[Valor gasto])</f>
        <v>0</v>
      </c>
      <c r="I175" s="47">
        <f>_xlfn.MINIFS(TAREFAS!E:E,TAREFAS!B:B,Base_Projetos[[#This Row],[Projeto]])</f>
        <v>45901</v>
      </c>
      <c r="J175" s="47">
        <f>_xlfn.MAXIFS(TAREFAS!G:G,TAREFAS!B:B,Base_Projetos[[#This Row],[Projeto]])</f>
        <v>45930</v>
      </c>
      <c r="K175" s="48">
        <f ca="1">IF(Base_Projetos[[#This Row],[Total de tarefas]]=Base_Projetos[[#This Row],[Tarefas não iniciadas]],"Não iniciado",_xlfn.MINIFS(TAREFAS!H:H,TAREFAS!B:B,Base_Projetos[[#This Row],[Projeto]]))</f>
        <v>45901</v>
      </c>
      <c r="L17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45929</v>
      </c>
      <c r="M175" s="49">
        <f ca="1">SUM(Base_Projetos[[#This Row],[Tarefas Concluídas]:[Tarefas não iniciadas]])</f>
        <v>3</v>
      </c>
      <c r="N175" s="49">
        <f ca="1">COUNTIFS(tbl_PlanilhaB[Projeto],Base_Projetos[[#This Row],[Projeto]],tbl_PlanilhaB[Status],"Concluído")</f>
        <v>3</v>
      </c>
      <c r="O175" s="49">
        <f ca="1">COUNTIFS(tbl_PlanilhaB[Projeto],Base_Projetos[[#This Row],[Projeto]],tbl_PlanilhaB[Status],"Em andamento")</f>
        <v>0</v>
      </c>
      <c r="P175" s="49">
        <f ca="1">COUNTIFS(tbl_PlanilhaB[Projeto],Base_Projetos[[#This Row],[Projeto]],tbl_PlanilhaB[Status],"Atrasado")</f>
        <v>0</v>
      </c>
      <c r="Q175" s="50">
        <f ca="1">COUNTIFS(tbl_PlanilhaB[Projeto],Base_Projetos[[#This Row],[Projeto]],tbl_PlanilhaB[Status],"Não iniciado")</f>
        <v>0</v>
      </c>
      <c r="R17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75" s="52">
        <f ca="1">Base_Projetos[[#This Row],[Tarefas Concluídas]]/Base_Projetos[[#This Row],[Total de tarefas]]</f>
        <v>1</v>
      </c>
    </row>
    <row r="176" spans="1:19" ht="27">
      <c r="A176" s="50">
        <v>172</v>
      </c>
      <c r="B176" s="44" t="s">
        <v>338</v>
      </c>
      <c r="C176" s="44" t="s">
        <v>339</v>
      </c>
      <c r="D176" s="45" t="s">
        <v>22</v>
      </c>
      <c r="E176" s="43" t="s">
        <v>202</v>
      </c>
      <c r="F176" s="45">
        <v>1</v>
      </c>
      <c r="G176" s="46">
        <f>SUMIF(tbl_PlanilhaB[Projeto],Base_Projetos[[#This Row],[Projeto]],tbl_PlanilhaB[Valor previsto])</f>
        <v>0</v>
      </c>
      <c r="H176" s="46">
        <f>SUMIF(tbl_PlanilhaB[Projeto],Base_Projetos[[#This Row],[Projeto]],tbl_PlanilhaB[Valor gasto])</f>
        <v>0</v>
      </c>
      <c r="I176" s="47">
        <f>_xlfn.MINIFS(TAREFAS!E:E,TAREFAS!B:B,Base_Projetos[[#This Row],[Projeto]])</f>
        <v>45895</v>
      </c>
      <c r="J176" s="47">
        <f>_xlfn.MAXIFS(TAREFAS!G:G,TAREFAS!B:B,Base_Projetos[[#This Row],[Projeto]])</f>
        <v>45911</v>
      </c>
      <c r="K176" s="48">
        <f ca="1">IF(Base_Projetos[[#This Row],[Total de tarefas]]=Base_Projetos[[#This Row],[Tarefas não iniciadas]],"Não iniciado",_xlfn.MINIFS(TAREFAS!H:H,TAREFAS!B:B,Base_Projetos[[#This Row],[Projeto]]))</f>
        <v>45895</v>
      </c>
      <c r="L17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45909</v>
      </c>
      <c r="M176" s="49">
        <f ca="1">SUM(Base_Projetos[[#This Row],[Tarefas Concluídas]:[Tarefas não iniciadas]])</f>
        <v>6</v>
      </c>
      <c r="N176" s="49">
        <f ca="1">COUNTIFS(tbl_PlanilhaB[Projeto],Base_Projetos[[#This Row],[Projeto]],tbl_PlanilhaB[Status],"Concluído")</f>
        <v>6</v>
      </c>
      <c r="O176" s="49">
        <f ca="1">COUNTIFS(tbl_PlanilhaB[Projeto],Base_Projetos[[#This Row],[Projeto]],tbl_PlanilhaB[Status],"Em andamento")</f>
        <v>0</v>
      </c>
      <c r="P176" s="49">
        <f ca="1">COUNTIFS(tbl_PlanilhaB[Projeto],Base_Projetos[[#This Row],[Projeto]],tbl_PlanilhaB[Status],"Atrasado")</f>
        <v>0</v>
      </c>
      <c r="Q176" s="50">
        <f ca="1">COUNTIFS(tbl_PlanilhaB[Projeto],Base_Projetos[[#This Row],[Projeto]],tbl_PlanilhaB[Status],"Não iniciado")</f>
        <v>0</v>
      </c>
      <c r="R17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76" s="52">
        <f ca="1">Base_Projetos[[#This Row],[Tarefas Concluídas]]/Base_Projetos[[#This Row],[Total de tarefas]]</f>
        <v>1</v>
      </c>
    </row>
    <row r="177" spans="1:19" ht="27">
      <c r="A177" s="50">
        <f>A176+1</f>
        <v>173</v>
      </c>
      <c r="B177" s="44" t="s">
        <v>340</v>
      </c>
      <c r="C177" s="44" t="s">
        <v>341</v>
      </c>
      <c r="D177" s="45" t="s">
        <v>22</v>
      </c>
      <c r="E177" s="43" t="s">
        <v>226</v>
      </c>
      <c r="F177" s="45">
        <v>1</v>
      </c>
      <c r="G177" s="46">
        <f>SUMIF(tbl_PlanilhaB[Projeto],Base_Projetos[[#This Row],[Projeto]],tbl_PlanilhaB[Valor previsto])</f>
        <v>0</v>
      </c>
      <c r="H177" s="46">
        <f>SUMIF(tbl_PlanilhaB[Projeto],Base_Projetos[[#This Row],[Projeto]],tbl_PlanilhaB[Valor gasto])</f>
        <v>0</v>
      </c>
      <c r="I177" s="47">
        <f>_xlfn.MINIFS(TAREFAS!E:E,TAREFAS!B:B,Base_Projetos[[#This Row],[Projeto]])</f>
        <v>45910</v>
      </c>
      <c r="J177" s="47">
        <f>_xlfn.MAXIFS(TAREFAS!G:G,TAREFAS!B:B,Base_Projetos[[#This Row],[Projeto]])</f>
        <v>45911</v>
      </c>
      <c r="K177" s="48">
        <f ca="1">IF(Base_Projetos[[#This Row],[Total de tarefas]]=Base_Projetos[[#This Row],[Tarefas não iniciadas]],"Não iniciado",_xlfn.MINIFS(TAREFAS!H:H,TAREFAS!B:B,Base_Projetos[[#This Row],[Projeto]]))</f>
        <v>45910</v>
      </c>
      <c r="L17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45910</v>
      </c>
      <c r="M177" s="49">
        <f ca="1">SUM(Base_Projetos[[#This Row],[Tarefas Concluídas]:[Tarefas não iniciadas]])</f>
        <v>1</v>
      </c>
      <c r="N177" s="49">
        <f ca="1">COUNTIFS(tbl_PlanilhaB[Projeto],Base_Projetos[[#This Row],[Projeto]],tbl_PlanilhaB[Status],"Concluído")</f>
        <v>1</v>
      </c>
      <c r="O177" s="49">
        <f ca="1">COUNTIFS(tbl_PlanilhaB[Projeto],Base_Projetos[[#This Row],[Projeto]],tbl_PlanilhaB[Status],"Em andamento")</f>
        <v>0</v>
      </c>
      <c r="P177" s="49">
        <f ca="1">COUNTIFS(tbl_PlanilhaB[Projeto],Base_Projetos[[#This Row],[Projeto]],tbl_PlanilhaB[Status],"Atrasado")</f>
        <v>0</v>
      </c>
      <c r="Q177" s="50">
        <f ca="1">COUNTIFS(tbl_PlanilhaB[Projeto],Base_Projetos[[#This Row],[Projeto]],tbl_PlanilhaB[Status],"Não iniciado")</f>
        <v>0</v>
      </c>
      <c r="R17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77" s="52">
        <f ca="1">Base_Projetos[[#This Row],[Tarefas Concluídas]]/Base_Projetos[[#This Row],[Total de tarefas]]</f>
        <v>1</v>
      </c>
    </row>
    <row r="178" spans="1:19" ht="40.5">
      <c r="A178" s="50">
        <f>A177+1</f>
        <v>174</v>
      </c>
      <c r="B178" s="44" t="s">
        <v>342</v>
      </c>
      <c r="C178" s="44" t="s">
        <v>343</v>
      </c>
      <c r="D178" s="45" t="s">
        <v>22</v>
      </c>
      <c r="E178" s="43" t="s">
        <v>237</v>
      </c>
      <c r="F178" s="45">
        <v>1</v>
      </c>
      <c r="G178" s="46">
        <f>SUMIF(tbl_PlanilhaB[Projeto],Base_Projetos[[#This Row],[Projeto]],tbl_PlanilhaB[Valor previsto])</f>
        <v>0</v>
      </c>
      <c r="H178" s="46">
        <f>SUMIF(tbl_PlanilhaB[Projeto],Base_Projetos[[#This Row],[Projeto]],tbl_PlanilhaB[Valor gasto])</f>
        <v>0</v>
      </c>
      <c r="I178" s="47">
        <f>_xlfn.MINIFS(TAREFAS!E:E,TAREFAS!B:B,Base_Projetos[[#This Row],[Projeto]])</f>
        <v>45915</v>
      </c>
      <c r="J178" s="47">
        <f>_xlfn.MAXIFS(TAREFAS!G:G,TAREFAS!B:B,Base_Projetos[[#This Row],[Projeto]])</f>
        <v>45916</v>
      </c>
      <c r="K178" s="48">
        <f>IF(Base_Projetos[[#This Row],[Total de tarefas]]=Base_Projetos[[#This Row],[Tarefas não iniciadas]],"Não iniciado",_xlfn.MINIFS(TAREFAS!H:H,TAREFAS!B:B,Base_Projetos[[#This Row],[Projeto]]))</f>
        <v>45915</v>
      </c>
      <c r="L178" s="48">
        <f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45915</v>
      </c>
      <c r="M178" s="49">
        <f>SUM(Base_Projetos[[#This Row],[Tarefas Concluídas]:[Tarefas não iniciadas]])</f>
        <v>1</v>
      </c>
      <c r="N178" s="49">
        <f>COUNTIFS(tbl_PlanilhaB[Projeto],Base_Projetos[[#This Row],[Projeto]],tbl_PlanilhaB[Status],"Concluído")</f>
        <v>1</v>
      </c>
      <c r="O178" s="49">
        <f>COUNTIFS(tbl_PlanilhaB[Projeto],Base_Projetos[[#This Row],[Projeto]],tbl_PlanilhaB[Status],"Em andamento")</f>
        <v>0</v>
      </c>
      <c r="P178" s="49">
        <f>COUNTIFS(tbl_PlanilhaB[Projeto],Base_Projetos[[#This Row],[Projeto]],tbl_PlanilhaB[Status],"Atrasado")</f>
        <v>0</v>
      </c>
      <c r="Q178" s="50">
        <f>COUNTIFS(tbl_PlanilhaB[Projeto],Base_Projetos[[#This Row],[Projeto]],tbl_PlanilhaB[Status],"Não iniciado")</f>
        <v>0</v>
      </c>
      <c r="R178" s="51" t="str">
        <f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78" s="52">
        <f>Base_Projetos[[#This Row],[Tarefas Concluídas]]/Base_Projetos[[#This Row],[Total de tarefas]]</f>
        <v>1</v>
      </c>
    </row>
    <row r="179" spans="1:19" ht="54">
      <c r="A179" s="50">
        <f>A178+1</f>
        <v>175</v>
      </c>
      <c r="B179" s="44" t="s">
        <v>344</v>
      </c>
      <c r="C179" s="44" t="s">
        <v>345</v>
      </c>
      <c r="D179" s="45" t="s">
        <v>22</v>
      </c>
      <c r="E179" s="43" t="s">
        <v>237</v>
      </c>
      <c r="F179" s="45">
        <v>1</v>
      </c>
      <c r="G179" s="46">
        <f>SUMIF(tbl_PlanilhaB[Projeto],Base_Projetos[[#This Row],[Projeto]],tbl_PlanilhaB[Valor previsto])</f>
        <v>0</v>
      </c>
      <c r="H179" s="46">
        <f>SUMIF(tbl_PlanilhaB[Projeto],Base_Projetos[[#This Row],[Projeto]],tbl_PlanilhaB[Valor gasto])</f>
        <v>0</v>
      </c>
      <c r="I179" s="47">
        <f>_xlfn.MINIFS(TAREFAS!E:E,TAREFAS!B:B,Base_Projetos[[#This Row],[Projeto]])</f>
        <v>45922</v>
      </c>
      <c r="J179" s="47">
        <f>_xlfn.MAXIFS(TAREFAS!G:G,TAREFAS!B:B,Base_Projetos[[#This Row],[Projeto]])</f>
        <v>45923</v>
      </c>
      <c r="K179" s="48">
        <f ca="1">IF(Base_Projetos[[#This Row],[Total de tarefas]]=Base_Projetos[[#This Row],[Tarefas não iniciadas]],"Não iniciado",_xlfn.MINIFS(TAREFAS!H:H,TAREFAS!B:B,Base_Projetos[[#This Row],[Projeto]]))</f>
        <v>45922</v>
      </c>
      <c r="L17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45922</v>
      </c>
      <c r="M179" s="49">
        <f ca="1">SUM(Base_Projetos[[#This Row],[Tarefas Concluídas]:[Tarefas não iniciadas]])</f>
        <v>1</v>
      </c>
      <c r="N179" s="49">
        <f ca="1">COUNTIFS(tbl_PlanilhaB[Projeto],Base_Projetos[[#This Row],[Projeto]],tbl_PlanilhaB[Status],"Concluído")</f>
        <v>1</v>
      </c>
      <c r="O179" s="49">
        <f ca="1">COUNTIFS(tbl_PlanilhaB[Projeto],Base_Projetos[[#This Row],[Projeto]],tbl_PlanilhaB[Status],"Em andamento")</f>
        <v>0</v>
      </c>
      <c r="P179" s="49">
        <f ca="1">COUNTIFS(tbl_PlanilhaB[Projeto],Base_Projetos[[#This Row],[Projeto]],tbl_PlanilhaB[Status],"Atrasado")</f>
        <v>0</v>
      </c>
      <c r="Q179" s="50">
        <f ca="1">COUNTIFS(tbl_PlanilhaB[Projeto],Base_Projetos[[#This Row],[Projeto]],tbl_PlanilhaB[Status],"Não iniciado")</f>
        <v>0</v>
      </c>
      <c r="R17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79" s="52">
        <f ca="1">Base_Projetos[[#This Row],[Tarefas Concluídas]]/Base_Projetos[[#This Row],[Total de tarefas]]</f>
        <v>1</v>
      </c>
    </row>
    <row r="180" spans="1:19" ht="54">
      <c r="A180" s="50">
        <f>A179+1</f>
        <v>176</v>
      </c>
      <c r="B180" s="44" t="s">
        <v>346</v>
      </c>
      <c r="C180" s="44" t="s">
        <v>347</v>
      </c>
      <c r="D180" s="45" t="s">
        <v>22</v>
      </c>
      <c r="E180" s="43" t="s">
        <v>118</v>
      </c>
      <c r="F180" s="45">
        <v>1</v>
      </c>
      <c r="G180" s="46">
        <f>SUMIF(tbl_PlanilhaB[Projeto],Base_Projetos[[#This Row],[Projeto]],tbl_PlanilhaB[Valor previsto])</f>
        <v>0</v>
      </c>
      <c r="H180" s="46">
        <f>SUMIF(tbl_PlanilhaB[Projeto],Base_Projetos[[#This Row],[Projeto]],tbl_PlanilhaB[Valor gasto])</f>
        <v>0</v>
      </c>
      <c r="I180" s="47">
        <f>_xlfn.MINIFS(TAREFAS!E:E,TAREFAS!B:B,Base_Projetos[[#This Row],[Projeto]])</f>
        <v>45931</v>
      </c>
      <c r="J180" s="47">
        <f>_xlfn.MAXIFS(TAREFAS!G:G,TAREFAS!B:B,Base_Projetos[[#This Row],[Projeto]])</f>
        <v>45936</v>
      </c>
      <c r="K180" s="48">
        <f ca="1">IF(Base_Projetos[[#This Row],[Total de tarefas]]=Base_Projetos[[#This Row],[Tarefas não iniciadas]],"Não iniciado",_xlfn.MINIFS(TAREFAS!H:H,TAREFAS!B:B,Base_Projetos[[#This Row],[Projeto]]))</f>
        <v>45931</v>
      </c>
      <c r="L18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45933</v>
      </c>
      <c r="M180" s="49">
        <f ca="1">SUM(Base_Projetos[[#This Row],[Tarefas Concluídas]:[Tarefas não iniciadas]])</f>
        <v>3</v>
      </c>
      <c r="N180" s="49">
        <f ca="1">COUNTIFS(tbl_PlanilhaB[Projeto],Base_Projetos[[#This Row],[Projeto]],tbl_PlanilhaB[Status],"Concluído")</f>
        <v>3</v>
      </c>
      <c r="O180" s="49">
        <f ca="1">COUNTIFS(tbl_PlanilhaB[Projeto],Base_Projetos[[#This Row],[Projeto]],tbl_PlanilhaB[Status],"Em andamento")</f>
        <v>0</v>
      </c>
      <c r="P180" s="49">
        <f ca="1">COUNTIFS(tbl_PlanilhaB[Projeto],Base_Projetos[[#This Row],[Projeto]],tbl_PlanilhaB[Status],"Atrasado")</f>
        <v>0</v>
      </c>
      <c r="Q180" s="50">
        <f ca="1">COUNTIFS(tbl_PlanilhaB[Projeto],Base_Projetos[[#This Row],[Projeto]],tbl_PlanilhaB[Status],"Não iniciado")</f>
        <v>0</v>
      </c>
      <c r="R18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80" s="52">
        <f ca="1">Base_Projetos[[#This Row],[Tarefas Concluídas]]/Base_Projetos[[#This Row],[Total de tarefas]]</f>
        <v>1</v>
      </c>
    </row>
    <row r="181" spans="1:19">
      <c r="A181" s="50">
        <f>A180+1</f>
        <v>177</v>
      </c>
      <c r="B181" s="44" t="s">
        <v>348</v>
      </c>
      <c r="C181" s="44" t="s">
        <v>349</v>
      </c>
      <c r="D181" s="45" t="s">
        <v>61</v>
      </c>
      <c r="E181" s="43" t="s">
        <v>146</v>
      </c>
      <c r="F181" s="45">
        <v>1</v>
      </c>
      <c r="G181" s="46">
        <f>SUMIF(tbl_PlanilhaB[Projeto],Base_Projetos[[#This Row],[Projeto]],tbl_PlanilhaB[Valor previsto])</f>
        <v>0</v>
      </c>
      <c r="H181" s="46">
        <f>SUMIF(tbl_PlanilhaB[Projeto],Base_Projetos[[#This Row],[Projeto]],tbl_PlanilhaB[Valor gasto])</f>
        <v>0</v>
      </c>
      <c r="I181" s="47">
        <f>_xlfn.MINIFS(TAREFAS!E:E,TAREFAS!B:B,Base_Projetos[[#This Row],[Projeto]])</f>
        <v>45911</v>
      </c>
      <c r="J181" s="47">
        <f>_xlfn.MAXIFS(TAREFAS!G:G,TAREFAS!B:B,Base_Projetos[[#This Row],[Projeto]])</f>
        <v>45968</v>
      </c>
      <c r="K181" s="48">
        <f ca="1">IF(Base_Projetos[[#This Row],[Total de tarefas]]=Base_Projetos[[#This Row],[Tarefas não iniciadas]],"Não iniciado",_xlfn.MINIFS(TAREFAS!H:H,TAREFAS!B:B,Base_Projetos[[#This Row],[Projeto]]))</f>
        <v>45911</v>
      </c>
      <c r="L181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181" s="49">
        <f ca="1">SUM(Base_Projetos[[#This Row],[Tarefas Concluídas]:[Tarefas não iniciadas]])</f>
        <v>8</v>
      </c>
      <c r="N181" s="49">
        <f ca="1">COUNTIFS(tbl_PlanilhaB[Projeto],Base_Projetos[[#This Row],[Projeto]],tbl_PlanilhaB[Status],"Concluído")</f>
        <v>7</v>
      </c>
      <c r="O181" s="49">
        <f ca="1">COUNTIFS(tbl_PlanilhaB[Projeto],Base_Projetos[[#This Row],[Projeto]],tbl_PlanilhaB[Status],"Em andamento")</f>
        <v>0</v>
      </c>
      <c r="P181" s="49">
        <f ca="1">COUNTIFS(tbl_PlanilhaB[Projeto],Base_Projetos[[#This Row],[Projeto]],tbl_PlanilhaB[Status],"Atrasado")</f>
        <v>1</v>
      </c>
      <c r="Q181" s="50">
        <f ca="1">COUNTIFS(tbl_PlanilhaB[Projeto],Base_Projetos[[#This Row],[Projeto]],tbl_PlanilhaB[Status],"Não iniciado")</f>
        <v>0</v>
      </c>
      <c r="R18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Atrasado</v>
      </c>
      <c r="S181" s="52">
        <f ca="1">Base_Projetos[[#This Row],[Tarefas Concluídas]]/Base_Projetos[[#This Row],[Total de tarefas]]</f>
        <v>0.875</v>
      </c>
    </row>
    <row r="182" spans="1:19">
      <c r="A182" s="50">
        <f>A181+1</f>
        <v>178</v>
      </c>
      <c r="B182" s="44" t="s">
        <v>350</v>
      </c>
      <c r="C182" s="44" t="s">
        <v>351</v>
      </c>
      <c r="D182" s="45" t="s">
        <v>22</v>
      </c>
      <c r="E182" s="43" t="s">
        <v>146</v>
      </c>
      <c r="F182" s="45">
        <v>1</v>
      </c>
      <c r="G182" s="46">
        <f>SUMIF(tbl_PlanilhaB[Projeto],Base_Projetos[[#This Row],[Projeto]],tbl_PlanilhaB[Valor previsto])</f>
        <v>0</v>
      </c>
      <c r="H182" s="46">
        <f>SUMIF(tbl_PlanilhaB[Projeto],Base_Projetos[[#This Row],[Projeto]],tbl_PlanilhaB[Valor gasto])</f>
        <v>0</v>
      </c>
      <c r="I182" s="47">
        <f>_xlfn.MINIFS(TAREFAS!E:E,TAREFAS!B:B,Base_Projetos[[#This Row],[Projeto]])</f>
        <v>45915</v>
      </c>
      <c r="J182" s="47">
        <f>_xlfn.MAXIFS(TAREFAS!G:G,TAREFAS!B:B,Base_Projetos[[#This Row],[Projeto]])</f>
        <v>45916</v>
      </c>
      <c r="K182" s="48">
        <f ca="1">IF(Base_Projetos[[#This Row],[Total de tarefas]]=Base_Projetos[[#This Row],[Tarefas não iniciadas]],"Não iniciado",_xlfn.MINIFS(TAREFAS!H:H,TAREFAS!B:B,Base_Projetos[[#This Row],[Projeto]]))</f>
        <v>45916</v>
      </c>
      <c r="L18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45916</v>
      </c>
      <c r="M182" s="49">
        <f ca="1">SUM(Base_Projetos[[#This Row],[Tarefas Concluídas]:[Tarefas não iniciadas]])</f>
        <v>1</v>
      </c>
      <c r="N182" s="49">
        <f ca="1">COUNTIFS(tbl_PlanilhaB[Projeto],Base_Projetos[[#This Row],[Projeto]],tbl_PlanilhaB[Status],"Concluído")</f>
        <v>1</v>
      </c>
      <c r="O182" s="49">
        <f ca="1">COUNTIFS(tbl_PlanilhaB[Projeto],Base_Projetos[[#This Row],[Projeto]],tbl_PlanilhaB[Status],"Em andamento")</f>
        <v>0</v>
      </c>
      <c r="P182" s="49">
        <f ca="1">COUNTIFS(tbl_PlanilhaB[Projeto],Base_Projetos[[#This Row],[Projeto]],tbl_PlanilhaB[Status],"Atrasado")</f>
        <v>0</v>
      </c>
      <c r="Q182" s="50">
        <f ca="1">COUNTIFS(tbl_PlanilhaB[Projeto],Base_Projetos[[#This Row],[Projeto]],tbl_PlanilhaB[Status],"Não iniciado")</f>
        <v>0</v>
      </c>
      <c r="R18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82" s="52">
        <f ca="1">Base_Projetos[[#This Row],[Tarefas Concluídas]]/Base_Projetos[[#This Row],[Total de tarefas]]</f>
        <v>1</v>
      </c>
    </row>
    <row r="183" spans="1:19">
      <c r="A183" s="50">
        <f>A182+1</f>
        <v>179</v>
      </c>
      <c r="B183" s="44" t="s">
        <v>352</v>
      </c>
      <c r="C183" s="44" t="s">
        <v>349</v>
      </c>
      <c r="D183" s="45" t="s">
        <v>61</v>
      </c>
      <c r="E183" s="43" t="s">
        <v>146</v>
      </c>
      <c r="F183" s="45">
        <v>1</v>
      </c>
      <c r="G183" s="46">
        <f>SUMIF(tbl_PlanilhaB[Projeto],Base_Projetos[[#This Row],[Projeto]],tbl_PlanilhaB[Valor previsto])</f>
        <v>0</v>
      </c>
      <c r="H183" s="46">
        <f>SUMIF(tbl_PlanilhaB[Projeto],Base_Projetos[[#This Row],[Projeto]],tbl_PlanilhaB[Valor gasto])</f>
        <v>0</v>
      </c>
      <c r="I183" s="47">
        <f>_xlfn.MINIFS(TAREFAS!E:E,TAREFAS!B:B,Base_Projetos[[#This Row],[Projeto]])</f>
        <v>45920</v>
      </c>
      <c r="J183" s="47">
        <f>_xlfn.MAXIFS(TAREFAS!G:G,TAREFAS!B:B,Base_Projetos[[#This Row],[Projeto]])</f>
        <v>45940</v>
      </c>
      <c r="K183" s="48">
        <f ca="1">IF(Base_Projetos[[#This Row],[Total de tarefas]]=Base_Projetos[[#This Row],[Tarefas não iniciadas]],"Não iniciado",_xlfn.MINIFS(TAREFAS!H:H,TAREFAS!B:B,Base_Projetos[[#This Row],[Projeto]]))</f>
        <v>45920</v>
      </c>
      <c r="L183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183" s="49">
        <f ca="1">SUM(Base_Projetos[[#This Row],[Tarefas Concluídas]:[Tarefas não iniciadas]])</f>
        <v>1</v>
      </c>
      <c r="N183" s="49">
        <f ca="1">COUNTIFS(tbl_PlanilhaB[Projeto],Base_Projetos[[#This Row],[Projeto]],tbl_PlanilhaB[Status],"Concluído")</f>
        <v>0</v>
      </c>
      <c r="O183" s="49">
        <f ca="1">COUNTIFS(tbl_PlanilhaB[Projeto],Base_Projetos[[#This Row],[Projeto]],tbl_PlanilhaB[Status],"Em andamento")</f>
        <v>0</v>
      </c>
      <c r="P183" s="49">
        <f ca="1">COUNTIFS(tbl_PlanilhaB[Projeto],Base_Projetos[[#This Row],[Projeto]],tbl_PlanilhaB[Status],"Atrasado")</f>
        <v>1</v>
      </c>
      <c r="Q183" s="50">
        <f ca="1">COUNTIFS(tbl_PlanilhaB[Projeto],Base_Projetos[[#This Row],[Projeto]],tbl_PlanilhaB[Status],"Não iniciado")</f>
        <v>0</v>
      </c>
      <c r="R18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Atrasado</v>
      </c>
      <c r="S183" s="52">
        <f ca="1">Base_Projetos[[#This Row],[Tarefas Concluídas]]/Base_Projetos[[#This Row],[Total de tarefas]]</f>
        <v>0</v>
      </c>
    </row>
    <row r="184" spans="1:19" ht="27">
      <c r="A184" s="50">
        <f>A183+1</f>
        <v>180</v>
      </c>
      <c r="B184" s="44" t="s">
        <v>353</v>
      </c>
      <c r="C184" s="44" t="s">
        <v>328</v>
      </c>
      <c r="D184" s="45" t="s">
        <v>22</v>
      </c>
      <c r="E184" s="43" t="s">
        <v>146</v>
      </c>
      <c r="F184" s="45">
        <v>1</v>
      </c>
      <c r="G184" s="46">
        <f>SUMIF(tbl_PlanilhaB[Projeto],Base_Projetos[[#This Row],[Projeto]],tbl_PlanilhaB[Valor previsto])</f>
        <v>0</v>
      </c>
      <c r="H184" s="46">
        <f>SUMIF(tbl_PlanilhaB[Projeto],Base_Projetos[[#This Row],[Projeto]],tbl_PlanilhaB[Valor gasto])</f>
        <v>0</v>
      </c>
      <c r="I184" s="47">
        <f>_xlfn.MINIFS(TAREFAS!E:E,TAREFAS!B:B,Base_Projetos[[#This Row],[Projeto]])</f>
        <v>45926</v>
      </c>
      <c r="J184" s="47">
        <f>_xlfn.MAXIFS(TAREFAS!G:G,TAREFAS!B:B,Base_Projetos[[#This Row],[Projeto]])</f>
        <v>45931</v>
      </c>
      <c r="K184" s="48">
        <f ca="1">IF(Base_Projetos[[#This Row],[Total de tarefas]]=Base_Projetos[[#This Row],[Tarefas não iniciadas]],"Não iniciado",_xlfn.MINIFS(TAREFAS!H:H,TAREFAS!B:B,Base_Projetos[[#This Row],[Projeto]]))</f>
        <v>45926</v>
      </c>
      <c r="L18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45926</v>
      </c>
      <c r="M184" s="49">
        <f ca="1">SUM(Base_Projetos[[#This Row],[Tarefas Concluídas]:[Tarefas não iniciadas]])</f>
        <v>1</v>
      </c>
      <c r="N184" s="49">
        <f ca="1">COUNTIFS(tbl_PlanilhaB[Projeto],Base_Projetos[[#This Row],[Projeto]],tbl_PlanilhaB[Status],"Concluído")</f>
        <v>1</v>
      </c>
      <c r="O184" s="49">
        <f ca="1">COUNTIFS(tbl_PlanilhaB[Projeto],Base_Projetos[[#This Row],[Projeto]],tbl_PlanilhaB[Status],"Em andamento")</f>
        <v>0</v>
      </c>
      <c r="P184" s="49">
        <f ca="1">COUNTIFS(tbl_PlanilhaB[Projeto],Base_Projetos[[#This Row],[Projeto]],tbl_PlanilhaB[Status],"Atrasado")</f>
        <v>0</v>
      </c>
      <c r="Q184" s="50">
        <f ca="1">COUNTIFS(tbl_PlanilhaB[Projeto],Base_Projetos[[#This Row],[Projeto]],tbl_PlanilhaB[Status],"Não iniciado")</f>
        <v>0</v>
      </c>
      <c r="R18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84" s="52">
        <f ca="1">Base_Projetos[[#This Row],[Tarefas Concluídas]]/Base_Projetos[[#This Row],[Total de tarefas]]</f>
        <v>1</v>
      </c>
    </row>
    <row r="185" spans="1:19" ht="40.5">
      <c r="A185" s="50">
        <f>A184+1</f>
        <v>181</v>
      </c>
      <c r="B185" s="44" t="s">
        <v>354</v>
      </c>
      <c r="C185" s="44" t="s">
        <v>355</v>
      </c>
      <c r="D185" s="45" t="s">
        <v>22</v>
      </c>
      <c r="E185" s="43" t="s">
        <v>226</v>
      </c>
      <c r="F185" s="45">
        <v>1</v>
      </c>
      <c r="G185" s="46">
        <f>SUMIF(tbl_PlanilhaB[Projeto],Base_Projetos[[#This Row],[Projeto]],tbl_PlanilhaB[Valor previsto])</f>
        <v>0</v>
      </c>
      <c r="H185" s="46">
        <f>SUMIF(tbl_PlanilhaB[Projeto],Base_Projetos[[#This Row],[Projeto]],tbl_PlanilhaB[Valor gasto])</f>
        <v>0</v>
      </c>
      <c r="I185" s="47">
        <f>_xlfn.MINIFS(TAREFAS!E:E,TAREFAS!B:B,Base_Projetos[[#This Row],[Projeto]])</f>
        <v>45930</v>
      </c>
      <c r="J185" s="47">
        <f>_xlfn.MAXIFS(TAREFAS!G:G,TAREFAS!B:B,Base_Projetos[[#This Row],[Projeto]])</f>
        <v>45931</v>
      </c>
      <c r="K185" s="48">
        <f ca="1">IF(Base_Projetos[[#This Row],[Total de tarefas]]=Base_Projetos[[#This Row],[Tarefas não iniciadas]],"Não iniciado",_xlfn.MINIFS(TAREFAS!H:H,TAREFAS!B:B,Base_Projetos[[#This Row],[Projeto]]))</f>
        <v>45930</v>
      </c>
      <c r="L18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45930</v>
      </c>
      <c r="M185" s="49">
        <f ca="1">SUM(Base_Projetos[[#This Row],[Tarefas Concluídas]:[Tarefas não iniciadas]])</f>
        <v>1</v>
      </c>
      <c r="N185" s="49">
        <f ca="1">COUNTIFS(tbl_PlanilhaB[Projeto],Base_Projetos[[#This Row],[Projeto]],tbl_PlanilhaB[Status],"Concluído")</f>
        <v>1</v>
      </c>
      <c r="O185" s="49">
        <f ca="1">COUNTIFS(tbl_PlanilhaB[Projeto],Base_Projetos[[#This Row],[Projeto]],tbl_PlanilhaB[Status],"Em andamento")</f>
        <v>0</v>
      </c>
      <c r="P185" s="49">
        <f ca="1">COUNTIFS(tbl_PlanilhaB[Projeto],Base_Projetos[[#This Row],[Projeto]],tbl_PlanilhaB[Status],"Atrasado")</f>
        <v>0</v>
      </c>
      <c r="Q185" s="50">
        <f ca="1">COUNTIFS(tbl_PlanilhaB[Projeto],Base_Projetos[[#This Row],[Projeto]],tbl_PlanilhaB[Status],"Não iniciado")</f>
        <v>0</v>
      </c>
      <c r="R18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85" s="52">
        <f ca="1">Base_Projetos[[#This Row],[Tarefas Concluídas]]/Base_Projetos[[#This Row],[Total de tarefas]]</f>
        <v>1</v>
      </c>
    </row>
    <row r="186" spans="1:19" ht="27">
      <c r="A186" s="50">
        <f>A185+1</f>
        <v>182</v>
      </c>
      <c r="B186" s="44" t="s">
        <v>356</v>
      </c>
      <c r="C186" s="44" t="s">
        <v>357</v>
      </c>
      <c r="D186" s="45" t="s">
        <v>22</v>
      </c>
      <c r="E186" s="43" t="s">
        <v>226</v>
      </c>
      <c r="F186" s="45">
        <v>1</v>
      </c>
      <c r="G186" s="46">
        <f>SUMIF(tbl_PlanilhaB[Projeto],Base_Projetos[[#This Row],[Projeto]],tbl_PlanilhaB[Valor previsto])</f>
        <v>0</v>
      </c>
      <c r="H186" s="46">
        <f>SUMIF(tbl_PlanilhaB[Projeto],Base_Projetos[[#This Row],[Projeto]],tbl_PlanilhaB[Valor gasto])</f>
        <v>0</v>
      </c>
      <c r="I186" s="47">
        <f>_xlfn.MINIFS(TAREFAS!E:E,TAREFAS!B:B,Base_Projetos[[#This Row],[Projeto]])</f>
        <v>45954</v>
      </c>
      <c r="J186" s="47">
        <f>_xlfn.MAXIFS(TAREFAS!G:G,TAREFAS!B:B,Base_Projetos[[#This Row],[Projeto]])</f>
        <v>45954</v>
      </c>
      <c r="K186" s="48">
        <f ca="1">IF(Base_Projetos[[#This Row],[Total de tarefas]]=Base_Projetos[[#This Row],[Tarefas não iniciadas]],"Não iniciado",_xlfn.MINIFS(TAREFAS!H:H,TAREFAS!B:B,Base_Projetos[[#This Row],[Projeto]]))</f>
        <v>45954</v>
      </c>
      <c r="L18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45954</v>
      </c>
      <c r="M186" s="49">
        <f ca="1">SUM(Base_Projetos[[#This Row],[Tarefas Concluídas]:[Tarefas não iniciadas]])</f>
        <v>1</v>
      </c>
      <c r="N186" s="49">
        <f ca="1">COUNTIFS(tbl_PlanilhaB[Projeto],Base_Projetos[[#This Row],[Projeto]],tbl_PlanilhaB[Status],"Concluído")</f>
        <v>1</v>
      </c>
      <c r="O186" s="49">
        <f ca="1">COUNTIFS(tbl_PlanilhaB[Projeto],Base_Projetos[[#This Row],[Projeto]],tbl_PlanilhaB[Status],"Em andamento")</f>
        <v>0</v>
      </c>
      <c r="P186" s="49">
        <f ca="1">COUNTIFS(tbl_PlanilhaB[Projeto],Base_Projetos[[#This Row],[Projeto]],tbl_PlanilhaB[Status],"Atrasado")</f>
        <v>0</v>
      </c>
      <c r="Q186" s="50">
        <f ca="1">COUNTIFS(tbl_PlanilhaB[Projeto],Base_Projetos[[#This Row],[Projeto]],tbl_PlanilhaB[Status],"Não iniciado")</f>
        <v>0</v>
      </c>
      <c r="R18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86" s="52">
        <f ca="1">Base_Projetos[[#This Row],[Tarefas Concluídas]]/Base_Projetos[[#This Row],[Total de tarefas]]</f>
        <v>1</v>
      </c>
    </row>
    <row r="187" spans="1:19" ht="27">
      <c r="A187" s="50">
        <f>A186+1</f>
        <v>183</v>
      </c>
      <c r="B187" s="44" t="s">
        <v>358</v>
      </c>
      <c r="C187" s="44" t="s">
        <v>359</v>
      </c>
      <c r="D187" s="45" t="s">
        <v>22</v>
      </c>
      <c r="E187" s="43" t="s">
        <v>226</v>
      </c>
      <c r="F187" s="45">
        <v>1</v>
      </c>
      <c r="G187" s="46">
        <f>SUMIF(tbl_PlanilhaB[Projeto],Base_Projetos[[#This Row],[Projeto]],tbl_PlanilhaB[Valor previsto])</f>
        <v>0</v>
      </c>
      <c r="H187" s="46">
        <f>SUMIF(tbl_PlanilhaB[Projeto],Base_Projetos[[#This Row],[Projeto]],tbl_PlanilhaB[Valor gasto])</f>
        <v>0</v>
      </c>
      <c r="I187" s="47">
        <f>_xlfn.MINIFS(TAREFAS!E:E,TAREFAS!B:B,Base_Projetos[[#This Row],[Projeto]])</f>
        <v>45952</v>
      </c>
      <c r="J187" s="47">
        <f>_xlfn.MAXIFS(TAREFAS!G:G,TAREFAS!B:B,Base_Projetos[[#This Row],[Projeto]])</f>
        <v>45952</v>
      </c>
      <c r="K187" s="48">
        <f ca="1">IF(Base_Projetos[[#This Row],[Total de tarefas]]=Base_Projetos[[#This Row],[Tarefas não iniciadas]],"Não iniciado",_xlfn.MINIFS(TAREFAS!H:H,TAREFAS!B:B,Base_Projetos[[#This Row],[Projeto]]))</f>
        <v>45952</v>
      </c>
      <c r="L18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45952</v>
      </c>
      <c r="M187" s="49">
        <f ca="1">SUM(Base_Projetos[[#This Row],[Tarefas Concluídas]:[Tarefas não iniciadas]])</f>
        <v>1</v>
      </c>
      <c r="N187" s="49">
        <f ca="1">COUNTIFS(tbl_PlanilhaB[Projeto],Base_Projetos[[#This Row],[Projeto]],tbl_PlanilhaB[Status],"Concluído")</f>
        <v>1</v>
      </c>
      <c r="O187" s="49">
        <f ca="1">COUNTIFS(tbl_PlanilhaB[Projeto],Base_Projetos[[#This Row],[Projeto]],tbl_PlanilhaB[Status],"Em andamento")</f>
        <v>0</v>
      </c>
      <c r="P187" s="49">
        <f ca="1">COUNTIFS(tbl_PlanilhaB[Projeto],Base_Projetos[[#This Row],[Projeto]],tbl_PlanilhaB[Status],"Atrasado")</f>
        <v>0</v>
      </c>
      <c r="Q187" s="50">
        <f ca="1">COUNTIFS(tbl_PlanilhaB[Projeto],Base_Projetos[[#This Row],[Projeto]],tbl_PlanilhaB[Status],"Não iniciado")</f>
        <v>0</v>
      </c>
      <c r="R18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87" s="52">
        <f ca="1">Base_Projetos[[#This Row],[Tarefas Concluídas]]/Base_Projetos[[#This Row],[Total de tarefas]]</f>
        <v>1</v>
      </c>
    </row>
    <row r="188" spans="1:19" ht="40.5">
      <c r="A188" s="50">
        <f>A187+1</f>
        <v>184</v>
      </c>
      <c r="B188" s="44" t="s">
        <v>360</v>
      </c>
      <c r="C188" s="44" t="s">
        <v>361</v>
      </c>
      <c r="D188" s="45" t="s">
        <v>22</v>
      </c>
      <c r="E188" s="43" t="s">
        <v>237</v>
      </c>
      <c r="F188" s="45">
        <v>1</v>
      </c>
      <c r="G188" s="46">
        <f>SUMIF(tbl_PlanilhaB[Projeto],Base_Projetos[[#This Row],[Projeto]],tbl_PlanilhaB[Valor previsto])</f>
        <v>0</v>
      </c>
      <c r="H188" s="46">
        <f>SUMIF(tbl_PlanilhaB[Projeto],Base_Projetos[[#This Row],[Projeto]],tbl_PlanilhaB[Valor gasto])</f>
        <v>0</v>
      </c>
      <c r="I188" s="47">
        <f>_xlfn.MINIFS(TAREFAS!E:E,TAREFAS!B:B,Base_Projetos[[#This Row],[Projeto]])</f>
        <v>45950</v>
      </c>
      <c r="J188" s="47">
        <f>_xlfn.MAXIFS(TAREFAS!G:G,TAREFAS!B:B,Base_Projetos[[#This Row],[Projeto]])</f>
        <v>45953</v>
      </c>
      <c r="K188" s="48">
        <f ca="1">IF(Base_Projetos[[#This Row],[Total de tarefas]]=Base_Projetos[[#This Row],[Tarefas não iniciadas]],"Não iniciado",_xlfn.MINIFS(TAREFAS!H:H,TAREFAS!B:B,Base_Projetos[[#This Row],[Projeto]]))</f>
        <v>45950</v>
      </c>
      <c r="L18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45950</v>
      </c>
      <c r="M188" s="49">
        <f ca="1">SUM(Base_Projetos[[#This Row],[Tarefas Concluídas]:[Tarefas não iniciadas]])</f>
        <v>1</v>
      </c>
      <c r="N188" s="49">
        <f ca="1">COUNTIFS(tbl_PlanilhaB[Projeto],Base_Projetos[[#This Row],[Projeto]],tbl_PlanilhaB[Status],"Concluído")</f>
        <v>1</v>
      </c>
      <c r="O188" s="49">
        <f ca="1">COUNTIFS(tbl_PlanilhaB[Projeto],Base_Projetos[[#This Row],[Projeto]],tbl_PlanilhaB[Status],"Em andamento")</f>
        <v>0</v>
      </c>
      <c r="P188" s="49">
        <f ca="1">COUNTIFS(tbl_PlanilhaB[Projeto],Base_Projetos[[#This Row],[Projeto]],tbl_PlanilhaB[Status],"Atrasado")</f>
        <v>0</v>
      </c>
      <c r="Q188" s="50">
        <f ca="1">COUNTIFS(tbl_PlanilhaB[Projeto],Base_Projetos[[#This Row],[Projeto]],tbl_PlanilhaB[Status],"Não iniciado")</f>
        <v>0</v>
      </c>
      <c r="R18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88" s="52">
        <f ca="1">Base_Projetos[[#This Row],[Tarefas Concluídas]]/Base_Projetos[[#This Row],[Total de tarefas]]</f>
        <v>1</v>
      </c>
    </row>
    <row r="189" spans="1:19" ht="27">
      <c r="A189" s="50">
        <f>A188+1</f>
        <v>185</v>
      </c>
      <c r="B189" s="44" t="s">
        <v>362</v>
      </c>
      <c r="C189" s="44" t="s">
        <v>363</v>
      </c>
      <c r="D189" s="45" t="s">
        <v>22</v>
      </c>
      <c r="E189" s="43" t="s">
        <v>237</v>
      </c>
      <c r="F189" s="45"/>
      <c r="G189" s="46">
        <f>SUMIF(tbl_PlanilhaB[Projeto],Base_Projetos[[#This Row],[Projeto]],tbl_PlanilhaB[Valor previsto])</f>
        <v>0</v>
      </c>
      <c r="H189" s="46">
        <f>SUMIF(tbl_PlanilhaB[Projeto],Base_Projetos[[#This Row],[Projeto]],tbl_PlanilhaB[Valor gasto])</f>
        <v>0</v>
      </c>
      <c r="I189" s="47">
        <f>_xlfn.MINIFS(TAREFAS!E:E,TAREFAS!B:B,Base_Projetos[[#This Row],[Projeto]])</f>
        <v>45957</v>
      </c>
      <c r="J189" s="47">
        <f>_xlfn.MAXIFS(TAREFAS!G:G,TAREFAS!B:B,Base_Projetos[[#This Row],[Projeto]])</f>
        <v>45958</v>
      </c>
      <c r="K189" s="48">
        <f ca="1">IF(Base_Projetos[[#This Row],[Total de tarefas]]=Base_Projetos[[#This Row],[Tarefas não iniciadas]],"Não iniciado",_xlfn.MINIFS(TAREFAS!H:H,TAREFAS!B:B,Base_Projetos[[#This Row],[Projeto]]))</f>
        <v>45957</v>
      </c>
      <c r="L18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45957</v>
      </c>
      <c r="M189" s="49">
        <f ca="1">SUM(Base_Projetos[[#This Row],[Tarefas Concluídas]:[Tarefas não iniciadas]])</f>
        <v>1</v>
      </c>
      <c r="N189" s="49">
        <f ca="1">COUNTIFS(tbl_PlanilhaB[Projeto],Base_Projetos[[#This Row],[Projeto]],tbl_PlanilhaB[Status],"Concluído")</f>
        <v>1</v>
      </c>
      <c r="O189" s="49">
        <f ca="1">COUNTIFS(tbl_PlanilhaB[Projeto],Base_Projetos[[#This Row],[Projeto]],tbl_PlanilhaB[Status],"Em andamento")</f>
        <v>0</v>
      </c>
      <c r="P189" s="49">
        <f ca="1">COUNTIFS(tbl_PlanilhaB[Projeto],Base_Projetos[[#This Row],[Projeto]],tbl_PlanilhaB[Status],"Atrasado")</f>
        <v>0</v>
      </c>
      <c r="Q189" s="50">
        <f ca="1">COUNTIFS(tbl_PlanilhaB[Projeto],Base_Projetos[[#This Row],[Projeto]],tbl_PlanilhaB[Status],"Não iniciado")</f>
        <v>0</v>
      </c>
      <c r="R18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89" s="52">
        <f ca="1">Base_Projetos[[#This Row],[Tarefas Concluídas]]/Base_Projetos[[#This Row],[Total de tarefas]]</f>
        <v>1</v>
      </c>
    </row>
    <row r="190" spans="1:19" ht="24.75">
      <c r="A190" s="50">
        <f>A189+1</f>
        <v>186</v>
      </c>
      <c r="B190" s="44" t="s">
        <v>364</v>
      </c>
      <c r="C190" s="44" t="s">
        <v>365</v>
      </c>
      <c r="D190" s="45" t="s">
        <v>22</v>
      </c>
      <c r="E190" s="43" t="s">
        <v>146</v>
      </c>
      <c r="F190" s="45">
        <v>1</v>
      </c>
      <c r="G190" s="46">
        <f>SUMIF(tbl_PlanilhaB[Projeto],Base_Projetos[[#This Row],[Projeto]],tbl_PlanilhaB[Valor previsto])</f>
        <v>0</v>
      </c>
      <c r="H190" s="46">
        <f>SUMIF(tbl_PlanilhaB[Projeto],Base_Projetos[[#This Row],[Projeto]],tbl_PlanilhaB[Valor gasto])</f>
        <v>0</v>
      </c>
      <c r="I190" s="47">
        <f>_xlfn.MINIFS(TAREFAS!E:E,TAREFAS!B:B,Base_Projetos[[#This Row],[Projeto]])</f>
        <v>45938</v>
      </c>
      <c r="J190" s="47">
        <f>_xlfn.MAXIFS(TAREFAS!G:G,TAREFAS!B:B,Base_Projetos[[#This Row],[Projeto]])</f>
        <v>45940</v>
      </c>
      <c r="K190" s="48">
        <f ca="1">IF(Base_Projetos[[#This Row],[Total de tarefas]]=Base_Projetos[[#This Row],[Tarefas não iniciadas]],"Não iniciado",_xlfn.MINIFS(TAREFAS!H:H,TAREFAS!B:B,Base_Projetos[[#This Row],[Projeto]]))</f>
        <v>45969</v>
      </c>
      <c r="L19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45969</v>
      </c>
      <c r="M190" s="49">
        <f ca="1">SUM(Base_Projetos[[#This Row],[Tarefas Concluídas]:[Tarefas não iniciadas]])</f>
        <v>1</v>
      </c>
      <c r="N190" s="49">
        <f ca="1">COUNTIFS(tbl_PlanilhaB[Projeto],Base_Projetos[[#This Row],[Projeto]],tbl_PlanilhaB[Status],"Concluído")</f>
        <v>1</v>
      </c>
      <c r="O190" s="49">
        <f ca="1">COUNTIFS(tbl_PlanilhaB[Projeto],Base_Projetos[[#This Row],[Projeto]],tbl_PlanilhaB[Status],"Em andamento")</f>
        <v>0</v>
      </c>
      <c r="P190" s="49">
        <f ca="1">COUNTIFS(tbl_PlanilhaB[Projeto],Base_Projetos[[#This Row],[Projeto]],tbl_PlanilhaB[Status],"Atrasado")</f>
        <v>0</v>
      </c>
      <c r="Q190" s="50">
        <f ca="1">COUNTIFS(tbl_PlanilhaB[Projeto],Base_Projetos[[#This Row],[Projeto]],tbl_PlanilhaB[Status],"Não iniciado")</f>
        <v>0</v>
      </c>
      <c r="R19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90" s="52">
        <f ca="1">Base_Projetos[[#This Row],[Tarefas Concluídas]]/Base_Projetos[[#This Row],[Total de tarefas]]</f>
        <v>1</v>
      </c>
    </row>
    <row r="191" spans="1:19" ht="40.5">
      <c r="A191" s="50">
        <f>A190+1</f>
        <v>187</v>
      </c>
      <c r="B191" s="44" t="s">
        <v>366</v>
      </c>
      <c r="C191" s="44" t="s">
        <v>367</v>
      </c>
      <c r="D191" s="45" t="s">
        <v>22</v>
      </c>
      <c r="E191" s="43" t="s">
        <v>237</v>
      </c>
      <c r="F191" s="45">
        <v>1</v>
      </c>
      <c r="G191" s="46">
        <f>SUMIF(tbl_PlanilhaB[Projeto],Base_Projetos[[#This Row],[Projeto]],tbl_PlanilhaB[Valor previsto])</f>
        <v>0</v>
      </c>
      <c r="H191" s="46">
        <f>SUMIF(tbl_PlanilhaB[Projeto],Base_Projetos[[#This Row],[Projeto]],tbl_PlanilhaB[Valor gasto])</f>
        <v>0</v>
      </c>
      <c r="I191" s="47">
        <f>_xlfn.MINIFS(TAREFAS!E:E,TAREFAS!B:B,Base_Projetos[[#This Row],[Projeto]])</f>
        <v>45959</v>
      </c>
      <c r="J191" s="47">
        <f>_xlfn.MAXIFS(TAREFAS!G:G,TAREFAS!B:B,Base_Projetos[[#This Row],[Projeto]])</f>
        <v>45993</v>
      </c>
      <c r="K191" s="48">
        <f ca="1">IF(Base_Projetos[[#This Row],[Total de tarefas]]=Base_Projetos[[#This Row],[Tarefas não iniciadas]],"Não iniciado",_xlfn.MINIFS(TAREFAS!H:H,TAREFAS!B:B,Base_Projetos[[#This Row],[Projeto]]))</f>
        <v>45959</v>
      </c>
      <c r="L19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45965</v>
      </c>
      <c r="M191" s="49">
        <f ca="1">SUM(Base_Projetos[[#This Row],[Tarefas Concluídas]:[Tarefas não iniciadas]])</f>
        <v>3</v>
      </c>
      <c r="N191" s="49">
        <f ca="1">COUNTIFS(tbl_PlanilhaB[Projeto],Base_Projetos[[#This Row],[Projeto]],tbl_PlanilhaB[Status],"Concluído")</f>
        <v>3</v>
      </c>
      <c r="O191" s="49">
        <f ca="1">COUNTIFS(tbl_PlanilhaB[Projeto],Base_Projetos[[#This Row],[Projeto]],tbl_PlanilhaB[Status],"Em andamento")</f>
        <v>0</v>
      </c>
      <c r="P191" s="49">
        <f ca="1">COUNTIFS(tbl_PlanilhaB[Projeto],Base_Projetos[[#This Row],[Projeto]],tbl_PlanilhaB[Status],"Atrasado")</f>
        <v>0</v>
      </c>
      <c r="Q191" s="50">
        <f ca="1">COUNTIFS(tbl_PlanilhaB[Projeto],Base_Projetos[[#This Row],[Projeto]],tbl_PlanilhaB[Status],"Não iniciado")</f>
        <v>0</v>
      </c>
      <c r="R19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91" s="52">
        <f ca="1">Base_Projetos[[#This Row],[Tarefas Concluídas]]/Base_Projetos[[#This Row],[Total de tarefas]]</f>
        <v>1</v>
      </c>
    </row>
    <row r="192" spans="1:19" ht="54">
      <c r="A192" s="50">
        <f>A191+1</f>
        <v>188</v>
      </c>
      <c r="B192" s="44" t="s">
        <v>368</v>
      </c>
      <c r="C192" s="44" t="s">
        <v>369</v>
      </c>
      <c r="D192" s="45" t="s">
        <v>22</v>
      </c>
      <c r="E192" s="43" t="s">
        <v>237</v>
      </c>
      <c r="F192" s="45"/>
      <c r="G192" s="46">
        <f>SUMIF(tbl_PlanilhaB[Projeto],Base_Projetos[[#This Row],[Projeto]],tbl_PlanilhaB[Valor previsto])</f>
        <v>0</v>
      </c>
      <c r="H192" s="46">
        <f>SUMIF(tbl_PlanilhaB[Projeto],Base_Projetos[[#This Row],[Projeto]],tbl_PlanilhaB[Valor gasto])</f>
        <v>0</v>
      </c>
      <c r="I192" s="47">
        <f>_xlfn.MINIFS(TAREFAS!E:E,TAREFAS!B:B,Base_Projetos[[#This Row],[Projeto]])</f>
        <v>45961</v>
      </c>
      <c r="J192" s="47">
        <f>_xlfn.MAXIFS(TAREFAS!G:G,TAREFAS!B:B,Base_Projetos[[#This Row],[Projeto]])</f>
        <v>45968</v>
      </c>
      <c r="K192" s="48">
        <f ca="1">IF(Base_Projetos[[#This Row],[Total de tarefas]]=Base_Projetos[[#This Row],[Tarefas não iniciadas]],"Não iniciado",_xlfn.MINIFS(TAREFAS!H:H,TAREFAS!B:B,Base_Projetos[[#This Row],[Projeto]]))</f>
        <v>45972</v>
      </c>
      <c r="L19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45972</v>
      </c>
      <c r="M192" s="49">
        <f ca="1">SUM(Base_Projetos[[#This Row],[Tarefas Concluídas]:[Tarefas não iniciadas]])</f>
        <v>1</v>
      </c>
      <c r="N192" s="49">
        <f ca="1">COUNTIFS(tbl_PlanilhaB[Projeto],Base_Projetos[[#This Row],[Projeto]],tbl_PlanilhaB[Status],"Concluído")</f>
        <v>1</v>
      </c>
      <c r="O192" s="49">
        <f ca="1">COUNTIFS(tbl_PlanilhaB[Projeto],Base_Projetos[[#This Row],[Projeto]],tbl_PlanilhaB[Status],"Em andamento")</f>
        <v>0</v>
      </c>
      <c r="P192" s="49">
        <f ca="1">COUNTIFS(tbl_PlanilhaB[Projeto],Base_Projetos[[#This Row],[Projeto]],tbl_PlanilhaB[Status],"Atrasado")</f>
        <v>0</v>
      </c>
      <c r="Q192" s="50">
        <f ca="1">COUNTIFS(tbl_PlanilhaB[Projeto],Base_Projetos[[#This Row],[Projeto]],tbl_PlanilhaB[Status],"Não iniciado")</f>
        <v>0</v>
      </c>
      <c r="R19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92" s="52">
        <f ca="1">Base_Projetos[[#This Row],[Tarefas Concluídas]]/Base_Projetos[[#This Row],[Total de tarefas]]</f>
        <v>1</v>
      </c>
    </row>
    <row r="193" spans="1:19" ht="108">
      <c r="A193" s="50">
        <f>A192+1</f>
        <v>189</v>
      </c>
      <c r="B193" s="44" t="s">
        <v>370</v>
      </c>
      <c r="C193" s="44" t="s">
        <v>371</v>
      </c>
      <c r="D193" s="45" t="s">
        <v>22</v>
      </c>
      <c r="E193" s="43" t="s">
        <v>118</v>
      </c>
      <c r="F193" s="45">
        <v>1</v>
      </c>
      <c r="G193" s="46">
        <f>SUMIF(tbl_PlanilhaB[Projeto],Base_Projetos[[#This Row],[Projeto]],tbl_PlanilhaB[Valor previsto])</f>
        <v>0</v>
      </c>
      <c r="H193" s="46">
        <f>SUMIF(tbl_PlanilhaB[Projeto],Base_Projetos[[#This Row],[Projeto]],tbl_PlanilhaB[Valor gasto])</f>
        <v>0</v>
      </c>
      <c r="I193" s="47">
        <f>_xlfn.MINIFS(TAREFAS!E:E,TAREFAS!B:B,Base_Projetos[[#This Row],[Projeto]])</f>
        <v>45958</v>
      </c>
      <c r="J193" s="47">
        <f>_xlfn.MAXIFS(TAREFAS!G:G,TAREFAS!B:B,Base_Projetos[[#This Row],[Projeto]])</f>
        <v>46048</v>
      </c>
      <c r="K193" s="48">
        <f ca="1">IF(Base_Projetos[[#This Row],[Total de tarefas]]=Base_Projetos[[#This Row],[Tarefas não iniciadas]],"Não iniciado",_xlfn.MINIFS(TAREFAS!H:H,TAREFAS!B:B,Base_Projetos[[#This Row],[Projeto]]))</f>
        <v>45958</v>
      </c>
      <c r="L193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193" s="49">
        <f ca="1">SUM(Base_Projetos[[#This Row],[Tarefas Concluídas]:[Tarefas não iniciadas]])</f>
        <v>5</v>
      </c>
      <c r="N193" s="49">
        <f ca="1">COUNTIFS(tbl_PlanilhaB[Projeto],Base_Projetos[[#This Row],[Projeto]],tbl_PlanilhaB[Status],"Concluído")</f>
        <v>4</v>
      </c>
      <c r="O193" s="49">
        <f ca="1">COUNTIFS(tbl_PlanilhaB[Projeto],Base_Projetos[[#This Row],[Projeto]],tbl_PlanilhaB[Status],"Em andamento")</f>
        <v>0</v>
      </c>
      <c r="P193" s="49">
        <f ca="1">COUNTIFS(tbl_PlanilhaB[Projeto],Base_Projetos[[#This Row],[Projeto]],tbl_PlanilhaB[Status],"Atrasado")</f>
        <v>1</v>
      </c>
      <c r="Q193" s="50">
        <f ca="1">COUNTIFS(tbl_PlanilhaB[Projeto],Base_Projetos[[#This Row],[Projeto]],tbl_PlanilhaB[Status],"Não iniciado")</f>
        <v>0</v>
      </c>
      <c r="R19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Atrasado</v>
      </c>
      <c r="S193" s="52">
        <f ca="1">Base_Projetos[[#This Row],[Tarefas Concluídas]]/Base_Projetos[[#This Row],[Total de tarefas]]</f>
        <v>0.8</v>
      </c>
    </row>
    <row r="194" spans="1:19">
      <c r="A194" s="50">
        <f>A193+1</f>
        <v>190</v>
      </c>
      <c r="B194" s="44" t="s">
        <v>372</v>
      </c>
      <c r="C194" s="73" t="s">
        <v>365</v>
      </c>
      <c r="D194" s="45" t="s">
        <v>22</v>
      </c>
      <c r="E194" s="43" t="s">
        <v>146</v>
      </c>
      <c r="F194" s="45">
        <v>1</v>
      </c>
      <c r="G194" s="46">
        <f>SUMIF(tbl_PlanilhaB[Projeto],Base_Projetos[[#This Row],[Projeto]],tbl_PlanilhaB[Valor previsto])</f>
        <v>0</v>
      </c>
      <c r="H194" s="46">
        <f>SUMIF(tbl_PlanilhaB[Projeto],Base_Projetos[[#This Row],[Projeto]],tbl_PlanilhaB[Valor gasto])</f>
        <v>0</v>
      </c>
      <c r="I194" s="47">
        <f>_xlfn.MINIFS(TAREFAS!E:E,TAREFAS!B:B,Base_Projetos[[#This Row],[Projeto]])</f>
        <v>45939</v>
      </c>
      <c r="J194" s="47">
        <f>_xlfn.MAXIFS(TAREFAS!G:G,TAREFAS!B:B,Base_Projetos[[#This Row],[Projeto]])</f>
        <v>45943</v>
      </c>
      <c r="K194" s="48">
        <f ca="1">IF(Base_Projetos[[#This Row],[Total de tarefas]]=Base_Projetos[[#This Row],[Tarefas não iniciadas]],"Não iniciado",_xlfn.MINIFS(TAREFAS!H:H,TAREFAS!B:B,Base_Projetos[[#This Row],[Projeto]]))</f>
        <v>45939</v>
      </c>
      <c r="L19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45939</v>
      </c>
      <c r="M194" s="49">
        <f ca="1">SUM(Base_Projetos[[#This Row],[Tarefas Concluídas]:[Tarefas não iniciadas]])</f>
        <v>1</v>
      </c>
      <c r="N194" s="49">
        <f ca="1">COUNTIFS(tbl_PlanilhaB[Projeto],Base_Projetos[[#This Row],[Projeto]],tbl_PlanilhaB[Status],"Concluído")</f>
        <v>1</v>
      </c>
      <c r="O194" s="49">
        <f ca="1">COUNTIFS(tbl_PlanilhaB[Projeto],Base_Projetos[[#This Row],[Projeto]],tbl_PlanilhaB[Status],"Em andamento")</f>
        <v>0</v>
      </c>
      <c r="P194" s="49">
        <f ca="1">COUNTIFS(tbl_PlanilhaB[Projeto],Base_Projetos[[#This Row],[Projeto]],tbl_PlanilhaB[Status],"Atrasado")</f>
        <v>0</v>
      </c>
      <c r="Q194" s="50">
        <f ca="1">COUNTIFS(tbl_PlanilhaB[Projeto],Base_Projetos[[#This Row],[Projeto]],tbl_PlanilhaB[Status],"Não iniciado")</f>
        <v>0</v>
      </c>
      <c r="R19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94" s="52">
        <f ca="1">Base_Projetos[[#This Row],[Tarefas Concluídas]]/Base_Projetos[[#This Row],[Total de tarefas]]</f>
        <v>1</v>
      </c>
    </row>
    <row r="195" spans="1:19">
      <c r="A195" s="50">
        <f>A194+1</f>
        <v>191</v>
      </c>
      <c r="B195" s="44" t="s">
        <v>373</v>
      </c>
      <c r="C195" s="44" t="s">
        <v>374</v>
      </c>
      <c r="D195" s="45" t="s">
        <v>22</v>
      </c>
      <c r="E195" s="43" t="s">
        <v>146</v>
      </c>
      <c r="F195" s="45">
        <v>1</v>
      </c>
      <c r="G195" s="46">
        <f>SUMIF(tbl_PlanilhaB[Projeto],Base_Projetos[[#This Row],[Projeto]],tbl_PlanilhaB[Valor previsto])</f>
        <v>0</v>
      </c>
      <c r="H195" s="46">
        <f>SUMIF(tbl_PlanilhaB[Projeto],Base_Projetos[[#This Row],[Projeto]],tbl_PlanilhaB[Valor gasto])</f>
        <v>0</v>
      </c>
      <c r="I195" s="47">
        <f>_xlfn.MINIFS(TAREFAS!E:E,TAREFAS!B:B,Base_Projetos[[#This Row],[Projeto]])</f>
        <v>45940</v>
      </c>
      <c r="J195" s="47">
        <f>_xlfn.MAXIFS(TAREFAS!G:G,TAREFAS!B:B,Base_Projetos[[#This Row],[Projeto]])</f>
        <v>45945</v>
      </c>
      <c r="K195" s="48">
        <f ca="1">IF(Base_Projetos[[#This Row],[Total de tarefas]]=Base_Projetos[[#This Row],[Tarefas não iniciadas]],"Não iniciado",_xlfn.MINIFS(TAREFAS!H:H,TAREFAS!B:B,Base_Projetos[[#This Row],[Projeto]]))</f>
        <v>45940</v>
      </c>
      <c r="L19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45940</v>
      </c>
      <c r="M195" s="49">
        <f ca="1">SUM(Base_Projetos[[#This Row],[Tarefas Concluídas]:[Tarefas não iniciadas]])</f>
        <v>1</v>
      </c>
      <c r="N195" s="49">
        <f ca="1">COUNTIFS(tbl_PlanilhaB[Projeto],Base_Projetos[[#This Row],[Projeto]],tbl_PlanilhaB[Status],"Concluído")</f>
        <v>1</v>
      </c>
      <c r="O195" s="49">
        <f ca="1">COUNTIFS(tbl_PlanilhaB[Projeto],Base_Projetos[[#This Row],[Projeto]],tbl_PlanilhaB[Status],"Em andamento")</f>
        <v>0</v>
      </c>
      <c r="P195" s="49">
        <f ca="1">COUNTIFS(tbl_PlanilhaB[Projeto],Base_Projetos[[#This Row],[Projeto]],tbl_PlanilhaB[Status],"Atrasado")</f>
        <v>0</v>
      </c>
      <c r="Q195" s="50">
        <f ca="1">COUNTIFS(tbl_PlanilhaB[Projeto],Base_Projetos[[#This Row],[Projeto]],tbl_PlanilhaB[Status],"Não iniciado")</f>
        <v>0</v>
      </c>
      <c r="R19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95" s="52">
        <f ca="1">Base_Projetos[[#This Row],[Tarefas Concluídas]]/Base_Projetos[[#This Row],[Total de tarefas]]</f>
        <v>1</v>
      </c>
    </row>
    <row r="196" spans="1:19">
      <c r="A196" s="50">
        <f>A195+1</f>
        <v>192</v>
      </c>
      <c r="B196" s="44" t="s">
        <v>375</v>
      </c>
      <c r="C196" s="44" t="s">
        <v>328</v>
      </c>
      <c r="D196" s="45" t="s">
        <v>22</v>
      </c>
      <c r="E196" s="43" t="s">
        <v>146</v>
      </c>
      <c r="F196" s="45">
        <v>1</v>
      </c>
      <c r="G196" s="46">
        <f>SUMIF(tbl_PlanilhaB[Projeto],Base_Projetos[[#This Row],[Projeto]],tbl_PlanilhaB[Valor previsto])</f>
        <v>0</v>
      </c>
      <c r="H196" s="46">
        <f>SUMIF(tbl_PlanilhaB[Projeto],Base_Projetos[[#This Row],[Projeto]],tbl_PlanilhaB[Valor gasto])</f>
        <v>0</v>
      </c>
      <c r="I196" s="47">
        <f>_xlfn.MINIFS(TAREFAS!E:E,TAREFAS!B:B,Base_Projetos[[#This Row],[Projeto]])</f>
        <v>45943</v>
      </c>
      <c r="J196" s="47">
        <f>_xlfn.MAXIFS(TAREFAS!G:G,TAREFAS!B:B,Base_Projetos[[#This Row],[Projeto]])</f>
        <v>45947</v>
      </c>
      <c r="K196" s="48">
        <f ca="1">IF(Base_Projetos[[#This Row],[Total de tarefas]]=Base_Projetos[[#This Row],[Tarefas não iniciadas]],"Não iniciado",_xlfn.MINIFS(TAREFAS!H:H,TAREFAS!B:B,Base_Projetos[[#This Row],[Projeto]]))</f>
        <v>45943</v>
      </c>
      <c r="L19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45943</v>
      </c>
      <c r="M196" s="49">
        <f ca="1">SUM(Base_Projetos[[#This Row],[Tarefas Concluídas]:[Tarefas não iniciadas]])</f>
        <v>1</v>
      </c>
      <c r="N196" s="49">
        <f ca="1">COUNTIFS(tbl_PlanilhaB[Projeto],Base_Projetos[[#This Row],[Projeto]],tbl_PlanilhaB[Status],"Concluído")</f>
        <v>1</v>
      </c>
      <c r="O196" s="49">
        <f ca="1">COUNTIFS(tbl_PlanilhaB[Projeto],Base_Projetos[[#This Row],[Projeto]],tbl_PlanilhaB[Status],"Em andamento")</f>
        <v>0</v>
      </c>
      <c r="P196" s="49">
        <f ca="1">COUNTIFS(tbl_PlanilhaB[Projeto],Base_Projetos[[#This Row],[Projeto]],tbl_PlanilhaB[Status],"Atrasado")</f>
        <v>0</v>
      </c>
      <c r="Q196" s="50">
        <f ca="1">COUNTIFS(tbl_PlanilhaB[Projeto],Base_Projetos[[#This Row],[Projeto]],tbl_PlanilhaB[Status],"Não iniciado")</f>
        <v>0</v>
      </c>
      <c r="R19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96" s="52">
        <f ca="1">Base_Projetos[[#This Row],[Tarefas Concluídas]]/Base_Projetos[[#This Row],[Total de tarefas]]</f>
        <v>1</v>
      </c>
    </row>
    <row r="197" spans="1:19" ht="24.75">
      <c r="A197" s="50">
        <f>A196+1</f>
        <v>193</v>
      </c>
      <c r="B197" s="44" t="s">
        <v>376</v>
      </c>
      <c r="C197" s="44" t="s">
        <v>328</v>
      </c>
      <c r="D197" s="45" t="s">
        <v>22</v>
      </c>
      <c r="E197" s="43" t="s">
        <v>146</v>
      </c>
      <c r="F197" s="45">
        <v>1</v>
      </c>
      <c r="G197" s="46">
        <f>SUMIF(tbl_PlanilhaB[Projeto],Base_Projetos[[#This Row],[Projeto]],tbl_PlanilhaB[Valor previsto])</f>
        <v>0</v>
      </c>
      <c r="H197" s="46">
        <f>SUMIF(tbl_PlanilhaB[Projeto],Base_Projetos[[#This Row],[Projeto]],tbl_PlanilhaB[Valor gasto])</f>
        <v>0</v>
      </c>
      <c r="I197" s="47">
        <f>_xlfn.MINIFS(TAREFAS!E:E,TAREFAS!B:B,Base_Projetos[[#This Row],[Projeto]])</f>
        <v>45945</v>
      </c>
      <c r="J197" s="47">
        <f>_xlfn.MAXIFS(TAREFAS!G:G,TAREFAS!B:B,Base_Projetos[[#This Row],[Projeto]])</f>
        <v>45953</v>
      </c>
      <c r="K197" s="48">
        <f ca="1">IF(Base_Projetos[[#This Row],[Total de tarefas]]=Base_Projetos[[#This Row],[Tarefas não iniciadas]],"Não iniciado",_xlfn.MINIFS(TAREFAS!H:H,TAREFAS!B:B,Base_Projetos[[#This Row],[Projeto]]))</f>
        <v>45945</v>
      </c>
      <c r="L19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45945</v>
      </c>
      <c r="M197" s="49">
        <f ca="1">SUM(Base_Projetos[[#This Row],[Tarefas Concluídas]:[Tarefas não iniciadas]])</f>
        <v>1</v>
      </c>
      <c r="N197" s="49">
        <f ca="1">COUNTIFS(tbl_PlanilhaB[Projeto],Base_Projetos[[#This Row],[Projeto]],tbl_PlanilhaB[Status],"Concluído")</f>
        <v>1</v>
      </c>
      <c r="O197" s="49">
        <f ca="1">COUNTIFS(tbl_PlanilhaB[Projeto],Base_Projetos[[#This Row],[Projeto]],tbl_PlanilhaB[Status],"Em andamento")</f>
        <v>0</v>
      </c>
      <c r="P197" s="49">
        <f ca="1">COUNTIFS(tbl_PlanilhaB[Projeto],Base_Projetos[[#This Row],[Projeto]],tbl_PlanilhaB[Status],"Atrasado")</f>
        <v>0</v>
      </c>
      <c r="Q197" s="50">
        <f ca="1">COUNTIFS(tbl_PlanilhaB[Projeto],Base_Projetos[[#This Row],[Projeto]],tbl_PlanilhaB[Status],"Não iniciado")</f>
        <v>0</v>
      </c>
      <c r="R19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97" s="52">
        <f ca="1">Base_Projetos[[#This Row],[Tarefas Concluídas]]/Base_Projetos[[#This Row],[Total de tarefas]]</f>
        <v>1</v>
      </c>
    </row>
    <row r="198" spans="1:19">
      <c r="A198" s="50">
        <f>A197+1</f>
        <v>194</v>
      </c>
      <c r="B198" s="44" t="s">
        <v>377</v>
      </c>
      <c r="C198" s="44" t="s">
        <v>328</v>
      </c>
      <c r="D198" s="45" t="s">
        <v>22</v>
      </c>
      <c r="E198" s="43" t="s">
        <v>146</v>
      </c>
      <c r="F198" s="45">
        <v>1</v>
      </c>
      <c r="G198" s="46">
        <f>SUMIF(tbl_PlanilhaB[Projeto],Base_Projetos[[#This Row],[Projeto]],tbl_PlanilhaB[Valor previsto])</f>
        <v>0</v>
      </c>
      <c r="H198" s="46">
        <f>SUMIF(tbl_PlanilhaB[Projeto],Base_Projetos[[#This Row],[Projeto]],tbl_PlanilhaB[Valor gasto])</f>
        <v>0</v>
      </c>
      <c r="I198" s="47">
        <f>_xlfn.MINIFS(TAREFAS!E:E,TAREFAS!B:B,Base_Projetos[[#This Row],[Projeto]])</f>
        <v>45947</v>
      </c>
      <c r="J198" s="47">
        <f>_xlfn.MAXIFS(TAREFAS!G:G,TAREFAS!B:B,Base_Projetos[[#This Row],[Projeto]])</f>
        <v>45952</v>
      </c>
      <c r="K198" s="48">
        <f ca="1">IF(Base_Projetos[[#This Row],[Total de tarefas]]=Base_Projetos[[#This Row],[Tarefas não iniciadas]],"Não iniciado",_xlfn.MINIFS(TAREFAS!H:H,TAREFAS!B:B,Base_Projetos[[#This Row],[Projeto]]))</f>
        <v>45947</v>
      </c>
      <c r="L19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45947</v>
      </c>
      <c r="M198" s="49">
        <f ca="1">SUM(Base_Projetos[[#This Row],[Tarefas Concluídas]:[Tarefas não iniciadas]])</f>
        <v>1</v>
      </c>
      <c r="N198" s="49">
        <f ca="1">COUNTIFS(tbl_PlanilhaB[Projeto],Base_Projetos[[#This Row],[Projeto]],tbl_PlanilhaB[Status],"Concluído")</f>
        <v>1</v>
      </c>
      <c r="O198" s="49">
        <f ca="1">COUNTIFS(tbl_PlanilhaB[Projeto],Base_Projetos[[#This Row],[Projeto]],tbl_PlanilhaB[Status],"Em andamento")</f>
        <v>0</v>
      </c>
      <c r="P198" s="49">
        <f ca="1">COUNTIFS(tbl_PlanilhaB[Projeto],Base_Projetos[[#This Row],[Projeto]],tbl_PlanilhaB[Status],"Atrasado")</f>
        <v>0</v>
      </c>
      <c r="Q198" s="50">
        <f ca="1">COUNTIFS(tbl_PlanilhaB[Projeto],Base_Projetos[[#This Row],[Projeto]],tbl_PlanilhaB[Status],"Não iniciado")</f>
        <v>0</v>
      </c>
      <c r="R19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98" s="52">
        <f ca="1">Base_Projetos[[#This Row],[Tarefas Concluídas]]/Base_Projetos[[#This Row],[Total de tarefas]]</f>
        <v>1</v>
      </c>
    </row>
    <row r="199" spans="1:19">
      <c r="A199" s="50">
        <f>A198+1</f>
        <v>195</v>
      </c>
      <c r="B199" s="44" t="s">
        <v>378</v>
      </c>
      <c r="C199" s="44" t="s">
        <v>328</v>
      </c>
      <c r="D199" s="45" t="s">
        <v>22</v>
      </c>
      <c r="E199" s="43" t="s">
        <v>146</v>
      </c>
      <c r="F199" s="45">
        <v>1</v>
      </c>
      <c r="G199" s="46">
        <f>SUMIF(tbl_PlanilhaB[Projeto],Base_Projetos[[#This Row],[Projeto]],tbl_PlanilhaB[Valor previsto])</f>
        <v>0</v>
      </c>
      <c r="H199" s="46">
        <f>SUMIF(tbl_PlanilhaB[Projeto],Base_Projetos[[#This Row],[Projeto]],tbl_PlanilhaB[Valor gasto])</f>
        <v>0</v>
      </c>
      <c r="I199" s="47">
        <f>_xlfn.MINIFS(TAREFAS!E:E,TAREFAS!B:B,Base_Projetos[[#This Row],[Projeto]])</f>
        <v>45950</v>
      </c>
      <c r="J199" s="47">
        <f>_xlfn.MAXIFS(TAREFAS!G:G,TAREFAS!B:B,Base_Projetos[[#This Row],[Projeto]])</f>
        <v>45953</v>
      </c>
      <c r="K199" s="48">
        <f ca="1">IF(Base_Projetos[[#This Row],[Total de tarefas]]=Base_Projetos[[#This Row],[Tarefas não iniciadas]],"Não iniciado",_xlfn.MINIFS(TAREFAS!H:H,TAREFAS!B:B,Base_Projetos[[#This Row],[Projeto]]))</f>
        <v>45950</v>
      </c>
      <c r="L19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45950</v>
      </c>
      <c r="M199" s="49">
        <f ca="1">SUM(Base_Projetos[[#This Row],[Tarefas Concluídas]:[Tarefas não iniciadas]])</f>
        <v>1</v>
      </c>
      <c r="N199" s="49">
        <f ca="1">COUNTIFS(tbl_PlanilhaB[Projeto],Base_Projetos[[#This Row],[Projeto]],tbl_PlanilhaB[Status],"Concluído")</f>
        <v>1</v>
      </c>
      <c r="O199" s="49">
        <f ca="1">COUNTIFS(tbl_PlanilhaB[Projeto],Base_Projetos[[#This Row],[Projeto]],tbl_PlanilhaB[Status],"Em andamento")</f>
        <v>0</v>
      </c>
      <c r="P199" s="49">
        <f ca="1">COUNTIFS(tbl_PlanilhaB[Projeto],Base_Projetos[[#This Row],[Projeto]],tbl_PlanilhaB[Status],"Atrasado")</f>
        <v>0</v>
      </c>
      <c r="Q199" s="50">
        <f ca="1">COUNTIFS(tbl_PlanilhaB[Projeto],Base_Projetos[[#This Row],[Projeto]],tbl_PlanilhaB[Status],"Não iniciado")</f>
        <v>0</v>
      </c>
      <c r="R19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199" s="52">
        <f ca="1">Base_Projetos[[#This Row],[Tarefas Concluídas]]/Base_Projetos[[#This Row],[Total de tarefas]]</f>
        <v>1</v>
      </c>
    </row>
    <row r="200" spans="1:19" ht="24.75">
      <c r="A200" s="50">
        <f>A199+1</f>
        <v>196</v>
      </c>
      <c r="B200" s="44" t="s">
        <v>379</v>
      </c>
      <c r="C200" s="44" t="s">
        <v>380</v>
      </c>
      <c r="D200" s="45" t="s">
        <v>22</v>
      </c>
      <c r="E200" s="43" t="s">
        <v>146</v>
      </c>
      <c r="F200" s="45">
        <v>1</v>
      </c>
      <c r="G200" s="46">
        <f>SUMIF(tbl_PlanilhaB[Projeto],Base_Projetos[[#This Row],[Projeto]],tbl_PlanilhaB[Valor previsto])</f>
        <v>0</v>
      </c>
      <c r="H200" s="46">
        <f>SUMIF(tbl_PlanilhaB[Projeto],Base_Projetos[[#This Row],[Projeto]],tbl_PlanilhaB[Valor gasto])</f>
        <v>0</v>
      </c>
      <c r="I200" s="47">
        <f>_xlfn.MINIFS(TAREFAS!E:E,TAREFAS!B:B,Base_Projetos[[#This Row],[Projeto]])</f>
        <v>45952</v>
      </c>
      <c r="J200" s="47">
        <f>_xlfn.MAXIFS(TAREFAS!G:G,TAREFAS!B:B,Base_Projetos[[#This Row],[Projeto]])</f>
        <v>45957</v>
      </c>
      <c r="K200" s="48">
        <f ca="1">IF(Base_Projetos[[#This Row],[Total de tarefas]]=Base_Projetos[[#This Row],[Tarefas não iniciadas]],"Não iniciado",_xlfn.MINIFS(TAREFAS!H:H,TAREFAS!B:B,Base_Projetos[[#This Row],[Projeto]]))</f>
        <v>45952</v>
      </c>
      <c r="L20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45952</v>
      </c>
      <c r="M200" s="49">
        <f ca="1">SUM(Base_Projetos[[#This Row],[Tarefas Concluídas]:[Tarefas não iniciadas]])</f>
        <v>1</v>
      </c>
      <c r="N200" s="49">
        <f ca="1">COUNTIFS(tbl_PlanilhaB[Projeto],Base_Projetos[[#This Row],[Projeto]],tbl_PlanilhaB[Status],"Concluído")</f>
        <v>1</v>
      </c>
      <c r="O200" s="49">
        <f ca="1">COUNTIFS(tbl_PlanilhaB[Projeto],Base_Projetos[[#This Row],[Projeto]],tbl_PlanilhaB[Status],"Em andamento")</f>
        <v>0</v>
      </c>
      <c r="P200" s="49">
        <f ca="1">COUNTIFS(tbl_PlanilhaB[Projeto],Base_Projetos[[#This Row],[Projeto]],tbl_PlanilhaB[Status],"Atrasado")</f>
        <v>0</v>
      </c>
      <c r="Q200" s="50">
        <f ca="1">COUNTIFS(tbl_PlanilhaB[Projeto],Base_Projetos[[#This Row],[Projeto]],tbl_PlanilhaB[Status],"Não iniciado")</f>
        <v>0</v>
      </c>
      <c r="R20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00" s="52">
        <f ca="1">Base_Projetos[[#This Row],[Tarefas Concluídas]]/Base_Projetos[[#This Row],[Total de tarefas]]</f>
        <v>1</v>
      </c>
    </row>
    <row r="201" spans="1:19" ht="35.25" customHeight="1">
      <c r="A201" s="50">
        <f>A200+1</f>
        <v>197</v>
      </c>
      <c r="B201" s="44" t="s">
        <v>381</v>
      </c>
      <c r="C201" s="44" t="s">
        <v>328</v>
      </c>
      <c r="D201" s="45" t="s">
        <v>22</v>
      </c>
      <c r="E201" s="43" t="s">
        <v>146</v>
      </c>
      <c r="F201" s="45">
        <v>1</v>
      </c>
      <c r="G201" s="46">
        <f>SUMIF(tbl_PlanilhaB[Projeto],Base_Projetos[[#This Row],[Projeto]],tbl_PlanilhaB[Valor previsto])</f>
        <v>0</v>
      </c>
      <c r="H201" s="46">
        <f>SUMIF(tbl_PlanilhaB[Projeto],Base_Projetos[[#This Row],[Projeto]],tbl_PlanilhaB[Valor gasto])</f>
        <v>0</v>
      </c>
      <c r="I201" s="47">
        <f>_xlfn.MINIFS(TAREFAS!E:E,TAREFAS!B:B,Base_Projetos[[#This Row],[Projeto]])</f>
        <v>45954</v>
      </c>
      <c r="J201" s="47">
        <f>_xlfn.MAXIFS(TAREFAS!G:G,TAREFAS!B:B,Base_Projetos[[#This Row],[Projeto]])</f>
        <v>45958</v>
      </c>
      <c r="K201" s="48">
        <f ca="1">IF(Base_Projetos[[#This Row],[Total de tarefas]]=Base_Projetos[[#This Row],[Tarefas não iniciadas]],"Não iniciado",_xlfn.MINIFS(TAREFAS!H:H,TAREFAS!B:B,Base_Projetos[[#This Row],[Projeto]]))</f>
        <v>45954</v>
      </c>
      <c r="L20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45954</v>
      </c>
      <c r="M201" s="49">
        <f ca="1">SUM(Base_Projetos[[#This Row],[Tarefas Concluídas]:[Tarefas não iniciadas]])</f>
        <v>1</v>
      </c>
      <c r="N201" s="49">
        <f ca="1">COUNTIFS(tbl_PlanilhaB[Projeto],Base_Projetos[[#This Row],[Projeto]],tbl_PlanilhaB[Status],"Concluído")</f>
        <v>1</v>
      </c>
      <c r="O201" s="49">
        <f ca="1">COUNTIFS(tbl_PlanilhaB[Projeto],Base_Projetos[[#This Row],[Projeto]],tbl_PlanilhaB[Status],"Em andamento")</f>
        <v>0</v>
      </c>
      <c r="P201" s="49">
        <f ca="1">COUNTIFS(tbl_PlanilhaB[Projeto],Base_Projetos[[#This Row],[Projeto]],tbl_PlanilhaB[Status],"Atrasado")</f>
        <v>0</v>
      </c>
      <c r="Q201" s="50">
        <f ca="1">COUNTIFS(tbl_PlanilhaB[Projeto],Base_Projetos[[#This Row],[Projeto]],tbl_PlanilhaB[Status],"Não iniciado")</f>
        <v>0</v>
      </c>
      <c r="R20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01" s="52">
        <f ca="1">Base_Projetos[[#This Row],[Tarefas Concluídas]]/Base_Projetos[[#This Row],[Total de tarefas]]</f>
        <v>1</v>
      </c>
    </row>
    <row r="202" spans="1:19" ht="36" customHeight="1">
      <c r="A202" s="50">
        <f>A201+1</f>
        <v>198</v>
      </c>
      <c r="B202" s="44" t="s">
        <v>382</v>
      </c>
      <c r="C202" s="44" t="s">
        <v>328</v>
      </c>
      <c r="D202" s="45" t="s">
        <v>22</v>
      </c>
      <c r="E202" s="43" t="s">
        <v>146</v>
      </c>
      <c r="F202" s="45">
        <v>1</v>
      </c>
      <c r="G202" s="46">
        <f>SUMIF(tbl_PlanilhaB[Projeto],Base_Projetos[[#This Row],[Projeto]],tbl_PlanilhaB[Valor previsto])</f>
        <v>0</v>
      </c>
      <c r="H202" s="46">
        <f>SUMIF(tbl_PlanilhaB[Projeto],Base_Projetos[[#This Row],[Projeto]],tbl_PlanilhaB[Valor gasto])</f>
        <v>0</v>
      </c>
      <c r="I202" s="47">
        <f>_xlfn.MINIFS(TAREFAS!E:E,TAREFAS!B:B,Base_Projetos[[#This Row],[Projeto]])</f>
        <v>45958</v>
      </c>
      <c r="J202" s="47">
        <f>_xlfn.MAXIFS(TAREFAS!G:G,TAREFAS!B:B,Base_Projetos[[#This Row],[Projeto]])</f>
        <v>45960</v>
      </c>
      <c r="K202" s="48">
        <f ca="1">IF(Base_Projetos[[#This Row],[Total de tarefas]]=Base_Projetos[[#This Row],[Tarefas não iniciadas]],"Não iniciado",_xlfn.MINIFS(TAREFAS!H:H,TAREFAS!B:B,Base_Projetos[[#This Row],[Projeto]]))</f>
        <v>45958</v>
      </c>
      <c r="L20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45958</v>
      </c>
      <c r="M202" s="49">
        <f ca="1">SUM(Base_Projetos[[#This Row],[Tarefas Concluídas]:[Tarefas não iniciadas]])</f>
        <v>1</v>
      </c>
      <c r="N202" s="49">
        <f ca="1">COUNTIFS(tbl_PlanilhaB[Projeto],Base_Projetos[[#This Row],[Projeto]],tbl_PlanilhaB[Status],"Concluído")</f>
        <v>1</v>
      </c>
      <c r="O202" s="49">
        <f ca="1">COUNTIFS(tbl_PlanilhaB[Projeto],Base_Projetos[[#This Row],[Projeto]],tbl_PlanilhaB[Status],"Em andamento")</f>
        <v>0</v>
      </c>
      <c r="P202" s="49">
        <f ca="1">COUNTIFS(tbl_PlanilhaB[Projeto],Base_Projetos[[#This Row],[Projeto]],tbl_PlanilhaB[Status],"Atrasado")</f>
        <v>0</v>
      </c>
      <c r="Q202" s="50">
        <f ca="1">COUNTIFS(tbl_PlanilhaB[Projeto],Base_Projetos[[#This Row],[Projeto]],tbl_PlanilhaB[Status],"Não iniciado")</f>
        <v>0</v>
      </c>
      <c r="R20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02" s="52">
        <f ca="1">Base_Projetos[[#This Row],[Tarefas Concluídas]]/Base_Projetos[[#This Row],[Total de tarefas]]</f>
        <v>1</v>
      </c>
    </row>
    <row r="203" spans="1:19" ht="24.75">
      <c r="A203" s="50">
        <f>A202+1</f>
        <v>199</v>
      </c>
      <c r="B203" s="44" t="s">
        <v>383</v>
      </c>
      <c r="C203" s="44" t="s">
        <v>328</v>
      </c>
      <c r="D203" s="45" t="s">
        <v>22</v>
      </c>
      <c r="E203" s="43" t="s">
        <v>146</v>
      </c>
      <c r="F203" s="45">
        <v>1</v>
      </c>
      <c r="G203" s="46">
        <f>SUMIF(tbl_PlanilhaB[Projeto],Base_Projetos[[#This Row],[Projeto]],tbl_PlanilhaB[Valor previsto])</f>
        <v>0</v>
      </c>
      <c r="H203" s="46">
        <f>SUMIF(tbl_PlanilhaB[Projeto],Base_Projetos[[#This Row],[Projeto]],tbl_PlanilhaB[Valor gasto])</f>
        <v>0</v>
      </c>
      <c r="I203" s="47">
        <f>_xlfn.MINIFS(TAREFAS!E:E,TAREFAS!B:B,Base_Projetos[[#This Row],[Projeto]])</f>
        <v>45958</v>
      </c>
      <c r="J203" s="47">
        <f>_xlfn.MAXIFS(TAREFAS!G:G,TAREFAS!B:B,Base_Projetos[[#This Row],[Projeto]])</f>
        <v>45960</v>
      </c>
      <c r="K203" s="48">
        <f ca="1">IF(Base_Projetos[[#This Row],[Total de tarefas]]=Base_Projetos[[#This Row],[Tarefas não iniciadas]],"Não iniciado",_xlfn.MINIFS(TAREFAS!H:H,TAREFAS!B:B,Base_Projetos[[#This Row],[Projeto]]))</f>
        <v>45958</v>
      </c>
      <c r="L20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45958</v>
      </c>
      <c r="M203" s="49">
        <f ca="1">SUM(Base_Projetos[[#This Row],[Tarefas Concluídas]:[Tarefas não iniciadas]])</f>
        <v>1</v>
      </c>
      <c r="N203" s="49">
        <f ca="1">COUNTIFS(tbl_PlanilhaB[Projeto],Base_Projetos[[#This Row],[Projeto]],tbl_PlanilhaB[Status],"Concluído")</f>
        <v>1</v>
      </c>
      <c r="O203" s="49">
        <f ca="1">COUNTIFS(tbl_PlanilhaB[Projeto],Base_Projetos[[#This Row],[Projeto]],tbl_PlanilhaB[Status],"Em andamento")</f>
        <v>0</v>
      </c>
      <c r="P203" s="49">
        <f ca="1">COUNTIFS(tbl_PlanilhaB[Projeto],Base_Projetos[[#This Row],[Projeto]],tbl_PlanilhaB[Status],"Atrasado")</f>
        <v>0</v>
      </c>
      <c r="Q203" s="50">
        <f ca="1">COUNTIFS(tbl_PlanilhaB[Projeto],Base_Projetos[[#This Row],[Projeto]],tbl_PlanilhaB[Status],"Não iniciado")</f>
        <v>0</v>
      </c>
      <c r="R20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03" s="52">
        <f ca="1">Base_Projetos[[#This Row],[Tarefas Concluídas]]/Base_Projetos[[#This Row],[Total de tarefas]]</f>
        <v>1</v>
      </c>
    </row>
    <row r="204" spans="1:19">
      <c r="A204" s="50">
        <f>A203+1</f>
        <v>200</v>
      </c>
      <c r="B204" s="44" t="s">
        <v>384</v>
      </c>
      <c r="C204" s="44" t="s">
        <v>328</v>
      </c>
      <c r="D204" s="45" t="s">
        <v>22</v>
      </c>
      <c r="E204" s="43" t="s">
        <v>146</v>
      </c>
      <c r="F204" s="45">
        <v>1</v>
      </c>
      <c r="G204" s="46">
        <f>SUMIF(tbl_PlanilhaB[Projeto],Base_Projetos[[#This Row],[Projeto]],tbl_PlanilhaB[Valor previsto])</f>
        <v>0</v>
      </c>
      <c r="H204" s="46">
        <f>SUMIF(tbl_PlanilhaB[Projeto],Base_Projetos[[#This Row],[Projeto]],tbl_PlanilhaB[Valor gasto])</f>
        <v>0</v>
      </c>
      <c r="I204" s="47">
        <f>_xlfn.MINIFS(TAREFAS!E:E,TAREFAS!B:B,Base_Projetos[[#This Row],[Projeto]])</f>
        <v>45959</v>
      </c>
      <c r="J204" s="47">
        <f>_xlfn.MAXIFS(TAREFAS!G:G,TAREFAS!B:B,Base_Projetos[[#This Row],[Projeto]])</f>
        <v>45961</v>
      </c>
      <c r="K204" s="48">
        <f ca="1">IF(Base_Projetos[[#This Row],[Total de tarefas]]=Base_Projetos[[#This Row],[Tarefas não iniciadas]],"Não iniciado",_xlfn.MINIFS(TAREFAS!H:H,TAREFAS!B:B,Base_Projetos[[#This Row],[Projeto]]))</f>
        <v>45959</v>
      </c>
      <c r="L20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45959</v>
      </c>
      <c r="M204" s="49">
        <f ca="1">SUM(Base_Projetos[[#This Row],[Tarefas Concluídas]:[Tarefas não iniciadas]])</f>
        <v>1</v>
      </c>
      <c r="N204" s="49">
        <f ca="1">COUNTIFS(tbl_PlanilhaB[Projeto],Base_Projetos[[#This Row],[Projeto]],tbl_PlanilhaB[Status],"Concluído")</f>
        <v>1</v>
      </c>
      <c r="O204" s="49">
        <f ca="1">COUNTIFS(tbl_PlanilhaB[Projeto],Base_Projetos[[#This Row],[Projeto]],tbl_PlanilhaB[Status],"Em andamento")</f>
        <v>0</v>
      </c>
      <c r="P204" s="49">
        <f ca="1">COUNTIFS(tbl_PlanilhaB[Projeto],Base_Projetos[[#This Row],[Projeto]],tbl_PlanilhaB[Status],"Atrasado")</f>
        <v>0</v>
      </c>
      <c r="Q204" s="50">
        <f ca="1">COUNTIFS(tbl_PlanilhaB[Projeto],Base_Projetos[[#This Row],[Projeto]],tbl_PlanilhaB[Status],"Não iniciado")</f>
        <v>0</v>
      </c>
      <c r="R20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04" s="52">
        <f ca="1">Base_Projetos[[#This Row],[Tarefas Concluídas]]/Base_Projetos[[#This Row],[Total de tarefas]]</f>
        <v>1</v>
      </c>
    </row>
    <row r="205" spans="1:19">
      <c r="A205" s="50">
        <f>A204+1</f>
        <v>201</v>
      </c>
      <c r="B205" s="44" t="s">
        <v>385</v>
      </c>
      <c r="C205" s="44" t="s">
        <v>386</v>
      </c>
      <c r="D205" s="45" t="s">
        <v>22</v>
      </c>
      <c r="E205" s="43" t="s">
        <v>146</v>
      </c>
      <c r="F205" s="45">
        <v>1</v>
      </c>
      <c r="G205" s="46">
        <f>SUMIF(tbl_PlanilhaB[Projeto],Base_Projetos[[#This Row],[Projeto]],tbl_PlanilhaB[Valor previsto])</f>
        <v>0</v>
      </c>
      <c r="H205" s="46">
        <f>SUMIF(tbl_PlanilhaB[Projeto],Base_Projetos[[#This Row],[Projeto]],tbl_PlanilhaB[Valor gasto])</f>
        <v>0</v>
      </c>
      <c r="I205" s="47">
        <f>_xlfn.MINIFS(TAREFAS!E:E,TAREFAS!B:B,Base_Projetos[[#This Row],[Projeto]])</f>
        <v>45960</v>
      </c>
      <c r="J205" s="47">
        <f>_xlfn.MAXIFS(TAREFAS!G:G,TAREFAS!B:B,Base_Projetos[[#This Row],[Projeto]])</f>
        <v>45964</v>
      </c>
      <c r="K205" s="48">
        <f ca="1">IF(Base_Projetos[[#This Row],[Total de tarefas]]=Base_Projetos[[#This Row],[Tarefas não iniciadas]],"Não iniciado",_xlfn.MINIFS(TAREFAS!H:H,TAREFAS!B:B,Base_Projetos[[#This Row],[Projeto]]))</f>
        <v>45960</v>
      </c>
      <c r="L20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45960</v>
      </c>
      <c r="M205" s="49">
        <f ca="1">SUM(Base_Projetos[[#This Row],[Tarefas Concluídas]:[Tarefas não iniciadas]])</f>
        <v>1</v>
      </c>
      <c r="N205" s="49">
        <f ca="1">COUNTIFS(tbl_PlanilhaB[Projeto],Base_Projetos[[#This Row],[Projeto]],tbl_PlanilhaB[Status],"Concluído")</f>
        <v>1</v>
      </c>
      <c r="O205" s="49">
        <f ca="1">COUNTIFS(tbl_PlanilhaB[Projeto],Base_Projetos[[#This Row],[Projeto]],tbl_PlanilhaB[Status],"Em andamento")</f>
        <v>0</v>
      </c>
      <c r="P205" s="49">
        <f ca="1">COUNTIFS(tbl_PlanilhaB[Projeto],Base_Projetos[[#This Row],[Projeto]],tbl_PlanilhaB[Status],"Atrasado")</f>
        <v>0</v>
      </c>
      <c r="Q205" s="50">
        <f ca="1">COUNTIFS(tbl_PlanilhaB[Projeto],Base_Projetos[[#This Row],[Projeto]],tbl_PlanilhaB[Status],"Não iniciado")</f>
        <v>0</v>
      </c>
      <c r="R20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05" s="52">
        <f ca="1">Base_Projetos[[#This Row],[Tarefas Concluídas]]/Base_Projetos[[#This Row],[Total de tarefas]]</f>
        <v>1</v>
      </c>
    </row>
    <row r="206" spans="1:19" ht="40.5">
      <c r="A206" s="50">
        <f>A205+1</f>
        <v>202</v>
      </c>
      <c r="B206" s="44" t="s">
        <v>387</v>
      </c>
      <c r="C206" s="44" t="s">
        <v>380</v>
      </c>
      <c r="D206" s="45" t="s">
        <v>22</v>
      </c>
      <c r="E206" s="43" t="s">
        <v>146</v>
      </c>
      <c r="F206" s="45">
        <v>1</v>
      </c>
      <c r="G206" s="46">
        <f>SUMIF(tbl_PlanilhaB[Projeto],Base_Projetos[[#This Row],[Projeto]],tbl_PlanilhaB[Valor previsto])</f>
        <v>0</v>
      </c>
      <c r="H206" s="46">
        <f>SUMIF(tbl_PlanilhaB[Projeto],Base_Projetos[[#This Row],[Projeto]],tbl_PlanilhaB[Valor gasto])</f>
        <v>0</v>
      </c>
      <c r="I206" s="47">
        <f>_xlfn.MINIFS(TAREFAS!E:E,TAREFAS!B:B,Base_Projetos[[#This Row],[Projeto]])</f>
        <v>45961</v>
      </c>
      <c r="J206" s="47">
        <f>_xlfn.MAXIFS(TAREFAS!G:G,TAREFAS!B:B,Base_Projetos[[#This Row],[Projeto]])</f>
        <v>45965</v>
      </c>
      <c r="K206" s="48">
        <f ca="1">IF(Base_Projetos[[#This Row],[Total de tarefas]]=Base_Projetos[[#This Row],[Tarefas não iniciadas]],"Não iniciado",_xlfn.MINIFS(TAREFAS!H:H,TAREFAS!B:B,Base_Projetos[[#This Row],[Projeto]]))</f>
        <v>45961</v>
      </c>
      <c r="L20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45961</v>
      </c>
      <c r="M206" s="49">
        <f ca="1">SUM(Base_Projetos[[#This Row],[Tarefas Concluídas]:[Tarefas não iniciadas]])</f>
        <v>1</v>
      </c>
      <c r="N206" s="49">
        <f ca="1">COUNTIFS(tbl_PlanilhaB[Projeto],Base_Projetos[[#This Row],[Projeto]],tbl_PlanilhaB[Status],"Concluído")</f>
        <v>1</v>
      </c>
      <c r="O206" s="49">
        <f ca="1">COUNTIFS(tbl_PlanilhaB[Projeto],Base_Projetos[[#This Row],[Projeto]],tbl_PlanilhaB[Status],"Em andamento")</f>
        <v>0</v>
      </c>
      <c r="P206" s="49">
        <f ca="1">COUNTIFS(tbl_PlanilhaB[Projeto],Base_Projetos[[#This Row],[Projeto]],tbl_PlanilhaB[Status],"Atrasado")</f>
        <v>0</v>
      </c>
      <c r="Q206" s="50">
        <f ca="1">COUNTIFS(tbl_PlanilhaB[Projeto],Base_Projetos[[#This Row],[Projeto]],tbl_PlanilhaB[Status],"Não iniciado")</f>
        <v>0</v>
      </c>
      <c r="R20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06" s="52">
        <f ca="1">Base_Projetos[[#This Row],[Tarefas Concluídas]]/Base_Projetos[[#This Row],[Total de tarefas]]</f>
        <v>1</v>
      </c>
    </row>
    <row r="207" spans="1:19" ht="54">
      <c r="A207" s="50">
        <f>A206+1</f>
        <v>203</v>
      </c>
      <c r="B207" s="44" t="s">
        <v>388</v>
      </c>
      <c r="C207" s="44" t="s">
        <v>389</v>
      </c>
      <c r="D207" s="45" t="s">
        <v>22</v>
      </c>
      <c r="E207" s="43" t="s">
        <v>226</v>
      </c>
      <c r="F207" s="45">
        <v>1</v>
      </c>
      <c r="G207" s="46">
        <f>SUMIF(tbl_PlanilhaB[Projeto],Base_Projetos[[#This Row],[Projeto]],tbl_PlanilhaB[Valor previsto])</f>
        <v>0</v>
      </c>
      <c r="H207" s="46">
        <f>SUMIF(tbl_PlanilhaB[Projeto],Base_Projetos[[#This Row],[Projeto]],tbl_PlanilhaB[Valor gasto])</f>
        <v>0</v>
      </c>
      <c r="I207" s="47">
        <f>_xlfn.MINIFS(TAREFAS!E:E,TAREFAS!B:B,Base_Projetos[[#This Row],[Projeto]])</f>
        <v>45972</v>
      </c>
      <c r="J207" s="47">
        <f>_xlfn.MAXIFS(TAREFAS!G:G,TAREFAS!B:B,Base_Projetos[[#This Row],[Projeto]])</f>
        <v>45974</v>
      </c>
      <c r="K207" s="48">
        <f ca="1">IF(Base_Projetos[[#This Row],[Total de tarefas]]=Base_Projetos[[#This Row],[Tarefas não iniciadas]],"Não iniciado",_xlfn.MINIFS(TAREFAS!H:H,TAREFAS!B:B,Base_Projetos[[#This Row],[Projeto]]))</f>
        <v>45972</v>
      </c>
      <c r="L20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45972</v>
      </c>
      <c r="M207" s="49">
        <f ca="1">SUM(Base_Projetos[[#This Row],[Tarefas Concluídas]:[Tarefas não iniciadas]])</f>
        <v>1</v>
      </c>
      <c r="N207" s="49">
        <f ca="1">COUNTIFS(tbl_PlanilhaB[Projeto],Base_Projetos[[#This Row],[Projeto]],tbl_PlanilhaB[Status],"Concluído")</f>
        <v>1</v>
      </c>
      <c r="O207" s="49">
        <f ca="1">COUNTIFS(tbl_PlanilhaB[Projeto],Base_Projetos[[#This Row],[Projeto]],tbl_PlanilhaB[Status],"Em andamento")</f>
        <v>0</v>
      </c>
      <c r="P207" s="49">
        <f ca="1">COUNTIFS(tbl_PlanilhaB[Projeto],Base_Projetos[[#This Row],[Projeto]],tbl_PlanilhaB[Status],"Atrasado")</f>
        <v>0</v>
      </c>
      <c r="Q207" s="50">
        <f ca="1">COUNTIFS(tbl_PlanilhaB[Projeto],Base_Projetos[[#This Row],[Projeto]],tbl_PlanilhaB[Status],"Não iniciado")</f>
        <v>0</v>
      </c>
      <c r="R20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07" s="52">
        <f ca="1">Base_Projetos[[#This Row],[Tarefas Concluídas]]/Base_Projetos[[#This Row],[Total de tarefas]]</f>
        <v>1</v>
      </c>
    </row>
    <row r="208" spans="1:19" ht="27">
      <c r="A208" s="50">
        <f>A207+1</f>
        <v>204</v>
      </c>
      <c r="B208" s="44" t="s">
        <v>390</v>
      </c>
      <c r="C208" s="44" t="s">
        <v>391</v>
      </c>
      <c r="D208" s="45" t="s">
        <v>22</v>
      </c>
      <c r="E208" s="43" t="s">
        <v>237</v>
      </c>
      <c r="F208" s="45">
        <v>1</v>
      </c>
      <c r="G208" s="46">
        <f>SUMIF(tbl_PlanilhaB[Projeto],Base_Projetos[[#This Row],[Projeto]],tbl_PlanilhaB[Valor previsto])</f>
        <v>0</v>
      </c>
      <c r="H208" s="46">
        <f>SUMIF(tbl_PlanilhaB[Projeto],Base_Projetos[[#This Row],[Projeto]],tbl_PlanilhaB[Valor gasto])</f>
        <v>0</v>
      </c>
      <c r="I208" s="47">
        <f>_xlfn.MINIFS(TAREFAS!E:E,TAREFAS!B:B,Base_Projetos[[#This Row],[Projeto]])</f>
        <v>46001</v>
      </c>
      <c r="J208" s="47">
        <f>_xlfn.MAXIFS(TAREFAS!G:G,TAREFAS!B:B,Base_Projetos[[#This Row],[Projeto]])</f>
        <v>46002</v>
      </c>
      <c r="K208" s="48">
        <f ca="1">IF(Base_Projetos[[#This Row],[Total de tarefas]]=Base_Projetos[[#This Row],[Tarefas não iniciadas]],"Não iniciado",_xlfn.MINIFS(TAREFAS!H:H,TAREFAS!B:B,Base_Projetos[[#This Row],[Projeto]]))</f>
        <v>46001</v>
      </c>
      <c r="L20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46001</v>
      </c>
      <c r="M208" s="49">
        <f ca="1">SUM(Base_Projetos[[#This Row],[Tarefas Concluídas]:[Tarefas não iniciadas]])</f>
        <v>2</v>
      </c>
      <c r="N208" s="49">
        <f ca="1">COUNTIFS(tbl_PlanilhaB[Projeto],Base_Projetos[[#This Row],[Projeto]],tbl_PlanilhaB[Status],"Concluído")</f>
        <v>2</v>
      </c>
      <c r="O208" s="49">
        <f ca="1">COUNTIFS(tbl_PlanilhaB[Projeto],Base_Projetos[[#This Row],[Projeto]],tbl_PlanilhaB[Status],"Em andamento")</f>
        <v>0</v>
      </c>
      <c r="P208" s="49">
        <f ca="1">COUNTIFS(tbl_PlanilhaB[Projeto],Base_Projetos[[#This Row],[Projeto]],tbl_PlanilhaB[Status],"Atrasado")</f>
        <v>0</v>
      </c>
      <c r="Q208" s="50">
        <f ca="1">COUNTIFS(tbl_PlanilhaB[Projeto],Base_Projetos[[#This Row],[Projeto]],tbl_PlanilhaB[Status],"Não iniciado")</f>
        <v>0</v>
      </c>
      <c r="R20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08" s="52">
        <f ca="1">Base_Projetos[[#This Row],[Tarefas Concluídas]]/Base_Projetos[[#This Row],[Total de tarefas]]</f>
        <v>1</v>
      </c>
    </row>
    <row r="209" spans="1:19" ht="27">
      <c r="A209" s="50">
        <f>A208+1</f>
        <v>205</v>
      </c>
      <c r="B209" s="44" t="s">
        <v>392</v>
      </c>
      <c r="C209" s="44"/>
      <c r="D209" s="45" t="s">
        <v>22</v>
      </c>
      <c r="E209" s="43" t="s">
        <v>226</v>
      </c>
      <c r="F209" s="45">
        <v>1</v>
      </c>
      <c r="G209" s="46">
        <f>SUMIF(tbl_PlanilhaB[Projeto],Base_Projetos[[#This Row],[Projeto]],tbl_PlanilhaB[Valor previsto])</f>
        <v>0</v>
      </c>
      <c r="H209" s="46">
        <f>SUMIF(tbl_PlanilhaB[Projeto],Base_Projetos[[#This Row],[Projeto]],tbl_PlanilhaB[Valor gasto])</f>
        <v>0</v>
      </c>
      <c r="I209" s="47">
        <f>_xlfn.MINIFS(TAREFAS!E:E,TAREFAS!B:B,Base_Projetos[[#This Row],[Projeto]])</f>
        <v>46013</v>
      </c>
      <c r="J209" s="47">
        <f>_xlfn.MAXIFS(TAREFAS!G:G,TAREFAS!B:B,Base_Projetos[[#This Row],[Projeto]])</f>
        <v>46041</v>
      </c>
      <c r="K209" s="48">
        <f ca="1">IF(Base_Projetos[[#This Row],[Total de tarefas]]=Base_Projetos[[#This Row],[Tarefas não iniciadas]],"Não iniciado",_xlfn.MINIFS(TAREFAS!H:H,TAREFAS!B:B,Base_Projetos[[#This Row],[Projeto]]))</f>
        <v>46013</v>
      </c>
      <c r="L209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209" s="49">
        <f ca="1">SUM(Base_Projetos[[#This Row],[Tarefas Concluídas]:[Tarefas não iniciadas]])</f>
        <v>1</v>
      </c>
      <c r="N209" s="49">
        <f ca="1">COUNTIFS(tbl_PlanilhaB[Projeto],Base_Projetos[[#This Row],[Projeto]],tbl_PlanilhaB[Status],"Concluído")</f>
        <v>0</v>
      </c>
      <c r="O209" s="49">
        <f ca="1">COUNTIFS(tbl_PlanilhaB[Projeto],Base_Projetos[[#This Row],[Projeto]],tbl_PlanilhaB[Status],"Em andamento")</f>
        <v>0</v>
      </c>
      <c r="P209" s="49">
        <f ca="1">COUNTIFS(tbl_PlanilhaB[Projeto],Base_Projetos[[#This Row],[Projeto]],tbl_PlanilhaB[Status],"Atrasado")</f>
        <v>1</v>
      </c>
      <c r="Q209" s="50">
        <f ca="1">COUNTIFS(tbl_PlanilhaB[Projeto],Base_Projetos[[#This Row],[Projeto]],tbl_PlanilhaB[Status],"Não iniciado")</f>
        <v>0</v>
      </c>
      <c r="R20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Atrasado</v>
      </c>
      <c r="S209" s="52">
        <f ca="1">Base_Projetos[[#This Row],[Tarefas Concluídas]]/Base_Projetos[[#This Row],[Total de tarefas]]</f>
        <v>0</v>
      </c>
    </row>
    <row r="210" spans="1:19" ht="148.5">
      <c r="A210" s="50">
        <f>A209+1</f>
        <v>206</v>
      </c>
      <c r="B210" s="44" t="s">
        <v>393</v>
      </c>
      <c r="C210" s="44" t="s">
        <v>394</v>
      </c>
      <c r="D210" s="45" t="s">
        <v>22</v>
      </c>
      <c r="E210" s="43" t="s">
        <v>118</v>
      </c>
      <c r="F210" s="45">
        <v>1</v>
      </c>
      <c r="G210" s="46">
        <f>SUMIF(tbl_PlanilhaB[Projeto],Base_Projetos[[#This Row],[Projeto]],tbl_PlanilhaB[Valor previsto])</f>
        <v>0</v>
      </c>
      <c r="H210" s="46">
        <f>SUMIF(tbl_PlanilhaB[Projeto],Base_Projetos[[#This Row],[Projeto]],tbl_PlanilhaB[Valor gasto])</f>
        <v>0</v>
      </c>
      <c r="I210" s="47">
        <f>_xlfn.MINIFS(TAREFAS!E:E,TAREFAS!B:B,Base_Projetos[[#This Row],[Projeto]])</f>
        <v>45980</v>
      </c>
      <c r="J210" s="47">
        <f>_xlfn.MAXIFS(TAREFAS!G:G,TAREFAS!B:B,Base_Projetos[[#This Row],[Projeto]])</f>
        <v>46036</v>
      </c>
      <c r="K210" s="48">
        <f ca="1">IF(Base_Projetos[[#This Row],[Total de tarefas]]=Base_Projetos[[#This Row],[Tarefas não iniciadas]],"Não iniciado",_xlfn.MINIFS(TAREFAS!H:H,TAREFAS!B:B,Base_Projetos[[#This Row],[Projeto]]))</f>
        <v>45980</v>
      </c>
      <c r="L21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46027</v>
      </c>
      <c r="M210" s="49">
        <f ca="1">SUM(Base_Projetos[[#This Row],[Tarefas Concluídas]:[Tarefas não iniciadas]])</f>
        <v>4</v>
      </c>
      <c r="N210" s="49">
        <f ca="1">COUNTIFS(tbl_PlanilhaB[Projeto],Base_Projetos[[#This Row],[Projeto]],tbl_PlanilhaB[Status],"Concluído")</f>
        <v>4</v>
      </c>
      <c r="O210" s="49">
        <f ca="1">COUNTIFS(tbl_PlanilhaB[Projeto],Base_Projetos[[#This Row],[Projeto]],tbl_PlanilhaB[Status],"Em andamento")</f>
        <v>0</v>
      </c>
      <c r="P210" s="49">
        <f ca="1">COUNTIFS(tbl_PlanilhaB[Projeto],Base_Projetos[[#This Row],[Projeto]],tbl_PlanilhaB[Status],"Atrasado")</f>
        <v>0</v>
      </c>
      <c r="Q210" s="50">
        <f ca="1">COUNTIFS(tbl_PlanilhaB[Projeto],Base_Projetos[[#This Row],[Projeto]],tbl_PlanilhaB[Status],"Não iniciado")</f>
        <v>0</v>
      </c>
      <c r="R21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10" s="52">
        <f ca="1">Base_Projetos[[#This Row],[Tarefas Concluídas]]/Base_Projetos[[#This Row],[Total de tarefas]]</f>
        <v>1</v>
      </c>
    </row>
    <row r="211" spans="1:19">
      <c r="A211" s="50">
        <f>A210+1</f>
        <v>207</v>
      </c>
      <c r="B211" s="44" t="s">
        <v>395</v>
      </c>
      <c r="C211" s="44" t="s">
        <v>328</v>
      </c>
      <c r="D211" s="45" t="s">
        <v>22</v>
      </c>
      <c r="E211" s="43" t="s">
        <v>146</v>
      </c>
      <c r="F211" s="45">
        <v>1</v>
      </c>
      <c r="G211" s="46">
        <f>SUMIF(tbl_PlanilhaB[Projeto],Base_Projetos[[#This Row],[Projeto]],tbl_PlanilhaB[Valor previsto])</f>
        <v>0</v>
      </c>
      <c r="H211" s="46">
        <f>SUMIF(tbl_PlanilhaB[Projeto],Base_Projetos[[#This Row],[Projeto]],tbl_PlanilhaB[Valor gasto])</f>
        <v>0</v>
      </c>
      <c r="I211" s="47">
        <f>_xlfn.MINIFS(TAREFAS!E:E,TAREFAS!B:B,Base_Projetos[[#This Row],[Projeto]])</f>
        <v>45965</v>
      </c>
      <c r="J211" s="47">
        <f>_xlfn.MAXIFS(TAREFAS!G:G,TAREFAS!B:B,Base_Projetos[[#This Row],[Projeto]])</f>
        <v>45967</v>
      </c>
      <c r="K211" s="48">
        <f ca="1">IF(Base_Projetos[[#This Row],[Total de tarefas]]=Base_Projetos[[#This Row],[Tarefas não iniciadas]],"Não iniciado",_xlfn.MINIFS(TAREFAS!H:H,TAREFAS!B:B,Base_Projetos[[#This Row],[Projeto]]))</f>
        <v>45965</v>
      </c>
      <c r="L21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45965</v>
      </c>
      <c r="M211" s="49">
        <f ca="1">SUM(Base_Projetos[[#This Row],[Tarefas Concluídas]:[Tarefas não iniciadas]])</f>
        <v>1</v>
      </c>
      <c r="N211" s="49">
        <f ca="1">COUNTIFS(tbl_PlanilhaB[Projeto],Base_Projetos[[#This Row],[Projeto]],tbl_PlanilhaB[Status],"Concluído")</f>
        <v>1</v>
      </c>
      <c r="O211" s="49">
        <f ca="1">COUNTIFS(tbl_PlanilhaB[Projeto],Base_Projetos[[#This Row],[Projeto]],tbl_PlanilhaB[Status],"Em andamento")</f>
        <v>0</v>
      </c>
      <c r="P211" s="49">
        <f ca="1">COUNTIFS(tbl_PlanilhaB[Projeto],Base_Projetos[[#This Row],[Projeto]],tbl_PlanilhaB[Status],"Atrasado")</f>
        <v>0</v>
      </c>
      <c r="Q211" s="50">
        <f ca="1">COUNTIFS(tbl_PlanilhaB[Projeto],Base_Projetos[[#This Row],[Projeto]],tbl_PlanilhaB[Status],"Não iniciado")</f>
        <v>0</v>
      </c>
      <c r="R21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11" s="52">
        <f ca="1">Base_Projetos[[#This Row],[Tarefas Concluídas]]/Base_Projetos[[#This Row],[Total de tarefas]]</f>
        <v>1</v>
      </c>
    </row>
    <row r="212" spans="1:19">
      <c r="A212" s="50">
        <f>A211+1</f>
        <v>208</v>
      </c>
      <c r="B212" s="44" t="s">
        <v>396</v>
      </c>
      <c r="C212" s="44" t="s">
        <v>328</v>
      </c>
      <c r="D212" s="45" t="s">
        <v>22</v>
      </c>
      <c r="E212" s="43" t="s">
        <v>146</v>
      </c>
      <c r="F212" s="45">
        <v>1</v>
      </c>
      <c r="G212" s="46">
        <f>SUMIF(tbl_PlanilhaB[Projeto],Base_Projetos[[#This Row],[Projeto]],tbl_PlanilhaB[Valor previsto])</f>
        <v>0</v>
      </c>
      <c r="H212" s="46">
        <f>SUMIF(tbl_PlanilhaB[Projeto],Base_Projetos[[#This Row],[Projeto]],tbl_PlanilhaB[Valor gasto])</f>
        <v>0</v>
      </c>
      <c r="I212" s="47">
        <f>_xlfn.MINIFS(TAREFAS!E:E,TAREFAS!B:B,Base_Projetos[[#This Row],[Projeto]])</f>
        <v>45967</v>
      </c>
      <c r="J212" s="47">
        <f>_xlfn.MAXIFS(TAREFAS!G:G,TAREFAS!B:B,Base_Projetos[[#This Row],[Projeto]])</f>
        <v>45974</v>
      </c>
      <c r="K212" s="48">
        <f ca="1">IF(Base_Projetos[[#This Row],[Total de tarefas]]=Base_Projetos[[#This Row],[Tarefas não iniciadas]],"Não iniciado",_xlfn.MINIFS(TAREFAS!H:H,TAREFAS!B:B,Base_Projetos[[#This Row],[Projeto]]))</f>
        <v>45967</v>
      </c>
      <c r="L21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45967</v>
      </c>
      <c r="M212" s="49">
        <f ca="1">SUM(Base_Projetos[[#This Row],[Tarefas Concluídas]:[Tarefas não iniciadas]])</f>
        <v>1</v>
      </c>
      <c r="N212" s="49">
        <f ca="1">COUNTIFS(tbl_PlanilhaB[Projeto],Base_Projetos[[#This Row],[Projeto]],tbl_PlanilhaB[Status],"Concluído")</f>
        <v>1</v>
      </c>
      <c r="O212" s="49">
        <f ca="1">COUNTIFS(tbl_PlanilhaB[Projeto],Base_Projetos[[#This Row],[Projeto]],tbl_PlanilhaB[Status],"Em andamento")</f>
        <v>0</v>
      </c>
      <c r="P212" s="49">
        <f ca="1">COUNTIFS(tbl_PlanilhaB[Projeto],Base_Projetos[[#This Row],[Projeto]],tbl_PlanilhaB[Status],"Atrasado")</f>
        <v>0</v>
      </c>
      <c r="Q212" s="50">
        <f ca="1">COUNTIFS(tbl_PlanilhaB[Projeto],Base_Projetos[[#This Row],[Projeto]],tbl_PlanilhaB[Status],"Não iniciado")</f>
        <v>0</v>
      </c>
      <c r="R21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12" s="52">
        <f ca="1">Base_Projetos[[#This Row],[Tarefas Concluídas]]/Base_Projetos[[#This Row],[Total de tarefas]]</f>
        <v>1</v>
      </c>
    </row>
    <row r="213" spans="1:19">
      <c r="A213" s="50">
        <f>A212+1</f>
        <v>209</v>
      </c>
      <c r="B213" s="44" t="s">
        <v>397</v>
      </c>
      <c r="C213" s="44" t="s">
        <v>328</v>
      </c>
      <c r="D213" s="45" t="s">
        <v>22</v>
      </c>
      <c r="E213" s="43" t="s">
        <v>146</v>
      </c>
      <c r="F213" s="45">
        <v>1</v>
      </c>
      <c r="G213" s="46">
        <f>SUMIF(tbl_PlanilhaB[Projeto],Base_Projetos[[#This Row],[Projeto]],tbl_PlanilhaB[Valor previsto])</f>
        <v>0</v>
      </c>
      <c r="H213" s="46">
        <f>SUMIF(tbl_PlanilhaB[Projeto],Base_Projetos[[#This Row],[Projeto]],tbl_PlanilhaB[Valor gasto])</f>
        <v>0</v>
      </c>
      <c r="I213" s="47">
        <f>_xlfn.MINIFS(TAREFAS!E:E,TAREFAS!B:B,Base_Projetos[[#This Row],[Projeto]])</f>
        <v>45971</v>
      </c>
      <c r="J213" s="47">
        <f>_xlfn.MAXIFS(TAREFAS!G:G,TAREFAS!B:B,Base_Projetos[[#This Row],[Projeto]])</f>
        <v>45974</v>
      </c>
      <c r="K213" s="48">
        <f ca="1">IF(Base_Projetos[[#This Row],[Total de tarefas]]=Base_Projetos[[#This Row],[Tarefas não iniciadas]],"Não iniciado",_xlfn.MINIFS(TAREFAS!H:H,TAREFAS!B:B,Base_Projetos[[#This Row],[Projeto]]))</f>
        <v>45971</v>
      </c>
      <c r="L21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45971</v>
      </c>
      <c r="M213" s="49">
        <f ca="1">SUM(Base_Projetos[[#This Row],[Tarefas Concluídas]:[Tarefas não iniciadas]])</f>
        <v>1</v>
      </c>
      <c r="N213" s="49">
        <f ca="1">COUNTIFS(tbl_PlanilhaB[Projeto],Base_Projetos[[#This Row],[Projeto]],tbl_PlanilhaB[Status],"Concluído")</f>
        <v>1</v>
      </c>
      <c r="O213" s="49">
        <f ca="1">COUNTIFS(tbl_PlanilhaB[Projeto],Base_Projetos[[#This Row],[Projeto]],tbl_PlanilhaB[Status],"Em andamento")</f>
        <v>0</v>
      </c>
      <c r="P213" s="49">
        <f ca="1">COUNTIFS(tbl_PlanilhaB[Projeto],Base_Projetos[[#This Row],[Projeto]],tbl_PlanilhaB[Status],"Atrasado")</f>
        <v>0</v>
      </c>
      <c r="Q213" s="50">
        <f ca="1">COUNTIFS(tbl_PlanilhaB[Projeto],Base_Projetos[[#This Row],[Projeto]],tbl_PlanilhaB[Status],"Não iniciado")</f>
        <v>0</v>
      </c>
      <c r="R21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13" s="52">
        <f ca="1">Base_Projetos[[#This Row],[Tarefas Concluídas]]/Base_Projetos[[#This Row],[Total de tarefas]]</f>
        <v>1</v>
      </c>
    </row>
    <row r="214" spans="1:19">
      <c r="A214" s="50">
        <f>A213+1</f>
        <v>210</v>
      </c>
      <c r="B214" s="44" t="s">
        <v>398</v>
      </c>
      <c r="C214" s="44" t="s">
        <v>328</v>
      </c>
      <c r="D214" s="45" t="s">
        <v>22</v>
      </c>
      <c r="E214" s="43" t="s">
        <v>146</v>
      </c>
      <c r="F214" s="45">
        <v>1</v>
      </c>
      <c r="G214" s="46">
        <f>SUMIF(tbl_PlanilhaB[Projeto],Base_Projetos[[#This Row],[Projeto]],tbl_PlanilhaB[Valor previsto])</f>
        <v>0</v>
      </c>
      <c r="H214" s="46">
        <f>SUMIF(tbl_PlanilhaB[Projeto],Base_Projetos[[#This Row],[Projeto]],tbl_PlanilhaB[Valor gasto])</f>
        <v>0</v>
      </c>
      <c r="I214" s="47">
        <f>_xlfn.MINIFS(TAREFAS!E:E,TAREFAS!B:B,Base_Projetos[[#This Row],[Projeto]])</f>
        <v>45971</v>
      </c>
      <c r="J214" s="47">
        <f>_xlfn.MAXIFS(TAREFAS!G:G,TAREFAS!B:B,Base_Projetos[[#This Row],[Projeto]])</f>
        <v>45974</v>
      </c>
      <c r="K214" s="48">
        <f ca="1">IF(Base_Projetos[[#This Row],[Total de tarefas]]=Base_Projetos[[#This Row],[Tarefas não iniciadas]],"Não iniciado",_xlfn.MINIFS(TAREFAS!H:H,TAREFAS!B:B,Base_Projetos[[#This Row],[Projeto]]))</f>
        <v>45971</v>
      </c>
      <c r="L21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45971</v>
      </c>
      <c r="M214" s="49">
        <f ca="1">SUM(Base_Projetos[[#This Row],[Tarefas Concluídas]:[Tarefas não iniciadas]])</f>
        <v>1</v>
      </c>
      <c r="N214" s="49">
        <f ca="1">COUNTIFS(tbl_PlanilhaB[Projeto],Base_Projetos[[#This Row],[Projeto]],tbl_PlanilhaB[Status],"Concluído")</f>
        <v>1</v>
      </c>
      <c r="O214" s="49">
        <f ca="1">COUNTIFS(tbl_PlanilhaB[Projeto],Base_Projetos[[#This Row],[Projeto]],tbl_PlanilhaB[Status],"Em andamento")</f>
        <v>0</v>
      </c>
      <c r="P214" s="49">
        <f ca="1">COUNTIFS(tbl_PlanilhaB[Projeto],Base_Projetos[[#This Row],[Projeto]],tbl_PlanilhaB[Status],"Atrasado")</f>
        <v>0</v>
      </c>
      <c r="Q214" s="50">
        <f ca="1">COUNTIFS(tbl_PlanilhaB[Projeto],Base_Projetos[[#This Row],[Projeto]],tbl_PlanilhaB[Status],"Não iniciado")</f>
        <v>0</v>
      </c>
      <c r="R21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14" s="52">
        <f ca="1">Base_Projetos[[#This Row],[Tarefas Concluídas]]/Base_Projetos[[#This Row],[Total de tarefas]]</f>
        <v>1</v>
      </c>
    </row>
    <row r="215" spans="1:19">
      <c r="A215" s="50">
        <f>A214+1</f>
        <v>211</v>
      </c>
      <c r="B215" s="44" t="s">
        <v>399</v>
      </c>
      <c r="C215" s="44" t="s">
        <v>328</v>
      </c>
      <c r="D215" s="45" t="s">
        <v>22</v>
      </c>
      <c r="E215" s="43" t="s">
        <v>146</v>
      </c>
      <c r="F215" s="45">
        <v>1</v>
      </c>
      <c r="G215" s="46">
        <f>SUMIF(tbl_PlanilhaB[Projeto],Base_Projetos[[#This Row],[Projeto]],tbl_PlanilhaB[Valor previsto])</f>
        <v>0</v>
      </c>
      <c r="H215" s="46">
        <f>SUMIF(tbl_PlanilhaB[Projeto],Base_Projetos[[#This Row],[Projeto]],tbl_PlanilhaB[Valor gasto])</f>
        <v>0</v>
      </c>
      <c r="I215" s="47">
        <f>_xlfn.MINIFS(TAREFAS!E:E,TAREFAS!B:B,Base_Projetos[[#This Row],[Projeto]])</f>
        <v>45973</v>
      </c>
      <c r="J215" s="47">
        <f>_xlfn.MAXIFS(TAREFAS!G:G,TAREFAS!B:B,Base_Projetos[[#This Row],[Projeto]])</f>
        <v>45980</v>
      </c>
      <c r="K215" s="48">
        <f ca="1">IF(Base_Projetos[[#This Row],[Total de tarefas]]=Base_Projetos[[#This Row],[Tarefas não iniciadas]],"Não iniciado",_xlfn.MINIFS(TAREFAS!H:H,TAREFAS!B:B,Base_Projetos[[#This Row],[Projeto]]))</f>
        <v>45980</v>
      </c>
      <c r="L21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45980</v>
      </c>
      <c r="M215" s="49">
        <f ca="1">SUM(Base_Projetos[[#This Row],[Tarefas Concluídas]:[Tarefas não iniciadas]])</f>
        <v>1</v>
      </c>
      <c r="N215" s="49">
        <f ca="1">COUNTIFS(tbl_PlanilhaB[Projeto],Base_Projetos[[#This Row],[Projeto]],tbl_PlanilhaB[Status],"Concluído")</f>
        <v>1</v>
      </c>
      <c r="O215" s="49">
        <f ca="1">COUNTIFS(tbl_PlanilhaB[Projeto],Base_Projetos[[#This Row],[Projeto]],tbl_PlanilhaB[Status],"Em andamento")</f>
        <v>0</v>
      </c>
      <c r="P215" s="49">
        <f ca="1">COUNTIFS(tbl_PlanilhaB[Projeto],Base_Projetos[[#This Row],[Projeto]],tbl_PlanilhaB[Status],"Atrasado")</f>
        <v>0</v>
      </c>
      <c r="Q215" s="50">
        <f ca="1">COUNTIFS(tbl_PlanilhaB[Projeto],Base_Projetos[[#This Row],[Projeto]],tbl_PlanilhaB[Status],"Não iniciado")</f>
        <v>0</v>
      </c>
      <c r="R21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15" s="52">
        <f ca="1">Base_Projetos[[#This Row],[Tarefas Concluídas]]/Base_Projetos[[#This Row],[Total de tarefas]]</f>
        <v>1</v>
      </c>
    </row>
    <row r="216" spans="1:19">
      <c r="A216" s="50">
        <f>A215+1</f>
        <v>212</v>
      </c>
      <c r="B216" s="44" t="s">
        <v>400</v>
      </c>
      <c r="C216" s="44" t="s">
        <v>328</v>
      </c>
      <c r="D216" s="45" t="s">
        <v>22</v>
      </c>
      <c r="E216" s="43" t="s">
        <v>146</v>
      </c>
      <c r="F216" s="45">
        <v>1</v>
      </c>
      <c r="G216" s="46">
        <f>SUMIF(tbl_PlanilhaB[Projeto],Base_Projetos[[#This Row],[Projeto]],tbl_PlanilhaB[Valor previsto])</f>
        <v>0</v>
      </c>
      <c r="H216" s="46">
        <f>SUMIF(tbl_PlanilhaB[Projeto],Base_Projetos[[#This Row],[Projeto]],tbl_PlanilhaB[Valor gasto])</f>
        <v>0</v>
      </c>
      <c r="I216" s="47">
        <f>_xlfn.MINIFS(TAREFAS!E:E,TAREFAS!B:B,Base_Projetos[[#This Row],[Projeto]])</f>
        <v>45978</v>
      </c>
      <c r="J216" s="47">
        <f>_xlfn.MAXIFS(TAREFAS!G:G,TAREFAS!B:B,Base_Projetos[[#This Row],[Projeto]])</f>
        <v>45985</v>
      </c>
      <c r="K216" s="48">
        <f ca="1">IF(Base_Projetos[[#This Row],[Total de tarefas]]=Base_Projetos[[#This Row],[Tarefas não iniciadas]],"Não iniciado",_xlfn.MINIFS(TAREFAS!H:H,TAREFAS!B:B,Base_Projetos[[#This Row],[Projeto]]))</f>
        <v>45978</v>
      </c>
      <c r="L21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45978</v>
      </c>
      <c r="M216" s="49">
        <f ca="1">SUM(Base_Projetos[[#This Row],[Tarefas Concluídas]:[Tarefas não iniciadas]])</f>
        <v>1</v>
      </c>
      <c r="N216" s="49">
        <f ca="1">COUNTIFS(tbl_PlanilhaB[Projeto],Base_Projetos[[#This Row],[Projeto]],tbl_PlanilhaB[Status],"Concluído")</f>
        <v>1</v>
      </c>
      <c r="O216" s="49">
        <f ca="1">COUNTIFS(tbl_PlanilhaB[Projeto],Base_Projetos[[#This Row],[Projeto]],tbl_PlanilhaB[Status],"Em andamento")</f>
        <v>0</v>
      </c>
      <c r="P216" s="49">
        <f ca="1">COUNTIFS(tbl_PlanilhaB[Projeto],Base_Projetos[[#This Row],[Projeto]],tbl_PlanilhaB[Status],"Atrasado")</f>
        <v>0</v>
      </c>
      <c r="Q216" s="50">
        <f ca="1">COUNTIFS(tbl_PlanilhaB[Projeto],Base_Projetos[[#This Row],[Projeto]],tbl_PlanilhaB[Status],"Não iniciado")</f>
        <v>0</v>
      </c>
      <c r="R21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16" s="52">
        <f ca="1">Base_Projetos[[#This Row],[Tarefas Concluídas]]/Base_Projetos[[#This Row],[Total de tarefas]]</f>
        <v>1</v>
      </c>
    </row>
    <row r="217" spans="1:19">
      <c r="A217" s="50">
        <f>A216+1</f>
        <v>213</v>
      </c>
      <c r="B217" s="44" t="s">
        <v>401</v>
      </c>
      <c r="C217" s="44" t="s">
        <v>328</v>
      </c>
      <c r="D217" s="45" t="s">
        <v>22</v>
      </c>
      <c r="E217" s="43" t="s">
        <v>146</v>
      </c>
      <c r="F217" s="45">
        <v>1</v>
      </c>
      <c r="G217" s="46">
        <f>SUMIF(tbl_PlanilhaB[Projeto],Base_Projetos[[#This Row],[Projeto]],tbl_PlanilhaB[Valor previsto])</f>
        <v>0</v>
      </c>
      <c r="H217" s="46">
        <f>SUMIF(tbl_PlanilhaB[Projeto],Base_Projetos[[#This Row],[Projeto]],tbl_PlanilhaB[Valor gasto])</f>
        <v>0</v>
      </c>
      <c r="I217" s="47">
        <f>_xlfn.MINIFS(TAREFAS!E:E,TAREFAS!B:B,Base_Projetos[[#This Row],[Projeto]])</f>
        <v>45981</v>
      </c>
      <c r="J217" s="47">
        <f>_xlfn.MAXIFS(TAREFAS!G:G,TAREFAS!B:B,Base_Projetos[[#This Row],[Projeto]])</f>
        <v>45986</v>
      </c>
      <c r="K217" s="48">
        <f ca="1">IF(Base_Projetos[[#This Row],[Total de tarefas]]=Base_Projetos[[#This Row],[Tarefas não iniciadas]],"Não iniciado",_xlfn.MINIFS(TAREFAS!H:H,TAREFAS!B:B,Base_Projetos[[#This Row],[Projeto]]))</f>
        <v>45981</v>
      </c>
      <c r="L21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45981</v>
      </c>
      <c r="M217" s="49">
        <f ca="1">SUM(Base_Projetos[[#This Row],[Tarefas Concluídas]:[Tarefas não iniciadas]])</f>
        <v>1</v>
      </c>
      <c r="N217" s="49">
        <f ca="1">COUNTIFS(tbl_PlanilhaB[Projeto],Base_Projetos[[#This Row],[Projeto]],tbl_PlanilhaB[Status],"Concluído")</f>
        <v>1</v>
      </c>
      <c r="O217" s="49">
        <f ca="1">COUNTIFS(tbl_PlanilhaB[Projeto],Base_Projetos[[#This Row],[Projeto]],tbl_PlanilhaB[Status],"Em andamento")</f>
        <v>0</v>
      </c>
      <c r="P217" s="49">
        <f ca="1">COUNTIFS(tbl_PlanilhaB[Projeto],Base_Projetos[[#This Row],[Projeto]],tbl_PlanilhaB[Status],"Atrasado")</f>
        <v>0</v>
      </c>
      <c r="Q217" s="50">
        <f ca="1">COUNTIFS(tbl_PlanilhaB[Projeto],Base_Projetos[[#This Row],[Projeto]],tbl_PlanilhaB[Status],"Não iniciado")</f>
        <v>0</v>
      </c>
      <c r="R21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17" s="52">
        <f ca="1">Base_Projetos[[#This Row],[Tarefas Concluídas]]/Base_Projetos[[#This Row],[Total de tarefas]]</f>
        <v>1</v>
      </c>
    </row>
    <row r="218" spans="1:19">
      <c r="A218" s="50">
        <f>A217+1</f>
        <v>214</v>
      </c>
      <c r="B218" s="44" t="s">
        <v>402</v>
      </c>
      <c r="C218" s="44" t="s">
        <v>328</v>
      </c>
      <c r="D218" s="45" t="s">
        <v>22</v>
      </c>
      <c r="E218" s="43" t="s">
        <v>146</v>
      </c>
      <c r="F218" s="45">
        <v>1</v>
      </c>
      <c r="G218" s="46">
        <f>SUMIF(tbl_PlanilhaB[Projeto],Base_Projetos[[#This Row],[Projeto]],tbl_PlanilhaB[Valor previsto])</f>
        <v>0</v>
      </c>
      <c r="H218" s="46">
        <f>SUMIF(tbl_PlanilhaB[Projeto],Base_Projetos[[#This Row],[Projeto]],tbl_PlanilhaB[Valor gasto])</f>
        <v>0</v>
      </c>
      <c r="I218" s="47">
        <f>_xlfn.MINIFS(TAREFAS!E:E,TAREFAS!B:B,Base_Projetos[[#This Row],[Projeto]])</f>
        <v>45985</v>
      </c>
      <c r="J218" s="47">
        <f>_xlfn.MAXIFS(TAREFAS!G:G,TAREFAS!B:B,Base_Projetos[[#This Row],[Projeto]])</f>
        <v>45988</v>
      </c>
      <c r="K218" s="48">
        <f ca="1">IF(Base_Projetos[[#This Row],[Total de tarefas]]=Base_Projetos[[#This Row],[Tarefas não iniciadas]],"Não iniciado",_xlfn.MINIFS(TAREFAS!H:H,TAREFAS!B:B,Base_Projetos[[#This Row],[Projeto]]))</f>
        <v>45985</v>
      </c>
      <c r="L21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45985</v>
      </c>
      <c r="M218" s="49">
        <f ca="1">SUM(Base_Projetos[[#This Row],[Tarefas Concluídas]:[Tarefas não iniciadas]])</f>
        <v>1</v>
      </c>
      <c r="N218" s="49">
        <f ca="1">COUNTIFS(tbl_PlanilhaB[Projeto],Base_Projetos[[#This Row],[Projeto]],tbl_PlanilhaB[Status],"Concluído")</f>
        <v>1</v>
      </c>
      <c r="O218" s="49">
        <f ca="1">COUNTIFS(tbl_PlanilhaB[Projeto],Base_Projetos[[#This Row],[Projeto]],tbl_PlanilhaB[Status],"Em andamento")</f>
        <v>0</v>
      </c>
      <c r="P218" s="49">
        <f ca="1">COUNTIFS(tbl_PlanilhaB[Projeto],Base_Projetos[[#This Row],[Projeto]],tbl_PlanilhaB[Status],"Atrasado")</f>
        <v>0</v>
      </c>
      <c r="Q218" s="50">
        <f ca="1">COUNTIFS(tbl_PlanilhaB[Projeto],Base_Projetos[[#This Row],[Projeto]],tbl_PlanilhaB[Status],"Não iniciado")</f>
        <v>0</v>
      </c>
      <c r="R21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18" s="52">
        <f ca="1">Base_Projetos[[#This Row],[Tarefas Concluídas]]/Base_Projetos[[#This Row],[Total de tarefas]]</f>
        <v>1</v>
      </c>
    </row>
    <row r="219" spans="1:19" ht="24.75">
      <c r="A219" s="50">
        <f>A218+1</f>
        <v>215</v>
      </c>
      <c r="B219" s="44" t="s">
        <v>403</v>
      </c>
      <c r="C219" s="44" t="s">
        <v>328</v>
      </c>
      <c r="D219" s="45" t="s">
        <v>22</v>
      </c>
      <c r="E219" s="43" t="s">
        <v>146</v>
      </c>
      <c r="F219" s="45">
        <v>1</v>
      </c>
      <c r="G219" s="46">
        <f>SUMIF(tbl_PlanilhaB[Projeto],Base_Projetos[[#This Row],[Projeto]],tbl_PlanilhaB[Valor previsto])</f>
        <v>0</v>
      </c>
      <c r="H219" s="46">
        <f>SUMIF(tbl_PlanilhaB[Projeto],Base_Projetos[[#This Row],[Projeto]],tbl_PlanilhaB[Valor gasto])</f>
        <v>0</v>
      </c>
      <c r="I219" s="47">
        <f>_xlfn.MINIFS(TAREFAS!E:E,TAREFAS!B:B,Base_Projetos[[#This Row],[Projeto]])</f>
        <v>45985</v>
      </c>
      <c r="J219" s="47">
        <f>_xlfn.MAXIFS(TAREFAS!G:G,TAREFAS!B:B,Base_Projetos[[#This Row],[Projeto]])</f>
        <v>45988</v>
      </c>
      <c r="K219" s="48">
        <f ca="1">IF(Base_Projetos[[#This Row],[Total de tarefas]]=Base_Projetos[[#This Row],[Tarefas não iniciadas]],"Não iniciado",_xlfn.MINIFS(TAREFAS!H:H,TAREFAS!B:B,Base_Projetos[[#This Row],[Projeto]]))</f>
        <v>45985</v>
      </c>
      <c r="L21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45985</v>
      </c>
      <c r="M219" s="49">
        <f ca="1">SUM(Base_Projetos[[#This Row],[Tarefas Concluídas]:[Tarefas não iniciadas]])</f>
        <v>1</v>
      </c>
      <c r="N219" s="49">
        <f ca="1">COUNTIFS(tbl_PlanilhaB[Projeto],Base_Projetos[[#This Row],[Projeto]],tbl_PlanilhaB[Status],"Concluído")</f>
        <v>1</v>
      </c>
      <c r="O219" s="49">
        <f ca="1">COUNTIFS(tbl_PlanilhaB[Projeto],Base_Projetos[[#This Row],[Projeto]],tbl_PlanilhaB[Status],"Em andamento")</f>
        <v>0</v>
      </c>
      <c r="P219" s="49">
        <f ca="1">COUNTIFS(tbl_PlanilhaB[Projeto],Base_Projetos[[#This Row],[Projeto]],tbl_PlanilhaB[Status],"Atrasado")</f>
        <v>0</v>
      </c>
      <c r="Q219" s="50">
        <f ca="1">COUNTIFS(tbl_PlanilhaB[Projeto],Base_Projetos[[#This Row],[Projeto]],tbl_PlanilhaB[Status],"Não iniciado")</f>
        <v>0</v>
      </c>
      <c r="R21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19" s="52">
        <f ca="1">Base_Projetos[[#This Row],[Tarefas Concluídas]]/Base_Projetos[[#This Row],[Total de tarefas]]</f>
        <v>1</v>
      </c>
    </row>
    <row r="220" spans="1:19">
      <c r="A220" s="50">
        <f>A219+1</f>
        <v>216</v>
      </c>
      <c r="B220" s="44" t="s">
        <v>404</v>
      </c>
      <c r="C220" s="44" t="s">
        <v>328</v>
      </c>
      <c r="D220" s="45" t="s">
        <v>22</v>
      </c>
      <c r="E220" s="43" t="s">
        <v>146</v>
      </c>
      <c r="F220" s="45">
        <v>1</v>
      </c>
      <c r="G220" s="46">
        <f>SUMIF(tbl_PlanilhaB[Projeto],Base_Projetos[[#This Row],[Projeto]],tbl_PlanilhaB[Valor previsto])</f>
        <v>0</v>
      </c>
      <c r="H220" s="46">
        <f>SUMIF(tbl_PlanilhaB[Projeto],Base_Projetos[[#This Row],[Projeto]],tbl_PlanilhaB[Valor gasto])</f>
        <v>0</v>
      </c>
      <c r="I220" s="47">
        <f>_xlfn.MINIFS(TAREFAS!E:E,TAREFAS!B:B,Base_Projetos[[#This Row],[Projeto]])</f>
        <v>45987</v>
      </c>
      <c r="J220" s="47">
        <f>_xlfn.MAXIFS(TAREFAS!G:G,TAREFAS!B:B,Base_Projetos[[#This Row],[Projeto]])</f>
        <v>45988</v>
      </c>
      <c r="K220" s="48">
        <f ca="1">IF(Base_Projetos[[#This Row],[Total de tarefas]]=Base_Projetos[[#This Row],[Tarefas não iniciadas]],"Não iniciado",_xlfn.MINIFS(TAREFAS!H:H,TAREFAS!B:B,Base_Projetos[[#This Row],[Projeto]]))</f>
        <v>45987</v>
      </c>
      <c r="L22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45987</v>
      </c>
      <c r="M220" s="49">
        <f ca="1">SUM(Base_Projetos[[#This Row],[Tarefas Concluídas]:[Tarefas não iniciadas]])</f>
        <v>1</v>
      </c>
      <c r="N220" s="49">
        <f ca="1">COUNTIFS(tbl_PlanilhaB[Projeto],Base_Projetos[[#This Row],[Projeto]],tbl_PlanilhaB[Status],"Concluído")</f>
        <v>1</v>
      </c>
      <c r="O220" s="49">
        <f ca="1">COUNTIFS(tbl_PlanilhaB[Projeto],Base_Projetos[[#This Row],[Projeto]],tbl_PlanilhaB[Status],"Em andamento")</f>
        <v>0</v>
      </c>
      <c r="P220" s="49">
        <f ca="1">COUNTIFS(tbl_PlanilhaB[Projeto],Base_Projetos[[#This Row],[Projeto]],tbl_PlanilhaB[Status],"Atrasado")</f>
        <v>0</v>
      </c>
      <c r="Q220" s="50">
        <f ca="1">COUNTIFS(tbl_PlanilhaB[Projeto],Base_Projetos[[#This Row],[Projeto]],tbl_PlanilhaB[Status],"Não iniciado")</f>
        <v>0</v>
      </c>
      <c r="R22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20" s="52">
        <f ca="1">Base_Projetos[[#This Row],[Tarefas Concluídas]]/Base_Projetos[[#This Row],[Total de tarefas]]</f>
        <v>1</v>
      </c>
    </row>
    <row r="221" spans="1:19" ht="24.75">
      <c r="A221" s="50">
        <f>A220+1</f>
        <v>217</v>
      </c>
      <c r="B221" s="44" t="s">
        <v>405</v>
      </c>
      <c r="C221" s="44" t="s">
        <v>380</v>
      </c>
      <c r="D221" s="45" t="s">
        <v>22</v>
      </c>
      <c r="E221" s="43" t="s">
        <v>146</v>
      </c>
      <c r="F221" s="45">
        <v>1</v>
      </c>
      <c r="G221" s="46">
        <f>SUMIF(tbl_PlanilhaB[Projeto],Base_Projetos[[#This Row],[Projeto]],tbl_PlanilhaB[Valor previsto])</f>
        <v>0</v>
      </c>
      <c r="H221" s="46">
        <f>SUMIF(tbl_PlanilhaB[Projeto],Base_Projetos[[#This Row],[Projeto]],tbl_PlanilhaB[Valor gasto])</f>
        <v>0</v>
      </c>
      <c r="I221" s="47">
        <f>_xlfn.MINIFS(TAREFAS!E:E,TAREFAS!B:B,Base_Projetos[[#This Row],[Projeto]])</f>
        <v>45988</v>
      </c>
      <c r="J221" s="47">
        <f>_xlfn.MAXIFS(TAREFAS!G:G,TAREFAS!B:B,Base_Projetos[[#This Row],[Projeto]])</f>
        <v>46051</v>
      </c>
      <c r="K221" s="48">
        <f ca="1">IF(Base_Projetos[[#This Row],[Total de tarefas]]=Base_Projetos[[#This Row],[Tarefas não iniciadas]],"Não iniciado",_xlfn.MINIFS(TAREFAS!H:H,TAREFAS!B:B,Base_Projetos[[#This Row],[Projeto]]))</f>
        <v>45988</v>
      </c>
      <c r="L22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46041</v>
      </c>
      <c r="M221" s="49">
        <f ca="1">SUM(Base_Projetos[[#This Row],[Tarefas Concluídas]:[Tarefas não iniciadas]])</f>
        <v>2</v>
      </c>
      <c r="N221" s="49">
        <f ca="1">COUNTIFS(tbl_PlanilhaB[Projeto],Base_Projetos[[#This Row],[Projeto]],tbl_PlanilhaB[Status],"Concluído")</f>
        <v>2</v>
      </c>
      <c r="O221" s="49">
        <f ca="1">COUNTIFS(tbl_PlanilhaB[Projeto],Base_Projetos[[#This Row],[Projeto]],tbl_PlanilhaB[Status],"Em andamento")</f>
        <v>0</v>
      </c>
      <c r="P221" s="49">
        <f ca="1">COUNTIFS(tbl_PlanilhaB[Projeto],Base_Projetos[[#This Row],[Projeto]],tbl_PlanilhaB[Status],"Atrasado")</f>
        <v>0</v>
      </c>
      <c r="Q221" s="50">
        <f ca="1">COUNTIFS(tbl_PlanilhaB[Projeto],Base_Projetos[[#This Row],[Projeto]],tbl_PlanilhaB[Status],"Não iniciado")</f>
        <v>0</v>
      </c>
      <c r="R22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21" s="52">
        <f ca="1">Base_Projetos[[#This Row],[Tarefas Concluídas]]/Base_Projetos[[#This Row],[Total de tarefas]]</f>
        <v>1</v>
      </c>
    </row>
    <row r="222" spans="1:19">
      <c r="A222" s="50">
        <f>A221+1</f>
        <v>218</v>
      </c>
      <c r="B222" s="44" t="s">
        <v>406</v>
      </c>
      <c r="C222" s="44" t="s">
        <v>328</v>
      </c>
      <c r="D222" s="45" t="s">
        <v>22</v>
      </c>
      <c r="E222" s="43" t="s">
        <v>146</v>
      </c>
      <c r="F222" s="45">
        <v>1</v>
      </c>
      <c r="G222" s="46">
        <f>SUMIF(tbl_PlanilhaB[Projeto],Base_Projetos[[#This Row],[Projeto]],tbl_PlanilhaB[Valor previsto])</f>
        <v>0</v>
      </c>
      <c r="H222" s="46">
        <f>SUMIF(tbl_PlanilhaB[Projeto],Base_Projetos[[#This Row],[Projeto]],tbl_PlanilhaB[Valor gasto])</f>
        <v>0</v>
      </c>
      <c r="I222" s="47">
        <f>_xlfn.MINIFS(TAREFAS!E:E,TAREFAS!B:B,Base_Projetos[[#This Row],[Projeto]])</f>
        <v>45988</v>
      </c>
      <c r="J222" s="47">
        <f>_xlfn.MAXIFS(TAREFAS!G:G,TAREFAS!B:B,Base_Projetos[[#This Row],[Projeto]])</f>
        <v>45989</v>
      </c>
      <c r="K222" s="48">
        <f ca="1">IF(Base_Projetos[[#This Row],[Total de tarefas]]=Base_Projetos[[#This Row],[Tarefas não iniciadas]],"Não iniciado",_xlfn.MINIFS(TAREFAS!H:H,TAREFAS!B:B,Base_Projetos[[#This Row],[Projeto]]))</f>
        <v>45988</v>
      </c>
      <c r="L22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45988</v>
      </c>
      <c r="M222" s="49">
        <f ca="1">SUM(Base_Projetos[[#This Row],[Tarefas Concluídas]:[Tarefas não iniciadas]])</f>
        <v>1</v>
      </c>
      <c r="N222" s="49">
        <f ca="1">COUNTIFS(tbl_PlanilhaB[Projeto],Base_Projetos[[#This Row],[Projeto]],tbl_PlanilhaB[Status],"Concluído")</f>
        <v>1</v>
      </c>
      <c r="O222" s="49">
        <f ca="1">COUNTIFS(tbl_PlanilhaB[Projeto],Base_Projetos[[#This Row],[Projeto]],tbl_PlanilhaB[Status],"Em andamento")</f>
        <v>0</v>
      </c>
      <c r="P222" s="49">
        <f ca="1">COUNTIFS(tbl_PlanilhaB[Projeto],Base_Projetos[[#This Row],[Projeto]],tbl_PlanilhaB[Status],"Atrasado")</f>
        <v>0</v>
      </c>
      <c r="Q222" s="50">
        <f ca="1">COUNTIFS(tbl_PlanilhaB[Projeto],Base_Projetos[[#This Row],[Projeto]],tbl_PlanilhaB[Status],"Não iniciado")</f>
        <v>0</v>
      </c>
      <c r="R22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22" s="52">
        <f ca="1">Base_Projetos[[#This Row],[Tarefas Concluídas]]/Base_Projetos[[#This Row],[Total de tarefas]]</f>
        <v>1</v>
      </c>
    </row>
    <row r="223" spans="1:19" ht="24.75">
      <c r="A223" s="50">
        <f>A222+1</f>
        <v>219</v>
      </c>
      <c r="B223" s="44" t="s">
        <v>407</v>
      </c>
      <c r="C223" s="44" t="s">
        <v>380</v>
      </c>
      <c r="D223" s="45" t="s">
        <v>22</v>
      </c>
      <c r="E223" s="43" t="s">
        <v>146</v>
      </c>
      <c r="F223" s="45">
        <v>1</v>
      </c>
      <c r="G223" s="46">
        <f>SUMIF(tbl_PlanilhaB[Projeto],Base_Projetos[[#This Row],[Projeto]],tbl_PlanilhaB[Valor previsto])</f>
        <v>0</v>
      </c>
      <c r="H223" s="46">
        <f>SUMIF(tbl_PlanilhaB[Projeto],Base_Projetos[[#This Row],[Projeto]],tbl_PlanilhaB[Valor gasto])</f>
        <v>0</v>
      </c>
      <c r="I223" s="47">
        <f>_xlfn.MINIFS(TAREFAS!E:E,TAREFAS!B:B,Base_Projetos[[#This Row],[Projeto]])</f>
        <v>45992</v>
      </c>
      <c r="J223" s="47">
        <f>_xlfn.MAXIFS(TAREFAS!G:G,TAREFAS!B:B,Base_Projetos[[#This Row],[Projeto]])</f>
        <v>45994</v>
      </c>
      <c r="K223" s="48">
        <f ca="1">IF(Base_Projetos[[#This Row],[Total de tarefas]]=Base_Projetos[[#This Row],[Tarefas não iniciadas]],"Não iniciado",_xlfn.MINIFS(TAREFAS!H:H,TAREFAS!B:B,Base_Projetos[[#This Row],[Projeto]]))</f>
        <v>45992</v>
      </c>
      <c r="L22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45992</v>
      </c>
      <c r="M223" s="49">
        <f ca="1">SUM(Base_Projetos[[#This Row],[Tarefas Concluídas]:[Tarefas não iniciadas]])</f>
        <v>1</v>
      </c>
      <c r="N223" s="49">
        <f ca="1">COUNTIFS(tbl_PlanilhaB[Projeto],Base_Projetos[[#This Row],[Projeto]],tbl_PlanilhaB[Status],"Concluído")</f>
        <v>1</v>
      </c>
      <c r="O223" s="49">
        <f ca="1">COUNTIFS(tbl_PlanilhaB[Projeto],Base_Projetos[[#This Row],[Projeto]],tbl_PlanilhaB[Status],"Em andamento")</f>
        <v>0</v>
      </c>
      <c r="P223" s="49">
        <f ca="1">COUNTIFS(tbl_PlanilhaB[Projeto],Base_Projetos[[#This Row],[Projeto]],tbl_PlanilhaB[Status],"Atrasado")</f>
        <v>0</v>
      </c>
      <c r="Q223" s="50">
        <f ca="1">COUNTIFS(tbl_PlanilhaB[Projeto],Base_Projetos[[#This Row],[Projeto]],tbl_PlanilhaB[Status],"Não iniciado")</f>
        <v>0</v>
      </c>
      <c r="R22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23" s="52">
        <f ca="1">Base_Projetos[[#This Row],[Tarefas Concluídas]]/Base_Projetos[[#This Row],[Total de tarefas]]</f>
        <v>1</v>
      </c>
    </row>
    <row r="224" spans="1:19">
      <c r="A224" s="50">
        <f>A223+1</f>
        <v>220</v>
      </c>
      <c r="B224" s="44" t="s">
        <v>408</v>
      </c>
      <c r="C224" s="44" t="s">
        <v>328</v>
      </c>
      <c r="D224" s="45" t="s">
        <v>22</v>
      </c>
      <c r="E224" s="43" t="s">
        <v>146</v>
      </c>
      <c r="F224" s="45">
        <v>1</v>
      </c>
      <c r="G224" s="46">
        <f>SUMIF(tbl_PlanilhaB[Projeto],Base_Projetos[[#This Row],[Projeto]],tbl_PlanilhaB[Valor previsto])</f>
        <v>0</v>
      </c>
      <c r="H224" s="46">
        <f>SUMIF(tbl_PlanilhaB[Projeto],Base_Projetos[[#This Row],[Projeto]],tbl_PlanilhaB[Valor gasto])</f>
        <v>0</v>
      </c>
      <c r="I224" s="47">
        <f>_xlfn.MINIFS(TAREFAS!E:E,TAREFAS!B:B,Base_Projetos[[#This Row],[Projeto]])</f>
        <v>45992</v>
      </c>
      <c r="J224" s="47">
        <f>_xlfn.MAXIFS(TAREFAS!G:G,TAREFAS!B:B,Base_Projetos[[#This Row],[Projeto]])</f>
        <v>45994</v>
      </c>
      <c r="K224" s="48">
        <f ca="1">IF(Base_Projetos[[#This Row],[Total de tarefas]]=Base_Projetos[[#This Row],[Tarefas não iniciadas]],"Não iniciado",_xlfn.MINIFS(TAREFAS!H:H,TAREFAS!B:B,Base_Projetos[[#This Row],[Projeto]]))</f>
        <v>45992</v>
      </c>
      <c r="L22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45992</v>
      </c>
      <c r="M224" s="49">
        <f ca="1">SUM(Base_Projetos[[#This Row],[Tarefas Concluídas]:[Tarefas não iniciadas]])</f>
        <v>1</v>
      </c>
      <c r="N224" s="49">
        <f ca="1">COUNTIFS(tbl_PlanilhaB[Projeto],Base_Projetos[[#This Row],[Projeto]],tbl_PlanilhaB[Status],"Concluído")</f>
        <v>1</v>
      </c>
      <c r="O224" s="49">
        <f ca="1">COUNTIFS(tbl_PlanilhaB[Projeto],Base_Projetos[[#This Row],[Projeto]],tbl_PlanilhaB[Status],"Em andamento")</f>
        <v>0</v>
      </c>
      <c r="P224" s="49">
        <f ca="1">COUNTIFS(tbl_PlanilhaB[Projeto],Base_Projetos[[#This Row],[Projeto]],tbl_PlanilhaB[Status],"Atrasado")</f>
        <v>0</v>
      </c>
      <c r="Q224" s="50">
        <f ca="1">COUNTIFS(tbl_PlanilhaB[Projeto],Base_Projetos[[#This Row],[Projeto]],tbl_PlanilhaB[Status],"Não iniciado")</f>
        <v>0</v>
      </c>
      <c r="R22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24" s="52">
        <f ca="1">Base_Projetos[[#This Row],[Tarefas Concluídas]]/Base_Projetos[[#This Row],[Total de tarefas]]</f>
        <v>1</v>
      </c>
    </row>
    <row r="225" spans="1:19">
      <c r="A225" s="50">
        <f>A224+1</f>
        <v>221</v>
      </c>
      <c r="B225" s="44" t="s">
        <v>409</v>
      </c>
      <c r="C225" s="44" t="s">
        <v>328</v>
      </c>
      <c r="D225" s="45" t="s">
        <v>22</v>
      </c>
      <c r="E225" s="43" t="s">
        <v>146</v>
      </c>
      <c r="F225" s="45">
        <v>1</v>
      </c>
      <c r="G225" s="46">
        <f>SUMIF(tbl_PlanilhaB[Projeto],Base_Projetos[[#This Row],[Projeto]],tbl_PlanilhaB[Valor previsto])</f>
        <v>0</v>
      </c>
      <c r="H225" s="46">
        <f>SUMIF(tbl_PlanilhaB[Projeto],Base_Projetos[[#This Row],[Projeto]],tbl_PlanilhaB[Valor gasto])</f>
        <v>0</v>
      </c>
      <c r="I225" s="47">
        <f>_xlfn.MINIFS(TAREFAS!E:E,TAREFAS!B:B,Base_Projetos[[#This Row],[Projeto]])</f>
        <v>45996</v>
      </c>
      <c r="J225" s="47">
        <f>_xlfn.MAXIFS(TAREFAS!G:G,TAREFAS!B:B,Base_Projetos[[#This Row],[Projeto]])</f>
        <v>46000</v>
      </c>
      <c r="K225" s="48">
        <f ca="1">IF(Base_Projetos[[#This Row],[Total de tarefas]]=Base_Projetos[[#This Row],[Tarefas não iniciadas]],"Não iniciado",_xlfn.MINIFS(TAREFAS!H:H,TAREFAS!B:B,Base_Projetos[[#This Row],[Projeto]]))</f>
        <v>45996</v>
      </c>
      <c r="L22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45996</v>
      </c>
      <c r="M225" s="49">
        <f ca="1">SUM(Base_Projetos[[#This Row],[Tarefas Concluídas]:[Tarefas não iniciadas]])</f>
        <v>1</v>
      </c>
      <c r="N225" s="49">
        <f ca="1">COUNTIFS(tbl_PlanilhaB[Projeto],Base_Projetos[[#This Row],[Projeto]],tbl_PlanilhaB[Status],"Concluído")</f>
        <v>1</v>
      </c>
      <c r="O225" s="49">
        <f ca="1">COUNTIFS(tbl_PlanilhaB[Projeto],Base_Projetos[[#This Row],[Projeto]],tbl_PlanilhaB[Status],"Em andamento")</f>
        <v>0</v>
      </c>
      <c r="P225" s="49">
        <f ca="1">COUNTIFS(tbl_PlanilhaB[Projeto],Base_Projetos[[#This Row],[Projeto]],tbl_PlanilhaB[Status],"Atrasado")</f>
        <v>0</v>
      </c>
      <c r="Q225" s="50">
        <f ca="1">COUNTIFS(tbl_PlanilhaB[Projeto],Base_Projetos[[#This Row],[Projeto]],tbl_PlanilhaB[Status],"Não iniciado")</f>
        <v>0</v>
      </c>
      <c r="R22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25" s="52">
        <f ca="1">Base_Projetos[[#This Row],[Tarefas Concluídas]]/Base_Projetos[[#This Row],[Total de tarefas]]</f>
        <v>1</v>
      </c>
    </row>
    <row r="226" spans="1:19">
      <c r="A226" s="50">
        <f>A225+1</f>
        <v>222</v>
      </c>
      <c r="B226" s="44" t="s">
        <v>410</v>
      </c>
      <c r="C226" s="44" t="s">
        <v>328</v>
      </c>
      <c r="D226" s="45" t="s">
        <v>22</v>
      </c>
      <c r="E226" s="43" t="s">
        <v>146</v>
      </c>
      <c r="F226" s="45">
        <v>1</v>
      </c>
      <c r="G226" s="46">
        <f>SUMIF(tbl_PlanilhaB[Projeto],Base_Projetos[[#This Row],[Projeto]],tbl_PlanilhaB[Valor previsto])</f>
        <v>0</v>
      </c>
      <c r="H226" s="46">
        <f>SUMIF(tbl_PlanilhaB[Projeto],Base_Projetos[[#This Row],[Projeto]],tbl_PlanilhaB[Valor gasto])</f>
        <v>0</v>
      </c>
      <c r="I226" s="47">
        <f>_xlfn.MINIFS(TAREFAS!E:E,TAREFAS!B:B,Base_Projetos[[#This Row],[Projeto]])</f>
        <v>46001</v>
      </c>
      <c r="J226" s="47">
        <f>_xlfn.MAXIFS(TAREFAS!G:G,TAREFAS!B:B,Base_Projetos[[#This Row],[Projeto]])</f>
        <v>46003</v>
      </c>
      <c r="K226" s="48">
        <f ca="1">IF(Base_Projetos[[#This Row],[Total de tarefas]]=Base_Projetos[[#This Row],[Tarefas não iniciadas]],"Não iniciado",_xlfn.MINIFS(TAREFAS!H:H,TAREFAS!B:B,Base_Projetos[[#This Row],[Projeto]]))</f>
        <v>46001</v>
      </c>
      <c r="L22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46001</v>
      </c>
      <c r="M226" s="49">
        <f ca="1">SUM(Base_Projetos[[#This Row],[Tarefas Concluídas]:[Tarefas não iniciadas]])</f>
        <v>1</v>
      </c>
      <c r="N226" s="49">
        <f ca="1">COUNTIFS(tbl_PlanilhaB[Projeto],Base_Projetos[[#This Row],[Projeto]],tbl_PlanilhaB[Status],"Concluído")</f>
        <v>1</v>
      </c>
      <c r="O226" s="49">
        <f ca="1">COUNTIFS(tbl_PlanilhaB[Projeto],Base_Projetos[[#This Row],[Projeto]],tbl_PlanilhaB[Status],"Em andamento")</f>
        <v>0</v>
      </c>
      <c r="P226" s="49">
        <f ca="1">COUNTIFS(tbl_PlanilhaB[Projeto],Base_Projetos[[#This Row],[Projeto]],tbl_PlanilhaB[Status],"Atrasado")</f>
        <v>0</v>
      </c>
      <c r="Q226" s="50">
        <f ca="1">COUNTIFS(tbl_PlanilhaB[Projeto],Base_Projetos[[#This Row],[Projeto]],tbl_PlanilhaB[Status],"Não iniciado")</f>
        <v>0</v>
      </c>
      <c r="R22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26" s="52">
        <f ca="1">Base_Projetos[[#This Row],[Tarefas Concluídas]]/Base_Projetos[[#This Row],[Total de tarefas]]</f>
        <v>1</v>
      </c>
    </row>
    <row r="227" spans="1:19">
      <c r="A227" s="50">
        <f>A226+1</f>
        <v>223</v>
      </c>
      <c r="B227" s="44" t="s">
        <v>411</v>
      </c>
      <c r="C227" s="44" t="s">
        <v>328</v>
      </c>
      <c r="D227" s="45" t="s">
        <v>22</v>
      </c>
      <c r="E227" s="43" t="s">
        <v>146</v>
      </c>
      <c r="F227" s="45">
        <v>1</v>
      </c>
      <c r="G227" s="46">
        <f>SUMIF(tbl_PlanilhaB[Projeto],Base_Projetos[[#This Row],[Projeto]],tbl_PlanilhaB[Valor previsto])</f>
        <v>0</v>
      </c>
      <c r="H227" s="46">
        <f>SUMIF(tbl_PlanilhaB[Projeto],Base_Projetos[[#This Row],[Projeto]],tbl_PlanilhaB[Valor gasto])</f>
        <v>0</v>
      </c>
      <c r="I227" s="47">
        <f>_xlfn.MINIFS(TAREFAS!E:E,TAREFAS!B:B,Base_Projetos[[#This Row],[Projeto]])</f>
        <v>46001</v>
      </c>
      <c r="J227" s="47">
        <f>_xlfn.MAXIFS(TAREFAS!G:G,TAREFAS!B:B,Base_Projetos[[#This Row],[Projeto]])</f>
        <v>46132</v>
      </c>
      <c r="K227" s="48">
        <f ca="1">IF(Base_Projetos[[#This Row],[Total de tarefas]]=Base_Projetos[[#This Row],[Tarefas não iniciadas]],"Não iniciado",_xlfn.MINIFS(TAREFAS!H:H,TAREFAS!B:B,Base_Projetos[[#This Row],[Projeto]]))</f>
        <v>46001</v>
      </c>
      <c r="L22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46129</v>
      </c>
      <c r="M227" s="49">
        <f ca="1">SUM(Base_Projetos[[#This Row],[Tarefas Concluídas]:[Tarefas não iniciadas]])</f>
        <v>3</v>
      </c>
      <c r="N227" s="49">
        <f ca="1">COUNTIFS(tbl_PlanilhaB[Projeto],Base_Projetos[[#This Row],[Projeto]],tbl_PlanilhaB[Status],"Concluído")</f>
        <v>3</v>
      </c>
      <c r="O227" s="49">
        <f ca="1">COUNTIFS(tbl_PlanilhaB[Projeto],Base_Projetos[[#This Row],[Projeto]],tbl_PlanilhaB[Status],"Em andamento")</f>
        <v>0</v>
      </c>
      <c r="P227" s="49">
        <f ca="1">COUNTIFS(tbl_PlanilhaB[Projeto],Base_Projetos[[#This Row],[Projeto]],tbl_PlanilhaB[Status],"Atrasado")</f>
        <v>0</v>
      </c>
      <c r="Q227" s="50">
        <f ca="1">COUNTIFS(tbl_PlanilhaB[Projeto],Base_Projetos[[#This Row],[Projeto]],tbl_PlanilhaB[Status],"Não iniciado")</f>
        <v>0</v>
      </c>
      <c r="R22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27" s="52">
        <f ca="1">Base_Projetos[[#This Row],[Tarefas Concluídas]]/Base_Projetos[[#This Row],[Total de tarefas]]</f>
        <v>1</v>
      </c>
    </row>
    <row r="228" spans="1:19">
      <c r="A228" s="50">
        <f>A227+1</f>
        <v>224</v>
      </c>
      <c r="B228" s="44" t="s">
        <v>412</v>
      </c>
      <c r="C228" s="44" t="s">
        <v>328</v>
      </c>
      <c r="D228" s="45" t="s">
        <v>22</v>
      </c>
      <c r="E228" s="43" t="s">
        <v>146</v>
      </c>
      <c r="F228" s="45">
        <v>1</v>
      </c>
      <c r="G228" s="46">
        <f>SUMIF(tbl_PlanilhaB[Projeto],Base_Projetos[[#This Row],[Projeto]],tbl_PlanilhaB[Valor previsto])</f>
        <v>0</v>
      </c>
      <c r="H228" s="46">
        <f>SUMIF(tbl_PlanilhaB[Projeto],Base_Projetos[[#This Row],[Projeto]],tbl_PlanilhaB[Valor gasto])</f>
        <v>0</v>
      </c>
      <c r="I228" s="47">
        <f>_xlfn.MINIFS(TAREFAS!E:E,TAREFAS!B:B,Base_Projetos[[#This Row],[Projeto]])</f>
        <v>46002</v>
      </c>
      <c r="J228" s="47">
        <f>_xlfn.MAXIFS(TAREFAS!G:G,TAREFAS!B:B,Base_Projetos[[#This Row],[Projeto]])</f>
        <v>46007</v>
      </c>
      <c r="K228" s="48">
        <f ca="1">IF(Base_Projetos[[#This Row],[Total de tarefas]]=Base_Projetos[[#This Row],[Tarefas não iniciadas]],"Não iniciado",_xlfn.MINIFS(TAREFAS!H:H,TAREFAS!B:B,Base_Projetos[[#This Row],[Projeto]]))</f>
        <v>46002</v>
      </c>
      <c r="L22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46002</v>
      </c>
      <c r="M228" s="49">
        <f ca="1">SUM(Base_Projetos[[#This Row],[Tarefas Concluídas]:[Tarefas não iniciadas]])</f>
        <v>1</v>
      </c>
      <c r="N228" s="49">
        <f ca="1">COUNTIFS(tbl_PlanilhaB[Projeto],Base_Projetos[[#This Row],[Projeto]],tbl_PlanilhaB[Status],"Concluído")</f>
        <v>1</v>
      </c>
      <c r="O228" s="49">
        <f ca="1">COUNTIFS(tbl_PlanilhaB[Projeto],Base_Projetos[[#This Row],[Projeto]],tbl_PlanilhaB[Status],"Em andamento")</f>
        <v>0</v>
      </c>
      <c r="P228" s="49">
        <f ca="1">COUNTIFS(tbl_PlanilhaB[Projeto],Base_Projetos[[#This Row],[Projeto]],tbl_PlanilhaB[Status],"Atrasado")</f>
        <v>0</v>
      </c>
      <c r="Q228" s="50">
        <f ca="1">COUNTIFS(tbl_PlanilhaB[Projeto],Base_Projetos[[#This Row],[Projeto]],tbl_PlanilhaB[Status],"Não iniciado")</f>
        <v>0</v>
      </c>
      <c r="R22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28" s="52">
        <f ca="1">Base_Projetos[[#This Row],[Tarefas Concluídas]]/Base_Projetos[[#This Row],[Total de tarefas]]</f>
        <v>1</v>
      </c>
    </row>
    <row r="229" spans="1:19">
      <c r="A229" s="50">
        <f>A228+1</f>
        <v>225</v>
      </c>
      <c r="B229" s="44" t="s">
        <v>413</v>
      </c>
      <c r="C229" s="44" t="s">
        <v>328</v>
      </c>
      <c r="D229" s="45" t="s">
        <v>22</v>
      </c>
      <c r="E229" s="43" t="s">
        <v>146</v>
      </c>
      <c r="F229" s="45">
        <v>1</v>
      </c>
      <c r="G229" s="46">
        <f>SUMIF(tbl_PlanilhaB[Projeto],Base_Projetos[[#This Row],[Projeto]],tbl_PlanilhaB[Valor previsto])</f>
        <v>0</v>
      </c>
      <c r="H229" s="46">
        <f>SUMIF(tbl_PlanilhaB[Projeto],Base_Projetos[[#This Row],[Projeto]],tbl_PlanilhaB[Valor gasto])</f>
        <v>0</v>
      </c>
      <c r="I229" s="47">
        <f>_xlfn.MINIFS(TAREFAS!E:E,TAREFAS!B:B,Base_Projetos[[#This Row],[Projeto]])</f>
        <v>46002</v>
      </c>
      <c r="J229" s="47">
        <f>_xlfn.MAXIFS(TAREFAS!G:G,TAREFAS!B:B,Base_Projetos[[#This Row],[Projeto]])</f>
        <v>46006</v>
      </c>
      <c r="K229" s="48">
        <f ca="1">IF(Base_Projetos[[#This Row],[Total de tarefas]]=Base_Projetos[[#This Row],[Tarefas não iniciadas]],"Não iniciado",_xlfn.MINIFS(TAREFAS!H:H,TAREFAS!B:B,Base_Projetos[[#This Row],[Projeto]]))</f>
        <v>46002</v>
      </c>
      <c r="L22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46002</v>
      </c>
      <c r="M229" s="49">
        <f ca="1">SUM(Base_Projetos[[#This Row],[Tarefas Concluídas]:[Tarefas não iniciadas]])</f>
        <v>1</v>
      </c>
      <c r="N229" s="49">
        <f ca="1">COUNTIFS(tbl_PlanilhaB[Projeto],Base_Projetos[[#This Row],[Projeto]],tbl_PlanilhaB[Status],"Concluído")</f>
        <v>1</v>
      </c>
      <c r="O229" s="49">
        <f ca="1">COUNTIFS(tbl_PlanilhaB[Projeto],Base_Projetos[[#This Row],[Projeto]],tbl_PlanilhaB[Status],"Em andamento")</f>
        <v>0</v>
      </c>
      <c r="P229" s="49">
        <f ca="1">COUNTIFS(tbl_PlanilhaB[Projeto],Base_Projetos[[#This Row],[Projeto]],tbl_PlanilhaB[Status],"Atrasado")</f>
        <v>0</v>
      </c>
      <c r="Q229" s="50">
        <f ca="1">COUNTIFS(tbl_PlanilhaB[Projeto],Base_Projetos[[#This Row],[Projeto]],tbl_PlanilhaB[Status],"Não iniciado")</f>
        <v>0</v>
      </c>
      <c r="R22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29" s="52">
        <f ca="1">Base_Projetos[[#This Row],[Tarefas Concluídas]]/Base_Projetos[[#This Row],[Total de tarefas]]</f>
        <v>1</v>
      </c>
    </row>
    <row r="230" spans="1:19" ht="24.75">
      <c r="A230" s="50">
        <f>A229+1</f>
        <v>226</v>
      </c>
      <c r="B230" s="44" t="s">
        <v>414</v>
      </c>
      <c r="C230" s="44" t="s">
        <v>328</v>
      </c>
      <c r="D230" s="45" t="s">
        <v>22</v>
      </c>
      <c r="E230" s="43" t="s">
        <v>146</v>
      </c>
      <c r="F230" s="45">
        <v>1</v>
      </c>
      <c r="G230" s="46">
        <f>SUMIF(tbl_PlanilhaB[Projeto],Base_Projetos[[#This Row],[Projeto]],tbl_PlanilhaB[Valor previsto])</f>
        <v>0</v>
      </c>
      <c r="H230" s="46">
        <f>SUMIF(tbl_PlanilhaB[Projeto],Base_Projetos[[#This Row],[Projeto]],tbl_PlanilhaB[Valor gasto])</f>
        <v>0</v>
      </c>
      <c r="I230" s="47">
        <f>_xlfn.MINIFS(TAREFAS!E:E,TAREFAS!B:B,Base_Projetos[[#This Row],[Projeto]])</f>
        <v>46010</v>
      </c>
      <c r="J230" s="47">
        <f>_xlfn.MAXIFS(TAREFAS!G:G,TAREFAS!B:B,Base_Projetos[[#This Row],[Projeto]])</f>
        <v>46015</v>
      </c>
      <c r="K230" s="48">
        <f ca="1">IF(Base_Projetos[[#This Row],[Total de tarefas]]=Base_Projetos[[#This Row],[Tarefas não iniciadas]],"Não iniciado",_xlfn.MINIFS(TAREFAS!H:H,TAREFAS!B:B,Base_Projetos[[#This Row],[Projeto]]))</f>
        <v>46010</v>
      </c>
      <c r="L23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46010</v>
      </c>
      <c r="M230" s="49">
        <f ca="1">SUM(Base_Projetos[[#This Row],[Tarefas Concluídas]:[Tarefas não iniciadas]])</f>
        <v>1</v>
      </c>
      <c r="N230" s="49">
        <f ca="1">COUNTIFS(tbl_PlanilhaB[Projeto],Base_Projetos[[#This Row],[Projeto]],tbl_PlanilhaB[Status],"Concluído")</f>
        <v>1</v>
      </c>
      <c r="O230" s="49">
        <f ca="1">COUNTIFS(tbl_PlanilhaB[Projeto],Base_Projetos[[#This Row],[Projeto]],tbl_PlanilhaB[Status],"Em andamento")</f>
        <v>0</v>
      </c>
      <c r="P230" s="49">
        <f ca="1">COUNTIFS(tbl_PlanilhaB[Projeto],Base_Projetos[[#This Row],[Projeto]],tbl_PlanilhaB[Status],"Atrasado")</f>
        <v>0</v>
      </c>
      <c r="Q230" s="50">
        <f ca="1">COUNTIFS(tbl_PlanilhaB[Projeto],Base_Projetos[[#This Row],[Projeto]],tbl_PlanilhaB[Status],"Não iniciado")</f>
        <v>0</v>
      </c>
      <c r="R23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30" s="52">
        <f ca="1">Base_Projetos[[#This Row],[Tarefas Concluídas]]/Base_Projetos[[#This Row],[Total de tarefas]]</f>
        <v>1</v>
      </c>
    </row>
    <row r="231" spans="1:19" ht="27">
      <c r="A231" s="50">
        <f>A230+1</f>
        <v>227</v>
      </c>
      <c r="B231" s="44" t="s">
        <v>415</v>
      </c>
      <c r="C231" s="44" t="s">
        <v>416</v>
      </c>
      <c r="D231" s="45" t="s">
        <v>61</v>
      </c>
      <c r="E231" s="43" t="s">
        <v>237</v>
      </c>
      <c r="F231" s="45">
        <v>1</v>
      </c>
      <c r="G231" s="46">
        <f>SUMIF(tbl_PlanilhaB[Projeto],Base_Projetos[[#This Row],[Projeto]],tbl_PlanilhaB[Valor previsto])</f>
        <v>0</v>
      </c>
      <c r="H231" s="46">
        <f>SUMIF(tbl_PlanilhaB[Projeto],Base_Projetos[[#This Row],[Projeto]],tbl_PlanilhaB[Valor gasto])</f>
        <v>0</v>
      </c>
      <c r="I231" s="47">
        <f>_xlfn.MINIFS(TAREFAS!E:E,TAREFAS!B:B,Base_Projetos[[#This Row],[Projeto]])</f>
        <v>46044</v>
      </c>
      <c r="J231" s="47">
        <f>_xlfn.MAXIFS(TAREFAS!G:G,TAREFAS!B:B,Base_Projetos[[#This Row],[Projeto]])</f>
        <v>46045</v>
      </c>
      <c r="K231" s="48">
        <f ca="1">IF(Base_Projetos[[#This Row],[Total de tarefas]]=Base_Projetos[[#This Row],[Tarefas não iniciadas]],"Não iniciado",_xlfn.MINIFS(TAREFAS!H:H,TAREFAS!B:B,Base_Projetos[[#This Row],[Projeto]]))</f>
        <v>46044</v>
      </c>
      <c r="L231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231" s="49">
        <f ca="1">SUM(Base_Projetos[[#This Row],[Tarefas Concluídas]:[Tarefas não iniciadas]])</f>
        <v>1</v>
      </c>
      <c r="N231" s="49">
        <f ca="1">COUNTIFS(tbl_PlanilhaB[Projeto],Base_Projetos[[#This Row],[Projeto]],tbl_PlanilhaB[Status],"Concluído")</f>
        <v>0</v>
      </c>
      <c r="O231" s="49">
        <f ca="1">COUNTIFS(tbl_PlanilhaB[Projeto],Base_Projetos[[#This Row],[Projeto]],tbl_PlanilhaB[Status],"Em andamento")</f>
        <v>0</v>
      </c>
      <c r="P231" s="49">
        <f ca="1">COUNTIFS(tbl_PlanilhaB[Projeto],Base_Projetos[[#This Row],[Projeto]],tbl_PlanilhaB[Status],"Atrasado")</f>
        <v>1</v>
      </c>
      <c r="Q231" s="50">
        <f ca="1">COUNTIFS(tbl_PlanilhaB[Projeto],Base_Projetos[[#This Row],[Projeto]],tbl_PlanilhaB[Status],"Não iniciado")</f>
        <v>0</v>
      </c>
      <c r="R23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Atrasado</v>
      </c>
      <c r="S231" s="52">
        <f ca="1">Base_Projetos[[#This Row],[Tarefas Concluídas]]/Base_Projetos[[#This Row],[Total de tarefas]]</f>
        <v>0</v>
      </c>
    </row>
    <row r="232" spans="1:19" ht="54">
      <c r="A232" s="50">
        <f>A231+1</f>
        <v>228</v>
      </c>
      <c r="B232" s="44" t="s">
        <v>417</v>
      </c>
      <c r="C232" s="44" t="s">
        <v>418</v>
      </c>
      <c r="D232" s="45" t="s">
        <v>22</v>
      </c>
      <c r="E232" s="43" t="s">
        <v>237</v>
      </c>
      <c r="F232" s="45">
        <v>1</v>
      </c>
      <c r="G232" s="46">
        <f>SUMIF(tbl_PlanilhaB[Projeto],Base_Projetos[[#This Row],[Projeto]],tbl_PlanilhaB[Valor previsto])</f>
        <v>0</v>
      </c>
      <c r="H232" s="46">
        <f>SUMIF(tbl_PlanilhaB[Projeto],Base_Projetos[[#This Row],[Projeto]],tbl_PlanilhaB[Valor gasto])</f>
        <v>0</v>
      </c>
      <c r="I232" s="47">
        <f>_xlfn.MINIFS(TAREFAS!E:E,TAREFAS!B:B,Base_Projetos[[#This Row],[Projeto]])</f>
        <v>46044</v>
      </c>
      <c r="J232" s="47">
        <f>_xlfn.MAXIFS(TAREFAS!G:G,TAREFAS!B:B,Base_Projetos[[#This Row],[Projeto]])</f>
        <v>46045</v>
      </c>
      <c r="K232" s="48">
        <f ca="1">IF(Base_Projetos[[#This Row],[Total de tarefas]]=Base_Projetos[[#This Row],[Tarefas não iniciadas]],"Não iniciado",_xlfn.MINIFS(TAREFAS!H:H,TAREFAS!B:B,Base_Projetos[[#This Row],[Projeto]]))</f>
        <v>46044</v>
      </c>
      <c r="L23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46044</v>
      </c>
      <c r="M232" s="49">
        <f ca="1">SUM(Base_Projetos[[#This Row],[Tarefas Concluídas]:[Tarefas não iniciadas]])</f>
        <v>1</v>
      </c>
      <c r="N232" s="49">
        <f ca="1">COUNTIFS(tbl_PlanilhaB[Projeto],Base_Projetos[[#This Row],[Projeto]],tbl_PlanilhaB[Status],"Concluído")</f>
        <v>1</v>
      </c>
      <c r="O232" s="49">
        <f ca="1">COUNTIFS(tbl_PlanilhaB[Projeto],Base_Projetos[[#This Row],[Projeto]],tbl_PlanilhaB[Status],"Em andamento")</f>
        <v>0</v>
      </c>
      <c r="P232" s="49">
        <f ca="1">COUNTIFS(tbl_PlanilhaB[Projeto],Base_Projetos[[#This Row],[Projeto]],tbl_PlanilhaB[Status],"Atrasado")</f>
        <v>0</v>
      </c>
      <c r="Q232" s="50">
        <f ca="1">COUNTIFS(tbl_PlanilhaB[Projeto],Base_Projetos[[#This Row],[Projeto]],tbl_PlanilhaB[Status],"Não iniciado")</f>
        <v>0</v>
      </c>
      <c r="R23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32" s="52">
        <f ca="1">Base_Projetos[[#This Row],[Tarefas Concluídas]]/Base_Projetos[[#This Row],[Total de tarefas]]</f>
        <v>1</v>
      </c>
    </row>
    <row r="233" spans="1:19" ht="27">
      <c r="A233" s="50">
        <f>A232+1</f>
        <v>229</v>
      </c>
      <c r="B233" s="44" t="s">
        <v>419</v>
      </c>
      <c r="C233" s="44" t="s">
        <v>420</v>
      </c>
      <c r="D233" s="45" t="s">
        <v>22</v>
      </c>
      <c r="E233" s="43" t="s">
        <v>146</v>
      </c>
      <c r="F233" s="45">
        <v>1</v>
      </c>
      <c r="G233" s="46">
        <f>SUMIF(tbl_PlanilhaB[Projeto],Base_Projetos[[#This Row],[Projeto]],tbl_PlanilhaB[Valor previsto])</f>
        <v>0</v>
      </c>
      <c r="H233" s="46">
        <f>SUMIF(tbl_PlanilhaB[Projeto],Base_Projetos[[#This Row],[Projeto]],tbl_PlanilhaB[Valor gasto])</f>
        <v>0</v>
      </c>
      <c r="I233" s="47">
        <f>_xlfn.MINIFS(TAREFAS!E:E,TAREFAS!B:B,Base_Projetos[[#This Row],[Projeto]])</f>
        <v>46027</v>
      </c>
      <c r="J233" s="47">
        <f>_xlfn.MAXIFS(TAREFAS!G:G,TAREFAS!B:B,Base_Projetos[[#This Row],[Projeto]])</f>
        <v>46041</v>
      </c>
      <c r="K233" s="48">
        <f ca="1">IF(Base_Projetos[[#This Row],[Total de tarefas]]=Base_Projetos[[#This Row],[Tarefas não iniciadas]],"Não iniciado",_xlfn.MINIFS(TAREFAS!H:H,TAREFAS!B:B,Base_Projetos[[#This Row],[Projeto]]))</f>
        <v>46027</v>
      </c>
      <c r="L23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46034</v>
      </c>
      <c r="M233" s="49">
        <f ca="1">SUM(Base_Projetos[[#This Row],[Tarefas Concluídas]:[Tarefas não iniciadas]])</f>
        <v>2</v>
      </c>
      <c r="N233" s="49">
        <f ca="1">COUNTIFS(tbl_PlanilhaB[Projeto],Base_Projetos[[#This Row],[Projeto]],tbl_PlanilhaB[Status],"Concluído")</f>
        <v>2</v>
      </c>
      <c r="O233" s="49">
        <f ca="1">COUNTIFS(tbl_PlanilhaB[Projeto],Base_Projetos[[#This Row],[Projeto]],tbl_PlanilhaB[Status],"Em andamento")</f>
        <v>0</v>
      </c>
      <c r="P233" s="49">
        <f ca="1">COUNTIFS(tbl_PlanilhaB[Projeto],Base_Projetos[[#This Row],[Projeto]],tbl_PlanilhaB[Status],"Atrasado")</f>
        <v>0</v>
      </c>
      <c r="Q233" s="50">
        <f ca="1">COUNTIFS(tbl_PlanilhaB[Projeto],Base_Projetos[[#This Row],[Projeto]],tbl_PlanilhaB[Status],"Não iniciado")</f>
        <v>0</v>
      </c>
      <c r="R23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33" s="52">
        <f ca="1">Base_Projetos[[#This Row],[Tarefas Concluídas]]/Base_Projetos[[#This Row],[Total de tarefas]]</f>
        <v>1</v>
      </c>
    </row>
    <row r="234" spans="1:19" ht="40.5">
      <c r="A234" s="50">
        <f>A233+1</f>
        <v>230</v>
      </c>
      <c r="B234" s="44" t="s">
        <v>421</v>
      </c>
      <c r="C234" s="44" t="s">
        <v>422</v>
      </c>
      <c r="D234" s="45" t="s">
        <v>22</v>
      </c>
      <c r="E234" s="43" t="s">
        <v>146</v>
      </c>
      <c r="F234" s="45">
        <v>1</v>
      </c>
      <c r="G234" s="46">
        <f>SUMIF(tbl_PlanilhaB[Projeto],Base_Projetos[[#This Row],[Projeto]],tbl_PlanilhaB[Valor previsto])</f>
        <v>0</v>
      </c>
      <c r="H234" s="46">
        <f>SUMIF(tbl_PlanilhaB[Projeto],Base_Projetos[[#This Row],[Projeto]],tbl_PlanilhaB[Valor gasto])</f>
        <v>0</v>
      </c>
      <c r="I234" s="47">
        <f>_xlfn.MINIFS(TAREFAS!E:E,TAREFAS!B:B,Base_Projetos[[#This Row],[Projeto]])</f>
        <v>46030</v>
      </c>
      <c r="J234" s="47">
        <f>_xlfn.MAXIFS(TAREFAS!G:G,TAREFAS!B:B,Base_Projetos[[#This Row],[Projeto]])</f>
        <v>46034</v>
      </c>
      <c r="K234" s="48">
        <f ca="1">IF(Base_Projetos[[#This Row],[Total de tarefas]]=Base_Projetos[[#This Row],[Tarefas não iniciadas]],"Não iniciado",_xlfn.MINIFS(TAREFAS!H:H,TAREFAS!B:B,Base_Projetos[[#This Row],[Projeto]]))</f>
        <v>46030</v>
      </c>
      <c r="L23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46030</v>
      </c>
      <c r="M234" s="49">
        <f ca="1">SUM(Base_Projetos[[#This Row],[Tarefas Concluídas]:[Tarefas não iniciadas]])</f>
        <v>1</v>
      </c>
      <c r="N234" s="49">
        <f ca="1">COUNTIFS(tbl_PlanilhaB[Projeto],Base_Projetos[[#This Row],[Projeto]],tbl_PlanilhaB[Status],"Concluído")</f>
        <v>1</v>
      </c>
      <c r="O234" s="49">
        <f ca="1">COUNTIFS(tbl_PlanilhaB[Projeto],Base_Projetos[[#This Row],[Projeto]],tbl_PlanilhaB[Status],"Em andamento")</f>
        <v>0</v>
      </c>
      <c r="P234" s="49">
        <f ca="1">COUNTIFS(tbl_PlanilhaB[Projeto],Base_Projetos[[#This Row],[Projeto]],tbl_PlanilhaB[Status],"Atrasado")</f>
        <v>0</v>
      </c>
      <c r="Q234" s="50">
        <f ca="1">COUNTIFS(tbl_PlanilhaB[Projeto],Base_Projetos[[#This Row],[Projeto]],tbl_PlanilhaB[Status],"Não iniciado")</f>
        <v>0</v>
      </c>
      <c r="R23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34" s="52">
        <f ca="1">Base_Projetos[[#This Row],[Tarefas Concluídas]]/Base_Projetos[[#This Row],[Total de tarefas]]</f>
        <v>1</v>
      </c>
    </row>
    <row r="235" spans="1:19" ht="27">
      <c r="A235" s="50">
        <f>A234+1</f>
        <v>231</v>
      </c>
      <c r="B235" s="44" t="s">
        <v>423</v>
      </c>
      <c r="C235" s="44" t="s">
        <v>420</v>
      </c>
      <c r="D235" s="45" t="s">
        <v>22</v>
      </c>
      <c r="E235" s="43" t="s">
        <v>146</v>
      </c>
      <c r="F235" s="45">
        <v>1</v>
      </c>
      <c r="G235" s="46">
        <f>SUMIF(tbl_PlanilhaB[Projeto],Base_Projetos[[#This Row],[Projeto]],tbl_PlanilhaB[Valor previsto])</f>
        <v>0</v>
      </c>
      <c r="H235" s="46">
        <f>SUMIF(tbl_PlanilhaB[Projeto],Base_Projetos[[#This Row],[Projeto]],tbl_PlanilhaB[Valor gasto])</f>
        <v>0</v>
      </c>
      <c r="I235" s="47">
        <f>_xlfn.MINIFS(TAREFAS!E:E,TAREFAS!B:B,Base_Projetos[[#This Row],[Projeto]])</f>
        <v>46051</v>
      </c>
      <c r="J235" s="47">
        <f>_xlfn.MAXIFS(TAREFAS!G:G,TAREFAS!B:B,Base_Projetos[[#This Row],[Projeto]])</f>
        <v>46062</v>
      </c>
      <c r="K235" s="48">
        <f ca="1">IF(Base_Projetos[[#This Row],[Total de tarefas]]=Base_Projetos[[#This Row],[Tarefas não iniciadas]],"Não iniciado",_xlfn.MINIFS(TAREFAS!H:H,TAREFAS!B:B,Base_Projetos[[#This Row],[Projeto]]))</f>
        <v>46051</v>
      </c>
      <c r="L23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46056</v>
      </c>
      <c r="M235" s="49">
        <f ca="1">SUM(Base_Projetos[[#This Row],[Tarefas Concluídas]:[Tarefas não iniciadas]])</f>
        <v>2</v>
      </c>
      <c r="N235" s="49">
        <f ca="1">COUNTIFS(tbl_PlanilhaB[Projeto],Base_Projetos[[#This Row],[Projeto]],tbl_PlanilhaB[Status],"Concluído")</f>
        <v>2</v>
      </c>
      <c r="O235" s="49">
        <f ca="1">COUNTIFS(tbl_PlanilhaB[Projeto],Base_Projetos[[#This Row],[Projeto]],tbl_PlanilhaB[Status],"Em andamento")</f>
        <v>0</v>
      </c>
      <c r="P235" s="49">
        <f ca="1">COUNTIFS(tbl_PlanilhaB[Projeto],Base_Projetos[[#This Row],[Projeto]],tbl_PlanilhaB[Status],"Atrasado")</f>
        <v>0</v>
      </c>
      <c r="Q235" s="50">
        <f ca="1">COUNTIFS(tbl_PlanilhaB[Projeto],Base_Projetos[[#This Row],[Projeto]],tbl_PlanilhaB[Status],"Não iniciado")</f>
        <v>0</v>
      </c>
      <c r="R23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35" s="52">
        <f ca="1">Base_Projetos[[#This Row],[Tarefas Concluídas]]/Base_Projetos[[#This Row],[Total de tarefas]]</f>
        <v>1</v>
      </c>
    </row>
    <row r="236" spans="1:19" ht="27">
      <c r="A236" s="50">
        <f>A235+1</f>
        <v>232</v>
      </c>
      <c r="B236" s="44" t="s">
        <v>424</v>
      </c>
      <c r="C236" s="44" t="s">
        <v>420</v>
      </c>
      <c r="D236" s="45" t="s">
        <v>22</v>
      </c>
      <c r="E236" s="43" t="s">
        <v>177</v>
      </c>
      <c r="F236" s="45">
        <v>1</v>
      </c>
      <c r="G236" s="46">
        <f>SUMIF(tbl_PlanilhaB[Projeto],Base_Projetos[[#This Row],[Projeto]],tbl_PlanilhaB[Valor previsto])</f>
        <v>0</v>
      </c>
      <c r="H236" s="46">
        <f>SUMIF(tbl_PlanilhaB[Projeto],Base_Projetos[[#This Row],[Projeto]],tbl_PlanilhaB[Valor gasto])</f>
        <v>0</v>
      </c>
      <c r="I236" s="47">
        <f>_xlfn.MINIFS(TAREFAS!E:E,TAREFAS!B:B,Base_Projetos[[#This Row],[Projeto]])</f>
        <v>46062</v>
      </c>
      <c r="J236" s="47">
        <f>_xlfn.MAXIFS(TAREFAS!G:G,TAREFAS!B:B,Base_Projetos[[#This Row],[Projeto]])</f>
        <v>46064</v>
      </c>
      <c r="K236" s="48">
        <f ca="1">IF(Base_Projetos[[#This Row],[Total de tarefas]]=Base_Projetos[[#This Row],[Tarefas não iniciadas]],"Não iniciado",_xlfn.MINIFS(TAREFAS!H:H,TAREFAS!B:B,Base_Projetos[[#This Row],[Projeto]]))</f>
        <v>46062</v>
      </c>
      <c r="L23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46063</v>
      </c>
      <c r="M236" s="49">
        <f ca="1">SUM(Base_Projetos[[#This Row],[Tarefas Concluídas]:[Tarefas não iniciadas]])</f>
        <v>2</v>
      </c>
      <c r="N236" s="49">
        <f ca="1">COUNTIFS(tbl_PlanilhaB[Projeto],Base_Projetos[[#This Row],[Projeto]],tbl_PlanilhaB[Status],"Concluído")</f>
        <v>2</v>
      </c>
      <c r="O236" s="49">
        <f ca="1">COUNTIFS(tbl_PlanilhaB[Projeto],Base_Projetos[[#This Row],[Projeto]],tbl_PlanilhaB[Status],"Em andamento")</f>
        <v>0</v>
      </c>
      <c r="P236" s="49">
        <f ca="1">COUNTIFS(tbl_PlanilhaB[Projeto],Base_Projetos[[#This Row],[Projeto]],tbl_PlanilhaB[Status],"Atrasado")</f>
        <v>0</v>
      </c>
      <c r="Q236" s="50">
        <f ca="1">COUNTIFS(tbl_PlanilhaB[Projeto],Base_Projetos[[#This Row],[Projeto]],tbl_PlanilhaB[Status],"Não iniciado")</f>
        <v>0</v>
      </c>
      <c r="R23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36" s="52">
        <f ca="1">Base_Projetos[[#This Row],[Tarefas Concluídas]]/Base_Projetos[[#This Row],[Total de tarefas]]</f>
        <v>1</v>
      </c>
    </row>
    <row r="237" spans="1:19" ht="54">
      <c r="A237" s="50">
        <f>A236+1</f>
        <v>233</v>
      </c>
      <c r="B237" s="44" t="s">
        <v>425</v>
      </c>
      <c r="C237" s="44" t="s">
        <v>426</v>
      </c>
      <c r="D237" s="45" t="s">
        <v>22</v>
      </c>
      <c r="E237" s="43" t="s">
        <v>237</v>
      </c>
      <c r="F237" s="45">
        <v>1</v>
      </c>
      <c r="G237" s="46">
        <f>SUMIF(tbl_PlanilhaB[Projeto],Base_Projetos[[#This Row],[Projeto]],tbl_PlanilhaB[Valor previsto])</f>
        <v>0</v>
      </c>
      <c r="H237" s="46">
        <f>SUMIF(tbl_PlanilhaB[Projeto],Base_Projetos[[#This Row],[Projeto]],tbl_PlanilhaB[Valor gasto])</f>
        <v>0</v>
      </c>
      <c r="I237" s="47">
        <f>_xlfn.MINIFS(TAREFAS!E:E,TAREFAS!B:B,Base_Projetos[[#This Row],[Projeto]])</f>
        <v>46069</v>
      </c>
      <c r="J237" s="47">
        <f>_xlfn.MAXIFS(TAREFAS!G:G,TAREFAS!B:B,Base_Projetos[[#This Row],[Projeto]])</f>
        <v>46070</v>
      </c>
      <c r="K237" s="48">
        <f ca="1">IF(Base_Projetos[[#This Row],[Total de tarefas]]=Base_Projetos[[#This Row],[Tarefas não iniciadas]],"Não iniciado",_xlfn.MINIFS(TAREFAS!H:H,TAREFAS!B:B,Base_Projetos[[#This Row],[Projeto]]))</f>
        <v>46069</v>
      </c>
      <c r="L23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46069</v>
      </c>
      <c r="M237" s="49">
        <f ca="1">SUM(Base_Projetos[[#This Row],[Tarefas Concluídas]:[Tarefas não iniciadas]])</f>
        <v>1</v>
      </c>
      <c r="N237" s="49">
        <f ca="1">COUNTIFS(tbl_PlanilhaB[Projeto],Base_Projetos[[#This Row],[Projeto]],tbl_PlanilhaB[Status],"Concluído")</f>
        <v>1</v>
      </c>
      <c r="O237" s="49">
        <f ca="1">COUNTIFS(tbl_PlanilhaB[Projeto],Base_Projetos[[#This Row],[Projeto]],tbl_PlanilhaB[Status],"Em andamento")</f>
        <v>0</v>
      </c>
      <c r="P237" s="49">
        <f ca="1">COUNTIFS(tbl_PlanilhaB[Projeto],Base_Projetos[[#This Row],[Projeto]],tbl_PlanilhaB[Status],"Atrasado")</f>
        <v>0</v>
      </c>
      <c r="Q237" s="50">
        <f ca="1">COUNTIFS(tbl_PlanilhaB[Projeto],Base_Projetos[[#This Row],[Projeto]],tbl_PlanilhaB[Status],"Não iniciado")</f>
        <v>0</v>
      </c>
      <c r="R23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37" s="52">
        <f ca="1">Base_Projetos[[#This Row],[Tarefas Concluídas]]/Base_Projetos[[#This Row],[Total de tarefas]]</f>
        <v>1</v>
      </c>
    </row>
    <row r="238" spans="1:19" ht="27">
      <c r="A238" s="50">
        <f>A237+1</f>
        <v>234</v>
      </c>
      <c r="B238" s="44" t="s">
        <v>427</v>
      </c>
      <c r="C238" s="44" t="s">
        <v>428</v>
      </c>
      <c r="D238" s="45" t="s">
        <v>61</v>
      </c>
      <c r="E238" s="43" t="s">
        <v>118</v>
      </c>
      <c r="F238" s="45">
        <v>1</v>
      </c>
      <c r="G238" s="46">
        <f>SUMIF(tbl_PlanilhaB[Projeto],Base_Projetos[[#This Row],[Projeto]],tbl_PlanilhaB[Valor previsto])</f>
        <v>0</v>
      </c>
      <c r="H238" s="46">
        <f>SUMIF(tbl_PlanilhaB[Projeto],Base_Projetos[[#This Row],[Projeto]],tbl_PlanilhaB[Valor gasto])</f>
        <v>0</v>
      </c>
      <c r="I238" s="47">
        <f>_xlfn.MINIFS(TAREFAS!E:E,TAREFAS!B:B,Base_Projetos[[#This Row],[Projeto]])</f>
        <v>46069</v>
      </c>
      <c r="J238" s="47">
        <f>_xlfn.MAXIFS(TAREFAS!G:G,TAREFAS!B:B,Base_Projetos[[#This Row],[Projeto]])</f>
        <v>46079</v>
      </c>
      <c r="K238" s="48">
        <f ca="1">IF(Base_Projetos[[#This Row],[Total de tarefas]]=Base_Projetos[[#This Row],[Tarefas não iniciadas]],"Não iniciado",_xlfn.MINIFS(TAREFAS!H:H,TAREFAS!B:B,Base_Projetos[[#This Row],[Projeto]]))</f>
        <v>46069</v>
      </c>
      <c r="L23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46078</v>
      </c>
      <c r="M238" s="49">
        <f ca="1">SUM(Base_Projetos[[#This Row],[Tarefas Concluídas]:[Tarefas não iniciadas]])</f>
        <v>3</v>
      </c>
      <c r="N238" s="49">
        <f ca="1">COUNTIFS(tbl_PlanilhaB[Projeto],Base_Projetos[[#This Row],[Projeto]],tbl_PlanilhaB[Status],"Concluído")</f>
        <v>3</v>
      </c>
      <c r="O238" s="49">
        <f ca="1">COUNTIFS(tbl_PlanilhaB[Projeto],Base_Projetos[[#This Row],[Projeto]],tbl_PlanilhaB[Status],"Em andamento")</f>
        <v>0</v>
      </c>
      <c r="P238" s="49">
        <f ca="1">COUNTIFS(tbl_PlanilhaB[Projeto],Base_Projetos[[#This Row],[Projeto]],tbl_PlanilhaB[Status],"Atrasado")</f>
        <v>0</v>
      </c>
      <c r="Q238" s="50">
        <f ca="1">COUNTIFS(tbl_PlanilhaB[Projeto],Base_Projetos[[#This Row],[Projeto]],tbl_PlanilhaB[Status],"Não iniciado")</f>
        <v>0</v>
      </c>
      <c r="R23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38" s="52">
        <f ca="1">Base_Projetos[[#This Row],[Tarefas Concluídas]]/Base_Projetos[[#This Row],[Total de tarefas]]</f>
        <v>1</v>
      </c>
    </row>
    <row r="239" spans="1:19" ht="49.5">
      <c r="A239" s="50">
        <f>A238+1</f>
        <v>235</v>
      </c>
      <c r="B239" s="44" t="s">
        <v>429</v>
      </c>
      <c r="C239" s="44" t="s">
        <v>430</v>
      </c>
      <c r="D239" s="45" t="s">
        <v>22</v>
      </c>
      <c r="E239" s="43" t="s">
        <v>118</v>
      </c>
      <c r="F239" s="45">
        <v>1</v>
      </c>
      <c r="G239" s="46">
        <f>SUMIF(tbl_PlanilhaB[Projeto],Base_Projetos[[#This Row],[Projeto]],tbl_PlanilhaB[Valor previsto])</f>
        <v>0</v>
      </c>
      <c r="H239" s="46">
        <f>SUMIF(tbl_PlanilhaB[Projeto],Base_Projetos[[#This Row],[Projeto]],tbl_PlanilhaB[Valor gasto])</f>
        <v>0</v>
      </c>
      <c r="I239" s="47">
        <f>_xlfn.MINIFS(TAREFAS!E:E,TAREFAS!B:B,Base_Projetos[[#This Row],[Projeto]])</f>
        <v>46083</v>
      </c>
      <c r="J239" s="47">
        <f>_xlfn.MAXIFS(TAREFAS!G:G,TAREFAS!B:B,Base_Projetos[[#This Row],[Projeto]])</f>
        <v>46092</v>
      </c>
      <c r="K239" s="48">
        <f ca="1">IF(Base_Projetos[[#This Row],[Total de tarefas]]=Base_Projetos[[#This Row],[Tarefas não iniciadas]],"Não iniciado",_xlfn.MINIFS(TAREFAS!H:H,TAREFAS!B:B,Base_Projetos[[#This Row],[Projeto]]))</f>
        <v>46083</v>
      </c>
      <c r="L239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239" s="49">
        <f ca="1">SUM(Base_Projetos[[#This Row],[Tarefas Concluídas]:[Tarefas não iniciadas]])</f>
        <v>1</v>
      </c>
      <c r="N239" s="49">
        <f ca="1">COUNTIFS(tbl_PlanilhaB[Projeto],Base_Projetos[[#This Row],[Projeto]],tbl_PlanilhaB[Status],"Concluído")</f>
        <v>0</v>
      </c>
      <c r="O239" s="49">
        <f ca="1">COUNTIFS(tbl_PlanilhaB[Projeto],Base_Projetos[[#This Row],[Projeto]],tbl_PlanilhaB[Status],"Em andamento")</f>
        <v>0</v>
      </c>
      <c r="P239" s="49">
        <f ca="1">COUNTIFS(tbl_PlanilhaB[Projeto],Base_Projetos[[#This Row],[Projeto]],tbl_PlanilhaB[Status],"Atrasado")</f>
        <v>1</v>
      </c>
      <c r="Q239" s="50">
        <f ca="1">COUNTIFS(tbl_PlanilhaB[Projeto],Base_Projetos[[#This Row],[Projeto]],tbl_PlanilhaB[Status],"Não iniciado")</f>
        <v>0</v>
      </c>
      <c r="R23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Atrasado</v>
      </c>
      <c r="S239" s="52">
        <f ca="1">Base_Projetos[[#This Row],[Tarefas Concluídas]]/Base_Projetos[[#This Row],[Total de tarefas]]</f>
        <v>0</v>
      </c>
    </row>
    <row r="240" spans="1:19" ht="74.25">
      <c r="A240" s="50">
        <f>A239+1</f>
        <v>236</v>
      </c>
      <c r="B240" s="44" t="s">
        <v>431</v>
      </c>
      <c r="C240" s="44" t="s">
        <v>432</v>
      </c>
      <c r="D240" s="45" t="s">
        <v>22</v>
      </c>
      <c r="E240" s="43" t="s">
        <v>248</v>
      </c>
      <c r="F240" s="45">
        <v>1</v>
      </c>
      <c r="G240" s="46">
        <f>SUMIF(tbl_PlanilhaB[Projeto],Base_Projetos[[#This Row],[Projeto]],tbl_PlanilhaB[Valor previsto])</f>
        <v>0</v>
      </c>
      <c r="H240" s="46">
        <f>SUMIF(tbl_PlanilhaB[Projeto],Base_Projetos[[#This Row],[Projeto]],tbl_PlanilhaB[Valor gasto])</f>
        <v>0</v>
      </c>
      <c r="I240" s="47">
        <f>_xlfn.MINIFS(TAREFAS!E:E,TAREFAS!B:B,Base_Projetos[[#This Row],[Projeto]])</f>
        <v>46035</v>
      </c>
      <c r="J240" s="47">
        <f>_xlfn.MAXIFS(TAREFAS!G:G,TAREFAS!B:B,Base_Projetos[[#This Row],[Projeto]])</f>
        <v>46161</v>
      </c>
      <c r="K240" s="48">
        <f ca="1">IF(Base_Projetos[[#This Row],[Total de tarefas]]=Base_Projetos[[#This Row],[Tarefas não iniciadas]],"Não iniciado",_xlfn.MINIFS(TAREFAS!H:H,TAREFAS!B:B,Base_Projetos[[#This Row],[Projeto]]))</f>
        <v>46035</v>
      </c>
      <c r="L240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240" s="49">
        <f ca="1">SUM(Base_Projetos[[#This Row],[Tarefas Concluídas]:[Tarefas não iniciadas]])</f>
        <v>1</v>
      </c>
      <c r="N240" s="49">
        <f ca="1">COUNTIFS(tbl_PlanilhaB[Projeto],Base_Projetos[[#This Row],[Projeto]],tbl_PlanilhaB[Status],"Concluído")</f>
        <v>0</v>
      </c>
      <c r="O240" s="49">
        <f ca="1">COUNTIFS(tbl_PlanilhaB[Projeto],Base_Projetos[[#This Row],[Projeto]],tbl_PlanilhaB[Status],"Em andamento")</f>
        <v>0</v>
      </c>
      <c r="P240" s="49">
        <f ca="1">COUNTIFS(tbl_PlanilhaB[Projeto],Base_Projetos[[#This Row],[Projeto]],tbl_PlanilhaB[Status],"Atrasado")</f>
        <v>1</v>
      </c>
      <c r="Q240" s="50">
        <f ca="1">COUNTIFS(tbl_PlanilhaB[Projeto],Base_Projetos[[#This Row],[Projeto]],tbl_PlanilhaB[Status],"Não iniciado")</f>
        <v>0</v>
      </c>
      <c r="R24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Atrasado</v>
      </c>
      <c r="S240" s="52">
        <f ca="1">Base_Projetos[[#This Row],[Tarefas Concluídas]]/Base_Projetos[[#This Row],[Total de tarefas]]</f>
        <v>0</v>
      </c>
    </row>
    <row r="241" spans="1:19" ht="49.5">
      <c r="A241" s="50">
        <f>A240+1</f>
        <v>237</v>
      </c>
      <c r="B241" s="44" t="s">
        <v>433</v>
      </c>
      <c r="C241" s="44" t="s">
        <v>434</v>
      </c>
      <c r="D241" s="45" t="s">
        <v>22</v>
      </c>
      <c r="E241" s="43" t="s">
        <v>118</v>
      </c>
      <c r="F241" s="45">
        <v>1</v>
      </c>
      <c r="G241" s="46">
        <f>SUMIF(tbl_PlanilhaB[Projeto],Base_Projetos[[#This Row],[Projeto]],tbl_PlanilhaB[Valor previsto])</f>
        <v>0</v>
      </c>
      <c r="H241" s="46">
        <f>SUMIF(tbl_PlanilhaB[Projeto],Base_Projetos[[#This Row],[Projeto]],tbl_PlanilhaB[Valor gasto])</f>
        <v>0</v>
      </c>
      <c r="I241" s="47">
        <f>_xlfn.MINIFS(TAREFAS!E:E,TAREFAS!B:B,Base_Projetos[[#This Row],[Projeto]])</f>
        <v>46083</v>
      </c>
      <c r="J241" s="47">
        <f>_xlfn.MAXIFS(TAREFAS!G:G,TAREFAS!B:B,Base_Projetos[[#This Row],[Projeto]])</f>
        <v>46086</v>
      </c>
      <c r="K241" s="48">
        <f ca="1">IF(Base_Projetos[[#This Row],[Total de tarefas]]=Base_Projetos[[#This Row],[Tarefas não iniciadas]],"Não iniciado",_xlfn.MINIFS(TAREFAS!H:H,TAREFAS!B:B,Base_Projetos[[#This Row],[Projeto]]))</f>
        <v>46084</v>
      </c>
      <c r="L24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46084</v>
      </c>
      <c r="M241" s="49">
        <f ca="1">SUM(Base_Projetos[[#This Row],[Tarefas Concluídas]:[Tarefas não iniciadas]])</f>
        <v>2</v>
      </c>
      <c r="N241" s="49">
        <f ca="1">COUNTIFS(tbl_PlanilhaB[Projeto],Base_Projetos[[#This Row],[Projeto]],tbl_PlanilhaB[Status],"Concluído")</f>
        <v>2</v>
      </c>
      <c r="O241" s="49">
        <f ca="1">COUNTIFS(tbl_PlanilhaB[Projeto],Base_Projetos[[#This Row],[Projeto]],tbl_PlanilhaB[Status],"Em andamento")</f>
        <v>0</v>
      </c>
      <c r="P241" s="49">
        <f ca="1">COUNTIFS(tbl_PlanilhaB[Projeto],Base_Projetos[[#This Row],[Projeto]],tbl_PlanilhaB[Status],"Atrasado")</f>
        <v>0</v>
      </c>
      <c r="Q241" s="50">
        <f ca="1">COUNTIFS(tbl_PlanilhaB[Projeto],Base_Projetos[[#This Row],[Projeto]],tbl_PlanilhaB[Status],"Não iniciado")</f>
        <v>0</v>
      </c>
      <c r="R24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41" s="52">
        <f ca="1">Base_Projetos[[#This Row],[Tarefas Concluídas]]/Base_Projetos[[#This Row],[Total de tarefas]]</f>
        <v>1</v>
      </c>
    </row>
    <row r="242" spans="1:19" ht="24.75">
      <c r="A242" s="50">
        <f>A241+1</f>
        <v>238</v>
      </c>
      <c r="B242" s="44" t="s">
        <v>429</v>
      </c>
      <c r="C242" s="44" t="s">
        <v>435</v>
      </c>
      <c r="D242" s="45" t="s">
        <v>22</v>
      </c>
      <c r="E242" s="43" t="s">
        <v>118</v>
      </c>
      <c r="F242" s="45">
        <v>1</v>
      </c>
      <c r="G242" s="46">
        <f>SUMIF(tbl_PlanilhaB[Projeto],Base_Projetos[[#This Row],[Projeto]],tbl_PlanilhaB[Valor previsto])</f>
        <v>0</v>
      </c>
      <c r="H242" s="46">
        <f>SUMIF(tbl_PlanilhaB[Projeto],Base_Projetos[[#This Row],[Projeto]],tbl_PlanilhaB[Valor gasto])</f>
        <v>0</v>
      </c>
      <c r="I242" s="47">
        <f>_xlfn.MINIFS(TAREFAS!E:E,TAREFAS!B:B,Base_Projetos[[#This Row],[Projeto]])</f>
        <v>46083</v>
      </c>
      <c r="J242" s="47">
        <f>_xlfn.MAXIFS(TAREFAS!G:G,TAREFAS!B:B,Base_Projetos[[#This Row],[Projeto]])</f>
        <v>46092</v>
      </c>
      <c r="K242" s="48">
        <f ca="1">IF(Base_Projetos[[#This Row],[Total de tarefas]]=Base_Projetos[[#This Row],[Tarefas não iniciadas]],"Não iniciado",_xlfn.MINIFS(TAREFAS!H:H,TAREFAS!B:B,Base_Projetos[[#This Row],[Projeto]]))</f>
        <v>46083</v>
      </c>
      <c r="L242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242" s="49">
        <f ca="1">SUM(Base_Projetos[[#This Row],[Tarefas Concluídas]:[Tarefas não iniciadas]])</f>
        <v>1</v>
      </c>
      <c r="N242" s="49">
        <f ca="1">COUNTIFS(tbl_PlanilhaB[Projeto],Base_Projetos[[#This Row],[Projeto]],tbl_PlanilhaB[Status],"Concluído")</f>
        <v>0</v>
      </c>
      <c r="O242" s="49">
        <f ca="1">COUNTIFS(tbl_PlanilhaB[Projeto],Base_Projetos[[#This Row],[Projeto]],tbl_PlanilhaB[Status],"Em andamento")</f>
        <v>0</v>
      </c>
      <c r="P242" s="49">
        <f ca="1">COUNTIFS(tbl_PlanilhaB[Projeto],Base_Projetos[[#This Row],[Projeto]],tbl_PlanilhaB[Status],"Atrasado")</f>
        <v>1</v>
      </c>
      <c r="Q242" s="50">
        <f ca="1">COUNTIFS(tbl_PlanilhaB[Projeto],Base_Projetos[[#This Row],[Projeto]],tbl_PlanilhaB[Status],"Não iniciado")</f>
        <v>0</v>
      </c>
      <c r="R24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Atrasado</v>
      </c>
      <c r="S242" s="52">
        <f ca="1">Base_Projetos[[#This Row],[Tarefas Concluídas]]/Base_Projetos[[#This Row],[Total de tarefas]]</f>
        <v>0</v>
      </c>
    </row>
    <row r="243" spans="1:19" ht="37.5">
      <c r="A243" s="50">
        <f>A242+1</f>
        <v>239</v>
      </c>
      <c r="B243" s="44" t="s">
        <v>436</v>
      </c>
      <c r="C243" s="44" t="s">
        <v>437</v>
      </c>
      <c r="D243" s="45" t="s">
        <v>61</v>
      </c>
      <c r="E243" s="43" t="s">
        <v>237</v>
      </c>
      <c r="F243" s="45">
        <v>1</v>
      </c>
      <c r="G243" s="46">
        <f>SUMIF(tbl_PlanilhaB[Projeto],Base_Projetos[[#This Row],[Projeto]],tbl_PlanilhaB[Valor previsto])</f>
        <v>0</v>
      </c>
      <c r="H243" s="46">
        <f>SUMIF(tbl_PlanilhaB[Projeto],Base_Projetos[[#This Row],[Projeto]],tbl_PlanilhaB[Valor gasto])</f>
        <v>0</v>
      </c>
      <c r="I243" s="47">
        <f>_xlfn.MINIFS(TAREFAS!E:E,TAREFAS!B:B,Base_Projetos[[#This Row],[Projeto]])</f>
        <v>46080</v>
      </c>
      <c r="J243" s="47">
        <f>_xlfn.MAXIFS(TAREFAS!G:G,TAREFAS!B:B,Base_Projetos[[#This Row],[Projeto]])</f>
        <v>46184</v>
      </c>
      <c r="K243" s="48">
        <f ca="1">IF(Base_Projetos[[#This Row],[Total de tarefas]]=Base_Projetos[[#This Row],[Tarefas não iniciadas]],"Não iniciado",_xlfn.MINIFS(TAREFAS!H:H,TAREFAS!B:B,Base_Projetos[[#This Row],[Projeto]]))</f>
        <v>46080</v>
      </c>
      <c r="L243" s="48" t="str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Em andamento</v>
      </c>
      <c r="M243" s="49">
        <f ca="1">SUM(Base_Projetos[[#This Row],[Tarefas Concluídas]:[Tarefas não iniciadas]])</f>
        <v>4</v>
      </c>
      <c r="N243" s="49">
        <f ca="1">COUNTIFS(tbl_PlanilhaB[Projeto],Base_Projetos[[#This Row],[Projeto]],tbl_PlanilhaB[Status],"Concluído")</f>
        <v>3</v>
      </c>
      <c r="O243" s="49">
        <f ca="1">COUNTIFS(tbl_PlanilhaB[Projeto],Base_Projetos[[#This Row],[Projeto]],tbl_PlanilhaB[Status],"Em andamento")</f>
        <v>1</v>
      </c>
      <c r="P243" s="49">
        <f ca="1">COUNTIFS(tbl_PlanilhaB[Projeto],Base_Projetos[[#This Row],[Projeto]],tbl_PlanilhaB[Status],"Atrasado")</f>
        <v>0</v>
      </c>
      <c r="Q243" s="50">
        <f ca="1">COUNTIFS(tbl_PlanilhaB[Projeto],Base_Projetos[[#This Row],[Projeto]],tbl_PlanilhaB[Status],"Não iniciado")</f>
        <v>0</v>
      </c>
      <c r="R24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Em andamento</v>
      </c>
      <c r="S243" s="52">
        <f ca="1">Base_Projetos[[#This Row],[Tarefas Concluídas]]/Base_Projetos[[#This Row],[Total de tarefas]]</f>
        <v>0.75</v>
      </c>
    </row>
    <row r="244" spans="1:19" ht="61.5">
      <c r="A244" s="50">
        <f>A243+1</f>
        <v>240</v>
      </c>
      <c r="B244" s="44" t="s">
        <v>438</v>
      </c>
      <c r="C244" s="44" t="s">
        <v>439</v>
      </c>
      <c r="D244" s="45" t="s">
        <v>22</v>
      </c>
      <c r="E244" s="43" t="s">
        <v>237</v>
      </c>
      <c r="F244" s="45">
        <v>1</v>
      </c>
      <c r="G244" s="46">
        <f>SUMIF(tbl_PlanilhaB[Projeto],Base_Projetos[[#This Row],[Projeto]],tbl_PlanilhaB[Valor previsto])</f>
        <v>0</v>
      </c>
      <c r="H244" s="46">
        <f>SUMIF(tbl_PlanilhaB[Projeto],Base_Projetos[[#This Row],[Projeto]],tbl_PlanilhaB[Valor gasto])</f>
        <v>0</v>
      </c>
      <c r="I244" s="47">
        <f>_xlfn.MINIFS(TAREFAS!E:E,TAREFAS!B:B,Base_Projetos[[#This Row],[Projeto]])</f>
        <v>46107</v>
      </c>
      <c r="J244" s="47">
        <f>_xlfn.MAXIFS(TAREFAS!G:G,TAREFAS!B:B,Base_Projetos[[#This Row],[Projeto]])</f>
        <v>46149</v>
      </c>
      <c r="K244" s="48">
        <f ca="1">IF(Base_Projetos[[#This Row],[Total de tarefas]]=Base_Projetos[[#This Row],[Tarefas não iniciadas]],"Não iniciado",_xlfn.MINIFS(TAREFAS!H:H,TAREFAS!B:B,Base_Projetos[[#This Row],[Projeto]]))</f>
        <v>46108</v>
      </c>
      <c r="L24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46108</v>
      </c>
      <c r="M244" s="49">
        <f ca="1">SUM(Base_Projetos[[#This Row],[Tarefas Concluídas]:[Tarefas não iniciadas]])</f>
        <v>1</v>
      </c>
      <c r="N244" s="49">
        <f ca="1">COUNTIFS(tbl_PlanilhaB[Projeto],Base_Projetos[[#This Row],[Projeto]],tbl_PlanilhaB[Status],"Concluído")</f>
        <v>1</v>
      </c>
      <c r="O244" s="49">
        <f ca="1">COUNTIFS(tbl_PlanilhaB[Projeto],Base_Projetos[[#This Row],[Projeto]],tbl_PlanilhaB[Status],"Em andamento")</f>
        <v>0</v>
      </c>
      <c r="P244" s="49">
        <f ca="1">COUNTIFS(tbl_PlanilhaB[Projeto],Base_Projetos[[#This Row],[Projeto]],tbl_PlanilhaB[Status],"Atrasado")</f>
        <v>0</v>
      </c>
      <c r="Q244" s="50">
        <f ca="1">COUNTIFS(tbl_PlanilhaB[Projeto],Base_Projetos[[#This Row],[Projeto]],tbl_PlanilhaB[Status],"Não iniciado")</f>
        <v>0</v>
      </c>
      <c r="R24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44" s="52">
        <f ca="1">Base_Projetos[[#This Row],[Tarefas Concluídas]]/Base_Projetos[[#This Row],[Total de tarefas]]</f>
        <v>1</v>
      </c>
    </row>
    <row r="245" spans="1:19">
      <c r="A245" s="50">
        <f>A244+1</f>
        <v>241</v>
      </c>
      <c r="B245" s="44" t="s">
        <v>440</v>
      </c>
      <c r="C245" s="44" t="s">
        <v>328</v>
      </c>
      <c r="D245" s="45" t="s">
        <v>22</v>
      </c>
      <c r="E245" s="43" t="s">
        <v>146</v>
      </c>
      <c r="F245" s="45">
        <v>1</v>
      </c>
      <c r="G245" s="46">
        <f>SUMIF(tbl_PlanilhaB[Projeto],Base_Projetos[[#This Row],[Projeto]],tbl_PlanilhaB[Valor previsto])</f>
        <v>0</v>
      </c>
      <c r="H245" s="46">
        <f>SUMIF(tbl_PlanilhaB[Projeto],Base_Projetos[[#This Row],[Projeto]],tbl_PlanilhaB[Valor gasto])</f>
        <v>0</v>
      </c>
      <c r="I245" s="47">
        <f>_xlfn.MINIFS(TAREFAS!E:E,TAREFAS!B:B,Base_Projetos[[#This Row],[Projeto]])</f>
        <v>46092</v>
      </c>
      <c r="J245" s="47">
        <f>_xlfn.MAXIFS(TAREFAS!G:G,TAREFAS!B:B,Base_Projetos[[#This Row],[Projeto]])</f>
        <v>46093</v>
      </c>
      <c r="K245" s="48">
        <f ca="1">IF(Base_Projetos[[#This Row],[Total de tarefas]]=Base_Projetos[[#This Row],[Tarefas não iniciadas]],"Não iniciado",_xlfn.MINIFS(TAREFAS!H:H,TAREFAS!B:B,Base_Projetos[[#This Row],[Projeto]]))</f>
        <v>46092</v>
      </c>
      <c r="L24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46092</v>
      </c>
      <c r="M245" s="49">
        <f ca="1">SUM(Base_Projetos[[#This Row],[Tarefas Concluídas]:[Tarefas não iniciadas]])</f>
        <v>3</v>
      </c>
      <c r="N245" s="49">
        <f ca="1">COUNTIFS(tbl_PlanilhaB[Projeto],Base_Projetos[[#This Row],[Projeto]],tbl_PlanilhaB[Status],"Concluído")</f>
        <v>3</v>
      </c>
      <c r="O245" s="49">
        <f ca="1">COUNTIFS(tbl_PlanilhaB[Projeto],Base_Projetos[[#This Row],[Projeto]],tbl_PlanilhaB[Status],"Em andamento")</f>
        <v>0</v>
      </c>
      <c r="P245" s="49">
        <f ca="1">COUNTIFS(tbl_PlanilhaB[Projeto],Base_Projetos[[#This Row],[Projeto]],tbl_PlanilhaB[Status],"Atrasado")</f>
        <v>0</v>
      </c>
      <c r="Q245" s="50">
        <f ca="1">COUNTIFS(tbl_PlanilhaB[Projeto],Base_Projetos[[#This Row],[Projeto]],tbl_PlanilhaB[Status],"Não iniciado")</f>
        <v>0</v>
      </c>
      <c r="R24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45" s="52">
        <f ca="1">Base_Projetos[[#This Row],[Tarefas Concluídas]]/Base_Projetos[[#This Row],[Total de tarefas]]</f>
        <v>1</v>
      </c>
    </row>
    <row r="246" spans="1:19">
      <c r="A246" s="50">
        <f t="shared" ref="A228:A285" si="3">A245+1</f>
        <v>242</v>
      </c>
      <c r="B246" s="44" t="s">
        <v>441</v>
      </c>
      <c r="C246" s="44" t="s">
        <v>442</v>
      </c>
      <c r="D246" s="45" t="s">
        <v>22</v>
      </c>
      <c r="E246" s="43" t="s">
        <v>146</v>
      </c>
      <c r="F246" s="45">
        <v>1</v>
      </c>
      <c r="G246" s="46">
        <f>SUMIF(tbl_PlanilhaB[Projeto],Base_Projetos[[#This Row],[Projeto]],tbl_PlanilhaB[Valor previsto])</f>
        <v>0</v>
      </c>
      <c r="H246" s="46">
        <f>SUMIF(tbl_PlanilhaB[Projeto],Base_Projetos[[#This Row],[Projeto]],tbl_PlanilhaB[Valor gasto])</f>
        <v>0</v>
      </c>
      <c r="I246" s="47">
        <f>_xlfn.MINIFS(TAREFAS!E:E,TAREFAS!B:B,Base_Projetos[[#This Row],[Projeto]])</f>
        <v>46129</v>
      </c>
      <c r="J246" s="47">
        <f>_xlfn.MAXIFS(TAREFAS!G:G,TAREFAS!B:B,Base_Projetos[[#This Row],[Projeto]])</f>
        <v>46134</v>
      </c>
      <c r="K246" s="48">
        <f ca="1">IF(Base_Projetos[[#This Row],[Total de tarefas]]=Base_Projetos[[#This Row],[Tarefas não iniciadas]],"Não iniciado",_xlfn.MINIFS(TAREFAS!H:H,TAREFAS!B:B,Base_Projetos[[#This Row],[Projeto]]))</f>
        <v>46129</v>
      </c>
      <c r="L24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46129</v>
      </c>
      <c r="M246" s="49">
        <f ca="1">SUM(Base_Projetos[[#This Row],[Tarefas Concluídas]:[Tarefas não iniciadas]])</f>
        <v>1</v>
      </c>
      <c r="N246" s="49">
        <f ca="1">COUNTIFS(tbl_PlanilhaB[Projeto],Base_Projetos[[#This Row],[Projeto]],tbl_PlanilhaB[Status],"Concluído")</f>
        <v>1</v>
      </c>
      <c r="O246" s="49">
        <f ca="1">COUNTIFS(tbl_PlanilhaB[Projeto],Base_Projetos[[#This Row],[Projeto]],tbl_PlanilhaB[Status],"Em andamento")</f>
        <v>0</v>
      </c>
      <c r="P246" s="49">
        <f ca="1">COUNTIFS(tbl_PlanilhaB[Projeto],Base_Projetos[[#This Row],[Projeto]],tbl_PlanilhaB[Status],"Atrasado")</f>
        <v>0</v>
      </c>
      <c r="Q246" s="50">
        <f ca="1">COUNTIFS(tbl_PlanilhaB[Projeto],Base_Projetos[[#This Row],[Projeto]],tbl_PlanilhaB[Status],"Não iniciado")</f>
        <v>0</v>
      </c>
      <c r="R24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46" s="52">
        <f ca="1">Base_Projetos[[#This Row],[Tarefas Concluídas]]/Base_Projetos[[#This Row],[Total de tarefas]]</f>
        <v>1</v>
      </c>
    </row>
    <row r="247" spans="1:19">
      <c r="A247" s="50">
        <f t="shared" si="3"/>
        <v>243</v>
      </c>
      <c r="B247" s="44" t="s">
        <v>443</v>
      </c>
      <c r="C247" s="44" t="s">
        <v>328</v>
      </c>
      <c r="D247" s="45" t="s">
        <v>22</v>
      </c>
      <c r="E247" s="43" t="s">
        <v>146</v>
      </c>
      <c r="F247" s="45">
        <v>1</v>
      </c>
      <c r="G247" s="46">
        <f>SUMIF(tbl_PlanilhaB[Projeto],Base_Projetos[[#This Row],[Projeto]],tbl_PlanilhaB[Valor previsto])</f>
        <v>0</v>
      </c>
      <c r="H247" s="46">
        <f>SUMIF(tbl_PlanilhaB[Projeto],Base_Projetos[[#This Row],[Projeto]],tbl_PlanilhaB[Valor gasto])</f>
        <v>0</v>
      </c>
      <c r="I247" s="47">
        <f>_xlfn.MINIFS(TAREFAS!E:E,TAREFAS!B:B,Base_Projetos[[#This Row],[Projeto]])</f>
        <v>46127</v>
      </c>
      <c r="J247" s="47">
        <f>_xlfn.MAXIFS(TAREFAS!G:G,TAREFAS!B:B,Base_Projetos[[#This Row],[Projeto]])</f>
        <v>46132</v>
      </c>
      <c r="K247" s="48">
        <f ca="1">IF(Base_Projetos[[#This Row],[Total de tarefas]]=Base_Projetos[[#This Row],[Tarefas não iniciadas]],"Não iniciado",_xlfn.MINIFS(TAREFAS!H:H,TAREFAS!B:B,Base_Projetos[[#This Row],[Projeto]]))</f>
        <v>46127</v>
      </c>
      <c r="L24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46129</v>
      </c>
      <c r="M247" s="49">
        <f ca="1">SUM(Base_Projetos[[#This Row],[Tarefas Concluídas]:[Tarefas não iniciadas]])</f>
        <v>3</v>
      </c>
      <c r="N247" s="49">
        <f ca="1">COUNTIFS(tbl_PlanilhaB[Projeto],Base_Projetos[[#This Row],[Projeto]],tbl_PlanilhaB[Status],"Concluído")</f>
        <v>3</v>
      </c>
      <c r="O247" s="49">
        <f ca="1">COUNTIFS(tbl_PlanilhaB[Projeto],Base_Projetos[[#This Row],[Projeto]],tbl_PlanilhaB[Status],"Em andamento")</f>
        <v>0</v>
      </c>
      <c r="P247" s="49">
        <f ca="1">COUNTIFS(tbl_PlanilhaB[Projeto],Base_Projetos[[#This Row],[Projeto]],tbl_PlanilhaB[Status],"Atrasado")</f>
        <v>0</v>
      </c>
      <c r="Q247" s="50">
        <f ca="1">COUNTIFS(tbl_PlanilhaB[Projeto],Base_Projetos[[#This Row],[Projeto]],tbl_PlanilhaB[Status],"Não iniciado")</f>
        <v>0</v>
      </c>
      <c r="R24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47" s="52">
        <f ca="1">Base_Projetos[[#This Row],[Tarefas Concluídas]]/Base_Projetos[[#This Row],[Total de tarefas]]</f>
        <v>1</v>
      </c>
    </row>
    <row r="248" spans="1:19" ht="24.75">
      <c r="A248" s="50">
        <f t="shared" si="3"/>
        <v>244</v>
      </c>
      <c r="B248" s="44" t="s">
        <v>444</v>
      </c>
      <c r="C248" s="44" t="s">
        <v>328</v>
      </c>
      <c r="D248" s="45" t="s">
        <v>22</v>
      </c>
      <c r="E248" s="43" t="s">
        <v>146</v>
      </c>
      <c r="F248" s="45">
        <v>1</v>
      </c>
      <c r="G248" s="46">
        <f>SUMIF(tbl_PlanilhaB[Projeto],Base_Projetos[[#This Row],[Projeto]],tbl_PlanilhaB[Valor previsto])</f>
        <v>0</v>
      </c>
      <c r="H248" s="46">
        <f>SUMIF(tbl_PlanilhaB[Projeto],Base_Projetos[[#This Row],[Projeto]],tbl_PlanilhaB[Valor gasto])</f>
        <v>0</v>
      </c>
      <c r="I248" s="47">
        <f>_xlfn.MINIFS(TAREFAS!E:E,TAREFAS!B:B,Base_Projetos[[#This Row],[Projeto]])</f>
        <v>46114</v>
      </c>
      <c r="J248" s="47">
        <f>_xlfn.MAXIFS(TAREFAS!G:G,TAREFAS!B:B,Base_Projetos[[#This Row],[Projeto]])</f>
        <v>46119</v>
      </c>
      <c r="K248" s="48">
        <f ca="1">IF(Base_Projetos[[#This Row],[Total de tarefas]]=Base_Projetos[[#This Row],[Tarefas não iniciadas]],"Não iniciado",_xlfn.MINIFS(TAREFAS!H:H,TAREFAS!B:B,Base_Projetos[[#This Row],[Projeto]]))</f>
        <v>46114</v>
      </c>
      <c r="L24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46118</v>
      </c>
      <c r="M248" s="49">
        <f ca="1">SUM(Base_Projetos[[#This Row],[Tarefas Concluídas]:[Tarefas não iniciadas]])</f>
        <v>3</v>
      </c>
      <c r="N248" s="49">
        <f ca="1">COUNTIFS(tbl_PlanilhaB[Projeto],Base_Projetos[[#This Row],[Projeto]],tbl_PlanilhaB[Status],"Concluído")</f>
        <v>3</v>
      </c>
      <c r="O248" s="49">
        <f ca="1">COUNTIFS(tbl_PlanilhaB[Projeto],Base_Projetos[[#This Row],[Projeto]],tbl_PlanilhaB[Status],"Em andamento")</f>
        <v>0</v>
      </c>
      <c r="P248" s="49">
        <f ca="1">COUNTIFS(tbl_PlanilhaB[Projeto],Base_Projetos[[#This Row],[Projeto]],tbl_PlanilhaB[Status],"Atrasado")</f>
        <v>0</v>
      </c>
      <c r="Q248" s="50">
        <f ca="1">COUNTIFS(tbl_PlanilhaB[Projeto],Base_Projetos[[#This Row],[Projeto]],tbl_PlanilhaB[Status],"Não iniciado")</f>
        <v>0</v>
      </c>
      <c r="R24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48" s="52">
        <f ca="1">Base_Projetos[[#This Row],[Tarefas Concluídas]]/Base_Projetos[[#This Row],[Total de tarefas]]</f>
        <v>1</v>
      </c>
    </row>
    <row r="249" spans="1:19">
      <c r="A249" s="50">
        <f t="shared" si="3"/>
        <v>245</v>
      </c>
      <c r="B249" s="44" t="s">
        <v>445</v>
      </c>
      <c r="C249" s="44" t="s">
        <v>328</v>
      </c>
      <c r="D249" s="45" t="s">
        <v>22</v>
      </c>
      <c r="E249" s="43" t="s">
        <v>146</v>
      </c>
      <c r="F249" s="45">
        <v>1</v>
      </c>
      <c r="G249" s="46">
        <f>SUMIF(tbl_PlanilhaB[Projeto],Base_Projetos[[#This Row],[Projeto]],tbl_PlanilhaB[Valor previsto])</f>
        <v>0</v>
      </c>
      <c r="H249" s="46">
        <f>SUMIF(tbl_PlanilhaB[Projeto],Base_Projetos[[#This Row],[Projeto]],tbl_PlanilhaB[Valor gasto])</f>
        <v>0</v>
      </c>
      <c r="I249" s="47">
        <f>_xlfn.MINIFS(TAREFAS!E:E,TAREFAS!B:B,Base_Projetos[[#This Row],[Projeto]])</f>
        <v>46105</v>
      </c>
      <c r="J249" s="47">
        <f>_xlfn.MAXIFS(TAREFAS!G:G,TAREFAS!B:B,Base_Projetos[[#This Row],[Projeto]])</f>
        <v>46139</v>
      </c>
      <c r="K249" s="48">
        <f ca="1">IF(Base_Projetos[[#This Row],[Total de tarefas]]=Base_Projetos[[#This Row],[Tarefas não iniciadas]],"Não iniciado",_xlfn.MINIFS(TAREFAS!H:H,TAREFAS!B:B,Base_Projetos[[#This Row],[Projeto]]))</f>
        <v>46105</v>
      </c>
      <c r="L24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46107</v>
      </c>
      <c r="M249" s="49">
        <f ca="1">SUM(Base_Projetos[[#This Row],[Tarefas Concluídas]:[Tarefas não iniciadas]])</f>
        <v>3</v>
      </c>
      <c r="N249" s="49">
        <f ca="1">COUNTIFS(tbl_PlanilhaB[Projeto],Base_Projetos[[#This Row],[Projeto]],tbl_PlanilhaB[Status],"Concluído")</f>
        <v>3</v>
      </c>
      <c r="O249" s="49">
        <f ca="1">COUNTIFS(tbl_PlanilhaB[Projeto],Base_Projetos[[#This Row],[Projeto]],tbl_PlanilhaB[Status],"Em andamento")</f>
        <v>0</v>
      </c>
      <c r="P249" s="49">
        <f ca="1">COUNTIFS(tbl_PlanilhaB[Projeto],Base_Projetos[[#This Row],[Projeto]],tbl_PlanilhaB[Status],"Atrasado")</f>
        <v>0</v>
      </c>
      <c r="Q249" s="50">
        <f ca="1">COUNTIFS(tbl_PlanilhaB[Projeto],Base_Projetos[[#This Row],[Projeto]],tbl_PlanilhaB[Status],"Não iniciado")</f>
        <v>0</v>
      </c>
      <c r="R24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49" s="52">
        <f ca="1">Base_Projetos[[#This Row],[Tarefas Concluídas]]/Base_Projetos[[#This Row],[Total de tarefas]]</f>
        <v>1</v>
      </c>
    </row>
    <row r="250" spans="1:19">
      <c r="A250" s="50">
        <f t="shared" si="3"/>
        <v>246</v>
      </c>
      <c r="B250" s="44" t="s">
        <v>446</v>
      </c>
      <c r="C250" s="44" t="s">
        <v>328</v>
      </c>
      <c r="D250" s="45" t="s">
        <v>22</v>
      </c>
      <c r="E250" s="43" t="s">
        <v>146</v>
      </c>
      <c r="F250" s="45">
        <v>1</v>
      </c>
      <c r="G250" s="46">
        <f>SUMIF(tbl_PlanilhaB[Projeto],Base_Projetos[[#This Row],[Projeto]],tbl_PlanilhaB[Valor previsto])</f>
        <v>0</v>
      </c>
      <c r="H250" s="46">
        <f>SUMIF(tbl_PlanilhaB[Projeto],Base_Projetos[[#This Row],[Projeto]],tbl_PlanilhaB[Valor gasto])</f>
        <v>0</v>
      </c>
      <c r="I250" s="47">
        <f>_xlfn.MINIFS(TAREFAS!E:E,TAREFAS!B:B,Base_Projetos[[#This Row],[Projeto]])</f>
        <v>46094</v>
      </c>
      <c r="J250" s="47">
        <f>_xlfn.MAXIFS(TAREFAS!G:G,TAREFAS!B:B,Base_Projetos[[#This Row],[Projeto]])</f>
        <v>46100</v>
      </c>
      <c r="K250" s="48">
        <f ca="1">IF(Base_Projetos[[#This Row],[Total de tarefas]]=Base_Projetos[[#This Row],[Tarefas não iniciadas]],"Não iniciado",_xlfn.MINIFS(TAREFAS!H:H,TAREFAS!B:B,Base_Projetos[[#This Row],[Projeto]]))</f>
        <v>46094</v>
      </c>
      <c r="L25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46099</v>
      </c>
      <c r="M250" s="49">
        <f ca="1">SUM(Base_Projetos[[#This Row],[Tarefas Concluídas]:[Tarefas não iniciadas]])</f>
        <v>3</v>
      </c>
      <c r="N250" s="49">
        <f ca="1">COUNTIFS(tbl_PlanilhaB[Projeto],Base_Projetos[[#This Row],[Projeto]],tbl_PlanilhaB[Status],"Concluído")</f>
        <v>3</v>
      </c>
      <c r="O250" s="49">
        <f ca="1">COUNTIFS(tbl_PlanilhaB[Projeto],Base_Projetos[[#This Row],[Projeto]],tbl_PlanilhaB[Status],"Em andamento")</f>
        <v>0</v>
      </c>
      <c r="P250" s="49">
        <f ca="1">COUNTIFS(tbl_PlanilhaB[Projeto],Base_Projetos[[#This Row],[Projeto]],tbl_PlanilhaB[Status],"Atrasado")</f>
        <v>0</v>
      </c>
      <c r="Q250" s="50">
        <f ca="1">COUNTIFS(tbl_PlanilhaB[Projeto],Base_Projetos[[#This Row],[Projeto]],tbl_PlanilhaB[Status],"Não iniciado")</f>
        <v>0</v>
      </c>
      <c r="R25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50" s="52">
        <f ca="1">Base_Projetos[[#This Row],[Tarefas Concluídas]]/Base_Projetos[[#This Row],[Total de tarefas]]</f>
        <v>1</v>
      </c>
    </row>
    <row r="251" spans="1:19">
      <c r="A251" s="50">
        <f t="shared" si="3"/>
        <v>247</v>
      </c>
      <c r="B251" s="44" t="s">
        <v>447</v>
      </c>
      <c r="C251" s="44" t="s">
        <v>328</v>
      </c>
      <c r="D251" s="45" t="s">
        <v>22</v>
      </c>
      <c r="E251" s="43" t="s">
        <v>146</v>
      </c>
      <c r="F251" s="45">
        <v>1</v>
      </c>
      <c r="G251" s="46">
        <f>SUMIF(tbl_PlanilhaB[Projeto],Base_Projetos[[#This Row],[Projeto]],tbl_PlanilhaB[Valor previsto])</f>
        <v>0</v>
      </c>
      <c r="H251" s="46">
        <f>SUMIF(tbl_PlanilhaB[Projeto],Base_Projetos[[#This Row],[Projeto]],tbl_PlanilhaB[Valor gasto])</f>
        <v>0</v>
      </c>
      <c r="I251" s="47">
        <f>_xlfn.MINIFS(TAREFAS!E:E,TAREFAS!B:B,Base_Projetos[[#This Row],[Projeto]])</f>
        <v>46031</v>
      </c>
      <c r="J251" s="47">
        <f>_xlfn.MAXIFS(TAREFAS!G:G,TAREFAS!B:B,Base_Projetos[[#This Row],[Projeto]])</f>
        <v>46038</v>
      </c>
      <c r="K251" s="48">
        <f ca="1">IF(Base_Projetos[[#This Row],[Total de tarefas]]=Base_Projetos[[#This Row],[Tarefas não iniciadas]],"Não iniciado",_xlfn.MINIFS(TAREFAS!H:H,TAREFAS!B:B,Base_Projetos[[#This Row],[Projeto]]))</f>
        <v>46031</v>
      </c>
      <c r="L25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46037</v>
      </c>
      <c r="M251" s="49">
        <f ca="1">SUM(Base_Projetos[[#This Row],[Tarefas Concluídas]:[Tarefas não iniciadas]])</f>
        <v>4</v>
      </c>
      <c r="N251" s="49">
        <f ca="1">COUNTIFS(tbl_PlanilhaB[Projeto],Base_Projetos[[#This Row],[Projeto]],tbl_PlanilhaB[Status],"Concluído")</f>
        <v>4</v>
      </c>
      <c r="O251" s="49">
        <f ca="1">COUNTIFS(tbl_PlanilhaB[Projeto],Base_Projetos[[#This Row],[Projeto]],tbl_PlanilhaB[Status],"Em andamento")</f>
        <v>0</v>
      </c>
      <c r="P251" s="49">
        <f ca="1">COUNTIFS(tbl_PlanilhaB[Projeto],Base_Projetos[[#This Row],[Projeto]],tbl_PlanilhaB[Status],"Atrasado")</f>
        <v>0</v>
      </c>
      <c r="Q251" s="50">
        <f ca="1">COUNTIFS(tbl_PlanilhaB[Projeto],Base_Projetos[[#This Row],[Projeto]],tbl_PlanilhaB[Status],"Não iniciado")</f>
        <v>0</v>
      </c>
      <c r="R25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51" s="52">
        <f ca="1">Base_Projetos[[#This Row],[Tarefas Concluídas]]/Base_Projetos[[#This Row],[Total de tarefas]]</f>
        <v>1</v>
      </c>
    </row>
    <row r="252" spans="1:19">
      <c r="A252" s="50">
        <f t="shared" si="3"/>
        <v>248</v>
      </c>
      <c r="B252" s="44" t="s">
        <v>448</v>
      </c>
      <c r="C252" s="44" t="s">
        <v>328</v>
      </c>
      <c r="D252" s="45" t="s">
        <v>22</v>
      </c>
      <c r="E252" s="43" t="s">
        <v>146</v>
      </c>
      <c r="F252" s="45">
        <v>1</v>
      </c>
      <c r="G252" s="46">
        <f>SUMIF(tbl_PlanilhaB[Projeto],Base_Projetos[[#This Row],[Projeto]],tbl_PlanilhaB[Valor previsto])</f>
        <v>0</v>
      </c>
      <c r="H252" s="46">
        <f>SUMIF(tbl_PlanilhaB[Projeto],Base_Projetos[[#This Row],[Projeto]],tbl_PlanilhaB[Valor gasto])</f>
        <v>0</v>
      </c>
      <c r="I252" s="47">
        <f>_xlfn.MINIFS(TAREFAS!E:E,TAREFAS!B:B,Base_Projetos[[#This Row],[Projeto]])</f>
        <v>46099</v>
      </c>
      <c r="J252" s="47">
        <f>_xlfn.MAXIFS(TAREFAS!G:G,TAREFAS!B:B,Base_Projetos[[#This Row],[Projeto]])</f>
        <v>46101</v>
      </c>
      <c r="K252" s="48">
        <f ca="1">IF(Base_Projetos[[#This Row],[Total de tarefas]]=Base_Projetos[[#This Row],[Tarefas não iniciadas]],"Não iniciado",_xlfn.MINIFS(TAREFAS!H:H,TAREFAS!B:B,Base_Projetos[[#This Row],[Projeto]]))</f>
        <v>46099</v>
      </c>
      <c r="L25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46100</v>
      </c>
      <c r="M252" s="49">
        <f ca="1">SUM(Base_Projetos[[#This Row],[Tarefas Concluídas]:[Tarefas não iniciadas]])</f>
        <v>2</v>
      </c>
      <c r="N252" s="49">
        <f ca="1">COUNTIFS(tbl_PlanilhaB[Projeto],Base_Projetos[[#This Row],[Projeto]],tbl_PlanilhaB[Status],"Concluído")</f>
        <v>2</v>
      </c>
      <c r="O252" s="49">
        <f ca="1">COUNTIFS(tbl_PlanilhaB[Projeto],Base_Projetos[[#This Row],[Projeto]],tbl_PlanilhaB[Status],"Em andamento")</f>
        <v>0</v>
      </c>
      <c r="P252" s="49">
        <f ca="1">COUNTIFS(tbl_PlanilhaB[Projeto],Base_Projetos[[#This Row],[Projeto]],tbl_PlanilhaB[Status],"Atrasado")</f>
        <v>0</v>
      </c>
      <c r="Q252" s="50">
        <f ca="1">COUNTIFS(tbl_PlanilhaB[Projeto],Base_Projetos[[#This Row],[Projeto]],tbl_PlanilhaB[Status],"Não iniciado")</f>
        <v>0</v>
      </c>
      <c r="R25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52" s="52">
        <f ca="1">Base_Projetos[[#This Row],[Tarefas Concluídas]]/Base_Projetos[[#This Row],[Total de tarefas]]</f>
        <v>1</v>
      </c>
    </row>
    <row r="253" spans="1:19" ht="24.75">
      <c r="A253" s="50">
        <f t="shared" si="3"/>
        <v>249</v>
      </c>
      <c r="B253" s="44" t="s">
        <v>449</v>
      </c>
      <c r="C253" s="44" t="s">
        <v>328</v>
      </c>
      <c r="D253" s="45" t="s">
        <v>22</v>
      </c>
      <c r="E253" s="43" t="s">
        <v>146</v>
      </c>
      <c r="F253" s="45">
        <v>1</v>
      </c>
      <c r="G253" s="46">
        <f>SUMIF(tbl_PlanilhaB[Projeto],Base_Projetos[[#This Row],[Projeto]],tbl_PlanilhaB[Valor previsto])</f>
        <v>0</v>
      </c>
      <c r="H253" s="46">
        <f>SUMIF(tbl_PlanilhaB[Projeto],Base_Projetos[[#This Row],[Projeto]],tbl_PlanilhaB[Valor gasto])</f>
        <v>0</v>
      </c>
      <c r="I253" s="47">
        <f>_xlfn.MINIFS(TAREFAS!E:E,TAREFAS!B:B,Base_Projetos[[#This Row],[Projeto]])</f>
        <v>46101</v>
      </c>
      <c r="J253" s="47">
        <f>_xlfn.MAXIFS(TAREFAS!G:G,TAREFAS!B:B,Base_Projetos[[#This Row],[Projeto]])</f>
        <v>46106</v>
      </c>
      <c r="K253" s="48">
        <f ca="1">IF(Base_Projetos[[#This Row],[Total de tarefas]]=Base_Projetos[[#This Row],[Tarefas não iniciadas]],"Não iniciado",_xlfn.MINIFS(TAREFAS!H:H,TAREFAS!B:B,Base_Projetos[[#This Row],[Projeto]]))</f>
        <v>46101</v>
      </c>
      <c r="L25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46105</v>
      </c>
      <c r="M253" s="49">
        <f ca="1">SUM(Base_Projetos[[#This Row],[Tarefas Concluídas]:[Tarefas não iniciadas]])</f>
        <v>3</v>
      </c>
      <c r="N253" s="49">
        <f ca="1">COUNTIFS(tbl_PlanilhaB[Projeto],Base_Projetos[[#This Row],[Projeto]],tbl_PlanilhaB[Status],"Concluído")</f>
        <v>3</v>
      </c>
      <c r="O253" s="49">
        <f ca="1">COUNTIFS(tbl_PlanilhaB[Projeto],Base_Projetos[[#This Row],[Projeto]],tbl_PlanilhaB[Status],"Em andamento")</f>
        <v>0</v>
      </c>
      <c r="P253" s="49">
        <f ca="1">COUNTIFS(tbl_PlanilhaB[Projeto],Base_Projetos[[#This Row],[Projeto]],tbl_PlanilhaB[Status],"Atrasado")</f>
        <v>0</v>
      </c>
      <c r="Q253" s="50">
        <f ca="1">COUNTIFS(tbl_PlanilhaB[Projeto],Base_Projetos[[#This Row],[Projeto]],tbl_PlanilhaB[Status],"Não iniciado")</f>
        <v>0</v>
      </c>
      <c r="R25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53" s="52">
        <f ca="1">Base_Projetos[[#This Row],[Tarefas Concluídas]]/Base_Projetos[[#This Row],[Total de tarefas]]</f>
        <v>1</v>
      </c>
    </row>
    <row r="254" spans="1:19">
      <c r="A254" s="50">
        <f t="shared" si="3"/>
        <v>250</v>
      </c>
      <c r="B254" s="44" t="s">
        <v>450</v>
      </c>
      <c r="C254" s="44" t="s">
        <v>328</v>
      </c>
      <c r="D254" s="45" t="s">
        <v>22</v>
      </c>
      <c r="E254" s="43" t="s">
        <v>146</v>
      </c>
      <c r="F254" s="45">
        <v>1</v>
      </c>
      <c r="G254" s="46">
        <f>SUMIF(tbl_PlanilhaB[Projeto],Base_Projetos[[#This Row],[Projeto]],tbl_PlanilhaB[Valor previsto])</f>
        <v>0</v>
      </c>
      <c r="H254" s="46">
        <f>SUMIF(tbl_PlanilhaB[Projeto],Base_Projetos[[#This Row],[Projeto]],tbl_PlanilhaB[Valor gasto])</f>
        <v>0</v>
      </c>
      <c r="I254" s="47">
        <f>_xlfn.MINIFS(TAREFAS!E:E,TAREFAS!B:B,Base_Projetos[[#This Row],[Projeto]])</f>
        <v>46108</v>
      </c>
      <c r="J254" s="47">
        <f>_xlfn.MAXIFS(TAREFAS!G:G,TAREFAS!B:B,Base_Projetos[[#This Row],[Projeto]])</f>
        <v>46113</v>
      </c>
      <c r="K254" s="48">
        <f ca="1">IF(Base_Projetos[[#This Row],[Total de tarefas]]=Base_Projetos[[#This Row],[Tarefas não iniciadas]],"Não iniciado",_xlfn.MINIFS(TAREFAS!H:H,TAREFAS!B:B,Base_Projetos[[#This Row],[Projeto]]))</f>
        <v>46108</v>
      </c>
      <c r="L25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46112</v>
      </c>
      <c r="M254" s="49">
        <f ca="1">SUM(Base_Projetos[[#This Row],[Tarefas Concluídas]:[Tarefas não iniciadas]])</f>
        <v>3</v>
      </c>
      <c r="N254" s="49">
        <f ca="1">COUNTIFS(tbl_PlanilhaB[Projeto],Base_Projetos[[#This Row],[Projeto]],tbl_PlanilhaB[Status],"Concluído")</f>
        <v>3</v>
      </c>
      <c r="O254" s="49">
        <f ca="1">COUNTIFS(tbl_PlanilhaB[Projeto],Base_Projetos[[#This Row],[Projeto]],tbl_PlanilhaB[Status],"Em andamento")</f>
        <v>0</v>
      </c>
      <c r="P254" s="49">
        <f ca="1">COUNTIFS(tbl_PlanilhaB[Projeto],Base_Projetos[[#This Row],[Projeto]],tbl_PlanilhaB[Status],"Atrasado")</f>
        <v>0</v>
      </c>
      <c r="Q254" s="50">
        <f ca="1">COUNTIFS(tbl_PlanilhaB[Projeto],Base_Projetos[[#This Row],[Projeto]],tbl_PlanilhaB[Status],"Não iniciado")</f>
        <v>0</v>
      </c>
      <c r="R25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54" s="52">
        <f ca="1">Base_Projetos[[#This Row],[Tarefas Concluídas]]/Base_Projetos[[#This Row],[Total de tarefas]]</f>
        <v>1</v>
      </c>
    </row>
    <row r="255" spans="1:19">
      <c r="A255" s="50">
        <f t="shared" si="3"/>
        <v>251</v>
      </c>
      <c r="B255" s="44" t="s">
        <v>451</v>
      </c>
      <c r="C255" s="44" t="s">
        <v>328</v>
      </c>
      <c r="D255" s="45" t="s">
        <v>22</v>
      </c>
      <c r="E255" s="43" t="s">
        <v>146</v>
      </c>
      <c r="F255" s="45">
        <v>1</v>
      </c>
      <c r="G255" s="46">
        <f>SUMIF(tbl_PlanilhaB[Projeto],Base_Projetos[[#This Row],[Projeto]],tbl_PlanilhaB[Valor previsto])</f>
        <v>0</v>
      </c>
      <c r="H255" s="46">
        <f>SUMIF(tbl_PlanilhaB[Projeto],Base_Projetos[[#This Row],[Projeto]],tbl_PlanilhaB[Valor gasto])</f>
        <v>0</v>
      </c>
      <c r="I255" s="47">
        <f>_xlfn.MINIFS(TAREFAS!E:E,TAREFAS!B:B,Base_Projetos[[#This Row],[Projeto]])</f>
        <v>46126</v>
      </c>
      <c r="J255" s="47">
        <f>_xlfn.MAXIFS(TAREFAS!G:G,TAREFAS!B:B,Base_Projetos[[#This Row],[Projeto]])</f>
        <v>46128</v>
      </c>
      <c r="K255" s="48">
        <f ca="1">IF(Base_Projetos[[#This Row],[Total de tarefas]]=Base_Projetos[[#This Row],[Tarefas não iniciadas]],"Não iniciado",_xlfn.MINIFS(TAREFAS!H:H,TAREFAS!B:B,Base_Projetos[[#This Row],[Projeto]]))</f>
        <v>46126</v>
      </c>
      <c r="L25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46127</v>
      </c>
      <c r="M255" s="49">
        <f ca="1">SUM(Base_Projetos[[#This Row],[Tarefas Concluídas]:[Tarefas não iniciadas]])</f>
        <v>2</v>
      </c>
      <c r="N255" s="49">
        <f ca="1">COUNTIFS(tbl_PlanilhaB[Projeto],Base_Projetos[[#This Row],[Projeto]],tbl_PlanilhaB[Status],"Concluído")</f>
        <v>2</v>
      </c>
      <c r="O255" s="49">
        <f ca="1">COUNTIFS(tbl_PlanilhaB[Projeto],Base_Projetos[[#This Row],[Projeto]],tbl_PlanilhaB[Status],"Em andamento")</f>
        <v>0</v>
      </c>
      <c r="P255" s="49">
        <f ca="1">COUNTIFS(tbl_PlanilhaB[Projeto],Base_Projetos[[#This Row],[Projeto]],tbl_PlanilhaB[Status],"Atrasado")</f>
        <v>0</v>
      </c>
      <c r="Q255" s="50">
        <f ca="1">COUNTIFS(tbl_PlanilhaB[Projeto],Base_Projetos[[#This Row],[Projeto]],tbl_PlanilhaB[Status],"Não iniciado")</f>
        <v>0</v>
      </c>
      <c r="R25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55" s="52">
        <f ca="1">Base_Projetos[[#This Row],[Tarefas Concluídas]]/Base_Projetos[[#This Row],[Total de tarefas]]</f>
        <v>1</v>
      </c>
    </row>
    <row r="256" spans="1:19">
      <c r="A256" s="50">
        <f t="shared" si="3"/>
        <v>252</v>
      </c>
      <c r="B256" s="44" t="s">
        <v>452</v>
      </c>
      <c r="C256" s="44" t="s">
        <v>442</v>
      </c>
      <c r="D256" s="45" t="s">
        <v>22</v>
      </c>
      <c r="E256" s="43" t="s">
        <v>146</v>
      </c>
      <c r="F256" s="45">
        <v>1</v>
      </c>
      <c r="G256" s="46">
        <f>SUMIF(tbl_PlanilhaB[Projeto],Base_Projetos[[#This Row],[Projeto]],tbl_PlanilhaB[Valor previsto])</f>
        <v>0</v>
      </c>
      <c r="H256" s="46">
        <f>SUMIF(tbl_PlanilhaB[Projeto],Base_Projetos[[#This Row],[Projeto]],tbl_PlanilhaB[Valor gasto])</f>
        <v>0</v>
      </c>
      <c r="I256" s="47">
        <f>_xlfn.MINIFS(TAREFAS!E:E,TAREFAS!B:B,Base_Projetos[[#This Row],[Projeto]])</f>
        <v>46108</v>
      </c>
      <c r="J256" s="47">
        <f>_xlfn.MAXIFS(TAREFAS!G:G,TAREFAS!B:B,Base_Projetos[[#This Row],[Projeto]])</f>
        <v>46111</v>
      </c>
      <c r="K256" s="48">
        <f ca="1">IF(Base_Projetos[[#This Row],[Total de tarefas]]=Base_Projetos[[#This Row],[Tarefas não iniciadas]],"Não iniciado",_xlfn.MINIFS(TAREFAS!H:H,TAREFAS!B:B,Base_Projetos[[#This Row],[Projeto]]))</f>
        <v>46108</v>
      </c>
      <c r="L25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46108</v>
      </c>
      <c r="M256" s="49">
        <f ca="1">SUM(Base_Projetos[[#This Row],[Tarefas Concluídas]:[Tarefas não iniciadas]])</f>
        <v>1</v>
      </c>
      <c r="N256" s="49">
        <f ca="1">COUNTIFS(tbl_PlanilhaB[Projeto],Base_Projetos[[#This Row],[Projeto]],tbl_PlanilhaB[Status],"Concluído")</f>
        <v>1</v>
      </c>
      <c r="O256" s="49">
        <f ca="1">COUNTIFS(tbl_PlanilhaB[Projeto],Base_Projetos[[#This Row],[Projeto]],tbl_PlanilhaB[Status],"Em andamento")</f>
        <v>0</v>
      </c>
      <c r="P256" s="49">
        <f ca="1">COUNTIFS(tbl_PlanilhaB[Projeto],Base_Projetos[[#This Row],[Projeto]],tbl_PlanilhaB[Status],"Atrasado")</f>
        <v>0</v>
      </c>
      <c r="Q256" s="50">
        <f ca="1">COUNTIFS(tbl_PlanilhaB[Projeto],Base_Projetos[[#This Row],[Projeto]],tbl_PlanilhaB[Status],"Não iniciado")</f>
        <v>0</v>
      </c>
      <c r="R25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56" s="52">
        <f ca="1">Base_Projetos[[#This Row],[Tarefas Concluídas]]/Base_Projetos[[#This Row],[Total de tarefas]]</f>
        <v>1</v>
      </c>
    </row>
    <row r="257" spans="1:19">
      <c r="A257" s="50">
        <f t="shared" si="3"/>
        <v>253</v>
      </c>
      <c r="B257" s="44" t="s">
        <v>453</v>
      </c>
      <c r="C257" s="44" t="s">
        <v>328</v>
      </c>
      <c r="D257" s="45" t="s">
        <v>22</v>
      </c>
      <c r="E257" s="43" t="s">
        <v>146</v>
      </c>
      <c r="F257" s="45">
        <v>1</v>
      </c>
      <c r="G257" s="46">
        <f>SUMIF(tbl_PlanilhaB[Projeto],Base_Projetos[[#This Row],[Projeto]],tbl_PlanilhaB[Valor previsto])</f>
        <v>0</v>
      </c>
      <c r="H257" s="46">
        <f>SUMIF(tbl_PlanilhaB[Projeto],Base_Projetos[[#This Row],[Projeto]],tbl_PlanilhaB[Valor gasto])</f>
        <v>0</v>
      </c>
      <c r="I257" s="47">
        <f>_xlfn.MINIFS(TAREFAS!E:E,TAREFAS!B:B,Base_Projetos[[#This Row],[Projeto]])</f>
        <v>46114</v>
      </c>
      <c r="J257" s="47">
        <f>_xlfn.MAXIFS(TAREFAS!G:G,TAREFAS!B:B,Base_Projetos[[#This Row],[Projeto]])</f>
        <v>46120</v>
      </c>
      <c r="K257" s="48">
        <f ca="1">IF(Base_Projetos[[#This Row],[Total de tarefas]]=Base_Projetos[[#This Row],[Tarefas não iniciadas]],"Não iniciado",_xlfn.MINIFS(TAREFAS!H:H,TAREFAS!B:B,Base_Projetos[[#This Row],[Projeto]]))</f>
        <v>46114</v>
      </c>
      <c r="L25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46121</v>
      </c>
      <c r="M257" s="49">
        <f ca="1">SUM(Base_Projetos[[#This Row],[Tarefas Concluídas]:[Tarefas não iniciadas]])</f>
        <v>4</v>
      </c>
      <c r="N257" s="49">
        <f ca="1">COUNTIFS(tbl_PlanilhaB[Projeto],Base_Projetos[[#This Row],[Projeto]],tbl_PlanilhaB[Status],"Concluído")</f>
        <v>4</v>
      </c>
      <c r="O257" s="49">
        <f ca="1">COUNTIFS(tbl_PlanilhaB[Projeto],Base_Projetos[[#This Row],[Projeto]],tbl_PlanilhaB[Status],"Em andamento")</f>
        <v>0</v>
      </c>
      <c r="P257" s="49">
        <f ca="1">COUNTIFS(tbl_PlanilhaB[Projeto],Base_Projetos[[#This Row],[Projeto]],tbl_PlanilhaB[Status],"Atrasado")</f>
        <v>0</v>
      </c>
      <c r="Q257" s="50">
        <f ca="1">COUNTIFS(tbl_PlanilhaB[Projeto],Base_Projetos[[#This Row],[Projeto]],tbl_PlanilhaB[Status],"Não iniciado")</f>
        <v>0</v>
      </c>
      <c r="R25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57" s="52">
        <f ca="1">Base_Projetos[[#This Row],[Tarefas Concluídas]]/Base_Projetos[[#This Row],[Total de tarefas]]</f>
        <v>1</v>
      </c>
    </row>
    <row r="258" spans="1:19">
      <c r="A258" s="50">
        <f t="shared" si="3"/>
        <v>254</v>
      </c>
      <c r="B258" s="44" t="s">
        <v>454</v>
      </c>
      <c r="C258" s="44" t="s">
        <v>176</v>
      </c>
      <c r="D258" s="45" t="s">
        <v>22</v>
      </c>
      <c r="E258" s="43" t="s">
        <v>146</v>
      </c>
      <c r="F258" s="45">
        <v>1</v>
      </c>
      <c r="G258" s="46">
        <f>SUMIF(tbl_PlanilhaB[Projeto],Base_Projetos[[#This Row],[Projeto]],tbl_PlanilhaB[Valor previsto])</f>
        <v>0</v>
      </c>
      <c r="H258" s="46">
        <f>SUMIF(tbl_PlanilhaB[Projeto],Base_Projetos[[#This Row],[Projeto]],tbl_PlanilhaB[Valor gasto])</f>
        <v>0</v>
      </c>
      <c r="I258" s="47">
        <f>_xlfn.MINIFS(TAREFAS!E:E,TAREFAS!B:B,Base_Projetos[[#This Row],[Projeto]])</f>
        <v>46069</v>
      </c>
      <c r="J258" s="47">
        <f>_xlfn.MAXIFS(TAREFAS!G:G,TAREFAS!B:B,Base_Projetos[[#This Row],[Projeto]])</f>
        <v>46086</v>
      </c>
      <c r="K258" s="48">
        <f ca="1">IF(Base_Projetos[[#This Row],[Total de tarefas]]=Base_Projetos[[#This Row],[Tarefas não iniciadas]],"Não iniciado",_xlfn.MINIFS(TAREFAS!H:H,TAREFAS!B:B,Base_Projetos[[#This Row],[Projeto]]))</f>
        <v>46069</v>
      </c>
      <c r="L25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46087</v>
      </c>
      <c r="M258" s="49">
        <f ca="1">SUM(Base_Projetos[[#This Row],[Tarefas Concluídas]:[Tarefas não iniciadas]])</f>
        <v>5</v>
      </c>
      <c r="N258" s="49">
        <f ca="1">COUNTIFS(tbl_PlanilhaB[Projeto],Base_Projetos[[#This Row],[Projeto]],tbl_PlanilhaB[Status],"Concluído")</f>
        <v>5</v>
      </c>
      <c r="O258" s="49">
        <f ca="1">COUNTIFS(tbl_PlanilhaB[Projeto],Base_Projetos[[#This Row],[Projeto]],tbl_PlanilhaB[Status],"Em andamento")</f>
        <v>0</v>
      </c>
      <c r="P258" s="49">
        <f ca="1">COUNTIFS(tbl_PlanilhaB[Projeto],Base_Projetos[[#This Row],[Projeto]],tbl_PlanilhaB[Status],"Atrasado")</f>
        <v>0</v>
      </c>
      <c r="Q258" s="50">
        <f ca="1">COUNTIFS(tbl_PlanilhaB[Projeto],Base_Projetos[[#This Row],[Projeto]],tbl_PlanilhaB[Status],"Não iniciado")</f>
        <v>0</v>
      </c>
      <c r="R25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58" s="52">
        <f ca="1">Base_Projetos[[#This Row],[Tarefas Concluídas]]/Base_Projetos[[#This Row],[Total de tarefas]]</f>
        <v>1</v>
      </c>
    </row>
    <row r="259" spans="1:19">
      <c r="A259" s="50">
        <f t="shared" si="3"/>
        <v>255</v>
      </c>
      <c r="B259" s="44" t="s">
        <v>455</v>
      </c>
      <c r="C259" s="44" t="s">
        <v>328</v>
      </c>
      <c r="D259" s="45" t="s">
        <v>22</v>
      </c>
      <c r="E259" s="43" t="s">
        <v>146</v>
      </c>
      <c r="F259" s="45">
        <v>1</v>
      </c>
      <c r="G259" s="46">
        <f>SUMIF(tbl_PlanilhaB[Projeto],Base_Projetos[[#This Row],[Projeto]],tbl_PlanilhaB[Valor previsto])</f>
        <v>0</v>
      </c>
      <c r="H259" s="46">
        <f>SUMIF(tbl_PlanilhaB[Projeto],Base_Projetos[[#This Row],[Projeto]],tbl_PlanilhaB[Valor gasto])</f>
        <v>0</v>
      </c>
      <c r="I259" s="47">
        <f>_xlfn.MINIFS(TAREFAS!E:E,TAREFAS!B:B,Base_Projetos[[#This Row],[Projeto]])</f>
        <v>46094</v>
      </c>
      <c r="J259" s="47">
        <f>_xlfn.MAXIFS(TAREFAS!G:G,TAREFAS!B:B,Base_Projetos[[#This Row],[Projeto]])</f>
        <v>46099</v>
      </c>
      <c r="K259" s="48">
        <f ca="1">IF(Base_Projetos[[#This Row],[Total de tarefas]]=Base_Projetos[[#This Row],[Tarefas não iniciadas]],"Não iniciado",_xlfn.MINIFS(TAREFAS!H:H,TAREFAS!B:B,Base_Projetos[[#This Row],[Projeto]]))</f>
        <v>46094</v>
      </c>
      <c r="L25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46098</v>
      </c>
      <c r="M259" s="49">
        <f ca="1">SUM(Base_Projetos[[#This Row],[Tarefas Concluídas]:[Tarefas não iniciadas]])</f>
        <v>3</v>
      </c>
      <c r="N259" s="49">
        <f ca="1">COUNTIFS(tbl_PlanilhaB[Projeto],Base_Projetos[[#This Row],[Projeto]],tbl_PlanilhaB[Status],"Concluído")</f>
        <v>3</v>
      </c>
      <c r="O259" s="49">
        <f ca="1">COUNTIFS(tbl_PlanilhaB[Projeto],Base_Projetos[[#This Row],[Projeto]],tbl_PlanilhaB[Status],"Em andamento")</f>
        <v>0</v>
      </c>
      <c r="P259" s="49">
        <f ca="1">COUNTIFS(tbl_PlanilhaB[Projeto],Base_Projetos[[#This Row],[Projeto]],tbl_PlanilhaB[Status],"Atrasado")</f>
        <v>0</v>
      </c>
      <c r="Q259" s="50">
        <f ca="1">COUNTIFS(tbl_PlanilhaB[Projeto],Base_Projetos[[#This Row],[Projeto]],tbl_PlanilhaB[Status],"Não iniciado")</f>
        <v>0</v>
      </c>
      <c r="R25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59" s="52">
        <f ca="1">Base_Projetos[[#This Row],[Tarefas Concluídas]]/Base_Projetos[[#This Row],[Total de tarefas]]</f>
        <v>1</v>
      </c>
    </row>
    <row r="260" spans="1:19">
      <c r="A260" s="50">
        <f t="shared" si="3"/>
        <v>256</v>
      </c>
      <c r="B260" s="105" t="s">
        <v>456</v>
      </c>
      <c r="C260" s="44" t="s">
        <v>328</v>
      </c>
      <c r="D260" s="45" t="s">
        <v>22</v>
      </c>
      <c r="E260" s="43" t="s">
        <v>146</v>
      </c>
      <c r="F260" s="45">
        <v>1</v>
      </c>
      <c r="G260" s="46">
        <f>SUMIF(tbl_PlanilhaB[Projeto],Base_Projetos[[#This Row],[Projeto]],tbl_PlanilhaB[Valor previsto])</f>
        <v>0</v>
      </c>
      <c r="H260" s="46">
        <f>SUMIF(tbl_PlanilhaB[Projeto],Base_Projetos[[#This Row],[Projeto]],tbl_PlanilhaB[Valor gasto])</f>
        <v>0</v>
      </c>
      <c r="I260" s="47">
        <f>_xlfn.MINIFS(TAREFAS!E:E,TAREFAS!B:B,Base_Projetos[[#This Row],[Projeto]])</f>
        <v>46121</v>
      </c>
      <c r="J260" s="47">
        <f>_xlfn.MAXIFS(TAREFAS!G:G,TAREFAS!B:B,Base_Projetos[[#This Row],[Projeto]])</f>
        <v>46128</v>
      </c>
      <c r="K260" s="48">
        <f ca="1">IF(Base_Projetos[[#This Row],[Total de tarefas]]=Base_Projetos[[#This Row],[Tarefas não iniciadas]],"Não iniciado",_xlfn.MINIFS(TAREFAS!H:H,TAREFAS!B:B,Base_Projetos[[#This Row],[Projeto]]))</f>
        <v>46121</v>
      </c>
      <c r="L26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46129</v>
      </c>
      <c r="M260" s="49">
        <f ca="1">SUM(Base_Projetos[[#This Row],[Tarefas Concluídas]:[Tarefas não iniciadas]])</f>
        <v>4</v>
      </c>
      <c r="N260" s="49">
        <f ca="1">COUNTIFS(tbl_PlanilhaB[Projeto],Base_Projetos[[#This Row],[Projeto]],tbl_PlanilhaB[Status],"Concluído")</f>
        <v>4</v>
      </c>
      <c r="O260" s="49">
        <f ca="1">COUNTIFS(tbl_PlanilhaB[Projeto],Base_Projetos[[#This Row],[Projeto]],tbl_PlanilhaB[Status],"Em andamento")</f>
        <v>0</v>
      </c>
      <c r="P260" s="49">
        <f ca="1">COUNTIFS(tbl_PlanilhaB[Projeto],Base_Projetos[[#This Row],[Projeto]],tbl_PlanilhaB[Status],"Atrasado")</f>
        <v>0</v>
      </c>
      <c r="Q260" s="50">
        <f ca="1">COUNTIFS(tbl_PlanilhaB[Projeto],Base_Projetos[[#This Row],[Projeto]],tbl_PlanilhaB[Status],"Não iniciado")</f>
        <v>0</v>
      </c>
      <c r="R26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60" s="52">
        <f ca="1">Base_Projetos[[#This Row],[Tarefas Concluídas]]/Base_Projetos[[#This Row],[Total de tarefas]]</f>
        <v>1</v>
      </c>
    </row>
    <row r="261" spans="1:19">
      <c r="A261" s="50">
        <f t="shared" si="3"/>
        <v>257</v>
      </c>
      <c r="B261" s="44" t="s">
        <v>457</v>
      </c>
      <c r="C261" s="44" t="s">
        <v>442</v>
      </c>
      <c r="D261" s="45" t="s">
        <v>22</v>
      </c>
      <c r="E261" s="43" t="s">
        <v>146</v>
      </c>
      <c r="F261" s="45">
        <v>1</v>
      </c>
      <c r="G261" s="46">
        <f>SUMIF(tbl_PlanilhaB[Projeto],Base_Projetos[[#This Row],[Projeto]],tbl_PlanilhaB[Valor previsto])</f>
        <v>0</v>
      </c>
      <c r="H261" s="46">
        <f>SUMIF(tbl_PlanilhaB[Projeto],Base_Projetos[[#This Row],[Projeto]],tbl_PlanilhaB[Valor gasto])</f>
        <v>0</v>
      </c>
      <c r="I261" s="47">
        <f>_xlfn.MINIFS(TAREFAS!E:E,TAREFAS!B:B,Base_Projetos[[#This Row],[Projeto]])</f>
        <v>46069</v>
      </c>
      <c r="J261" s="47">
        <f>_xlfn.MAXIFS(TAREFAS!G:G,TAREFAS!B:B,Base_Projetos[[#This Row],[Projeto]])</f>
        <v>46093</v>
      </c>
      <c r="K261" s="48">
        <f ca="1">IF(Base_Projetos[[#This Row],[Total de tarefas]]=Base_Projetos[[#This Row],[Tarefas não iniciadas]],"Não iniciado",_xlfn.MINIFS(TAREFAS!H:H,TAREFAS!B:B,Base_Projetos[[#This Row],[Projeto]]))</f>
        <v>46069</v>
      </c>
      <c r="L26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46091</v>
      </c>
      <c r="M261" s="49">
        <f ca="1">SUM(Base_Projetos[[#This Row],[Tarefas Concluídas]:[Tarefas não iniciadas]])</f>
        <v>6</v>
      </c>
      <c r="N261" s="49">
        <f ca="1">COUNTIFS(tbl_PlanilhaB[Projeto],Base_Projetos[[#This Row],[Projeto]],tbl_PlanilhaB[Status],"Concluído")</f>
        <v>6</v>
      </c>
      <c r="O261" s="49">
        <f ca="1">COUNTIFS(tbl_PlanilhaB[Projeto],Base_Projetos[[#This Row],[Projeto]],tbl_PlanilhaB[Status],"Em andamento")</f>
        <v>0</v>
      </c>
      <c r="P261" s="49">
        <f ca="1">COUNTIFS(tbl_PlanilhaB[Projeto],Base_Projetos[[#This Row],[Projeto]],tbl_PlanilhaB[Status],"Atrasado")</f>
        <v>0</v>
      </c>
      <c r="Q261" s="50">
        <f ca="1">COUNTIFS(tbl_PlanilhaB[Projeto],Base_Projetos[[#This Row],[Projeto]],tbl_PlanilhaB[Status],"Não iniciado")</f>
        <v>0</v>
      </c>
      <c r="R26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61" s="52">
        <f ca="1">Base_Projetos[[#This Row],[Tarefas Concluídas]]/Base_Projetos[[#This Row],[Total de tarefas]]</f>
        <v>1</v>
      </c>
    </row>
    <row r="262" spans="1:19">
      <c r="A262" s="50">
        <f t="shared" si="3"/>
        <v>258</v>
      </c>
      <c r="B262" s="44" t="s">
        <v>458</v>
      </c>
      <c r="C262" s="44" t="s">
        <v>328</v>
      </c>
      <c r="D262" s="45" t="s">
        <v>22</v>
      </c>
      <c r="E262" s="43" t="s">
        <v>146</v>
      </c>
      <c r="F262" s="45">
        <v>1</v>
      </c>
      <c r="G262" s="46">
        <f>SUMIF(tbl_PlanilhaB[Projeto],Base_Projetos[[#This Row],[Projeto]],tbl_PlanilhaB[Valor previsto])</f>
        <v>0</v>
      </c>
      <c r="H262" s="46">
        <f>SUMIF(tbl_PlanilhaB[Projeto],Base_Projetos[[#This Row],[Projeto]],tbl_PlanilhaB[Valor gasto])</f>
        <v>0</v>
      </c>
      <c r="I262" s="47">
        <f>_xlfn.MINIFS(TAREFAS!E:E,TAREFAS!B:B,Base_Projetos[[#This Row],[Projeto]])</f>
        <v>46027</v>
      </c>
      <c r="J262" s="47">
        <f>_xlfn.MAXIFS(TAREFAS!G:G,TAREFAS!B:B,Base_Projetos[[#This Row],[Projeto]])</f>
        <v>46028</v>
      </c>
      <c r="K262" s="48">
        <f ca="1">IF(Base_Projetos[[#This Row],[Total de tarefas]]=Base_Projetos[[#This Row],[Tarefas não iniciadas]],"Não iniciado",_xlfn.MINIFS(TAREFAS!H:H,TAREFAS!B:B,Base_Projetos[[#This Row],[Projeto]]))</f>
        <v>46027</v>
      </c>
      <c r="L262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46027</v>
      </c>
      <c r="M262" s="49">
        <f ca="1">SUM(Base_Projetos[[#This Row],[Tarefas Concluídas]:[Tarefas não iniciadas]])</f>
        <v>1</v>
      </c>
      <c r="N262" s="49">
        <f ca="1">COUNTIFS(tbl_PlanilhaB[Projeto],Base_Projetos[[#This Row],[Projeto]],tbl_PlanilhaB[Status],"Concluído")</f>
        <v>1</v>
      </c>
      <c r="O262" s="49">
        <f ca="1">COUNTIFS(tbl_PlanilhaB[Projeto],Base_Projetos[[#This Row],[Projeto]],tbl_PlanilhaB[Status],"Em andamento")</f>
        <v>0</v>
      </c>
      <c r="P262" s="49">
        <f ca="1">COUNTIFS(tbl_PlanilhaB[Projeto],Base_Projetos[[#This Row],[Projeto]],tbl_PlanilhaB[Status],"Atrasado")</f>
        <v>0</v>
      </c>
      <c r="Q262" s="50">
        <f ca="1">COUNTIFS(tbl_PlanilhaB[Projeto],Base_Projetos[[#This Row],[Projeto]],tbl_PlanilhaB[Status],"Não iniciado")</f>
        <v>0</v>
      </c>
      <c r="R262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62" s="52">
        <f ca="1">Base_Projetos[[#This Row],[Tarefas Concluídas]]/Base_Projetos[[#This Row],[Total de tarefas]]</f>
        <v>1</v>
      </c>
    </row>
    <row r="263" spans="1:19">
      <c r="A263" s="50">
        <f t="shared" si="3"/>
        <v>259</v>
      </c>
      <c r="B263" s="44" t="s">
        <v>459</v>
      </c>
      <c r="C263" s="44" t="s">
        <v>328</v>
      </c>
      <c r="D263" s="45" t="s">
        <v>22</v>
      </c>
      <c r="E263" s="43" t="s">
        <v>146</v>
      </c>
      <c r="F263" s="45">
        <v>1</v>
      </c>
      <c r="G263" s="46">
        <f>SUMIF(tbl_PlanilhaB[Projeto],Base_Projetos[[#This Row],[Projeto]],tbl_PlanilhaB[Valor previsto])</f>
        <v>0</v>
      </c>
      <c r="H263" s="46">
        <f>SUMIF(tbl_PlanilhaB[Projeto],Base_Projetos[[#This Row],[Projeto]],tbl_PlanilhaB[Valor gasto])</f>
        <v>0</v>
      </c>
      <c r="I263" s="47">
        <f>_xlfn.MINIFS(TAREFAS!E:E,TAREFAS!B:B,Base_Projetos[[#This Row],[Projeto]])</f>
        <v>46087</v>
      </c>
      <c r="J263" s="47">
        <f>_xlfn.MAXIFS(TAREFAS!G:G,TAREFAS!B:B,Base_Projetos[[#This Row],[Projeto]])</f>
        <v>46090</v>
      </c>
      <c r="K263" s="48">
        <f ca="1">IF(Base_Projetos[[#This Row],[Total de tarefas]]=Base_Projetos[[#This Row],[Tarefas não iniciadas]],"Não iniciado",_xlfn.MINIFS(TAREFAS!H:H,TAREFAS!B:B,Base_Projetos[[#This Row],[Projeto]]))</f>
        <v>46087</v>
      </c>
      <c r="L263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46087</v>
      </c>
      <c r="M263" s="49">
        <f ca="1">SUM(Base_Projetos[[#This Row],[Tarefas Concluídas]:[Tarefas não iniciadas]])</f>
        <v>1</v>
      </c>
      <c r="N263" s="49">
        <f ca="1">COUNTIFS(tbl_PlanilhaB[Projeto],Base_Projetos[[#This Row],[Projeto]],tbl_PlanilhaB[Status],"Concluído")</f>
        <v>1</v>
      </c>
      <c r="O263" s="49">
        <f ca="1">COUNTIFS(tbl_PlanilhaB[Projeto],Base_Projetos[[#This Row],[Projeto]],tbl_PlanilhaB[Status],"Em andamento")</f>
        <v>0</v>
      </c>
      <c r="P263" s="49">
        <f ca="1">COUNTIFS(tbl_PlanilhaB[Projeto],Base_Projetos[[#This Row],[Projeto]],tbl_PlanilhaB[Status],"Atrasado")</f>
        <v>0</v>
      </c>
      <c r="Q263" s="50">
        <f ca="1">COUNTIFS(tbl_PlanilhaB[Projeto],Base_Projetos[[#This Row],[Projeto]],tbl_PlanilhaB[Status],"Não iniciado")</f>
        <v>0</v>
      </c>
      <c r="R263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63" s="52">
        <f ca="1">Base_Projetos[[#This Row],[Tarefas Concluídas]]/Base_Projetos[[#This Row],[Total de tarefas]]</f>
        <v>1</v>
      </c>
    </row>
    <row r="264" spans="1:19">
      <c r="A264" s="50">
        <f t="shared" si="3"/>
        <v>260</v>
      </c>
      <c r="B264" s="44" t="s">
        <v>460</v>
      </c>
      <c r="C264" s="44" t="s">
        <v>176</v>
      </c>
      <c r="D264" s="45" t="s">
        <v>22</v>
      </c>
      <c r="E264" s="43" t="s">
        <v>146</v>
      </c>
      <c r="F264" s="45">
        <v>1</v>
      </c>
      <c r="G264" s="46">
        <f>SUMIF(tbl_PlanilhaB[Projeto],Base_Projetos[[#This Row],[Projeto]],tbl_PlanilhaB[Valor previsto])</f>
        <v>0</v>
      </c>
      <c r="H264" s="46">
        <f>SUMIF(tbl_PlanilhaB[Projeto],Base_Projetos[[#This Row],[Projeto]],tbl_PlanilhaB[Valor gasto])</f>
        <v>0</v>
      </c>
      <c r="I264" s="47">
        <f>_xlfn.MINIFS(TAREFAS!E:E,TAREFAS!B:B,Base_Projetos[[#This Row],[Projeto]])</f>
        <v>46073</v>
      </c>
      <c r="J264" s="47">
        <f>_xlfn.MAXIFS(TAREFAS!G:G,TAREFAS!B:B,Base_Projetos[[#This Row],[Projeto]])</f>
        <v>46078</v>
      </c>
      <c r="K264" s="48">
        <f ca="1">IF(Base_Projetos[[#This Row],[Total de tarefas]]=Base_Projetos[[#This Row],[Tarefas não iniciadas]],"Não iniciado",_xlfn.MINIFS(TAREFAS!H:H,TAREFAS!B:B,Base_Projetos[[#This Row],[Projeto]]))</f>
        <v>46073</v>
      </c>
      <c r="L264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46077</v>
      </c>
      <c r="M264" s="49">
        <f ca="1">SUM(Base_Projetos[[#This Row],[Tarefas Concluídas]:[Tarefas não iniciadas]])</f>
        <v>3</v>
      </c>
      <c r="N264" s="49">
        <f ca="1">COUNTIFS(tbl_PlanilhaB[Projeto],Base_Projetos[[#This Row],[Projeto]],tbl_PlanilhaB[Status],"Concluído")</f>
        <v>3</v>
      </c>
      <c r="O264" s="49">
        <f ca="1">COUNTIFS(tbl_PlanilhaB[Projeto],Base_Projetos[[#This Row],[Projeto]],tbl_PlanilhaB[Status],"Em andamento")</f>
        <v>0</v>
      </c>
      <c r="P264" s="49">
        <f ca="1">COUNTIFS(tbl_PlanilhaB[Projeto],Base_Projetos[[#This Row],[Projeto]],tbl_PlanilhaB[Status],"Atrasado")</f>
        <v>0</v>
      </c>
      <c r="Q264" s="50">
        <f ca="1">COUNTIFS(tbl_PlanilhaB[Projeto],Base_Projetos[[#This Row],[Projeto]],tbl_PlanilhaB[Status],"Não iniciado")</f>
        <v>0</v>
      </c>
      <c r="R264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64" s="52">
        <f ca="1">Base_Projetos[[#This Row],[Tarefas Concluídas]]/Base_Projetos[[#This Row],[Total de tarefas]]</f>
        <v>1</v>
      </c>
    </row>
    <row r="265" spans="1:19">
      <c r="A265" s="50">
        <f>A264+1</f>
        <v>261</v>
      </c>
      <c r="B265" s="44" t="s">
        <v>461</v>
      </c>
      <c r="C265" s="44" t="s">
        <v>328</v>
      </c>
      <c r="D265" s="45" t="s">
        <v>22</v>
      </c>
      <c r="E265" s="43" t="s">
        <v>146</v>
      </c>
      <c r="F265" s="45">
        <v>1</v>
      </c>
      <c r="G265" s="46">
        <f>SUMIF(tbl_PlanilhaB[Projeto],Base_Projetos[[#This Row],[Projeto]],tbl_PlanilhaB[Valor previsto])</f>
        <v>0</v>
      </c>
      <c r="H265" s="46">
        <f>SUMIF(tbl_PlanilhaB[Projeto],Base_Projetos[[#This Row],[Projeto]],tbl_PlanilhaB[Valor gasto])</f>
        <v>0</v>
      </c>
      <c r="I265" s="47">
        <f>_xlfn.MINIFS(TAREFAS!E:E,TAREFAS!B:B,Base_Projetos[[#This Row],[Projeto]])</f>
        <v>46037</v>
      </c>
      <c r="J265" s="47">
        <f>_xlfn.MAXIFS(TAREFAS!G:G,TAREFAS!B:B,Base_Projetos[[#This Row],[Projeto]])</f>
        <v>46038</v>
      </c>
      <c r="K265" s="48">
        <f ca="1">IF(Base_Projetos[[#This Row],[Total de tarefas]]=Base_Projetos[[#This Row],[Tarefas não iniciadas]],"Não iniciado",_xlfn.MINIFS(TAREFAS!H:H,TAREFAS!B:B,Base_Projetos[[#This Row],[Projeto]]))</f>
        <v>46037</v>
      </c>
      <c r="L265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46037</v>
      </c>
      <c r="M265" s="49">
        <f ca="1">SUM(Base_Projetos[[#This Row],[Tarefas Concluídas]:[Tarefas não iniciadas]])</f>
        <v>1</v>
      </c>
      <c r="N265" s="49">
        <f ca="1">COUNTIFS(tbl_PlanilhaB[Projeto],Base_Projetos[[#This Row],[Projeto]],tbl_PlanilhaB[Status],"Concluído")</f>
        <v>1</v>
      </c>
      <c r="O265" s="49">
        <f ca="1">COUNTIFS(tbl_PlanilhaB[Projeto],Base_Projetos[[#This Row],[Projeto]],tbl_PlanilhaB[Status],"Em andamento")</f>
        <v>0</v>
      </c>
      <c r="P265" s="49">
        <f ca="1">COUNTIFS(tbl_PlanilhaB[Projeto],Base_Projetos[[#This Row],[Projeto]],tbl_PlanilhaB[Status],"Atrasado")</f>
        <v>0</v>
      </c>
      <c r="Q265" s="50">
        <f ca="1">COUNTIFS(tbl_PlanilhaB[Projeto],Base_Projetos[[#This Row],[Projeto]],tbl_PlanilhaB[Status],"Não iniciado")</f>
        <v>0</v>
      </c>
      <c r="R265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65" s="52">
        <f ca="1">Base_Projetos[[#This Row],[Tarefas Concluídas]]/Base_Projetos[[#This Row],[Total de tarefas]]</f>
        <v>1</v>
      </c>
    </row>
    <row r="266" spans="1:19" ht="24.75">
      <c r="A266" s="50">
        <f>A265+1</f>
        <v>262</v>
      </c>
      <c r="B266" s="44" t="s">
        <v>462</v>
      </c>
      <c r="C266" s="44" t="s">
        <v>328</v>
      </c>
      <c r="D266" s="45" t="s">
        <v>22</v>
      </c>
      <c r="E266" s="43" t="s">
        <v>146</v>
      </c>
      <c r="F266" s="45">
        <v>1</v>
      </c>
      <c r="G266" s="46">
        <f>SUMIF(tbl_PlanilhaB[Projeto],Base_Projetos[[#This Row],[Projeto]],tbl_PlanilhaB[Valor previsto])</f>
        <v>0</v>
      </c>
      <c r="H266" s="46">
        <f>SUMIF(tbl_PlanilhaB[Projeto],Base_Projetos[[#This Row],[Projeto]],tbl_PlanilhaB[Valor gasto])</f>
        <v>0</v>
      </c>
      <c r="I266" s="47">
        <f>_xlfn.MINIFS(TAREFAS!E:E,TAREFAS!B:B,Base_Projetos[[#This Row],[Projeto]])</f>
        <v>46031</v>
      </c>
      <c r="J266" s="47">
        <f>_xlfn.MAXIFS(TAREFAS!G:G,TAREFAS!B:B,Base_Projetos[[#This Row],[Projeto]])</f>
        <v>46035</v>
      </c>
      <c r="K266" s="48">
        <f ca="1">IF(Base_Projetos[[#This Row],[Total de tarefas]]=Base_Projetos[[#This Row],[Tarefas não iniciadas]],"Não iniciado",_xlfn.MINIFS(TAREFAS!H:H,TAREFAS!B:B,Base_Projetos[[#This Row],[Projeto]]))</f>
        <v>46031</v>
      </c>
      <c r="L266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46034</v>
      </c>
      <c r="M266" s="49">
        <f ca="1">SUM(Base_Projetos[[#This Row],[Tarefas Concluídas]:[Tarefas não iniciadas]])</f>
        <v>2</v>
      </c>
      <c r="N266" s="49">
        <f ca="1">COUNTIFS(tbl_PlanilhaB[Projeto],Base_Projetos[[#This Row],[Projeto]],tbl_PlanilhaB[Status],"Concluído")</f>
        <v>2</v>
      </c>
      <c r="O266" s="49">
        <f ca="1">COUNTIFS(tbl_PlanilhaB[Projeto],Base_Projetos[[#This Row],[Projeto]],tbl_PlanilhaB[Status],"Em andamento")</f>
        <v>0</v>
      </c>
      <c r="P266" s="49">
        <f ca="1">COUNTIFS(tbl_PlanilhaB[Projeto],Base_Projetos[[#This Row],[Projeto]],tbl_PlanilhaB[Status],"Atrasado")</f>
        <v>0</v>
      </c>
      <c r="Q266" s="50">
        <f ca="1">COUNTIFS(tbl_PlanilhaB[Projeto],Base_Projetos[[#This Row],[Projeto]],tbl_PlanilhaB[Status],"Não iniciado")</f>
        <v>0</v>
      </c>
      <c r="R266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66" s="52">
        <f ca="1">Base_Projetos[[#This Row],[Tarefas Concluídas]]/Base_Projetos[[#This Row],[Total de tarefas]]</f>
        <v>1</v>
      </c>
    </row>
    <row r="267" spans="1:19">
      <c r="A267" s="50">
        <f>A266+1</f>
        <v>263</v>
      </c>
      <c r="B267" s="44" t="s">
        <v>411</v>
      </c>
      <c r="C267" s="44" t="s">
        <v>328</v>
      </c>
      <c r="D267" s="45" t="s">
        <v>22</v>
      </c>
      <c r="E267" s="43" t="s">
        <v>146</v>
      </c>
      <c r="F267" s="45">
        <v>1</v>
      </c>
      <c r="G267" s="46">
        <f>SUMIF(tbl_PlanilhaB[Projeto],Base_Projetos[[#This Row],[Projeto]],tbl_PlanilhaB[Valor previsto])</f>
        <v>0</v>
      </c>
      <c r="H267" s="46">
        <f>SUMIF(tbl_PlanilhaB[Projeto],Base_Projetos[[#This Row],[Projeto]],tbl_PlanilhaB[Valor gasto])</f>
        <v>0</v>
      </c>
      <c r="I267" s="47">
        <f>_xlfn.MINIFS(TAREFAS!E:E,TAREFAS!B:B,Base_Projetos[[#This Row],[Projeto]])</f>
        <v>46001</v>
      </c>
      <c r="J267" s="47">
        <f>_xlfn.MAXIFS(TAREFAS!G:G,TAREFAS!B:B,Base_Projetos[[#This Row],[Projeto]])</f>
        <v>46132</v>
      </c>
      <c r="K267" s="48">
        <f ca="1">IF(Base_Projetos[[#This Row],[Total de tarefas]]=Base_Projetos[[#This Row],[Tarefas não iniciadas]],"Não iniciado",_xlfn.MINIFS(TAREFAS!H:H,TAREFAS!B:B,Base_Projetos[[#This Row],[Projeto]]))</f>
        <v>46001</v>
      </c>
      <c r="L267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46129</v>
      </c>
      <c r="M267" s="49">
        <f ca="1">SUM(Base_Projetos[[#This Row],[Tarefas Concluídas]:[Tarefas não iniciadas]])</f>
        <v>3</v>
      </c>
      <c r="N267" s="49">
        <f ca="1">COUNTIFS(tbl_PlanilhaB[Projeto],Base_Projetos[[#This Row],[Projeto]],tbl_PlanilhaB[Status],"Concluído")</f>
        <v>3</v>
      </c>
      <c r="O267" s="49">
        <f ca="1">COUNTIFS(tbl_PlanilhaB[Projeto],Base_Projetos[[#This Row],[Projeto]],tbl_PlanilhaB[Status],"Em andamento")</f>
        <v>0</v>
      </c>
      <c r="P267" s="49">
        <f ca="1">COUNTIFS(tbl_PlanilhaB[Projeto],Base_Projetos[[#This Row],[Projeto]],tbl_PlanilhaB[Status],"Atrasado")</f>
        <v>0</v>
      </c>
      <c r="Q267" s="50">
        <f ca="1">COUNTIFS(tbl_PlanilhaB[Projeto],Base_Projetos[[#This Row],[Projeto]],tbl_PlanilhaB[Status],"Não iniciado")</f>
        <v>0</v>
      </c>
      <c r="R267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67" s="52">
        <f ca="1">Base_Projetos[[#This Row],[Tarefas Concluídas]]/Base_Projetos[[#This Row],[Total de tarefas]]</f>
        <v>1</v>
      </c>
    </row>
    <row r="268" spans="1:19">
      <c r="A268" s="50">
        <f>A267+1</f>
        <v>264</v>
      </c>
      <c r="B268" s="44" t="s">
        <v>411</v>
      </c>
      <c r="C268" s="44" t="s">
        <v>328</v>
      </c>
      <c r="D268" s="45" t="s">
        <v>22</v>
      </c>
      <c r="E268" s="43" t="s">
        <v>146</v>
      </c>
      <c r="F268" s="45">
        <v>1</v>
      </c>
      <c r="G268" s="46">
        <f>SUMIF(tbl_PlanilhaB[Projeto],Base_Projetos[[#This Row],[Projeto]],tbl_PlanilhaB[Valor previsto])</f>
        <v>0</v>
      </c>
      <c r="H268" s="46">
        <f>SUMIF(tbl_PlanilhaB[Projeto],Base_Projetos[[#This Row],[Projeto]],tbl_PlanilhaB[Valor gasto])</f>
        <v>0</v>
      </c>
      <c r="I268" s="47">
        <f>_xlfn.MINIFS(TAREFAS!E:E,TAREFAS!B:B,Base_Projetos[[#This Row],[Projeto]])</f>
        <v>46001</v>
      </c>
      <c r="J268" s="47">
        <f>_xlfn.MAXIFS(TAREFAS!G:G,TAREFAS!B:B,Base_Projetos[[#This Row],[Projeto]])</f>
        <v>46132</v>
      </c>
      <c r="K268" s="48">
        <f ca="1">IF(Base_Projetos[[#This Row],[Total de tarefas]]=Base_Projetos[[#This Row],[Tarefas não iniciadas]],"Não iniciado",_xlfn.MINIFS(TAREFAS!H:H,TAREFAS!B:B,Base_Projetos[[#This Row],[Projeto]]))</f>
        <v>46001</v>
      </c>
      <c r="L268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46129</v>
      </c>
      <c r="M268" s="49">
        <f ca="1">SUM(Base_Projetos[[#This Row],[Tarefas Concluídas]:[Tarefas não iniciadas]])</f>
        <v>3</v>
      </c>
      <c r="N268" s="49">
        <f ca="1">COUNTIFS(tbl_PlanilhaB[Projeto],Base_Projetos[[#This Row],[Projeto]],tbl_PlanilhaB[Status],"Concluído")</f>
        <v>3</v>
      </c>
      <c r="O268" s="49">
        <f ca="1">COUNTIFS(tbl_PlanilhaB[Projeto],Base_Projetos[[#This Row],[Projeto]],tbl_PlanilhaB[Status],"Em andamento")</f>
        <v>0</v>
      </c>
      <c r="P268" s="49">
        <f ca="1">COUNTIFS(tbl_PlanilhaB[Projeto],Base_Projetos[[#This Row],[Projeto]],tbl_PlanilhaB[Status],"Atrasado")</f>
        <v>0</v>
      </c>
      <c r="Q268" s="50">
        <f ca="1">COUNTIFS(tbl_PlanilhaB[Projeto],Base_Projetos[[#This Row],[Projeto]],tbl_PlanilhaB[Status],"Não iniciado")</f>
        <v>0</v>
      </c>
      <c r="R268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68" s="52">
        <f ca="1">Base_Projetos[[#This Row],[Tarefas Concluídas]]/Base_Projetos[[#This Row],[Total de tarefas]]</f>
        <v>1</v>
      </c>
    </row>
    <row r="269" spans="1:19">
      <c r="A269" s="50">
        <f>A268+1</f>
        <v>265</v>
      </c>
      <c r="B269" s="44" t="s">
        <v>463</v>
      </c>
      <c r="C269" s="44" t="s">
        <v>328</v>
      </c>
      <c r="D269" s="45" t="s">
        <v>22</v>
      </c>
      <c r="E269" s="43" t="s">
        <v>146</v>
      </c>
      <c r="F269" s="45">
        <v>1</v>
      </c>
      <c r="G269" s="46">
        <f>SUMIF(tbl_PlanilhaB[Projeto],Base_Projetos[[#This Row],[Projeto]],tbl_PlanilhaB[Valor previsto])</f>
        <v>0</v>
      </c>
      <c r="H269" s="46">
        <f>SUMIF(tbl_PlanilhaB[Projeto],Base_Projetos[[#This Row],[Projeto]],tbl_PlanilhaB[Valor gasto])</f>
        <v>0</v>
      </c>
      <c r="I269" s="47">
        <f>_xlfn.MINIFS(TAREFAS!E:E,TAREFAS!B:B,Base_Projetos[[#This Row],[Projeto]])</f>
        <v>46077</v>
      </c>
      <c r="J269" s="47">
        <f>_xlfn.MAXIFS(TAREFAS!G:G,TAREFAS!B:B,Base_Projetos[[#This Row],[Projeto]])</f>
        <v>46078</v>
      </c>
      <c r="K269" s="48">
        <f ca="1">IF(Base_Projetos[[#This Row],[Total de tarefas]]=Base_Projetos[[#This Row],[Tarefas não iniciadas]],"Não iniciado",_xlfn.MINIFS(TAREFAS!H:H,TAREFAS!B:B,Base_Projetos[[#This Row],[Projeto]]))</f>
        <v>46077</v>
      </c>
      <c r="L269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46077</v>
      </c>
      <c r="M269" s="49">
        <f ca="1">SUM(Base_Projetos[[#This Row],[Tarefas Concluídas]:[Tarefas não iniciadas]])</f>
        <v>1</v>
      </c>
      <c r="N269" s="49">
        <f ca="1">COUNTIFS(tbl_PlanilhaB[Projeto],Base_Projetos[[#This Row],[Projeto]],tbl_PlanilhaB[Status],"Concluído")</f>
        <v>1</v>
      </c>
      <c r="O269" s="49">
        <f ca="1">COUNTIFS(tbl_PlanilhaB[Projeto],Base_Projetos[[#This Row],[Projeto]],tbl_PlanilhaB[Status],"Em andamento")</f>
        <v>0</v>
      </c>
      <c r="P269" s="49">
        <f ca="1">COUNTIFS(tbl_PlanilhaB[Projeto],Base_Projetos[[#This Row],[Projeto]],tbl_PlanilhaB[Status],"Atrasado")</f>
        <v>0</v>
      </c>
      <c r="Q269" s="50">
        <f ca="1">COUNTIFS(tbl_PlanilhaB[Projeto],Base_Projetos[[#This Row],[Projeto]],tbl_PlanilhaB[Status],"Não iniciado")</f>
        <v>0</v>
      </c>
      <c r="R269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69" s="52">
        <f ca="1">Base_Projetos[[#This Row],[Tarefas Concluídas]]/Base_Projetos[[#This Row],[Total de tarefas]]</f>
        <v>1</v>
      </c>
    </row>
    <row r="270" spans="1:19" ht="24.75">
      <c r="A270" s="50">
        <f>A269+1</f>
        <v>266</v>
      </c>
      <c r="B270" s="44" t="s">
        <v>464</v>
      </c>
      <c r="C270" s="44" t="s">
        <v>465</v>
      </c>
      <c r="D270" s="45" t="s">
        <v>22</v>
      </c>
      <c r="E270" s="43" t="s">
        <v>146</v>
      </c>
      <c r="F270" s="45">
        <v>1</v>
      </c>
      <c r="G270" s="46">
        <f>SUMIF(tbl_PlanilhaB[Projeto],Base_Projetos[[#This Row],[Projeto]],tbl_PlanilhaB[Valor previsto])</f>
        <v>0</v>
      </c>
      <c r="H270" s="46">
        <f>SUMIF(tbl_PlanilhaB[Projeto],Base_Projetos[[#This Row],[Projeto]],tbl_PlanilhaB[Valor gasto])</f>
        <v>0</v>
      </c>
      <c r="I270" s="47">
        <f>_xlfn.MINIFS(TAREFAS!E:E,TAREFAS!B:B,Base_Projetos[[#This Row],[Projeto]])</f>
        <v>46135</v>
      </c>
      <c r="J270" s="47">
        <f>_xlfn.MAXIFS(TAREFAS!G:G,TAREFAS!B:B,Base_Projetos[[#This Row],[Projeto]])</f>
        <v>46136</v>
      </c>
      <c r="K270" s="48">
        <f ca="1">IF(Base_Projetos[[#This Row],[Total de tarefas]]=Base_Projetos[[#This Row],[Tarefas não iniciadas]],"Não iniciado",_xlfn.MINIFS(TAREFAS!H:H,TAREFAS!B:B,Base_Projetos[[#This Row],[Projeto]]))</f>
        <v>46135</v>
      </c>
      <c r="L270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46135</v>
      </c>
      <c r="M270" s="49">
        <f ca="1">SUM(Base_Projetos[[#This Row],[Tarefas Concluídas]:[Tarefas não iniciadas]])</f>
        <v>1</v>
      </c>
      <c r="N270" s="49">
        <f ca="1">COUNTIFS(tbl_PlanilhaB[Projeto],Base_Projetos[[#This Row],[Projeto]],tbl_PlanilhaB[Status],"Concluído")</f>
        <v>1</v>
      </c>
      <c r="O270" s="49">
        <f ca="1">COUNTIFS(tbl_PlanilhaB[Projeto],Base_Projetos[[#This Row],[Projeto]],tbl_PlanilhaB[Status],"Em andamento")</f>
        <v>0</v>
      </c>
      <c r="P270" s="49">
        <f ca="1">COUNTIFS(tbl_PlanilhaB[Projeto],Base_Projetos[[#This Row],[Projeto]],tbl_PlanilhaB[Status],"Atrasado")</f>
        <v>0</v>
      </c>
      <c r="Q270" s="50">
        <f ca="1">COUNTIFS(tbl_PlanilhaB[Projeto],Base_Projetos[[#This Row],[Projeto]],tbl_PlanilhaB[Status],"Não iniciado")</f>
        <v>0</v>
      </c>
      <c r="R270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70" s="52">
        <f ca="1">Base_Projetos[[#This Row],[Tarefas Concluídas]]/Base_Projetos[[#This Row],[Total de tarefas]]</f>
        <v>1</v>
      </c>
    </row>
    <row r="271" spans="1:19" ht="24.75">
      <c r="A271" s="50">
        <f>A270+1</f>
        <v>267</v>
      </c>
      <c r="B271" s="44" t="s">
        <v>466</v>
      </c>
      <c r="C271" s="44" t="s">
        <v>467</v>
      </c>
      <c r="D271" s="45" t="s">
        <v>22</v>
      </c>
      <c r="E271" s="43" t="s">
        <v>237</v>
      </c>
      <c r="F271" s="45">
        <v>1</v>
      </c>
      <c r="G271" s="46">
        <f>SUMIF(tbl_PlanilhaB[Projeto],Base_Projetos[[#This Row],[Projeto]],tbl_PlanilhaB[Valor previsto])</f>
        <v>0</v>
      </c>
      <c r="H271" s="46">
        <f>SUMIF(tbl_PlanilhaB[Projeto],Base_Projetos[[#This Row],[Projeto]],tbl_PlanilhaB[Valor gasto])</f>
        <v>0</v>
      </c>
      <c r="I271" s="47">
        <f>_xlfn.MINIFS(TAREFAS!E:E,TAREFAS!B:B,Base_Projetos[[#This Row],[Projeto]])</f>
        <v>46139</v>
      </c>
      <c r="J271" s="47">
        <f>_xlfn.MAXIFS(TAREFAS!G:G,TAREFAS!B:B,Base_Projetos[[#This Row],[Projeto]])</f>
        <v>46150</v>
      </c>
      <c r="K271" s="48">
        <f ca="1">IF(Base_Projetos[[#This Row],[Total de tarefas]]=Base_Projetos[[#This Row],[Tarefas não iniciadas]],"Não iniciado",_xlfn.MINIFS(TAREFAS!H:H,TAREFAS!B:B,Base_Projetos[[#This Row],[Projeto]]))</f>
        <v>46139</v>
      </c>
      <c r="L271" s="48">
        <f ca="1"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46139</v>
      </c>
      <c r="M271" s="49">
        <f ca="1">SUM(Base_Projetos[[#This Row],[Tarefas Concluídas]:[Tarefas não iniciadas]])</f>
        <v>1</v>
      </c>
      <c r="N271" s="49">
        <f ca="1">COUNTIFS(tbl_PlanilhaB[Projeto],Base_Projetos[[#This Row],[Projeto]],tbl_PlanilhaB[Status],"Concluído")</f>
        <v>1</v>
      </c>
      <c r="O271" s="49">
        <f ca="1">COUNTIFS(tbl_PlanilhaB[Projeto],Base_Projetos[[#This Row],[Projeto]],tbl_PlanilhaB[Status],"Em andamento")</f>
        <v>0</v>
      </c>
      <c r="P271" s="49">
        <f ca="1">COUNTIFS(tbl_PlanilhaB[Projeto],Base_Projetos[[#This Row],[Projeto]],tbl_PlanilhaB[Status],"Atrasado")</f>
        <v>0</v>
      </c>
      <c r="Q271" s="50">
        <f ca="1">COUNTIFS(tbl_PlanilhaB[Projeto],Base_Projetos[[#This Row],[Projeto]],tbl_PlanilhaB[Status],"Não iniciado")</f>
        <v>0</v>
      </c>
      <c r="R271" s="51" t="str">
        <f ca="1"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71" s="52">
        <f ca="1">Base_Projetos[[#This Row],[Tarefas Concluídas]]/Base_Projetos[[#This Row],[Total de tarefas]]</f>
        <v>1</v>
      </c>
    </row>
    <row r="272" spans="1:19">
      <c r="A272" s="50">
        <f>A271+1</f>
        <v>268</v>
      </c>
      <c r="B272" s="44"/>
      <c r="C272" s="44"/>
      <c r="D272" s="45"/>
      <c r="E272" s="43"/>
      <c r="F272" s="45"/>
      <c r="G272" s="46">
        <f>SUMIF(tbl_PlanilhaB[Projeto],Base_Projetos[[#This Row],[Projeto]],tbl_PlanilhaB[Valor previsto])</f>
        <v>0</v>
      </c>
      <c r="H272" s="46">
        <f>SUMIF(tbl_PlanilhaB[Projeto],Base_Projetos[[#This Row],[Projeto]],tbl_PlanilhaB[Valor gasto])</f>
        <v>0</v>
      </c>
      <c r="I272" s="47">
        <f>_xlfn.MINIFS(TAREFAS!E:E,TAREFAS!B:B,Base_Projetos[[#This Row],[Projeto]])</f>
        <v>0</v>
      </c>
      <c r="J272" s="47">
        <f>_xlfn.MAXIFS(TAREFAS!G:G,TAREFAS!B:B,Base_Projetos[[#This Row],[Projeto]])</f>
        <v>0</v>
      </c>
      <c r="K272" s="48" t="str">
        <f>IF(Base_Projetos[[#This Row],[Total de tarefas]]=Base_Projetos[[#This Row],[Tarefas não iniciadas]],"Não iniciado",_xlfn.MINIFS(TAREFAS!H:H,TAREFAS!B:B,Base_Projetos[[#This Row],[Projeto]]))</f>
        <v>Não iniciado</v>
      </c>
      <c r="L272" s="48">
        <f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0</v>
      </c>
      <c r="M272" s="49">
        <f>SUM(Base_Projetos[[#This Row],[Tarefas Concluídas]:[Tarefas não iniciadas]])</f>
        <v>0</v>
      </c>
      <c r="N272" s="49">
        <f>COUNTIFS(tbl_PlanilhaB[Projeto],Base_Projetos[[#This Row],[Projeto]],tbl_PlanilhaB[Status],"Concluído")</f>
        <v>0</v>
      </c>
      <c r="O272" s="49">
        <f>COUNTIFS(tbl_PlanilhaB[Projeto],Base_Projetos[[#This Row],[Projeto]],tbl_PlanilhaB[Status],"Em andamento")</f>
        <v>0</v>
      </c>
      <c r="P272" s="49">
        <f>COUNTIFS(tbl_PlanilhaB[Projeto],Base_Projetos[[#This Row],[Projeto]],tbl_PlanilhaB[Status],"Atrasado")</f>
        <v>0</v>
      </c>
      <c r="Q272" s="50">
        <f>COUNTIFS(tbl_PlanilhaB[Projeto],Base_Projetos[[#This Row],[Projeto]],tbl_PlanilhaB[Status],"Não iniciado")</f>
        <v>0</v>
      </c>
      <c r="R272" s="51" t="str">
        <f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72" s="106" t="e">
        <f>Base_Projetos[[#This Row],[Tarefas Concluídas]]/Base_Projetos[[#This Row],[Total de tarefas]]</f>
        <v>#DIV/0!</v>
      </c>
    </row>
    <row r="273" spans="1:19">
      <c r="A273" s="50">
        <f>A272+1</f>
        <v>269</v>
      </c>
      <c r="B273" s="44"/>
      <c r="C273" s="44"/>
      <c r="D273" s="45"/>
      <c r="E273" s="43"/>
      <c r="F273" s="45"/>
      <c r="G273" s="46">
        <f>SUMIF(tbl_PlanilhaB[Projeto],Base_Projetos[[#This Row],[Projeto]],tbl_PlanilhaB[Valor previsto])</f>
        <v>0</v>
      </c>
      <c r="H273" s="46">
        <f>SUMIF(tbl_PlanilhaB[Projeto],Base_Projetos[[#This Row],[Projeto]],tbl_PlanilhaB[Valor gasto])</f>
        <v>0</v>
      </c>
      <c r="I273" s="47">
        <f>_xlfn.MINIFS(TAREFAS!E:E,TAREFAS!B:B,Base_Projetos[[#This Row],[Projeto]])</f>
        <v>0</v>
      </c>
      <c r="J273" s="47">
        <f>_xlfn.MAXIFS(TAREFAS!G:G,TAREFAS!B:B,Base_Projetos[[#This Row],[Projeto]])</f>
        <v>0</v>
      </c>
      <c r="K273" s="48" t="str">
        <f>IF(Base_Projetos[[#This Row],[Total de tarefas]]=Base_Projetos[[#This Row],[Tarefas não iniciadas]],"Não iniciado",_xlfn.MINIFS(TAREFAS!H:H,TAREFAS!B:B,Base_Projetos[[#This Row],[Projeto]]))</f>
        <v>Não iniciado</v>
      </c>
      <c r="L273" s="48">
        <f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0</v>
      </c>
      <c r="M273" s="49">
        <f>SUM(Base_Projetos[[#This Row],[Tarefas Concluídas]:[Tarefas não iniciadas]])</f>
        <v>0</v>
      </c>
      <c r="N273" s="49">
        <f>COUNTIFS(tbl_PlanilhaB[Projeto],Base_Projetos[[#This Row],[Projeto]],tbl_PlanilhaB[Status],"Concluído")</f>
        <v>0</v>
      </c>
      <c r="O273" s="49">
        <f>COUNTIFS(tbl_PlanilhaB[Projeto],Base_Projetos[[#This Row],[Projeto]],tbl_PlanilhaB[Status],"Em andamento")</f>
        <v>0</v>
      </c>
      <c r="P273" s="49">
        <f>COUNTIFS(tbl_PlanilhaB[Projeto],Base_Projetos[[#This Row],[Projeto]],tbl_PlanilhaB[Status],"Atrasado")</f>
        <v>0</v>
      </c>
      <c r="Q273" s="50">
        <f>COUNTIFS(tbl_PlanilhaB[Projeto],Base_Projetos[[#This Row],[Projeto]],tbl_PlanilhaB[Status],"Não iniciado")</f>
        <v>0</v>
      </c>
      <c r="R273" s="51" t="str">
        <f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73" s="106" t="e">
        <f>Base_Projetos[[#This Row],[Tarefas Concluídas]]/Base_Projetos[[#This Row],[Total de tarefas]]</f>
        <v>#DIV/0!</v>
      </c>
    </row>
    <row r="274" spans="1:19">
      <c r="A274" s="50">
        <f>A273+1</f>
        <v>270</v>
      </c>
      <c r="B274" s="44"/>
      <c r="C274" s="44"/>
      <c r="D274" s="45"/>
      <c r="E274" s="43"/>
      <c r="F274" s="45"/>
      <c r="G274" s="46">
        <f>SUMIF(tbl_PlanilhaB[Projeto],Base_Projetos[[#This Row],[Projeto]],tbl_PlanilhaB[Valor previsto])</f>
        <v>0</v>
      </c>
      <c r="H274" s="46">
        <f>SUMIF(tbl_PlanilhaB[Projeto],Base_Projetos[[#This Row],[Projeto]],tbl_PlanilhaB[Valor gasto])</f>
        <v>0</v>
      </c>
      <c r="I274" s="47">
        <f>_xlfn.MINIFS(TAREFAS!E:E,TAREFAS!B:B,Base_Projetos[[#This Row],[Projeto]])</f>
        <v>0</v>
      </c>
      <c r="J274" s="47">
        <f>_xlfn.MAXIFS(TAREFAS!G:G,TAREFAS!B:B,Base_Projetos[[#This Row],[Projeto]])</f>
        <v>0</v>
      </c>
      <c r="K274" s="48" t="str">
        <f>IF(Base_Projetos[[#This Row],[Total de tarefas]]=Base_Projetos[[#This Row],[Tarefas não iniciadas]],"Não iniciado",_xlfn.MINIFS(TAREFAS!H:H,TAREFAS!B:B,Base_Projetos[[#This Row],[Projeto]]))</f>
        <v>Não iniciado</v>
      </c>
      <c r="L274" s="48">
        <f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0</v>
      </c>
      <c r="M274" s="49">
        <f>SUM(Base_Projetos[[#This Row],[Tarefas Concluídas]:[Tarefas não iniciadas]])</f>
        <v>0</v>
      </c>
      <c r="N274" s="49">
        <f>COUNTIFS(tbl_PlanilhaB[Projeto],Base_Projetos[[#This Row],[Projeto]],tbl_PlanilhaB[Status],"Concluído")</f>
        <v>0</v>
      </c>
      <c r="O274" s="49">
        <f>COUNTIFS(tbl_PlanilhaB[Projeto],Base_Projetos[[#This Row],[Projeto]],tbl_PlanilhaB[Status],"Em andamento")</f>
        <v>0</v>
      </c>
      <c r="P274" s="49">
        <f>COUNTIFS(tbl_PlanilhaB[Projeto],Base_Projetos[[#This Row],[Projeto]],tbl_PlanilhaB[Status],"Atrasado")</f>
        <v>0</v>
      </c>
      <c r="Q274" s="50">
        <f>COUNTIFS(tbl_PlanilhaB[Projeto],Base_Projetos[[#This Row],[Projeto]],tbl_PlanilhaB[Status],"Não iniciado")</f>
        <v>0</v>
      </c>
      <c r="R274" s="51" t="str">
        <f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74" s="106" t="e">
        <f>Base_Projetos[[#This Row],[Tarefas Concluídas]]/Base_Projetos[[#This Row],[Total de tarefas]]</f>
        <v>#DIV/0!</v>
      </c>
    </row>
    <row r="275" spans="1:19">
      <c r="A275" s="50">
        <f>A274+1</f>
        <v>271</v>
      </c>
      <c r="B275" s="44"/>
      <c r="C275" s="44"/>
      <c r="D275" s="45"/>
      <c r="E275" s="43"/>
      <c r="F275" s="45"/>
      <c r="G275" s="46">
        <f>SUMIF(tbl_PlanilhaB[Projeto],Base_Projetos[[#This Row],[Projeto]],tbl_PlanilhaB[Valor previsto])</f>
        <v>0</v>
      </c>
      <c r="H275" s="46">
        <f>SUMIF(tbl_PlanilhaB[Projeto],Base_Projetos[[#This Row],[Projeto]],tbl_PlanilhaB[Valor gasto])</f>
        <v>0</v>
      </c>
      <c r="I275" s="47">
        <f>_xlfn.MINIFS(TAREFAS!E:E,TAREFAS!B:B,Base_Projetos[[#This Row],[Projeto]])</f>
        <v>0</v>
      </c>
      <c r="J275" s="47">
        <f>_xlfn.MAXIFS(TAREFAS!G:G,TAREFAS!B:B,Base_Projetos[[#This Row],[Projeto]])</f>
        <v>0</v>
      </c>
      <c r="K275" s="48" t="str">
        <f>IF(Base_Projetos[[#This Row],[Total de tarefas]]=Base_Projetos[[#This Row],[Tarefas não iniciadas]],"Não iniciado",_xlfn.MINIFS(TAREFAS!H:H,TAREFAS!B:B,Base_Projetos[[#This Row],[Projeto]]))</f>
        <v>Não iniciado</v>
      </c>
      <c r="L275" s="48">
        <f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0</v>
      </c>
      <c r="M275" s="49">
        <f>SUM(Base_Projetos[[#This Row],[Tarefas Concluídas]:[Tarefas não iniciadas]])</f>
        <v>0</v>
      </c>
      <c r="N275" s="49">
        <f>COUNTIFS(tbl_PlanilhaB[Projeto],Base_Projetos[[#This Row],[Projeto]],tbl_PlanilhaB[Status],"Concluído")</f>
        <v>0</v>
      </c>
      <c r="O275" s="49">
        <f>COUNTIFS(tbl_PlanilhaB[Projeto],Base_Projetos[[#This Row],[Projeto]],tbl_PlanilhaB[Status],"Em andamento")</f>
        <v>0</v>
      </c>
      <c r="P275" s="49">
        <f>COUNTIFS(tbl_PlanilhaB[Projeto],Base_Projetos[[#This Row],[Projeto]],tbl_PlanilhaB[Status],"Atrasado")</f>
        <v>0</v>
      </c>
      <c r="Q275" s="50">
        <f>COUNTIFS(tbl_PlanilhaB[Projeto],Base_Projetos[[#This Row],[Projeto]],tbl_PlanilhaB[Status],"Não iniciado")</f>
        <v>0</v>
      </c>
      <c r="R275" s="51" t="str">
        <f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75" s="106" t="e">
        <f>Base_Projetos[[#This Row],[Tarefas Concluídas]]/Base_Projetos[[#This Row],[Total de tarefas]]</f>
        <v>#DIV/0!</v>
      </c>
    </row>
    <row r="276" spans="1:19">
      <c r="A276" s="50">
        <f>A275+1</f>
        <v>272</v>
      </c>
      <c r="B276" s="44"/>
      <c r="C276" s="44"/>
      <c r="D276" s="45"/>
      <c r="E276" s="43"/>
      <c r="F276" s="45"/>
      <c r="G276" s="46">
        <f>SUMIF(tbl_PlanilhaB[Projeto],Base_Projetos[[#This Row],[Projeto]],tbl_PlanilhaB[Valor previsto])</f>
        <v>0</v>
      </c>
      <c r="H276" s="46">
        <f>SUMIF(tbl_PlanilhaB[Projeto],Base_Projetos[[#This Row],[Projeto]],tbl_PlanilhaB[Valor gasto])</f>
        <v>0</v>
      </c>
      <c r="I276" s="47">
        <f>_xlfn.MINIFS(TAREFAS!E:E,TAREFAS!B:B,Base_Projetos[[#This Row],[Projeto]])</f>
        <v>0</v>
      </c>
      <c r="J276" s="47">
        <f>_xlfn.MAXIFS(TAREFAS!G:G,TAREFAS!B:B,Base_Projetos[[#This Row],[Projeto]])</f>
        <v>0</v>
      </c>
      <c r="K276" s="48" t="str">
        <f>IF(Base_Projetos[[#This Row],[Total de tarefas]]=Base_Projetos[[#This Row],[Tarefas não iniciadas]],"Não iniciado",_xlfn.MINIFS(TAREFAS!H:H,TAREFAS!B:B,Base_Projetos[[#This Row],[Projeto]]))</f>
        <v>Não iniciado</v>
      </c>
      <c r="L276" s="48">
        <f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0</v>
      </c>
      <c r="M276" s="49">
        <f>SUM(Base_Projetos[[#This Row],[Tarefas Concluídas]:[Tarefas não iniciadas]])</f>
        <v>0</v>
      </c>
      <c r="N276" s="49">
        <f>COUNTIFS(tbl_PlanilhaB[Projeto],Base_Projetos[[#This Row],[Projeto]],tbl_PlanilhaB[Status],"Concluído")</f>
        <v>0</v>
      </c>
      <c r="O276" s="49">
        <f>COUNTIFS(tbl_PlanilhaB[Projeto],Base_Projetos[[#This Row],[Projeto]],tbl_PlanilhaB[Status],"Em andamento")</f>
        <v>0</v>
      </c>
      <c r="P276" s="49">
        <f>COUNTIFS(tbl_PlanilhaB[Projeto],Base_Projetos[[#This Row],[Projeto]],tbl_PlanilhaB[Status],"Atrasado")</f>
        <v>0</v>
      </c>
      <c r="Q276" s="50">
        <f>COUNTIFS(tbl_PlanilhaB[Projeto],Base_Projetos[[#This Row],[Projeto]],tbl_PlanilhaB[Status],"Não iniciado")</f>
        <v>0</v>
      </c>
      <c r="R276" s="51" t="str">
        <f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76" s="106" t="e">
        <f>Base_Projetos[[#This Row],[Tarefas Concluídas]]/Base_Projetos[[#This Row],[Total de tarefas]]</f>
        <v>#DIV/0!</v>
      </c>
    </row>
    <row r="277" spans="1:19">
      <c r="A277" s="50">
        <f>A276+1</f>
        <v>273</v>
      </c>
      <c r="B277" s="44"/>
      <c r="C277" s="44"/>
      <c r="D277" s="45"/>
      <c r="E277" s="43"/>
      <c r="F277" s="45"/>
      <c r="G277" s="46">
        <f>SUMIF(tbl_PlanilhaB[Projeto],Base_Projetos[[#This Row],[Projeto]],tbl_PlanilhaB[Valor previsto])</f>
        <v>0</v>
      </c>
      <c r="H277" s="46">
        <f>SUMIF(tbl_PlanilhaB[Projeto],Base_Projetos[[#This Row],[Projeto]],tbl_PlanilhaB[Valor gasto])</f>
        <v>0</v>
      </c>
      <c r="I277" s="47">
        <f>_xlfn.MINIFS(TAREFAS!E:E,TAREFAS!B:B,Base_Projetos[[#This Row],[Projeto]])</f>
        <v>0</v>
      </c>
      <c r="J277" s="47">
        <f>_xlfn.MAXIFS(TAREFAS!G:G,TAREFAS!B:B,Base_Projetos[[#This Row],[Projeto]])</f>
        <v>0</v>
      </c>
      <c r="K277" s="48" t="str">
        <f>IF(Base_Projetos[[#This Row],[Total de tarefas]]=Base_Projetos[[#This Row],[Tarefas não iniciadas]],"Não iniciado",_xlfn.MINIFS(TAREFAS!H:H,TAREFAS!B:B,Base_Projetos[[#This Row],[Projeto]]))</f>
        <v>Não iniciado</v>
      </c>
      <c r="L277" s="48">
        <f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0</v>
      </c>
      <c r="M277" s="49">
        <f>SUM(Base_Projetos[[#This Row],[Tarefas Concluídas]:[Tarefas não iniciadas]])</f>
        <v>0</v>
      </c>
      <c r="N277" s="49">
        <f>COUNTIFS(tbl_PlanilhaB[Projeto],Base_Projetos[[#This Row],[Projeto]],tbl_PlanilhaB[Status],"Concluído")</f>
        <v>0</v>
      </c>
      <c r="O277" s="49">
        <f>COUNTIFS(tbl_PlanilhaB[Projeto],Base_Projetos[[#This Row],[Projeto]],tbl_PlanilhaB[Status],"Em andamento")</f>
        <v>0</v>
      </c>
      <c r="P277" s="49">
        <f>COUNTIFS(tbl_PlanilhaB[Projeto],Base_Projetos[[#This Row],[Projeto]],tbl_PlanilhaB[Status],"Atrasado")</f>
        <v>0</v>
      </c>
      <c r="Q277" s="50">
        <f>COUNTIFS(tbl_PlanilhaB[Projeto],Base_Projetos[[#This Row],[Projeto]],tbl_PlanilhaB[Status],"Não iniciado")</f>
        <v>0</v>
      </c>
      <c r="R277" s="51" t="str">
        <f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77" s="106" t="e">
        <f>Base_Projetos[[#This Row],[Tarefas Concluídas]]/Base_Projetos[[#This Row],[Total de tarefas]]</f>
        <v>#DIV/0!</v>
      </c>
    </row>
    <row r="278" spans="1:19">
      <c r="A278" s="50">
        <f>A277+1</f>
        <v>274</v>
      </c>
      <c r="B278" s="44"/>
      <c r="C278" s="44"/>
      <c r="D278" s="45"/>
      <c r="E278" s="43"/>
      <c r="F278" s="45"/>
      <c r="G278" s="46">
        <f>SUMIF(tbl_PlanilhaB[Projeto],Base_Projetos[[#This Row],[Projeto]],tbl_PlanilhaB[Valor previsto])</f>
        <v>0</v>
      </c>
      <c r="H278" s="46">
        <f>SUMIF(tbl_PlanilhaB[Projeto],Base_Projetos[[#This Row],[Projeto]],tbl_PlanilhaB[Valor gasto])</f>
        <v>0</v>
      </c>
      <c r="I278" s="47">
        <f>_xlfn.MINIFS(TAREFAS!E:E,TAREFAS!B:B,Base_Projetos[[#This Row],[Projeto]])</f>
        <v>0</v>
      </c>
      <c r="J278" s="47">
        <f>_xlfn.MAXIFS(TAREFAS!G:G,TAREFAS!B:B,Base_Projetos[[#This Row],[Projeto]])</f>
        <v>0</v>
      </c>
      <c r="K278" s="48" t="str">
        <f>IF(Base_Projetos[[#This Row],[Total de tarefas]]=Base_Projetos[[#This Row],[Tarefas não iniciadas]],"Não iniciado",_xlfn.MINIFS(TAREFAS!H:H,TAREFAS!B:B,Base_Projetos[[#This Row],[Projeto]]))</f>
        <v>Não iniciado</v>
      </c>
      <c r="L278" s="48">
        <f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0</v>
      </c>
      <c r="M278" s="49">
        <f>SUM(Base_Projetos[[#This Row],[Tarefas Concluídas]:[Tarefas não iniciadas]])</f>
        <v>0</v>
      </c>
      <c r="N278" s="49">
        <f>COUNTIFS(tbl_PlanilhaB[Projeto],Base_Projetos[[#This Row],[Projeto]],tbl_PlanilhaB[Status],"Concluído")</f>
        <v>0</v>
      </c>
      <c r="O278" s="49">
        <f>COUNTIFS(tbl_PlanilhaB[Projeto],Base_Projetos[[#This Row],[Projeto]],tbl_PlanilhaB[Status],"Em andamento")</f>
        <v>0</v>
      </c>
      <c r="P278" s="49">
        <f>COUNTIFS(tbl_PlanilhaB[Projeto],Base_Projetos[[#This Row],[Projeto]],tbl_PlanilhaB[Status],"Atrasado")</f>
        <v>0</v>
      </c>
      <c r="Q278" s="50">
        <f>COUNTIFS(tbl_PlanilhaB[Projeto],Base_Projetos[[#This Row],[Projeto]],tbl_PlanilhaB[Status],"Não iniciado")</f>
        <v>0</v>
      </c>
      <c r="R278" s="51" t="str">
        <f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78" s="106" t="e">
        <f>Base_Projetos[[#This Row],[Tarefas Concluídas]]/Base_Projetos[[#This Row],[Total de tarefas]]</f>
        <v>#DIV/0!</v>
      </c>
    </row>
    <row r="279" spans="1:19">
      <c r="A279" s="50">
        <f>A278+1</f>
        <v>275</v>
      </c>
      <c r="B279" s="44"/>
      <c r="C279" s="44"/>
      <c r="D279" s="45"/>
      <c r="E279" s="43"/>
      <c r="F279" s="45"/>
      <c r="G279" s="46">
        <f>SUMIF(tbl_PlanilhaB[Projeto],Base_Projetos[[#This Row],[Projeto]],tbl_PlanilhaB[Valor previsto])</f>
        <v>0</v>
      </c>
      <c r="H279" s="46">
        <f>SUMIF(tbl_PlanilhaB[Projeto],Base_Projetos[[#This Row],[Projeto]],tbl_PlanilhaB[Valor gasto])</f>
        <v>0</v>
      </c>
      <c r="I279" s="47">
        <f>_xlfn.MINIFS(TAREFAS!E:E,TAREFAS!B:B,Base_Projetos[[#This Row],[Projeto]])</f>
        <v>0</v>
      </c>
      <c r="J279" s="47">
        <f>_xlfn.MAXIFS(TAREFAS!G:G,TAREFAS!B:B,Base_Projetos[[#This Row],[Projeto]])</f>
        <v>0</v>
      </c>
      <c r="K279" s="48" t="str">
        <f>IF(Base_Projetos[[#This Row],[Total de tarefas]]=Base_Projetos[[#This Row],[Tarefas não iniciadas]],"Não iniciado",_xlfn.MINIFS(TAREFAS!H:H,TAREFAS!B:B,Base_Projetos[[#This Row],[Projeto]]))</f>
        <v>Não iniciado</v>
      </c>
      <c r="L279" s="48">
        <f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0</v>
      </c>
      <c r="M279" s="49">
        <f>SUM(Base_Projetos[[#This Row],[Tarefas Concluídas]:[Tarefas não iniciadas]])</f>
        <v>0</v>
      </c>
      <c r="N279" s="49">
        <f>COUNTIFS(tbl_PlanilhaB[Projeto],Base_Projetos[[#This Row],[Projeto]],tbl_PlanilhaB[Status],"Concluído")</f>
        <v>0</v>
      </c>
      <c r="O279" s="49">
        <f>COUNTIFS(tbl_PlanilhaB[Projeto],Base_Projetos[[#This Row],[Projeto]],tbl_PlanilhaB[Status],"Em andamento")</f>
        <v>0</v>
      </c>
      <c r="P279" s="49">
        <f>COUNTIFS(tbl_PlanilhaB[Projeto],Base_Projetos[[#This Row],[Projeto]],tbl_PlanilhaB[Status],"Atrasado")</f>
        <v>0</v>
      </c>
      <c r="Q279" s="50">
        <f>COUNTIFS(tbl_PlanilhaB[Projeto],Base_Projetos[[#This Row],[Projeto]],tbl_PlanilhaB[Status],"Não iniciado")</f>
        <v>0</v>
      </c>
      <c r="R279" s="51" t="str">
        <f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79" s="106" t="e">
        <f>Base_Projetos[[#This Row],[Tarefas Concluídas]]/Base_Projetos[[#This Row],[Total de tarefas]]</f>
        <v>#DIV/0!</v>
      </c>
    </row>
    <row r="280" spans="1:19">
      <c r="A280" s="50">
        <f>A279+1</f>
        <v>276</v>
      </c>
      <c r="B280" s="44"/>
      <c r="C280" s="44"/>
      <c r="D280" s="45"/>
      <c r="E280" s="43"/>
      <c r="F280" s="45"/>
      <c r="G280" s="46">
        <f>SUMIF(tbl_PlanilhaB[Projeto],Base_Projetos[[#This Row],[Projeto]],tbl_PlanilhaB[Valor previsto])</f>
        <v>0</v>
      </c>
      <c r="H280" s="46">
        <f>SUMIF(tbl_PlanilhaB[Projeto],Base_Projetos[[#This Row],[Projeto]],tbl_PlanilhaB[Valor gasto])</f>
        <v>0</v>
      </c>
      <c r="I280" s="47">
        <f>_xlfn.MINIFS(TAREFAS!E:E,TAREFAS!B:B,Base_Projetos[[#This Row],[Projeto]])</f>
        <v>0</v>
      </c>
      <c r="J280" s="47">
        <f>_xlfn.MAXIFS(TAREFAS!G:G,TAREFAS!B:B,Base_Projetos[[#This Row],[Projeto]])</f>
        <v>0</v>
      </c>
      <c r="K280" s="48" t="str">
        <f>IF(Base_Projetos[[#This Row],[Total de tarefas]]=Base_Projetos[[#This Row],[Tarefas não iniciadas]],"Não iniciado",_xlfn.MINIFS(TAREFAS!H:H,TAREFAS!B:B,Base_Projetos[[#This Row],[Projeto]]))</f>
        <v>Não iniciado</v>
      </c>
      <c r="L280" s="48">
        <f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0</v>
      </c>
      <c r="M280" s="49">
        <f>SUM(Base_Projetos[[#This Row],[Tarefas Concluídas]:[Tarefas não iniciadas]])</f>
        <v>0</v>
      </c>
      <c r="N280" s="49">
        <f>COUNTIFS(tbl_PlanilhaB[Projeto],Base_Projetos[[#This Row],[Projeto]],tbl_PlanilhaB[Status],"Concluído")</f>
        <v>0</v>
      </c>
      <c r="O280" s="49">
        <f>COUNTIFS(tbl_PlanilhaB[Projeto],Base_Projetos[[#This Row],[Projeto]],tbl_PlanilhaB[Status],"Em andamento")</f>
        <v>0</v>
      </c>
      <c r="P280" s="49">
        <f>COUNTIFS(tbl_PlanilhaB[Projeto],Base_Projetos[[#This Row],[Projeto]],tbl_PlanilhaB[Status],"Atrasado")</f>
        <v>0</v>
      </c>
      <c r="Q280" s="50">
        <f>COUNTIFS(tbl_PlanilhaB[Projeto],Base_Projetos[[#This Row],[Projeto]],tbl_PlanilhaB[Status],"Não iniciado")</f>
        <v>0</v>
      </c>
      <c r="R280" s="51" t="str">
        <f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80" s="106" t="e">
        <f>Base_Projetos[[#This Row],[Tarefas Concluídas]]/Base_Projetos[[#This Row],[Total de tarefas]]</f>
        <v>#DIV/0!</v>
      </c>
    </row>
    <row r="281" spans="1:19">
      <c r="A281" s="50">
        <f>A280+1</f>
        <v>277</v>
      </c>
      <c r="B281" s="44"/>
      <c r="C281" s="44"/>
      <c r="D281" s="45"/>
      <c r="E281" s="43"/>
      <c r="F281" s="45"/>
      <c r="G281" s="46">
        <f>SUMIF(tbl_PlanilhaB[Projeto],Base_Projetos[[#This Row],[Projeto]],tbl_PlanilhaB[Valor previsto])</f>
        <v>0</v>
      </c>
      <c r="H281" s="46">
        <f>SUMIF(tbl_PlanilhaB[Projeto],Base_Projetos[[#This Row],[Projeto]],tbl_PlanilhaB[Valor gasto])</f>
        <v>0</v>
      </c>
      <c r="I281" s="47">
        <f>_xlfn.MINIFS(TAREFAS!E:E,TAREFAS!B:B,Base_Projetos[[#This Row],[Projeto]])</f>
        <v>0</v>
      </c>
      <c r="J281" s="47">
        <f>_xlfn.MAXIFS(TAREFAS!G:G,TAREFAS!B:B,Base_Projetos[[#This Row],[Projeto]])</f>
        <v>0</v>
      </c>
      <c r="K281" s="48" t="str">
        <f>IF(Base_Projetos[[#This Row],[Total de tarefas]]=Base_Projetos[[#This Row],[Tarefas não iniciadas]],"Não iniciado",_xlfn.MINIFS(TAREFAS!H:H,TAREFAS!B:B,Base_Projetos[[#This Row],[Projeto]]))</f>
        <v>Não iniciado</v>
      </c>
      <c r="L281" s="48">
        <f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0</v>
      </c>
      <c r="M281" s="49">
        <f>SUM(Base_Projetos[[#This Row],[Tarefas Concluídas]:[Tarefas não iniciadas]])</f>
        <v>0</v>
      </c>
      <c r="N281" s="49">
        <f>COUNTIFS(tbl_PlanilhaB[Projeto],Base_Projetos[[#This Row],[Projeto]],tbl_PlanilhaB[Status],"Concluído")</f>
        <v>0</v>
      </c>
      <c r="O281" s="49">
        <f>COUNTIFS(tbl_PlanilhaB[Projeto],Base_Projetos[[#This Row],[Projeto]],tbl_PlanilhaB[Status],"Em andamento")</f>
        <v>0</v>
      </c>
      <c r="P281" s="49">
        <f>COUNTIFS(tbl_PlanilhaB[Projeto],Base_Projetos[[#This Row],[Projeto]],tbl_PlanilhaB[Status],"Atrasado")</f>
        <v>0</v>
      </c>
      <c r="Q281" s="50">
        <f>COUNTIFS(tbl_PlanilhaB[Projeto],Base_Projetos[[#This Row],[Projeto]],tbl_PlanilhaB[Status],"Não iniciado")</f>
        <v>0</v>
      </c>
      <c r="R281" s="51" t="str">
        <f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81" s="106" t="e">
        <f>Base_Projetos[[#This Row],[Tarefas Concluídas]]/Base_Projetos[[#This Row],[Total de tarefas]]</f>
        <v>#DIV/0!</v>
      </c>
    </row>
    <row r="282" spans="1:19">
      <c r="A282" s="50">
        <f>A281+1</f>
        <v>278</v>
      </c>
      <c r="B282" s="44"/>
      <c r="C282" s="44"/>
      <c r="D282" s="45"/>
      <c r="E282" s="43"/>
      <c r="F282" s="45"/>
      <c r="G282" s="46">
        <f>SUMIF(tbl_PlanilhaB[Projeto],Base_Projetos[[#This Row],[Projeto]],tbl_PlanilhaB[Valor previsto])</f>
        <v>0</v>
      </c>
      <c r="H282" s="46">
        <f>SUMIF(tbl_PlanilhaB[Projeto],Base_Projetos[[#This Row],[Projeto]],tbl_PlanilhaB[Valor gasto])</f>
        <v>0</v>
      </c>
      <c r="I282" s="47">
        <f>_xlfn.MINIFS(TAREFAS!E:E,TAREFAS!B:B,Base_Projetos[[#This Row],[Projeto]])</f>
        <v>0</v>
      </c>
      <c r="J282" s="47">
        <f>_xlfn.MAXIFS(TAREFAS!G:G,TAREFAS!B:B,Base_Projetos[[#This Row],[Projeto]])</f>
        <v>0</v>
      </c>
      <c r="K282" s="48" t="str">
        <f>IF(Base_Projetos[[#This Row],[Total de tarefas]]=Base_Projetos[[#This Row],[Tarefas não iniciadas]],"Não iniciado",_xlfn.MINIFS(TAREFAS!H:H,TAREFAS!B:B,Base_Projetos[[#This Row],[Projeto]]))</f>
        <v>Não iniciado</v>
      </c>
      <c r="L282" s="48">
        <f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0</v>
      </c>
      <c r="M282" s="49">
        <f>SUM(Base_Projetos[[#This Row],[Tarefas Concluídas]:[Tarefas não iniciadas]])</f>
        <v>0</v>
      </c>
      <c r="N282" s="49">
        <f>COUNTIFS(tbl_PlanilhaB[Projeto],Base_Projetos[[#This Row],[Projeto]],tbl_PlanilhaB[Status],"Concluído")</f>
        <v>0</v>
      </c>
      <c r="O282" s="49">
        <f>COUNTIFS(tbl_PlanilhaB[Projeto],Base_Projetos[[#This Row],[Projeto]],tbl_PlanilhaB[Status],"Em andamento")</f>
        <v>0</v>
      </c>
      <c r="P282" s="49">
        <f>COUNTIFS(tbl_PlanilhaB[Projeto],Base_Projetos[[#This Row],[Projeto]],tbl_PlanilhaB[Status],"Atrasado")</f>
        <v>0</v>
      </c>
      <c r="Q282" s="50">
        <f>COUNTIFS(tbl_PlanilhaB[Projeto],Base_Projetos[[#This Row],[Projeto]],tbl_PlanilhaB[Status],"Não iniciado")</f>
        <v>0</v>
      </c>
      <c r="R282" s="51" t="str">
        <f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82" s="106" t="e">
        <f>Base_Projetos[[#This Row],[Tarefas Concluídas]]/Base_Projetos[[#This Row],[Total de tarefas]]</f>
        <v>#DIV/0!</v>
      </c>
    </row>
    <row r="283" spans="1:19">
      <c r="A283" s="50">
        <f>A282+1</f>
        <v>279</v>
      </c>
      <c r="B283" s="44"/>
      <c r="C283" s="44"/>
      <c r="D283" s="45"/>
      <c r="E283" s="43"/>
      <c r="F283" s="45"/>
      <c r="G283" s="46">
        <f>SUMIF(tbl_PlanilhaB[Projeto],Base_Projetos[[#This Row],[Projeto]],tbl_PlanilhaB[Valor previsto])</f>
        <v>0</v>
      </c>
      <c r="H283" s="46">
        <f>SUMIF(tbl_PlanilhaB[Projeto],Base_Projetos[[#This Row],[Projeto]],tbl_PlanilhaB[Valor gasto])</f>
        <v>0</v>
      </c>
      <c r="I283" s="47">
        <f>_xlfn.MINIFS(TAREFAS!E:E,TAREFAS!B:B,Base_Projetos[[#This Row],[Projeto]])</f>
        <v>0</v>
      </c>
      <c r="J283" s="47">
        <f>_xlfn.MAXIFS(TAREFAS!G:G,TAREFAS!B:B,Base_Projetos[[#This Row],[Projeto]])</f>
        <v>0</v>
      </c>
      <c r="K283" s="48" t="str">
        <f>IF(Base_Projetos[[#This Row],[Total de tarefas]]=Base_Projetos[[#This Row],[Tarefas não iniciadas]],"Não iniciado",_xlfn.MINIFS(TAREFAS!H:H,TAREFAS!B:B,Base_Projetos[[#This Row],[Projeto]]))</f>
        <v>Não iniciado</v>
      </c>
      <c r="L283" s="48">
        <f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0</v>
      </c>
      <c r="M283" s="49">
        <f>SUM(Base_Projetos[[#This Row],[Tarefas Concluídas]:[Tarefas não iniciadas]])</f>
        <v>0</v>
      </c>
      <c r="N283" s="49">
        <f>COUNTIFS(tbl_PlanilhaB[Projeto],Base_Projetos[[#This Row],[Projeto]],tbl_PlanilhaB[Status],"Concluído")</f>
        <v>0</v>
      </c>
      <c r="O283" s="49">
        <f>COUNTIFS(tbl_PlanilhaB[Projeto],Base_Projetos[[#This Row],[Projeto]],tbl_PlanilhaB[Status],"Em andamento")</f>
        <v>0</v>
      </c>
      <c r="P283" s="49">
        <f>COUNTIFS(tbl_PlanilhaB[Projeto],Base_Projetos[[#This Row],[Projeto]],tbl_PlanilhaB[Status],"Atrasado")</f>
        <v>0</v>
      </c>
      <c r="Q283" s="50">
        <f>COUNTIFS(tbl_PlanilhaB[Projeto],Base_Projetos[[#This Row],[Projeto]],tbl_PlanilhaB[Status],"Não iniciado")</f>
        <v>0</v>
      </c>
      <c r="R283" s="51" t="str">
        <f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83" s="106" t="e">
        <f>Base_Projetos[[#This Row],[Tarefas Concluídas]]/Base_Projetos[[#This Row],[Total de tarefas]]</f>
        <v>#DIV/0!</v>
      </c>
    </row>
    <row r="284" spans="1:19">
      <c r="A284" s="50">
        <f>A283+1</f>
        <v>280</v>
      </c>
      <c r="B284" s="44"/>
      <c r="C284" s="44"/>
      <c r="D284" s="45"/>
      <c r="E284" s="43"/>
      <c r="F284" s="45"/>
      <c r="G284" s="46">
        <f>SUMIF(tbl_PlanilhaB[Projeto],Base_Projetos[[#This Row],[Projeto]],tbl_PlanilhaB[Valor previsto])</f>
        <v>0</v>
      </c>
      <c r="H284" s="46">
        <f>SUMIF(tbl_PlanilhaB[Projeto],Base_Projetos[[#This Row],[Projeto]],tbl_PlanilhaB[Valor gasto])</f>
        <v>0</v>
      </c>
      <c r="I284" s="47">
        <f>_xlfn.MINIFS(TAREFAS!E:E,TAREFAS!B:B,Base_Projetos[[#This Row],[Projeto]])</f>
        <v>0</v>
      </c>
      <c r="J284" s="47">
        <f>_xlfn.MAXIFS(TAREFAS!G:G,TAREFAS!B:B,Base_Projetos[[#This Row],[Projeto]])</f>
        <v>0</v>
      </c>
      <c r="K284" s="48" t="str">
        <f>IF(Base_Projetos[[#This Row],[Total de tarefas]]=Base_Projetos[[#This Row],[Tarefas não iniciadas]],"Não iniciado",_xlfn.MINIFS(TAREFAS!H:H,TAREFAS!B:B,Base_Projetos[[#This Row],[Projeto]]))</f>
        <v>Não iniciado</v>
      </c>
      <c r="L284" s="48">
        <f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0</v>
      </c>
      <c r="M284" s="49">
        <f>SUM(Base_Projetos[[#This Row],[Tarefas Concluídas]:[Tarefas não iniciadas]])</f>
        <v>0</v>
      </c>
      <c r="N284" s="49">
        <f>COUNTIFS(tbl_PlanilhaB[Projeto],Base_Projetos[[#This Row],[Projeto]],tbl_PlanilhaB[Status],"Concluído")</f>
        <v>0</v>
      </c>
      <c r="O284" s="49">
        <f>COUNTIFS(tbl_PlanilhaB[Projeto],Base_Projetos[[#This Row],[Projeto]],tbl_PlanilhaB[Status],"Em andamento")</f>
        <v>0</v>
      </c>
      <c r="P284" s="49">
        <f>COUNTIFS(tbl_PlanilhaB[Projeto],Base_Projetos[[#This Row],[Projeto]],tbl_PlanilhaB[Status],"Atrasado")</f>
        <v>0</v>
      </c>
      <c r="Q284" s="50">
        <f>COUNTIFS(tbl_PlanilhaB[Projeto],Base_Projetos[[#This Row],[Projeto]],tbl_PlanilhaB[Status],"Não iniciado")</f>
        <v>0</v>
      </c>
      <c r="R284" s="51" t="str">
        <f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84" s="106" t="e">
        <f>Base_Projetos[[#This Row],[Tarefas Concluídas]]/Base_Projetos[[#This Row],[Total de tarefas]]</f>
        <v>#DIV/0!</v>
      </c>
    </row>
    <row r="285" spans="1:19">
      <c r="A285" s="50">
        <f>A284+1</f>
        <v>281</v>
      </c>
      <c r="B285" s="44"/>
      <c r="C285" s="44"/>
      <c r="D285" s="45"/>
      <c r="E285" s="43"/>
      <c r="F285" s="45"/>
      <c r="G285" s="46">
        <f>SUMIF(tbl_PlanilhaB[Projeto],Base_Projetos[[#This Row],[Projeto]],tbl_PlanilhaB[Valor previsto])</f>
        <v>0</v>
      </c>
      <c r="H285" s="46">
        <f>SUMIF(tbl_PlanilhaB[Projeto],Base_Projetos[[#This Row],[Projeto]],tbl_PlanilhaB[Valor gasto])</f>
        <v>0</v>
      </c>
      <c r="I285" s="47">
        <f>_xlfn.MINIFS(TAREFAS!E:E,TAREFAS!B:B,Base_Projetos[[#This Row],[Projeto]])</f>
        <v>0</v>
      </c>
      <c r="J285" s="47">
        <f>_xlfn.MAXIFS(TAREFAS!G:G,TAREFAS!B:B,Base_Projetos[[#This Row],[Projeto]])</f>
        <v>0</v>
      </c>
      <c r="K285" s="48" t="str">
        <f>IF(Base_Projetos[[#This Row],[Total de tarefas]]=Base_Projetos[[#This Row],[Tarefas não iniciadas]],"Não iniciado",_xlfn.MINIFS(TAREFAS!H:H,TAREFAS!B:B,Base_Projetos[[#This Row],[Projeto]]))</f>
        <v>Não iniciado</v>
      </c>
      <c r="L285" s="48">
        <f>IF(Base_Projetos[[#This Row],[Total de tarefas]]=Base_Projetos[[#This Row],[Tarefas Concluídas]],_xlfn.MAXIFS(TAREFAS!H:H,TAREFAS!B:B,Base_Projetos[[#This Row],[Projeto]]),IF(Base_Projetos[[#This Row],[Total de tarefas]]=Base_Projetos[[#This Row],[Tarefas não iniciadas]],"Não iniciado","Em andamento"))</f>
        <v>0</v>
      </c>
      <c r="M285" s="49">
        <f>SUM(Base_Projetos[[#This Row],[Tarefas Concluídas]:[Tarefas não iniciadas]])</f>
        <v>0</v>
      </c>
      <c r="N285" s="49">
        <f>COUNTIFS(tbl_PlanilhaB[Projeto],Base_Projetos[[#This Row],[Projeto]],tbl_PlanilhaB[Status],"Concluído")</f>
        <v>0</v>
      </c>
      <c r="O285" s="49">
        <f>COUNTIFS(tbl_PlanilhaB[Projeto],Base_Projetos[[#This Row],[Projeto]],tbl_PlanilhaB[Status],"Em andamento")</f>
        <v>0</v>
      </c>
      <c r="P285" s="49">
        <f>COUNTIFS(tbl_PlanilhaB[Projeto],Base_Projetos[[#This Row],[Projeto]],tbl_PlanilhaB[Status],"Atrasado")</f>
        <v>0</v>
      </c>
      <c r="Q285" s="50">
        <f>COUNTIFS(tbl_PlanilhaB[Projeto],Base_Projetos[[#This Row],[Projeto]],tbl_PlanilhaB[Status],"Não iniciado")</f>
        <v>0</v>
      </c>
      <c r="R285" s="51" t="str">
        <f>IF(Base_Projetos[[#This Row],[Total de tarefas]]=Base_Projetos[[#This Row],[Tarefas Concluídas]],"Concluído",IF(Base_Projetos[[#This Row],[Tarefas não iniciadas]]=Base_Projetos[[#This Row],[Total de tarefas]],"Não iniciado",IF(Base_Projetos[[#This Row],[Tarefas atrasadas]]&gt;0,"Atrasado","Em andamento")))</f>
        <v>Concluído</v>
      </c>
      <c r="S285" s="106" t="e">
        <f>Base_Projetos[[#This Row],[Tarefas Concluídas]]/Base_Projetos[[#This Row],[Total de tarefas]]</f>
        <v>#DIV/0!</v>
      </c>
    </row>
  </sheetData>
  <dataValidations count="1">
    <dataValidation type="list" allowBlank="1" showInputMessage="1" showErrorMessage="1" sqref="D5:D285" xr:uid="{F81DEA5A-A753-4DF0-BC5E-A05B332445DF}">
      <formula1>"1- Baixa,2- Média,3- Alta"</formula1>
    </dataValidation>
  </dataValidation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6D28-D03C-4292-8F13-7693B65B023D}">
  <sheetPr>
    <tabColor rgb="FFA8DADC"/>
  </sheetPr>
  <dimension ref="A1:Q587"/>
  <sheetViews>
    <sheetView showGridLines="0" topLeftCell="A507" zoomScale="70" zoomScaleNormal="70" workbookViewId="0">
      <selection activeCell="E566" sqref="E566"/>
    </sheetView>
  </sheetViews>
  <sheetFormatPr defaultRowHeight="15"/>
  <cols>
    <col min="1" max="1" width="10.7109375" style="65" bestFit="1" customWidth="1"/>
    <col min="2" max="2" width="38.7109375" customWidth="1"/>
    <col min="3" max="3" width="36.5703125" bestFit="1" customWidth="1"/>
    <col min="4" max="4" width="18.5703125" bestFit="1" customWidth="1"/>
    <col min="5" max="5" width="24.140625" bestFit="1" customWidth="1"/>
    <col min="6" max="6" width="24.28515625" bestFit="1" customWidth="1"/>
    <col min="7" max="7" width="22.140625" bestFit="1" customWidth="1"/>
    <col min="8" max="8" width="21.7109375" bestFit="1" customWidth="1"/>
    <col min="9" max="9" width="18.42578125" bestFit="1" customWidth="1"/>
    <col min="10" max="10" width="19.85546875" bestFit="1" customWidth="1"/>
    <col min="11" max="11" width="18.5703125" bestFit="1" customWidth="1"/>
    <col min="12" max="12" width="12.85546875" bestFit="1" customWidth="1"/>
    <col min="13" max="13" width="20.28515625" bestFit="1" customWidth="1"/>
    <col min="14" max="14" width="18" bestFit="1" customWidth="1"/>
    <col min="15" max="15" width="17.140625" style="4" bestFit="1" customWidth="1"/>
    <col min="16" max="16" width="20" style="4" bestFit="1" customWidth="1"/>
    <col min="17" max="17" width="19" style="4" bestFit="1" customWidth="1"/>
    <col min="18" max="18" width="9.140625" style="3" bestFit="1" customWidth="1"/>
    <col min="19" max="16384" width="9.140625" style="3"/>
  </cols>
  <sheetData>
    <row r="1" spans="1:17">
      <c r="A1" t="s">
        <v>468</v>
      </c>
      <c r="N1" s="4"/>
      <c r="Q1" s="3"/>
    </row>
    <row r="2" spans="1:17">
      <c r="A2"/>
      <c r="N2" s="4"/>
      <c r="Q2" s="3"/>
    </row>
    <row r="4" spans="1:17" s="1" customFormat="1" ht="24.75">
      <c r="A4" s="63" t="s">
        <v>468</v>
      </c>
      <c r="B4" s="20" t="s">
        <v>2</v>
      </c>
      <c r="C4" s="20" t="s">
        <v>469</v>
      </c>
      <c r="D4" s="20" t="s">
        <v>5</v>
      </c>
      <c r="E4" s="20" t="s">
        <v>9</v>
      </c>
      <c r="F4" s="20" t="s">
        <v>470</v>
      </c>
      <c r="G4" s="20" t="s">
        <v>10</v>
      </c>
      <c r="H4" s="20" t="s">
        <v>471</v>
      </c>
      <c r="I4" s="20" t="s">
        <v>472</v>
      </c>
      <c r="J4" s="20" t="s">
        <v>12</v>
      </c>
      <c r="K4" s="21" t="s">
        <v>473</v>
      </c>
      <c r="L4" s="20" t="s">
        <v>18</v>
      </c>
      <c r="M4" s="22" t="s">
        <v>7</v>
      </c>
      <c r="N4" s="23" t="s">
        <v>8</v>
      </c>
      <c r="O4" s="24" t="s">
        <v>474</v>
      </c>
      <c r="P4" s="24" t="s">
        <v>475</v>
      </c>
      <c r="Q4" s="25" t="s">
        <v>476</v>
      </c>
    </row>
    <row r="5" spans="1:17" s="2" customFormat="1" ht="27">
      <c r="A5" s="64" t="s">
        <v>477</v>
      </c>
      <c r="B5" s="26" t="s">
        <v>20</v>
      </c>
      <c r="C5" s="26" t="s">
        <v>478</v>
      </c>
      <c r="D5" s="26" t="s">
        <v>23</v>
      </c>
      <c r="E5" s="27">
        <v>45381</v>
      </c>
      <c r="F5" s="28">
        <v>2</v>
      </c>
      <c r="G5" s="29">
        <f>IF(F5="","",WORKDAY(E5,F5))</f>
        <v>45384</v>
      </c>
      <c r="H5" s="27">
        <v>45381</v>
      </c>
      <c r="I5" s="28">
        <v>2</v>
      </c>
      <c r="J5" s="29">
        <f t="shared" ref="J5:J36" si="0">IF(I5="","",WORKDAY(H5,I5))</f>
        <v>45384</v>
      </c>
      <c r="K5" s="30">
        <v>1</v>
      </c>
      <c r="L5" s="28" t="str">
        <f ca="1">IF(K5=1,"Concluído",IF(AND(tbl_PlanilhaB[[#This Row],[% Finalizado]]=0,tbl_PlanilhaB[[#This Row],[Data Início Planej.]]&gt;=TODAY()),"Não iniciado",IF(OR(AND(tbl_PlanilhaB[[#This Row],[% Finalizado]]=0,tbl_PlanilhaB[[#This Row],[Data Início Planej.]]&lt;=TODAY()),G5&lt;TODAY()),"Atrasado",IF(AND(H5="",E5&lt;&gt;"",E5&lt;=TODAY()),"Atrasado","Em andamento"))))</f>
        <v>Concluído</v>
      </c>
      <c r="M5" s="31"/>
      <c r="N5" s="31"/>
      <c r="O5" s="32">
        <f>tbl_PlanilhaB[[#This Row],[Data Fim Planej.]]-tbl_PlanilhaB[[#This Row],[Data Início Planej.]]</f>
        <v>3</v>
      </c>
      <c r="P5" s="32">
        <f>IFERROR(tbl_PlanilhaB[[#This Row],[Data Fim Real]]-tbl_PlanilhaB[[#This Row],[Data Início Real]],tbl_PlanilhaB[[#This Row],[Data Fim Planej.]]-tbl_PlanilhaB[[#This Row],[Data Início Planej.]])</f>
        <v>3</v>
      </c>
      <c r="Q5" s="33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6" spans="1:17" ht="27">
      <c r="A6" s="62" t="s">
        <v>479</v>
      </c>
      <c r="B6" s="26" t="s">
        <v>20</v>
      </c>
      <c r="C6" s="26" t="s">
        <v>480</v>
      </c>
      <c r="D6" s="34" t="s">
        <v>481</v>
      </c>
      <c r="E6" s="35">
        <v>45384</v>
      </c>
      <c r="F6" s="36">
        <v>1</v>
      </c>
      <c r="G6" s="29">
        <f>IF(F6="","",WORKDAY(E6,F6))</f>
        <v>45385</v>
      </c>
      <c r="H6" s="35">
        <v>45385</v>
      </c>
      <c r="I6" s="36">
        <v>1</v>
      </c>
      <c r="J6" s="29">
        <f t="shared" si="0"/>
        <v>45386</v>
      </c>
      <c r="K6" s="37">
        <v>1</v>
      </c>
      <c r="L6" s="28" t="str">
        <f ca="1">IF(K6=1,"Concluído",IF(AND(tbl_PlanilhaB[[#This Row],[% Finalizado]]=0,tbl_PlanilhaB[[#This Row],[Data Início Planej.]]&gt;=TODAY()),"Não iniciado",IF(OR(AND(tbl_PlanilhaB[[#This Row],[% Finalizado]]=0,tbl_PlanilhaB[[#This Row],[Data Início Planej.]]&lt;=TODAY()),G6&lt;TODAY()),"Atrasado",IF(AND(H6="",E6&lt;&gt;"",E6&lt;=TODAY()),"Atrasado","Em andamento"))))</f>
        <v>Concluído</v>
      </c>
      <c r="M6" s="31"/>
      <c r="N6" s="31"/>
      <c r="O6" s="38">
        <f>tbl_PlanilhaB[[#This Row],[Data Fim Planej.]]-tbl_PlanilhaB[[#This Row],[Data Início Planej.]]</f>
        <v>1</v>
      </c>
      <c r="P6" s="38">
        <f>IFERROR(tbl_PlanilhaB[[#This Row],[Data Fim Real]]-tbl_PlanilhaB[[#This Row],[Data Início Real]],tbl_PlanilhaB[[#This Row],[Data Fim Planej.]]-tbl_PlanilhaB[[#This Row],[Data Início Planej.]])</f>
        <v>1</v>
      </c>
      <c r="Q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7" spans="1:17" ht="27">
      <c r="A7" s="62" t="s">
        <v>482</v>
      </c>
      <c r="B7" s="26" t="s">
        <v>20</v>
      </c>
      <c r="C7" s="26" t="s">
        <v>483</v>
      </c>
      <c r="D7" s="34" t="s">
        <v>23</v>
      </c>
      <c r="E7" s="35">
        <v>45386</v>
      </c>
      <c r="F7" s="36">
        <v>15</v>
      </c>
      <c r="G7" s="29">
        <f t="shared" ref="G7:G36" si="1">IF(F7="","",WORKDAY(E7,F7))</f>
        <v>45407</v>
      </c>
      <c r="H7" s="35">
        <v>45386</v>
      </c>
      <c r="I7" s="36">
        <v>15</v>
      </c>
      <c r="J7" s="29">
        <f t="shared" si="0"/>
        <v>45407</v>
      </c>
      <c r="K7" s="37">
        <v>1</v>
      </c>
      <c r="L7" s="28" t="str">
        <f ca="1">IF(K7=1,"Concluído",IF(AND(tbl_PlanilhaB[[#This Row],[% Finalizado]]=0,tbl_PlanilhaB[[#This Row],[Data Início Planej.]]&gt;=TODAY()),"Não iniciado",IF(OR(AND(tbl_PlanilhaB[[#This Row],[% Finalizado]]=0,tbl_PlanilhaB[[#This Row],[Data Início Planej.]]&lt;=TODAY()),G7&lt;TODAY()),"Atrasado",IF(AND(H7="",E7&lt;&gt;"",E7&lt;=TODAY()),"Atrasado","Em andamento"))))</f>
        <v>Concluído</v>
      </c>
      <c r="M7" s="31">
        <v>8000</v>
      </c>
      <c r="N7" s="31">
        <v>8000</v>
      </c>
      <c r="O7" s="38">
        <f>tbl_PlanilhaB[[#This Row],[Data Fim Planej.]]-tbl_PlanilhaB[[#This Row],[Data Início Planej.]]</f>
        <v>21</v>
      </c>
      <c r="P7" s="38">
        <f>IFERROR(tbl_PlanilhaB[[#This Row],[Data Fim Real]]-tbl_PlanilhaB[[#This Row],[Data Início Real]],tbl_PlanilhaB[[#This Row],[Data Fim Planej.]]-tbl_PlanilhaB[[#This Row],[Data Início Planej.]])</f>
        <v>21</v>
      </c>
      <c r="Q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21</v>
      </c>
    </row>
    <row r="8" spans="1:17" ht="27">
      <c r="A8" s="62" t="s">
        <v>484</v>
      </c>
      <c r="B8" s="26" t="s">
        <v>41</v>
      </c>
      <c r="C8" s="26" t="s">
        <v>485</v>
      </c>
      <c r="D8" s="34" t="s">
        <v>34</v>
      </c>
      <c r="E8" s="35">
        <v>45264</v>
      </c>
      <c r="F8" s="36">
        <v>15</v>
      </c>
      <c r="G8" s="40">
        <f t="shared" si="1"/>
        <v>45285</v>
      </c>
      <c r="H8" s="35">
        <v>45264</v>
      </c>
      <c r="I8" s="36">
        <v>14</v>
      </c>
      <c r="J8" s="29">
        <f t="shared" si="0"/>
        <v>45282</v>
      </c>
      <c r="K8" s="37">
        <v>1</v>
      </c>
      <c r="L8" s="28" t="str">
        <f ca="1">IF(K8=1,"Concluído",IF(AND(tbl_PlanilhaB[[#This Row],[% Finalizado]]=0,tbl_PlanilhaB[[#This Row],[Data Início Planej.]]&gt;=TODAY()),"Não iniciado",IF(OR(AND(tbl_PlanilhaB[[#This Row],[% Finalizado]]=0,tbl_PlanilhaB[[#This Row],[Data Início Planej.]]&lt;=TODAY()),G8&lt;TODAY()),"Atrasado",IF(AND(H8="",E8&lt;&gt;"",E8&lt;=TODAY()),"Atrasado","Em andamento"))))</f>
        <v>Concluído</v>
      </c>
      <c r="M8" s="31"/>
      <c r="N8" s="31"/>
      <c r="O8" s="38">
        <f>tbl_PlanilhaB[[#This Row],[Data Fim Planej.]]-tbl_PlanilhaB[[#This Row],[Data Início Planej.]]</f>
        <v>21</v>
      </c>
      <c r="P8" s="38">
        <f>IFERROR(tbl_PlanilhaB[[#This Row],[Data Fim Real]]-tbl_PlanilhaB[[#This Row],[Data Início Real]],tbl_PlanilhaB[[#This Row],[Data Fim Planej.]]-tbl_PlanilhaB[[#This Row],[Data Início Planej.]])</f>
        <v>18</v>
      </c>
      <c r="Q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18</v>
      </c>
    </row>
    <row r="9" spans="1:17" ht="27">
      <c r="A9" s="62" t="s">
        <v>486</v>
      </c>
      <c r="B9" s="26" t="s">
        <v>43</v>
      </c>
      <c r="C9" s="26" t="s">
        <v>485</v>
      </c>
      <c r="D9" s="34" t="s">
        <v>34</v>
      </c>
      <c r="E9" s="35">
        <v>45267</v>
      </c>
      <c r="F9" s="36">
        <v>15</v>
      </c>
      <c r="G9" s="40">
        <f t="shared" si="1"/>
        <v>45288</v>
      </c>
      <c r="H9" s="35">
        <v>45267</v>
      </c>
      <c r="I9" s="36">
        <v>15</v>
      </c>
      <c r="J9" s="29">
        <f t="shared" si="0"/>
        <v>45288</v>
      </c>
      <c r="K9" s="37">
        <v>1</v>
      </c>
      <c r="L9" s="28" t="str">
        <f ca="1">IF(K9=1,"Concluído",IF(AND(tbl_PlanilhaB[[#This Row],[% Finalizado]]=0,tbl_PlanilhaB[[#This Row],[Data Início Planej.]]&gt;=TODAY()),"Não iniciado",IF(OR(AND(tbl_PlanilhaB[[#This Row],[% Finalizado]]=0,tbl_PlanilhaB[[#This Row],[Data Início Planej.]]&lt;=TODAY()),G9&lt;TODAY()),"Atrasado",IF(AND(H9="",E9&lt;&gt;"",E9&lt;=TODAY()),"Atrasado","Em andamento"))))</f>
        <v>Concluído</v>
      </c>
      <c r="M9" s="31"/>
      <c r="N9" s="31"/>
      <c r="O9" s="38">
        <f>tbl_PlanilhaB[[#This Row],[Data Fim Planej.]]-tbl_PlanilhaB[[#This Row],[Data Início Planej.]]</f>
        <v>21</v>
      </c>
      <c r="P9" s="38">
        <f>IFERROR(tbl_PlanilhaB[[#This Row],[Data Fim Real]]-tbl_PlanilhaB[[#This Row],[Data Início Real]],tbl_PlanilhaB[[#This Row],[Data Fim Planej.]]-tbl_PlanilhaB[[#This Row],[Data Início Planej.]])</f>
        <v>21</v>
      </c>
      <c r="Q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21</v>
      </c>
    </row>
    <row r="10" spans="1:17">
      <c r="A10" s="62" t="s">
        <v>487</v>
      </c>
      <c r="B10" s="26" t="s">
        <v>43</v>
      </c>
      <c r="C10" s="26" t="s">
        <v>488</v>
      </c>
      <c r="D10" s="34" t="s">
        <v>34</v>
      </c>
      <c r="E10" s="35">
        <v>45406</v>
      </c>
      <c r="F10" s="36">
        <v>1</v>
      </c>
      <c r="G10" s="40">
        <f t="shared" si="1"/>
        <v>45407</v>
      </c>
      <c r="H10" s="35">
        <v>45406</v>
      </c>
      <c r="I10" s="36">
        <v>1</v>
      </c>
      <c r="J10" s="29">
        <f t="shared" si="0"/>
        <v>45407</v>
      </c>
      <c r="K10" s="37">
        <v>1</v>
      </c>
      <c r="L10" s="28" t="str">
        <f ca="1">IF(K10=1,"Concluído",IF(AND(tbl_PlanilhaB[[#This Row],[% Finalizado]]=0,tbl_PlanilhaB[[#This Row],[Data Início Planej.]]&gt;=TODAY()),"Não iniciado",IF(OR(AND(tbl_PlanilhaB[[#This Row],[% Finalizado]]=0,tbl_PlanilhaB[[#This Row],[Data Início Planej.]]&lt;=TODAY()),G10&lt;TODAY()),"Atrasado",IF(AND(H10="",E10&lt;&gt;"",E10&lt;=TODAY()),"Atrasado","Em andamento"))))</f>
        <v>Concluído</v>
      </c>
      <c r="M10" s="53"/>
      <c r="N10" s="53"/>
      <c r="O10" s="38">
        <f>tbl_PlanilhaB[[#This Row],[Data Fim Planej.]]-tbl_PlanilhaB[[#This Row],[Data Início Planej.]]</f>
        <v>1</v>
      </c>
      <c r="P10" s="38">
        <f>IFERROR(tbl_PlanilhaB[[#This Row],[Data Fim Real]]-tbl_PlanilhaB[[#This Row],[Data Início Real]],tbl_PlanilhaB[[#This Row],[Data Fim Planej.]]-tbl_PlanilhaB[[#This Row],[Data Início Planej.]])</f>
        <v>1</v>
      </c>
      <c r="Q1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1" spans="1:17" ht="27">
      <c r="A11" s="62" t="s">
        <v>489</v>
      </c>
      <c r="B11" s="26" t="s">
        <v>45</v>
      </c>
      <c r="C11" s="26" t="s">
        <v>485</v>
      </c>
      <c r="D11" s="34" t="s">
        <v>23</v>
      </c>
      <c r="E11" s="35">
        <v>45267</v>
      </c>
      <c r="F11" s="36">
        <v>10</v>
      </c>
      <c r="G11" s="40">
        <f t="shared" si="1"/>
        <v>45281</v>
      </c>
      <c r="H11" s="35">
        <v>45267</v>
      </c>
      <c r="I11" s="36">
        <v>10</v>
      </c>
      <c r="J11" s="29">
        <f t="shared" si="0"/>
        <v>45281</v>
      </c>
      <c r="K11" s="37">
        <v>1</v>
      </c>
      <c r="L11" s="28" t="str">
        <f ca="1">IF(K11=1,"Concluído",IF(AND(tbl_PlanilhaB[[#This Row],[% Finalizado]]=0,tbl_PlanilhaB[[#This Row],[Data Início Planej.]]&gt;=TODAY()),"Não iniciado",IF(OR(AND(tbl_PlanilhaB[[#This Row],[% Finalizado]]=0,tbl_PlanilhaB[[#This Row],[Data Início Planej.]]&lt;=TODAY()),G11&lt;TODAY()),"Atrasado",IF(AND(H11="",E11&lt;&gt;"",E11&lt;=TODAY()),"Atrasado","Em andamento"))))</f>
        <v>Concluído</v>
      </c>
      <c r="M11" s="31"/>
      <c r="N11" s="31"/>
      <c r="O11" s="38">
        <f>tbl_PlanilhaB[[#This Row],[Data Fim Planej.]]-tbl_PlanilhaB[[#This Row],[Data Início Planej.]]</f>
        <v>14</v>
      </c>
      <c r="P11" s="38">
        <f>IFERROR(tbl_PlanilhaB[[#This Row],[Data Fim Real]]-tbl_PlanilhaB[[#This Row],[Data Início Real]],tbl_PlanilhaB[[#This Row],[Data Fim Planej.]]-tbl_PlanilhaB[[#This Row],[Data Início Planej.]])</f>
        <v>14</v>
      </c>
      <c r="Q1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14</v>
      </c>
    </row>
    <row r="12" spans="1:17" ht="27">
      <c r="A12" s="62" t="s">
        <v>490</v>
      </c>
      <c r="B12" s="26" t="s">
        <v>45</v>
      </c>
      <c r="C12" s="26" t="s">
        <v>483</v>
      </c>
      <c r="D12" s="34" t="s">
        <v>23</v>
      </c>
      <c r="E12" s="35" t="s">
        <v>491</v>
      </c>
      <c r="F12" s="36"/>
      <c r="G12" s="40" t="str">
        <f t="shared" si="1"/>
        <v/>
      </c>
      <c r="H12" s="35"/>
      <c r="I12" s="36"/>
      <c r="J12" s="29" t="str">
        <f t="shared" si="0"/>
        <v/>
      </c>
      <c r="K12" s="37"/>
      <c r="L12" s="28" t="str">
        <f ca="1">IF(K12=1,"Concluído",IF(AND(tbl_PlanilhaB[[#This Row],[% Finalizado]]=0,tbl_PlanilhaB[[#This Row],[Data Início Planej.]]&gt;=TODAY()),"Não iniciado",IF(OR(AND(tbl_PlanilhaB[[#This Row],[% Finalizado]]=0,tbl_PlanilhaB[[#This Row],[Data Início Planej.]]&lt;=TODAY()),G12&lt;TODAY()),"Atrasado",IF(AND(H12="",E12&lt;&gt;"",E12&lt;=TODAY()),"Atrasado","Em andamento"))))</f>
        <v>Não iniciado</v>
      </c>
      <c r="M12" s="31"/>
      <c r="N12" s="31"/>
      <c r="O12" s="38" t="e">
        <f>tbl_PlanilhaB[[#This Row],[Data Fim Planej.]]-tbl_PlanilhaB[[#This Row],[Data Início Planej.]]</f>
        <v>#VALUE!</v>
      </c>
      <c r="P12" s="38" t="e">
        <f>IFERROR(tbl_PlanilhaB[[#This Row],[Data Fim Real]]-tbl_PlanilhaB[[#This Row],[Data Início Real]],tbl_PlanilhaB[[#This Row],[Data Fim Planej.]]-tbl_PlanilhaB[[#This Row],[Data Início Planej.]])</f>
        <v>#VALUE!</v>
      </c>
      <c r="Q12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13" spans="1:17" ht="27">
      <c r="A13" s="62" t="s">
        <v>492</v>
      </c>
      <c r="B13" s="26" t="s">
        <v>47</v>
      </c>
      <c r="C13" s="26" t="s">
        <v>485</v>
      </c>
      <c r="D13" s="34" t="s">
        <v>23</v>
      </c>
      <c r="E13" s="35">
        <v>45281</v>
      </c>
      <c r="F13" s="36">
        <v>10</v>
      </c>
      <c r="G13" s="40">
        <f t="shared" si="1"/>
        <v>45295</v>
      </c>
      <c r="H13" s="35">
        <v>45281</v>
      </c>
      <c r="I13" s="36">
        <v>10</v>
      </c>
      <c r="J13" s="29">
        <f t="shared" si="0"/>
        <v>45295</v>
      </c>
      <c r="K13" s="37">
        <v>1</v>
      </c>
      <c r="L13" s="28" t="str">
        <f ca="1">IF(K13=1,"Concluído",IF(AND(tbl_PlanilhaB[[#This Row],[% Finalizado]]=0,tbl_PlanilhaB[[#This Row],[Data Início Planej.]]&gt;=TODAY()),"Não iniciado",IF(OR(AND(tbl_PlanilhaB[[#This Row],[% Finalizado]]=0,tbl_PlanilhaB[[#This Row],[Data Início Planej.]]&lt;=TODAY()),G13&lt;TODAY()),"Atrasado",IF(AND(H13="",E13&lt;&gt;"",E13&lt;=TODAY()),"Atrasado","Em andamento"))))</f>
        <v>Concluído</v>
      </c>
      <c r="M13" s="31"/>
      <c r="N13" s="31"/>
      <c r="O13" s="38">
        <f>tbl_PlanilhaB[[#This Row],[Data Fim Planej.]]-tbl_PlanilhaB[[#This Row],[Data Início Planej.]]</f>
        <v>14</v>
      </c>
      <c r="P13" s="38">
        <f>IFERROR(tbl_PlanilhaB[[#This Row],[Data Fim Real]]-tbl_PlanilhaB[[#This Row],[Data Início Real]],tbl_PlanilhaB[[#This Row],[Data Fim Planej.]]-tbl_PlanilhaB[[#This Row],[Data Início Planej.]])</f>
        <v>14</v>
      </c>
      <c r="Q1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14</v>
      </c>
    </row>
    <row r="14" spans="1:17" ht="27">
      <c r="A14" s="62" t="s">
        <v>493</v>
      </c>
      <c r="B14" s="26" t="s">
        <v>49</v>
      </c>
      <c r="C14" s="26" t="s">
        <v>485</v>
      </c>
      <c r="D14" s="34" t="s">
        <v>23</v>
      </c>
      <c r="E14" s="35">
        <v>45287</v>
      </c>
      <c r="F14" s="36">
        <v>7</v>
      </c>
      <c r="G14" s="40">
        <f t="shared" si="1"/>
        <v>45296</v>
      </c>
      <c r="H14" s="35">
        <v>45287</v>
      </c>
      <c r="I14" s="36">
        <v>7</v>
      </c>
      <c r="J14" s="29">
        <f t="shared" si="0"/>
        <v>45296</v>
      </c>
      <c r="K14" s="37">
        <v>1</v>
      </c>
      <c r="L14" s="28" t="str">
        <f ca="1">IF(K14=1,"Concluído",IF(AND(tbl_PlanilhaB[[#This Row],[% Finalizado]]=0,tbl_PlanilhaB[[#This Row],[Data Início Planej.]]&gt;=TODAY()),"Não iniciado",IF(OR(AND(tbl_PlanilhaB[[#This Row],[% Finalizado]]=0,tbl_PlanilhaB[[#This Row],[Data Início Planej.]]&lt;=TODAY()),G14&lt;TODAY()),"Atrasado",IF(AND(H14="",E14&lt;&gt;"",E14&lt;=TODAY()),"Atrasado","Em andamento"))))</f>
        <v>Concluído</v>
      </c>
      <c r="M14" s="31"/>
      <c r="N14" s="31"/>
      <c r="O14" s="38">
        <f>tbl_PlanilhaB[[#This Row],[Data Fim Planej.]]-tbl_PlanilhaB[[#This Row],[Data Início Planej.]]</f>
        <v>9</v>
      </c>
      <c r="P14" s="38">
        <f>IFERROR(tbl_PlanilhaB[[#This Row],[Data Fim Real]]-tbl_PlanilhaB[[#This Row],[Data Início Real]],tbl_PlanilhaB[[#This Row],[Data Fim Planej.]]-tbl_PlanilhaB[[#This Row],[Data Início Planej.]])</f>
        <v>9</v>
      </c>
      <c r="Q1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9</v>
      </c>
    </row>
    <row r="15" spans="1:17" ht="27">
      <c r="A15" s="62" t="s">
        <v>494</v>
      </c>
      <c r="B15" s="26" t="s">
        <v>51</v>
      </c>
      <c r="C15" s="26" t="s">
        <v>485</v>
      </c>
      <c r="D15" s="34" t="s">
        <v>23</v>
      </c>
      <c r="E15" s="35">
        <v>45296</v>
      </c>
      <c r="F15" s="36">
        <v>5</v>
      </c>
      <c r="G15" s="40">
        <f t="shared" si="1"/>
        <v>45303</v>
      </c>
      <c r="H15" s="35">
        <v>45296</v>
      </c>
      <c r="I15" s="36">
        <v>5</v>
      </c>
      <c r="J15" s="29">
        <f t="shared" si="0"/>
        <v>45303</v>
      </c>
      <c r="K15" s="37">
        <v>1</v>
      </c>
      <c r="L15" s="28" t="str">
        <f ca="1">IF(K15=1,"Concluído",IF(AND(tbl_PlanilhaB[[#This Row],[% Finalizado]]=0,tbl_PlanilhaB[[#This Row],[Data Início Planej.]]&gt;=TODAY()),"Não iniciado",IF(OR(AND(tbl_PlanilhaB[[#This Row],[% Finalizado]]=0,tbl_PlanilhaB[[#This Row],[Data Início Planej.]]&lt;=TODAY()),G15&lt;TODAY()),"Atrasado",IF(AND(H15="",E15&lt;&gt;"",E15&lt;=TODAY()),"Atrasado","Em andamento"))))</f>
        <v>Concluído</v>
      </c>
      <c r="M15" s="31"/>
      <c r="N15" s="31"/>
      <c r="O15" s="38">
        <f>tbl_PlanilhaB[[#This Row],[Data Fim Planej.]]-tbl_PlanilhaB[[#This Row],[Data Início Planej.]]</f>
        <v>7</v>
      </c>
      <c r="P15" s="38">
        <f>IFERROR(tbl_PlanilhaB[[#This Row],[Data Fim Real]]-tbl_PlanilhaB[[#This Row],[Data Início Real]],tbl_PlanilhaB[[#This Row],[Data Fim Planej.]]-tbl_PlanilhaB[[#This Row],[Data Início Planej.]])</f>
        <v>7</v>
      </c>
      <c r="Q1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16" spans="1:17">
      <c r="A16" s="62" t="s">
        <v>495</v>
      </c>
      <c r="B16" s="26" t="s">
        <v>51</v>
      </c>
      <c r="C16" s="26" t="s">
        <v>496</v>
      </c>
      <c r="D16" s="34" t="s">
        <v>23</v>
      </c>
      <c r="E16" s="35">
        <v>45397</v>
      </c>
      <c r="F16" s="36">
        <v>2</v>
      </c>
      <c r="G16" s="40">
        <f t="shared" si="1"/>
        <v>45399</v>
      </c>
      <c r="H16" s="35">
        <v>45397</v>
      </c>
      <c r="I16" s="36">
        <v>2</v>
      </c>
      <c r="J16" s="29">
        <f t="shared" si="0"/>
        <v>45399</v>
      </c>
      <c r="K16" s="37">
        <v>1</v>
      </c>
      <c r="L16" s="28" t="str">
        <f ca="1">IF(K16=1,"Concluído",IF(AND(tbl_PlanilhaB[[#This Row],[% Finalizado]]=0,tbl_PlanilhaB[[#This Row],[Data Início Planej.]]&gt;=TODAY()),"Não iniciado",IF(OR(AND(tbl_PlanilhaB[[#This Row],[% Finalizado]]=0,tbl_PlanilhaB[[#This Row],[Data Início Planej.]]&lt;=TODAY()),G16&lt;TODAY()),"Atrasado",IF(AND(H16="",E16&lt;&gt;"",E16&lt;=TODAY()),"Atrasado","Em andamento"))))</f>
        <v>Concluído</v>
      </c>
      <c r="M16" s="31"/>
      <c r="N16" s="31"/>
      <c r="O16" s="38">
        <f>tbl_PlanilhaB[[#This Row],[Data Fim Planej.]]-tbl_PlanilhaB[[#This Row],[Data Início Planej.]]</f>
        <v>2</v>
      </c>
      <c r="P16" s="38">
        <f>IFERROR(tbl_PlanilhaB[[#This Row],[Data Fim Real]]-tbl_PlanilhaB[[#This Row],[Data Início Real]],tbl_PlanilhaB[[#This Row],[Data Fim Planej.]]-tbl_PlanilhaB[[#This Row],[Data Início Planej.]])</f>
        <v>2</v>
      </c>
      <c r="Q1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17" spans="1:17" ht="27">
      <c r="A17" s="62" t="s">
        <v>497</v>
      </c>
      <c r="B17" s="26" t="s">
        <v>53</v>
      </c>
      <c r="C17" s="26" t="s">
        <v>485</v>
      </c>
      <c r="D17" s="34" t="s">
        <v>23</v>
      </c>
      <c r="E17" s="35">
        <v>45303</v>
      </c>
      <c r="F17" s="36">
        <v>5</v>
      </c>
      <c r="G17" s="40">
        <f t="shared" si="1"/>
        <v>45310</v>
      </c>
      <c r="H17" s="35">
        <v>45303</v>
      </c>
      <c r="I17" s="36">
        <v>5</v>
      </c>
      <c r="J17" s="29">
        <f t="shared" si="0"/>
        <v>45310</v>
      </c>
      <c r="K17" s="37">
        <v>1</v>
      </c>
      <c r="L17" s="28" t="str">
        <f ca="1">IF(K17=1,"Concluído",IF(AND(tbl_PlanilhaB[[#This Row],[% Finalizado]]=0,tbl_PlanilhaB[[#This Row],[Data Início Planej.]]&gt;=TODAY()),"Não iniciado",IF(OR(AND(tbl_PlanilhaB[[#This Row],[% Finalizado]]=0,tbl_PlanilhaB[[#This Row],[Data Início Planej.]]&lt;=TODAY()),G17&lt;TODAY()),"Atrasado",IF(AND(H17="",E17&lt;&gt;"",E17&lt;=TODAY()),"Atrasado","Em andamento"))))</f>
        <v>Concluído</v>
      </c>
      <c r="M17" s="31"/>
      <c r="N17" s="31"/>
      <c r="O17" s="38">
        <f>tbl_PlanilhaB[[#This Row],[Data Fim Planej.]]-tbl_PlanilhaB[[#This Row],[Data Início Planej.]]</f>
        <v>7</v>
      </c>
      <c r="P17" s="38">
        <f>IFERROR(tbl_PlanilhaB[[#This Row],[Data Fim Real]]-tbl_PlanilhaB[[#This Row],[Data Início Real]],tbl_PlanilhaB[[#This Row],[Data Fim Planej.]]-tbl_PlanilhaB[[#This Row],[Data Início Planej.]])</f>
        <v>7</v>
      </c>
      <c r="Q1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18" spans="1:17">
      <c r="A18" s="62" t="s">
        <v>498</v>
      </c>
      <c r="B18" s="26" t="s">
        <v>53</v>
      </c>
      <c r="C18" s="26" t="s">
        <v>496</v>
      </c>
      <c r="D18" s="34" t="s">
        <v>23</v>
      </c>
      <c r="E18" s="35">
        <v>45399</v>
      </c>
      <c r="F18" s="36">
        <v>2</v>
      </c>
      <c r="G18" s="40">
        <f t="shared" si="1"/>
        <v>45401</v>
      </c>
      <c r="H18" s="35">
        <v>45399</v>
      </c>
      <c r="I18" s="36">
        <v>2</v>
      </c>
      <c r="J18" s="29">
        <f t="shared" si="0"/>
        <v>45401</v>
      </c>
      <c r="K18" s="37">
        <v>1</v>
      </c>
      <c r="L18" s="28" t="str">
        <f ca="1">IF(K18=1,"Concluído",IF(AND(tbl_PlanilhaB[[#This Row],[% Finalizado]]=0,tbl_PlanilhaB[[#This Row],[Data Início Planej.]]&gt;=TODAY()),"Não iniciado",IF(OR(AND(tbl_PlanilhaB[[#This Row],[% Finalizado]]=0,tbl_PlanilhaB[[#This Row],[Data Início Planej.]]&lt;=TODAY()),G18&lt;TODAY()),"Atrasado",IF(AND(H18="",E18&lt;&gt;"",E18&lt;=TODAY()),"Atrasado","Em andamento"))))</f>
        <v>Concluído</v>
      </c>
      <c r="M18" s="31"/>
      <c r="N18" s="31"/>
      <c r="O18" s="38">
        <f>tbl_PlanilhaB[[#This Row],[Data Fim Planej.]]-tbl_PlanilhaB[[#This Row],[Data Início Planej.]]</f>
        <v>2</v>
      </c>
      <c r="P18" s="38">
        <f>IFERROR(tbl_PlanilhaB[[#This Row],[Data Fim Real]]-tbl_PlanilhaB[[#This Row],[Data Início Real]],tbl_PlanilhaB[[#This Row],[Data Fim Planej.]]-tbl_PlanilhaB[[#This Row],[Data Início Planej.]])</f>
        <v>2</v>
      </c>
      <c r="Q1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19" spans="1:17">
      <c r="A19" s="62" t="s">
        <v>499</v>
      </c>
      <c r="B19" s="26" t="s">
        <v>53</v>
      </c>
      <c r="C19" s="26" t="s">
        <v>483</v>
      </c>
      <c r="D19" s="34" t="s">
        <v>23</v>
      </c>
      <c r="E19" s="35">
        <v>45401</v>
      </c>
      <c r="F19" s="36">
        <v>1</v>
      </c>
      <c r="G19" s="40">
        <f t="shared" si="1"/>
        <v>45404</v>
      </c>
      <c r="H19" s="35">
        <v>45401</v>
      </c>
      <c r="I19" s="36">
        <v>1</v>
      </c>
      <c r="J19" s="29">
        <f t="shared" si="0"/>
        <v>45404</v>
      </c>
      <c r="K19" s="37">
        <v>1</v>
      </c>
      <c r="L19" s="28" t="str">
        <f ca="1">IF(K19=1,"Concluído",IF(AND(tbl_PlanilhaB[[#This Row],[% Finalizado]]=0,tbl_PlanilhaB[[#This Row],[Data Início Planej.]]&gt;=TODAY()),"Não iniciado",IF(OR(AND(tbl_PlanilhaB[[#This Row],[% Finalizado]]=0,tbl_PlanilhaB[[#This Row],[Data Início Planej.]]&lt;=TODAY()),G19&lt;TODAY()),"Atrasado",IF(AND(H19="",E19&lt;&gt;"",E19&lt;=TODAY()),"Atrasado","Em andamento"))))</f>
        <v>Concluído</v>
      </c>
      <c r="M19" s="31"/>
      <c r="N19" s="31"/>
      <c r="O19" s="38">
        <f>tbl_PlanilhaB[[#This Row],[Data Fim Planej.]]-tbl_PlanilhaB[[#This Row],[Data Início Planej.]]</f>
        <v>3</v>
      </c>
      <c r="P19" s="38">
        <f>IFERROR(tbl_PlanilhaB[[#This Row],[Data Fim Real]]-tbl_PlanilhaB[[#This Row],[Data Início Real]],tbl_PlanilhaB[[#This Row],[Data Fim Planej.]]-tbl_PlanilhaB[[#This Row],[Data Início Planej.]])</f>
        <v>3</v>
      </c>
      <c r="Q1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20" spans="1:17" ht="27">
      <c r="A20" s="62" t="s">
        <v>500</v>
      </c>
      <c r="B20" s="26" t="s">
        <v>55</v>
      </c>
      <c r="C20" s="26" t="s">
        <v>485</v>
      </c>
      <c r="D20" s="34" t="s">
        <v>23</v>
      </c>
      <c r="E20" s="35">
        <v>45316</v>
      </c>
      <c r="F20" s="36">
        <v>3</v>
      </c>
      <c r="G20" s="40">
        <f t="shared" si="1"/>
        <v>45321</v>
      </c>
      <c r="H20" s="35">
        <v>45316</v>
      </c>
      <c r="I20" s="36">
        <v>3</v>
      </c>
      <c r="J20" s="29">
        <f t="shared" si="0"/>
        <v>45321</v>
      </c>
      <c r="K20" s="37">
        <v>1</v>
      </c>
      <c r="L20" s="28" t="str">
        <f ca="1">IF(K20=1,"Concluído",IF(AND(tbl_PlanilhaB[[#This Row],[% Finalizado]]=0,tbl_PlanilhaB[[#This Row],[Data Início Planej.]]&gt;=TODAY()),"Não iniciado",IF(OR(AND(tbl_PlanilhaB[[#This Row],[% Finalizado]]=0,tbl_PlanilhaB[[#This Row],[Data Início Planej.]]&lt;=TODAY()),G20&lt;TODAY()),"Atrasado",IF(AND(H20="",E20&lt;&gt;"",E20&lt;=TODAY()),"Atrasado","Em andamento"))))</f>
        <v>Concluído</v>
      </c>
      <c r="M20" s="31"/>
      <c r="N20" s="31"/>
      <c r="O20" s="38">
        <f>tbl_PlanilhaB[[#This Row],[Data Fim Planej.]]-tbl_PlanilhaB[[#This Row],[Data Início Planej.]]</f>
        <v>5</v>
      </c>
      <c r="P20" s="38">
        <f>IFERROR(tbl_PlanilhaB[[#This Row],[Data Fim Real]]-tbl_PlanilhaB[[#This Row],[Data Início Real]],tbl_PlanilhaB[[#This Row],[Data Fim Planej.]]-tbl_PlanilhaB[[#This Row],[Data Início Planej.]])</f>
        <v>5</v>
      </c>
      <c r="Q2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21" spans="1:17">
      <c r="A21" s="62" t="s">
        <v>501</v>
      </c>
      <c r="B21" s="26" t="s">
        <v>55</v>
      </c>
      <c r="C21" s="26" t="s">
        <v>480</v>
      </c>
      <c r="D21" s="34" t="s">
        <v>481</v>
      </c>
      <c r="E21" s="35">
        <v>45317</v>
      </c>
      <c r="F21" s="36">
        <v>1</v>
      </c>
      <c r="G21" s="40">
        <f t="shared" si="1"/>
        <v>45320</v>
      </c>
      <c r="H21" s="35">
        <v>45317</v>
      </c>
      <c r="I21" s="36">
        <v>1</v>
      </c>
      <c r="J21" s="29">
        <f t="shared" si="0"/>
        <v>45320</v>
      </c>
      <c r="K21" s="37">
        <v>1</v>
      </c>
      <c r="L21" s="28" t="str">
        <f ca="1">IF(K21=1,"Concluído",IF(AND(tbl_PlanilhaB[[#This Row],[% Finalizado]]=0,tbl_PlanilhaB[[#This Row],[Data Início Planej.]]&gt;=TODAY()),"Não iniciado",IF(OR(AND(tbl_PlanilhaB[[#This Row],[% Finalizado]]=0,tbl_PlanilhaB[[#This Row],[Data Início Planej.]]&lt;=TODAY()),G21&lt;TODAY()),"Atrasado",IF(AND(H21="",E21&lt;&gt;"",E21&lt;=TODAY()),"Atrasado","Em andamento"))))</f>
        <v>Concluído</v>
      </c>
      <c r="M21" s="31"/>
      <c r="N21" s="31"/>
      <c r="O21" s="38">
        <f>tbl_PlanilhaB[[#This Row],[Data Fim Planej.]]-tbl_PlanilhaB[[#This Row],[Data Início Planej.]]</f>
        <v>3</v>
      </c>
      <c r="P21" s="38">
        <f>IFERROR(tbl_PlanilhaB[[#This Row],[Data Fim Real]]-tbl_PlanilhaB[[#This Row],[Data Início Real]],tbl_PlanilhaB[[#This Row],[Data Fim Planej.]]-tbl_PlanilhaB[[#This Row],[Data Início Planej.]])</f>
        <v>3</v>
      </c>
      <c r="Q2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22" spans="1:17">
      <c r="A22" s="62" t="s">
        <v>502</v>
      </c>
      <c r="B22" s="26" t="s">
        <v>55</v>
      </c>
      <c r="C22" s="26" t="s">
        <v>496</v>
      </c>
      <c r="D22" s="34" t="s">
        <v>23</v>
      </c>
      <c r="E22" s="35">
        <v>45321</v>
      </c>
      <c r="F22" s="36">
        <v>15</v>
      </c>
      <c r="G22" s="40">
        <f t="shared" si="1"/>
        <v>45342</v>
      </c>
      <c r="H22" s="35">
        <v>45321</v>
      </c>
      <c r="I22" s="36">
        <v>15</v>
      </c>
      <c r="J22" s="29">
        <f t="shared" si="0"/>
        <v>45342</v>
      </c>
      <c r="K22" s="37">
        <v>1</v>
      </c>
      <c r="L22" s="28" t="str">
        <f ca="1">IF(K22=1,"Concluído",IF(AND(tbl_PlanilhaB[[#This Row],[% Finalizado]]=0,tbl_PlanilhaB[[#This Row],[Data Início Planej.]]&gt;=TODAY()),"Não iniciado",IF(OR(AND(tbl_PlanilhaB[[#This Row],[% Finalizado]]=0,tbl_PlanilhaB[[#This Row],[Data Início Planej.]]&lt;=TODAY()),G22&lt;TODAY()),"Atrasado",IF(AND(H22="",E22&lt;&gt;"",E22&lt;=TODAY()),"Atrasado","Em andamento"))))</f>
        <v>Concluído</v>
      </c>
      <c r="M22" s="31"/>
      <c r="N22" s="31"/>
      <c r="O22" s="38">
        <f>tbl_PlanilhaB[[#This Row],[Data Fim Planej.]]-tbl_PlanilhaB[[#This Row],[Data Início Planej.]]</f>
        <v>21</v>
      </c>
      <c r="P22" s="38">
        <f>IFERROR(tbl_PlanilhaB[[#This Row],[Data Fim Real]]-tbl_PlanilhaB[[#This Row],[Data Início Real]],tbl_PlanilhaB[[#This Row],[Data Fim Planej.]]-tbl_PlanilhaB[[#This Row],[Data Início Planej.]])</f>
        <v>21</v>
      </c>
      <c r="Q2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21</v>
      </c>
    </row>
    <row r="23" spans="1:17">
      <c r="A23" s="62" t="s">
        <v>503</v>
      </c>
      <c r="B23" s="26" t="s">
        <v>55</v>
      </c>
      <c r="C23" s="26" t="s">
        <v>483</v>
      </c>
      <c r="D23" s="34" t="s">
        <v>23</v>
      </c>
      <c r="E23" s="35" t="s">
        <v>491</v>
      </c>
      <c r="F23" s="36"/>
      <c r="G23" s="40" t="str">
        <f t="shared" si="1"/>
        <v/>
      </c>
      <c r="H23" s="35"/>
      <c r="I23" s="36"/>
      <c r="J23" s="29" t="str">
        <f t="shared" si="0"/>
        <v/>
      </c>
      <c r="K23" s="37"/>
      <c r="L23" s="28" t="str">
        <f ca="1">IF(K23=1,"Concluído",IF(AND(tbl_PlanilhaB[[#This Row],[% Finalizado]]=0,tbl_PlanilhaB[[#This Row],[Data Início Planej.]]&gt;=TODAY()),"Não iniciado",IF(OR(AND(tbl_PlanilhaB[[#This Row],[% Finalizado]]=0,tbl_PlanilhaB[[#This Row],[Data Início Planej.]]&lt;=TODAY()),G23&lt;TODAY()),"Atrasado",IF(AND(H23="",E23&lt;&gt;"",E23&lt;=TODAY()),"Atrasado","Em andamento"))))</f>
        <v>Não iniciado</v>
      </c>
      <c r="M23" s="31"/>
      <c r="N23" s="31"/>
      <c r="O23" s="38" t="e">
        <f>tbl_PlanilhaB[[#This Row],[Data Fim Planej.]]-tbl_PlanilhaB[[#This Row],[Data Início Planej.]]</f>
        <v>#VALUE!</v>
      </c>
      <c r="P23" s="38" t="e">
        <f>IFERROR(tbl_PlanilhaB[[#This Row],[Data Fim Real]]-tbl_PlanilhaB[[#This Row],[Data Início Real]],tbl_PlanilhaB[[#This Row],[Data Fim Planej.]]-tbl_PlanilhaB[[#This Row],[Data Início Planej.]])</f>
        <v>#VALUE!</v>
      </c>
      <c r="Q23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24" spans="1:17" ht="27">
      <c r="A24" s="62" t="s">
        <v>504</v>
      </c>
      <c r="B24" s="26" t="s">
        <v>57</v>
      </c>
      <c r="C24" s="26" t="s">
        <v>485</v>
      </c>
      <c r="D24" s="34" t="s">
        <v>23</v>
      </c>
      <c r="E24" s="35">
        <v>45322</v>
      </c>
      <c r="F24" s="36">
        <v>10</v>
      </c>
      <c r="G24" s="40">
        <f t="shared" si="1"/>
        <v>45336</v>
      </c>
      <c r="H24" s="35">
        <v>45322</v>
      </c>
      <c r="I24" s="36">
        <v>10</v>
      </c>
      <c r="J24" s="29">
        <f t="shared" si="0"/>
        <v>45336</v>
      </c>
      <c r="K24" s="37">
        <v>1</v>
      </c>
      <c r="L24" s="28" t="str">
        <f ca="1">IF(K24=1,"Concluído",IF(AND(tbl_PlanilhaB[[#This Row],[% Finalizado]]=0,tbl_PlanilhaB[[#This Row],[Data Início Planej.]]&gt;=TODAY()),"Não iniciado",IF(OR(AND(tbl_PlanilhaB[[#This Row],[% Finalizado]]=0,tbl_PlanilhaB[[#This Row],[Data Início Planej.]]&lt;=TODAY()),G24&lt;TODAY()),"Atrasado",IF(AND(H24="",E24&lt;&gt;"",E24&lt;=TODAY()),"Atrasado","Em andamento"))))</f>
        <v>Concluído</v>
      </c>
      <c r="M24" s="31"/>
      <c r="N24" s="31"/>
      <c r="O24" s="38">
        <f>tbl_PlanilhaB[[#This Row],[Data Fim Planej.]]-tbl_PlanilhaB[[#This Row],[Data Início Planej.]]</f>
        <v>14</v>
      </c>
      <c r="P24" s="38">
        <f>IFERROR(tbl_PlanilhaB[[#This Row],[Data Fim Real]]-tbl_PlanilhaB[[#This Row],[Data Início Real]],tbl_PlanilhaB[[#This Row],[Data Fim Planej.]]-tbl_PlanilhaB[[#This Row],[Data Início Planej.]])</f>
        <v>14</v>
      </c>
      <c r="Q2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14</v>
      </c>
    </row>
    <row r="25" spans="1:17">
      <c r="A25" s="62" t="s">
        <v>505</v>
      </c>
      <c r="B25" s="26" t="s">
        <v>57</v>
      </c>
      <c r="C25" s="26" t="s">
        <v>480</v>
      </c>
      <c r="D25" s="34" t="s">
        <v>481</v>
      </c>
      <c r="E25" s="35">
        <v>45336</v>
      </c>
      <c r="F25" s="36">
        <v>1</v>
      </c>
      <c r="G25" s="40">
        <f t="shared" si="1"/>
        <v>45337</v>
      </c>
      <c r="H25" s="35">
        <v>45305</v>
      </c>
      <c r="I25" s="36">
        <v>1</v>
      </c>
      <c r="J25" s="29">
        <f t="shared" si="0"/>
        <v>45306</v>
      </c>
      <c r="K25" s="37">
        <v>1</v>
      </c>
      <c r="L25" s="28" t="str">
        <f ca="1">IF(K25=1,"Concluído",IF(AND(tbl_PlanilhaB[[#This Row],[% Finalizado]]=0,tbl_PlanilhaB[[#This Row],[Data Início Planej.]]&gt;=TODAY()),"Não iniciado",IF(OR(AND(tbl_PlanilhaB[[#This Row],[% Finalizado]]=0,tbl_PlanilhaB[[#This Row],[Data Início Planej.]]&lt;=TODAY()),G25&lt;TODAY()),"Atrasado",IF(AND(H25="",E25&lt;&gt;"",E25&lt;=TODAY()),"Atrasado","Em andamento"))))</f>
        <v>Concluído</v>
      </c>
      <c r="M25" s="31"/>
      <c r="N25" s="31"/>
      <c r="O25" s="38">
        <f>tbl_PlanilhaB[[#This Row],[Data Fim Planej.]]-tbl_PlanilhaB[[#This Row],[Data Início Planej.]]</f>
        <v>1</v>
      </c>
      <c r="P25" s="38">
        <f>IFERROR(tbl_PlanilhaB[[#This Row],[Data Fim Real]]-tbl_PlanilhaB[[#This Row],[Data Início Real]],tbl_PlanilhaB[[#This Row],[Data Fim Planej.]]-tbl_PlanilhaB[[#This Row],[Data Início Planej.]])</f>
        <v>1</v>
      </c>
      <c r="Q2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6" spans="1:17">
      <c r="A26" s="62" t="s">
        <v>506</v>
      </c>
      <c r="B26" s="26" t="s">
        <v>57</v>
      </c>
      <c r="C26" s="26" t="s">
        <v>496</v>
      </c>
      <c r="D26" s="34" t="s">
        <v>23</v>
      </c>
      <c r="E26" s="35" t="s">
        <v>491</v>
      </c>
      <c r="F26" s="36"/>
      <c r="G26" s="40" t="str">
        <f t="shared" si="1"/>
        <v/>
      </c>
      <c r="H26" s="35"/>
      <c r="I26" s="36"/>
      <c r="J26" s="29" t="str">
        <f t="shared" si="0"/>
        <v/>
      </c>
      <c r="K26" s="37"/>
      <c r="L26" s="28" t="str">
        <f ca="1">IF(K26=1,"Concluído",IF(AND(tbl_PlanilhaB[[#This Row],[% Finalizado]]=0,tbl_PlanilhaB[[#This Row],[Data Início Planej.]]&gt;=TODAY()),"Não iniciado",IF(OR(AND(tbl_PlanilhaB[[#This Row],[% Finalizado]]=0,tbl_PlanilhaB[[#This Row],[Data Início Planej.]]&lt;=TODAY()),G26&lt;TODAY()),"Atrasado",IF(AND(H26="",E26&lt;&gt;"",E26&lt;=TODAY()),"Atrasado","Em andamento"))))</f>
        <v>Não iniciado</v>
      </c>
      <c r="M26" s="31"/>
      <c r="N26" s="31"/>
      <c r="O26" s="38" t="e">
        <f>tbl_PlanilhaB[[#This Row],[Data Fim Planej.]]-tbl_PlanilhaB[[#This Row],[Data Início Planej.]]</f>
        <v>#VALUE!</v>
      </c>
      <c r="P26" s="38" t="e">
        <f>IFERROR(tbl_PlanilhaB[[#This Row],[Data Fim Real]]-tbl_PlanilhaB[[#This Row],[Data Início Real]],tbl_PlanilhaB[[#This Row],[Data Fim Planej.]]-tbl_PlanilhaB[[#This Row],[Data Início Planej.]])</f>
        <v>#VALUE!</v>
      </c>
      <c r="Q26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27" spans="1:17">
      <c r="A27" s="62" t="s">
        <v>507</v>
      </c>
      <c r="B27" s="26" t="s">
        <v>57</v>
      </c>
      <c r="C27" s="26" t="s">
        <v>483</v>
      </c>
      <c r="D27" s="34" t="s">
        <v>23</v>
      </c>
      <c r="E27" s="35" t="s">
        <v>491</v>
      </c>
      <c r="F27" s="36"/>
      <c r="G27" s="40" t="str">
        <f t="shared" si="1"/>
        <v/>
      </c>
      <c r="H27" s="35"/>
      <c r="I27" s="36"/>
      <c r="J27" s="29" t="str">
        <f t="shared" si="0"/>
        <v/>
      </c>
      <c r="K27" s="37"/>
      <c r="L27" s="28" t="str">
        <f ca="1">IF(K27=1,"Concluído",IF(AND(tbl_PlanilhaB[[#This Row],[% Finalizado]]=0,tbl_PlanilhaB[[#This Row],[Data Início Planej.]]&gt;=TODAY()),"Não iniciado",IF(OR(AND(tbl_PlanilhaB[[#This Row],[% Finalizado]]=0,tbl_PlanilhaB[[#This Row],[Data Início Planej.]]&lt;=TODAY()),G27&lt;TODAY()),"Atrasado",IF(AND(H27="",E27&lt;&gt;"",E27&lt;=TODAY()),"Atrasado","Em andamento"))))</f>
        <v>Não iniciado</v>
      </c>
      <c r="M27" s="31"/>
      <c r="N27" s="31"/>
      <c r="O27" s="38" t="e">
        <f>tbl_PlanilhaB[[#This Row],[Data Fim Planej.]]-tbl_PlanilhaB[[#This Row],[Data Início Planej.]]</f>
        <v>#VALUE!</v>
      </c>
      <c r="P27" s="38" t="e">
        <f>IFERROR(tbl_PlanilhaB[[#This Row],[Data Fim Real]]-tbl_PlanilhaB[[#This Row],[Data Início Real]],tbl_PlanilhaB[[#This Row],[Data Fim Planej.]]-tbl_PlanilhaB[[#This Row],[Data Início Planej.]])</f>
        <v>#VALUE!</v>
      </c>
      <c r="Q27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28" spans="1:17" ht="27">
      <c r="A28" s="62" t="s">
        <v>508</v>
      </c>
      <c r="B28" s="26" t="s">
        <v>59</v>
      </c>
      <c r="C28" s="58" t="s">
        <v>509</v>
      </c>
      <c r="D28" s="34" t="s">
        <v>23</v>
      </c>
      <c r="E28" s="35">
        <v>45336</v>
      </c>
      <c r="F28" s="36">
        <v>10</v>
      </c>
      <c r="G28" s="40">
        <f t="shared" si="1"/>
        <v>45350</v>
      </c>
      <c r="H28" s="35">
        <v>45336</v>
      </c>
      <c r="I28" s="36">
        <v>10</v>
      </c>
      <c r="J28" s="29">
        <f t="shared" si="0"/>
        <v>45350</v>
      </c>
      <c r="K28" s="37">
        <v>1</v>
      </c>
      <c r="L28" s="28" t="str">
        <f ca="1">IF(K28=1,"Concluído",IF(AND(tbl_PlanilhaB[[#This Row],[% Finalizado]]=0,tbl_PlanilhaB[[#This Row],[Data Início Planej.]]&gt;=TODAY()),"Não iniciado",IF(OR(AND(tbl_PlanilhaB[[#This Row],[% Finalizado]]=0,tbl_PlanilhaB[[#This Row],[Data Início Planej.]]&lt;=TODAY()),G28&lt;TODAY()),"Atrasado",IF(AND(H28="",E28&lt;&gt;"",E28&lt;=TODAY()),"Atrasado","Em andamento"))))</f>
        <v>Concluído</v>
      </c>
      <c r="M28" s="53"/>
      <c r="N28" s="53"/>
      <c r="O28" s="38">
        <f>tbl_PlanilhaB[[#This Row],[Data Fim Planej.]]-tbl_PlanilhaB[[#This Row],[Data Início Planej.]]</f>
        <v>14</v>
      </c>
      <c r="P28" s="38">
        <f>IFERROR(tbl_PlanilhaB[[#This Row],[Data Fim Real]]-tbl_PlanilhaB[[#This Row],[Data Início Real]],tbl_PlanilhaB[[#This Row],[Data Fim Planej.]]-tbl_PlanilhaB[[#This Row],[Data Início Planej.]])</f>
        <v>14</v>
      </c>
      <c r="Q2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14</v>
      </c>
    </row>
    <row r="29" spans="1:17" ht="27">
      <c r="A29" s="62" t="s">
        <v>510</v>
      </c>
      <c r="B29" s="26" t="s">
        <v>59</v>
      </c>
      <c r="C29" s="26" t="s">
        <v>480</v>
      </c>
      <c r="D29" s="34" t="s">
        <v>481</v>
      </c>
      <c r="E29" s="35">
        <v>45350</v>
      </c>
      <c r="F29" s="36">
        <v>1</v>
      </c>
      <c r="G29" s="40">
        <f t="shared" si="1"/>
        <v>45351</v>
      </c>
      <c r="H29" s="35">
        <v>45350</v>
      </c>
      <c r="I29" s="36">
        <v>1</v>
      </c>
      <c r="J29" s="29">
        <f t="shared" si="0"/>
        <v>45351</v>
      </c>
      <c r="K29" s="37">
        <v>1</v>
      </c>
      <c r="L29" s="28" t="str">
        <f ca="1">IF(K29=1,"Concluído",IF(AND(tbl_PlanilhaB[[#This Row],[% Finalizado]]=0,tbl_PlanilhaB[[#This Row],[Data Início Planej.]]&gt;=TODAY()),"Não iniciado",IF(OR(AND(tbl_PlanilhaB[[#This Row],[% Finalizado]]=0,tbl_PlanilhaB[[#This Row],[Data Início Planej.]]&lt;=TODAY()),G29&lt;TODAY()),"Atrasado",IF(AND(H29="",E29&lt;&gt;"",E29&lt;=TODAY()),"Atrasado","Em andamento"))))</f>
        <v>Concluído</v>
      </c>
      <c r="M29" s="53"/>
      <c r="N29" s="53"/>
      <c r="O29" s="38">
        <f>tbl_PlanilhaB[[#This Row],[Data Fim Planej.]]-tbl_PlanilhaB[[#This Row],[Data Início Planej.]]</f>
        <v>1</v>
      </c>
      <c r="P29" s="38">
        <f>IFERROR(tbl_PlanilhaB[[#This Row],[Data Fim Real]]-tbl_PlanilhaB[[#This Row],[Data Início Real]],tbl_PlanilhaB[[#This Row],[Data Fim Planej.]]-tbl_PlanilhaB[[#This Row],[Data Início Planej.]])</f>
        <v>1</v>
      </c>
      <c r="Q2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0" spans="1:17" ht="27">
      <c r="A30" s="62" t="s">
        <v>511</v>
      </c>
      <c r="B30" s="26" t="s">
        <v>59</v>
      </c>
      <c r="C30" s="26" t="s">
        <v>496</v>
      </c>
      <c r="D30" s="34" t="s">
        <v>512</v>
      </c>
      <c r="E30" s="35" t="s">
        <v>491</v>
      </c>
      <c r="F30" s="36"/>
      <c r="G30" s="40" t="str">
        <f t="shared" si="1"/>
        <v/>
      </c>
      <c r="H30" s="35"/>
      <c r="I30" s="36"/>
      <c r="J30" s="29" t="str">
        <f t="shared" si="0"/>
        <v/>
      </c>
      <c r="K30" s="37"/>
      <c r="L30" s="28" t="str">
        <f ca="1">IF(K30=1,"Concluído",IF(AND(tbl_PlanilhaB[[#This Row],[% Finalizado]]=0,tbl_PlanilhaB[[#This Row],[Data Início Planej.]]&gt;=TODAY()),"Não iniciado",IF(OR(AND(tbl_PlanilhaB[[#This Row],[% Finalizado]]=0,tbl_PlanilhaB[[#This Row],[Data Início Planej.]]&lt;=TODAY()),G30&lt;TODAY()),"Atrasado",IF(AND(H30="",E30&lt;&gt;"",E30&lt;=TODAY()),"Atrasado","Em andamento"))))</f>
        <v>Não iniciado</v>
      </c>
      <c r="M30" s="53"/>
      <c r="N30" s="53"/>
      <c r="O30" s="38" t="e">
        <f>tbl_PlanilhaB[[#This Row],[Data Fim Planej.]]-tbl_PlanilhaB[[#This Row],[Data Início Planej.]]</f>
        <v>#VALUE!</v>
      </c>
      <c r="P30" s="38" t="e">
        <f>IFERROR(tbl_PlanilhaB[[#This Row],[Data Fim Real]]-tbl_PlanilhaB[[#This Row],[Data Início Real]],tbl_PlanilhaB[[#This Row],[Data Fim Planej.]]-tbl_PlanilhaB[[#This Row],[Data Início Planej.]])</f>
        <v>#VALUE!</v>
      </c>
      <c r="Q30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31" spans="1:17" ht="27">
      <c r="A31" s="62" t="s">
        <v>513</v>
      </c>
      <c r="B31" s="26" t="s">
        <v>59</v>
      </c>
      <c r="C31" s="26" t="s">
        <v>483</v>
      </c>
      <c r="D31" s="34" t="s">
        <v>23</v>
      </c>
      <c r="E31" s="35" t="s">
        <v>491</v>
      </c>
      <c r="F31" s="36"/>
      <c r="G31" s="40" t="str">
        <f t="shared" si="1"/>
        <v/>
      </c>
      <c r="H31" s="35"/>
      <c r="I31" s="36"/>
      <c r="J31" s="29" t="str">
        <f t="shared" si="0"/>
        <v/>
      </c>
      <c r="K31" s="37"/>
      <c r="L31" s="28" t="str">
        <f ca="1">IF(K31=1,"Concluído",IF(AND(tbl_PlanilhaB[[#This Row],[% Finalizado]]=0,tbl_PlanilhaB[[#This Row],[Data Início Planej.]]&gt;=TODAY()),"Não iniciado",IF(OR(AND(tbl_PlanilhaB[[#This Row],[% Finalizado]]=0,tbl_PlanilhaB[[#This Row],[Data Início Planej.]]&lt;=TODAY()),G31&lt;TODAY()),"Atrasado",IF(AND(H31="",E31&lt;&gt;"",E31&lt;=TODAY()),"Atrasado","Em andamento"))))</f>
        <v>Não iniciado</v>
      </c>
      <c r="M31" s="53"/>
      <c r="N31" s="53"/>
      <c r="O31" s="38" t="e">
        <f>tbl_PlanilhaB[[#This Row],[Data Fim Planej.]]-tbl_PlanilhaB[[#This Row],[Data Início Planej.]]</f>
        <v>#VALUE!</v>
      </c>
      <c r="P31" s="38" t="e">
        <f>IFERROR(tbl_PlanilhaB[[#This Row],[Data Fim Real]]-tbl_PlanilhaB[[#This Row],[Data Início Real]],tbl_PlanilhaB[[#This Row],[Data Fim Planej.]]-tbl_PlanilhaB[[#This Row],[Data Início Planej.]])</f>
        <v>#VALUE!</v>
      </c>
      <c r="Q31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32" spans="1:17" ht="27">
      <c r="A32" s="62" t="s">
        <v>514</v>
      </c>
      <c r="B32" s="26" t="s">
        <v>24</v>
      </c>
      <c r="C32" s="26" t="s">
        <v>478</v>
      </c>
      <c r="D32" s="34" t="s">
        <v>23</v>
      </c>
      <c r="E32" s="35">
        <v>45381</v>
      </c>
      <c r="F32" s="36">
        <v>2</v>
      </c>
      <c r="G32" s="29">
        <f t="shared" si="1"/>
        <v>45384</v>
      </c>
      <c r="H32" s="35">
        <v>45381</v>
      </c>
      <c r="I32" s="36">
        <v>2</v>
      </c>
      <c r="J32" s="29">
        <f t="shared" si="0"/>
        <v>45384</v>
      </c>
      <c r="K32" s="37">
        <v>1</v>
      </c>
      <c r="L32" s="28" t="str">
        <f ca="1">IF(K32=1,"Concluído",IF(AND(tbl_PlanilhaB[[#This Row],[% Finalizado]]=0,tbl_PlanilhaB[[#This Row],[Data Início Planej.]]&gt;=TODAY()),"Não iniciado",IF(OR(AND(tbl_PlanilhaB[[#This Row],[% Finalizado]]=0,tbl_PlanilhaB[[#This Row],[Data Início Planej.]]&lt;=TODAY()),G32&lt;TODAY()),"Atrasado",IF(AND(H32="",E32&lt;&gt;"",E32&lt;=TODAY()),"Atrasado","Em andamento"))))</f>
        <v>Concluído</v>
      </c>
      <c r="M32" s="31"/>
      <c r="N32" s="31"/>
      <c r="O32" s="38">
        <f>tbl_PlanilhaB[[#This Row],[Data Fim Planej.]]-tbl_PlanilhaB[[#This Row],[Data Início Planej.]]</f>
        <v>3</v>
      </c>
      <c r="P32" s="38">
        <f>IFERROR(tbl_PlanilhaB[[#This Row],[Data Fim Real]]-tbl_PlanilhaB[[#This Row],[Data Início Real]],tbl_PlanilhaB[[#This Row],[Data Fim Planej.]]-tbl_PlanilhaB[[#This Row],[Data Início Planej.]])</f>
        <v>3</v>
      </c>
      <c r="Q3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33" spans="1:17" ht="27">
      <c r="A33" s="62" t="s">
        <v>515</v>
      </c>
      <c r="B33" s="26" t="s">
        <v>24</v>
      </c>
      <c r="C33" s="26" t="s">
        <v>480</v>
      </c>
      <c r="D33" s="34" t="s">
        <v>481</v>
      </c>
      <c r="E33" s="35">
        <v>45384</v>
      </c>
      <c r="F33" s="36">
        <v>1</v>
      </c>
      <c r="G33" s="29">
        <f t="shared" si="1"/>
        <v>45385</v>
      </c>
      <c r="H33" s="35">
        <v>45385</v>
      </c>
      <c r="I33" s="36">
        <v>1</v>
      </c>
      <c r="J33" s="29">
        <f t="shared" si="0"/>
        <v>45386</v>
      </c>
      <c r="K33" s="37">
        <v>1</v>
      </c>
      <c r="L33" s="28" t="str">
        <f ca="1">IF(K33=1,"Concluído",IF(AND(tbl_PlanilhaB[[#This Row],[% Finalizado]]=0,tbl_PlanilhaB[[#This Row],[Data Início Planej.]]&gt;=TODAY()),"Não iniciado",IF(OR(AND(tbl_PlanilhaB[[#This Row],[% Finalizado]]=0,tbl_PlanilhaB[[#This Row],[Data Início Planej.]]&lt;=TODAY()),G33&lt;TODAY()),"Atrasado",IF(AND(H33="",E33&lt;&gt;"",E33&lt;=TODAY()),"Atrasado","Em andamento"))))</f>
        <v>Concluído</v>
      </c>
      <c r="M33" s="31"/>
      <c r="N33" s="31"/>
      <c r="O33" s="38">
        <f>tbl_PlanilhaB[[#This Row],[Data Fim Planej.]]-tbl_PlanilhaB[[#This Row],[Data Início Planej.]]</f>
        <v>1</v>
      </c>
      <c r="P33" s="38">
        <f>IFERROR(tbl_PlanilhaB[[#This Row],[Data Fim Real]]-tbl_PlanilhaB[[#This Row],[Data Início Real]],tbl_PlanilhaB[[#This Row],[Data Fim Planej.]]-tbl_PlanilhaB[[#This Row],[Data Início Planej.]])</f>
        <v>1</v>
      </c>
      <c r="Q3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4" spans="1:17" ht="27">
      <c r="A34" s="62" t="s">
        <v>516</v>
      </c>
      <c r="B34" s="26" t="s">
        <v>24</v>
      </c>
      <c r="C34" s="26" t="s">
        <v>483</v>
      </c>
      <c r="D34" s="34" t="s">
        <v>23</v>
      </c>
      <c r="E34" s="35" t="s">
        <v>491</v>
      </c>
      <c r="F34" s="36">
        <v>15</v>
      </c>
      <c r="G34" s="29" t="e">
        <f t="shared" si="1"/>
        <v>#VALUE!</v>
      </c>
      <c r="H34" s="35"/>
      <c r="I34" s="36"/>
      <c r="J34" s="29" t="str">
        <f t="shared" si="0"/>
        <v/>
      </c>
      <c r="K34" s="37">
        <v>0</v>
      </c>
      <c r="L34" s="28" t="str">
        <f ca="1">IF(K34=1,"Concluído",IF(AND(tbl_PlanilhaB[[#This Row],[% Finalizado]]=0,tbl_PlanilhaB[[#This Row],[Data Início Planej.]]&gt;=TODAY()),"Não iniciado",IF(OR(AND(tbl_PlanilhaB[[#This Row],[% Finalizado]]=0,tbl_PlanilhaB[[#This Row],[Data Início Planej.]]&lt;=TODAY()),G34&lt;TODAY()),"Atrasado",IF(AND(H34="",E34&lt;&gt;"",E34&lt;=TODAY()),"Atrasado","Em andamento"))))</f>
        <v>Não iniciado</v>
      </c>
      <c r="M34" s="31"/>
      <c r="N34" s="31"/>
      <c r="O34" s="38" t="e">
        <f>tbl_PlanilhaB[[#This Row],[Data Fim Planej.]]-tbl_PlanilhaB[[#This Row],[Data Início Planej.]]</f>
        <v>#VALUE!</v>
      </c>
      <c r="P34" s="38" t="e">
        <f>IFERROR(tbl_PlanilhaB[[#This Row],[Data Fim Real]]-tbl_PlanilhaB[[#This Row],[Data Início Real]],tbl_PlanilhaB[[#This Row],[Data Fim Planej.]]-tbl_PlanilhaB[[#This Row],[Data Início Planej.]])</f>
        <v>#VALUE!</v>
      </c>
      <c r="Q34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35" spans="1:17">
      <c r="A35" s="62" t="s">
        <v>517</v>
      </c>
      <c r="B35" s="26" t="s">
        <v>62</v>
      </c>
      <c r="C35" s="58" t="s">
        <v>509</v>
      </c>
      <c r="D35" s="34" t="s">
        <v>34</v>
      </c>
      <c r="E35" s="35">
        <v>45351</v>
      </c>
      <c r="F35" s="36">
        <v>5</v>
      </c>
      <c r="G35" s="40">
        <f t="shared" si="1"/>
        <v>45358</v>
      </c>
      <c r="H35" s="35">
        <v>45351</v>
      </c>
      <c r="I35" s="36">
        <v>4</v>
      </c>
      <c r="J35" s="29">
        <f t="shared" si="0"/>
        <v>45357</v>
      </c>
      <c r="K35" s="37">
        <v>1</v>
      </c>
      <c r="L35" s="28" t="str">
        <f ca="1">IF(K35=1,"Concluído",IF(AND(tbl_PlanilhaB[[#This Row],[% Finalizado]]=0,tbl_PlanilhaB[[#This Row],[Data Início Planej.]]&gt;=TODAY()),"Não iniciado",IF(OR(AND(tbl_PlanilhaB[[#This Row],[% Finalizado]]=0,tbl_PlanilhaB[[#This Row],[Data Início Planej.]]&lt;=TODAY()),G35&lt;TODAY()),"Atrasado",IF(AND(H35="",E35&lt;&gt;"",E35&lt;=TODAY()),"Atrasado","Em andamento"))))</f>
        <v>Concluído</v>
      </c>
      <c r="M35" s="53"/>
      <c r="N35" s="53"/>
      <c r="O35" s="38">
        <f>tbl_PlanilhaB[[#This Row],[Data Fim Planej.]]-tbl_PlanilhaB[[#This Row],[Data Início Planej.]]</f>
        <v>7</v>
      </c>
      <c r="P35" s="38">
        <f>IFERROR(tbl_PlanilhaB[[#This Row],[Data Fim Real]]-tbl_PlanilhaB[[#This Row],[Data Início Real]],tbl_PlanilhaB[[#This Row],[Data Fim Planej.]]-tbl_PlanilhaB[[#This Row],[Data Início Planej.]])</f>
        <v>6</v>
      </c>
      <c r="Q3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6</v>
      </c>
    </row>
    <row r="36" spans="1:17">
      <c r="A36" s="62" t="s">
        <v>518</v>
      </c>
      <c r="B36" s="26" t="s">
        <v>62</v>
      </c>
      <c r="C36" s="26" t="s">
        <v>480</v>
      </c>
      <c r="D36" s="34" t="s">
        <v>481</v>
      </c>
      <c r="E36" s="35">
        <v>45358</v>
      </c>
      <c r="F36" s="36">
        <v>1</v>
      </c>
      <c r="G36" s="40">
        <f t="shared" si="1"/>
        <v>45359</v>
      </c>
      <c r="H36" s="35">
        <v>45358</v>
      </c>
      <c r="I36" s="36">
        <v>1</v>
      </c>
      <c r="J36" s="29">
        <f t="shared" si="0"/>
        <v>45359</v>
      </c>
      <c r="K36" s="37">
        <v>1</v>
      </c>
      <c r="L36" s="28" t="str">
        <f ca="1">IF(K36=1,"Concluído",IF(AND(tbl_PlanilhaB[[#This Row],[% Finalizado]]=0,tbl_PlanilhaB[[#This Row],[Data Início Planej.]]&gt;=TODAY()),"Não iniciado",IF(OR(AND(tbl_PlanilhaB[[#This Row],[% Finalizado]]=0,tbl_PlanilhaB[[#This Row],[Data Início Planej.]]&lt;=TODAY()),G36&lt;TODAY()),"Atrasado",IF(AND(H36="",E36&lt;&gt;"",E36&lt;=TODAY()),"Atrasado","Em andamento"))))</f>
        <v>Concluído</v>
      </c>
      <c r="M36" s="53"/>
      <c r="N36" s="53"/>
      <c r="O36" s="38">
        <f>tbl_PlanilhaB[[#This Row],[Data Fim Planej.]]-tbl_PlanilhaB[[#This Row],[Data Início Planej.]]</f>
        <v>1</v>
      </c>
      <c r="P36" s="38">
        <f>IFERROR(tbl_PlanilhaB[[#This Row],[Data Fim Real]]-tbl_PlanilhaB[[#This Row],[Data Início Real]],tbl_PlanilhaB[[#This Row],[Data Fim Planej.]]-tbl_PlanilhaB[[#This Row],[Data Início Planej.]])</f>
        <v>1</v>
      </c>
      <c r="Q3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7" spans="1:17">
      <c r="A37" s="62" t="s">
        <v>519</v>
      </c>
      <c r="B37" s="26" t="s">
        <v>62</v>
      </c>
      <c r="C37" s="26" t="s">
        <v>496</v>
      </c>
      <c r="D37" s="34" t="s">
        <v>34</v>
      </c>
      <c r="E37" s="35" t="s">
        <v>491</v>
      </c>
      <c r="F37" s="36"/>
      <c r="G37" s="40" t="str">
        <f t="shared" ref="G37:G68" si="2">IF(F37="","",WORKDAY(E37,F37))</f>
        <v/>
      </c>
      <c r="H37" s="35"/>
      <c r="I37" s="36"/>
      <c r="J37" s="29" t="str">
        <f t="shared" ref="J37:J68" si="3">IF(I37="","",WORKDAY(H37,I37))</f>
        <v/>
      </c>
      <c r="K37" s="37"/>
      <c r="L37" s="28" t="str">
        <f ca="1">IF(K37=1,"Concluído",IF(AND(tbl_PlanilhaB[[#This Row],[% Finalizado]]=0,tbl_PlanilhaB[[#This Row],[Data Início Planej.]]&gt;=TODAY()),"Não iniciado",IF(OR(AND(tbl_PlanilhaB[[#This Row],[% Finalizado]]=0,tbl_PlanilhaB[[#This Row],[Data Início Planej.]]&lt;=TODAY()),G37&lt;TODAY()),"Atrasado",IF(AND(H37="",E37&lt;&gt;"",E37&lt;=TODAY()),"Atrasado","Em andamento"))))</f>
        <v>Não iniciado</v>
      </c>
      <c r="M37" s="53"/>
      <c r="N37" s="53"/>
      <c r="O37" s="38" t="e">
        <f>tbl_PlanilhaB[[#This Row],[Data Fim Planej.]]-tbl_PlanilhaB[[#This Row],[Data Início Planej.]]</f>
        <v>#VALUE!</v>
      </c>
      <c r="P37" s="38" t="e">
        <f>IFERROR(tbl_PlanilhaB[[#This Row],[Data Fim Real]]-tbl_PlanilhaB[[#This Row],[Data Início Real]],tbl_PlanilhaB[[#This Row],[Data Fim Planej.]]-tbl_PlanilhaB[[#This Row],[Data Início Planej.]])</f>
        <v>#VALUE!</v>
      </c>
      <c r="Q37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38" spans="1:17">
      <c r="A38" s="62" t="s">
        <v>520</v>
      </c>
      <c r="B38" s="26" t="s">
        <v>62</v>
      </c>
      <c r="C38" s="26" t="s">
        <v>483</v>
      </c>
      <c r="D38" s="34" t="s">
        <v>34</v>
      </c>
      <c r="E38" s="35" t="s">
        <v>491</v>
      </c>
      <c r="F38" s="36"/>
      <c r="G38" s="40" t="str">
        <f t="shared" si="2"/>
        <v/>
      </c>
      <c r="H38" s="35"/>
      <c r="I38" s="36"/>
      <c r="J38" s="29" t="str">
        <f t="shared" si="3"/>
        <v/>
      </c>
      <c r="K38" s="37"/>
      <c r="L38" s="28" t="str">
        <f ca="1">IF(K38=1,"Concluído",IF(AND(tbl_PlanilhaB[[#This Row],[% Finalizado]]=0,tbl_PlanilhaB[[#This Row],[Data Início Planej.]]&gt;=TODAY()),"Não iniciado",IF(OR(AND(tbl_PlanilhaB[[#This Row],[% Finalizado]]=0,tbl_PlanilhaB[[#This Row],[Data Início Planej.]]&lt;=TODAY()),G38&lt;TODAY()),"Atrasado",IF(AND(H38="",E38&lt;&gt;"",E38&lt;=TODAY()),"Atrasado","Em andamento"))))</f>
        <v>Não iniciado</v>
      </c>
      <c r="M38" s="53"/>
      <c r="N38" s="53"/>
      <c r="O38" s="38" t="e">
        <f>tbl_PlanilhaB[[#This Row],[Data Fim Planej.]]-tbl_PlanilhaB[[#This Row],[Data Início Planej.]]</f>
        <v>#VALUE!</v>
      </c>
      <c r="P38" s="38" t="e">
        <f>IFERROR(tbl_PlanilhaB[[#This Row],[Data Fim Real]]-tbl_PlanilhaB[[#This Row],[Data Início Real]],tbl_PlanilhaB[[#This Row],[Data Fim Planej.]]-tbl_PlanilhaB[[#This Row],[Data Início Planej.]])</f>
        <v>#VALUE!</v>
      </c>
      <c r="Q38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39" spans="1:17">
      <c r="A39" s="62" t="s">
        <v>521</v>
      </c>
      <c r="B39" s="26" t="s">
        <v>64</v>
      </c>
      <c r="C39" s="58" t="s">
        <v>509</v>
      </c>
      <c r="D39" s="34" t="s">
        <v>34</v>
      </c>
      <c r="E39" s="35">
        <v>45369</v>
      </c>
      <c r="F39" s="36">
        <v>4</v>
      </c>
      <c r="G39" s="40">
        <f t="shared" si="2"/>
        <v>45373</v>
      </c>
      <c r="H39" s="35">
        <v>45369</v>
      </c>
      <c r="I39" s="36">
        <v>4</v>
      </c>
      <c r="J39" s="29">
        <f t="shared" si="3"/>
        <v>45373</v>
      </c>
      <c r="K39" s="37">
        <v>1</v>
      </c>
      <c r="L39" s="28" t="str">
        <f ca="1">IF(K39=1,"Concluído",IF(AND(tbl_PlanilhaB[[#This Row],[% Finalizado]]=0,tbl_PlanilhaB[[#This Row],[Data Início Planej.]]&gt;=TODAY()),"Não iniciado",IF(OR(AND(tbl_PlanilhaB[[#This Row],[% Finalizado]]=0,tbl_PlanilhaB[[#This Row],[Data Início Planej.]]&lt;=TODAY()),G39&lt;TODAY()),"Atrasado",IF(AND(H39="",E39&lt;&gt;"",E39&lt;=TODAY()),"Atrasado","Em andamento"))))</f>
        <v>Concluído</v>
      </c>
      <c r="M39" s="53"/>
      <c r="N39" s="53"/>
      <c r="O39" s="38">
        <f>tbl_PlanilhaB[[#This Row],[Data Fim Planej.]]-tbl_PlanilhaB[[#This Row],[Data Início Planej.]]</f>
        <v>4</v>
      </c>
      <c r="P39" s="38">
        <f>IFERROR(tbl_PlanilhaB[[#This Row],[Data Fim Real]]-tbl_PlanilhaB[[#This Row],[Data Início Real]],tbl_PlanilhaB[[#This Row],[Data Fim Planej.]]-tbl_PlanilhaB[[#This Row],[Data Início Planej.]])</f>
        <v>4</v>
      </c>
      <c r="Q3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40" spans="1:17">
      <c r="A40" s="62" t="s">
        <v>522</v>
      </c>
      <c r="B40" s="26" t="s">
        <v>64</v>
      </c>
      <c r="C40" s="59" t="s">
        <v>480</v>
      </c>
      <c r="D40" s="34" t="s">
        <v>481</v>
      </c>
      <c r="E40" s="35">
        <v>45373</v>
      </c>
      <c r="F40" s="36">
        <v>1</v>
      </c>
      <c r="G40" s="40">
        <f t="shared" si="2"/>
        <v>45376</v>
      </c>
      <c r="H40" s="35">
        <v>45373</v>
      </c>
      <c r="I40" s="36">
        <v>1</v>
      </c>
      <c r="J40" s="29">
        <f t="shared" si="3"/>
        <v>45376</v>
      </c>
      <c r="K40" s="37">
        <v>1</v>
      </c>
      <c r="L40" s="28" t="str">
        <f ca="1">IF(K40=1,"Concluído",IF(AND(tbl_PlanilhaB[[#This Row],[% Finalizado]]=0,tbl_PlanilhaB[[#This Row],[Data Início Planej.]]&gt;=TODAY()),"Não iniciado",IF(OR(AND(tbl_PlanilhaB[[#This Row],[% Finalizado]]=0,tbl_PlanilhaB[[#This Row],[Data Início Planej.]]&lt;=TODAY()),G40&lt;TODAY()),"Atrasado",IF(AND(H40="",E40&lt;&gt;"",E40&lt;=TODAY()),"Atrasado","Em andamento"))))</f>
        <v>Concluído</v>
      </c>
      <c r="M40" s="53"/>
      <c r="N40" s="54"/>
      <c r="O40" s="38">
        <f>tbl_PlanilhaB[[#This Row],[Data Fim Planej.]]-tbl_PlanilhaB[[#This Row],[Data Início Planej.]]</f>
        <v>3</v>
      </c>
      <c r="P40" s="38">
        <f>IFERROR(tbl_PlanilhaB[[#This Row],[Data Fim Real]]-tbl_PlanilhaB[[#This Row],[Data Início Real]],tbl_PlanilhaB[[#This Row],[Data Fim Planej.]]-tbl_PlanilhaB[[#This Row],[Data Início Planej.]])</f>
        <v>3</v>
      </c>
      <c r="Q4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41" spans="1:17">
      <c r="A41" s="62" t="s">
        <v>523</v>
      </c>
      <c r="B41" s="26" t="s">
        <v>64</v>
      </c>
      <c r="C41" s="26" t="s">
        <v>496</v>
      </c>
      <c r="D41" s="34" t="s">
        <v>34</v>
      </c>
      <c r="E41" s="35">
        <v>45381</v>
      </c>
      <c r="F41" s="36">
        <v>30</v>
      </c>
      <c r="G41" s="40">
        <f t="shared" si="2"/>
        <v>45422</v>
      </c>
      <c r="H41" s="35">
        <v>45381</v>
      </c>
      <c r="I41" s="36"/>
      <c r="J41" s="29" t="str">
        <f t="shared" si="3"/>
        <v/>
      </c>
      <c r="K41" s="37">
        <v>1</v>
      </c>
      <c r="L41" s="28" t="str">
        <f ca="1">IF(K41=1,"Concluído",IF(AND(tbl_PlanilhaB[[#This Row],[% Finalizado]]=0,tbl_PlanilhaB[[#This Row],[Data Início Planej.]]&gt;=TODAY()),"Não iniciado",IF(OR(AND(tbl_PlanilhaB[[#This Row],[% Finalizado]]=0,tbl_PlanilhaB[[#This Row],[Data Início Planej.]]&lt;=TODAY()),G41&lt;TODAY()),"Atrasado",IF(AND(H41="",E41&lt;&gt;"",E41&lt;=TODAY()),"Atrasado","Em andamento"))))</f>
        <v>Concluído</v>
      </c>
      <c r="M41" s="53"/>
      <c r="N41" s="54"/>
      <c r="O41" s="38">
        <f>tbl_PlanilhaB[[#This Row],[Data Fim Planej.]]-tbl_PlanilhaB[[#This Row],[Data Início Planej.]]</f>
        <v>41</v>
      </c>
      <c r="P41" s="38">
        <f>IFERROR(tbl_PlanilhaB[[#This Row],[Data Fim Real]]-tbl_PlanilhaB[[#This Row],[Data Início Real]],tbl_PlanilhaB[[#This Row],[Data Fim Planej.]]-tbl_PlanilhaB[[#This Row],[Data Início Planej.]])</f>
        <v>41</v>
      </c>
      <c r="Q41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42" spans="1:17">
      <c r="A42" s="62" t="s">
        <v>524</v>
      </c>
      <c r="B42" s="26" t="s">
        <v>64</v>
      </c>
      <c r="C42" s="26" t="s">
        <v>525</v>
      </c>
      <c r="D42" s="34" t="s">
        <v>34</v>
      </c>
      <c r="E42" s="35" t="s">
        <v>491</v>
      </c>
      <c r="F42" s="36"/>
      <c r="G42" s="40" t="str">
        <f t="shared" si="2"/>
        <v/>
      </c>
      <c r="H42" s="35"/>
      <c r="I42" s="36"/>
      <c r="J42" s="29" t="str">
        <f t="shared" si="3"/>
        <v/>
      </c>
      <c r="K42" s="37"/>
      <c r="L42" s="28" t="str">
        <f ca="1">IF(K42=1,"Concluído",IF(AND(tbl_PlanilhaB[[#This Row],[% Finalizado]]=0,tbl_PlanilhaB[[#This Row],[Data Início Planej.]]&gt;=TODAY()),"Não iniciado",IF(OR(AND(tbl_PlanilhaB[[#This Row],[% Finalizado]]=0,tbl_PlanilhaB[[#This Row],[Data Início Planej.]]&lt;=TODAY()),G42&lt;TODAY()),"Atrasado",IF(AND(H42="",E42&lt;&gt;"",E42&lt;=TODAY()),"Atrasado","Em andamento"))))</f>
        <v>Não iniciado</v>
      </c>
      <c r="M42" s="53"/>
      <c r="N42" s="54"/>
      <c r="O42" s="38" t="e">
        <f>tbl_PlanilhaB[[#This Row],[Data Fim Planej.]]-tbl_PlanilhaB[[#This Row],[Data Início Planej.]]</f>
        <v>#VALUE!</v>
      </c>
      <c r="P42" s="38" t="e">
        <f>IFERROR(tbl_PlanilhaB[[#This Row],[Data Fim Real]]-tbl_PlanilhaB[[#This Row],[Data Início Real]],tbl_PlanilhaB[[#This Row],[Data Fim Planej.]]-tbl_PlanilhaB[[#This Row],[Data Início Planej.]])</f>
        <v>#VALUE!</v>
      </c>
      <c r="Q42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43" spans="1:17">
      <c r="A43" s="62" t="s">
        <v>526</v>
      </c>
      <c r="B43" s="26" t="s">
        <v>65</v>
      </c>
      <c r="C43" s="58" t="s">
        <v>509</v>
      </c>
      <c r="D43" s="34" t="s">
        <v>23</v>
      </c>
      <c r="E43" s="35">
        <v>45256</v>
      </c>
      <c r="F43" s="36">
        <v>4</v>
      </c>
      <c r="G43" s="40">
        <f t="shared" si="2"/>
        <v>45260</v>
      </c>
      <c r="H43" s="35">
        <v>45256</v>
      </c>
      <c r="I43" s="36">
        <v>4</v>
      </c>
      <c r="J43" s="29">
        <f t="shared" si="3"/>
        <v>45260</v>
      </c>
      <c r="K43" s="37">
        <v>1</v>
      </c>
      <c r="L43" s="28" t="str">
        <f ca="1">IF(K43=1,"Concluído",IF(AND(tbl_PlanilhaB[[#This Row],[% Finalizado]]=0,tbl_PlanilhaB[[#This Row],[Data Início Planej.]]&gt;=TODAY()),"Não iniciado",IF(OR(AND(tbl_PlanilhaB[[#This Row],[% Finalizado]]=0,tbl_PlanilhaB[[#This Row],[Data Início Planej.]]&lt;=TODAY()),G43&lt;TODAY()),"Atrasado",IF(AND(H43="",E43&lt;&gt;"",E43&lt;=TODAY()),"Atrasado","Em andamento"))))</f>
        <v>Concluído</v>
      </c>
      <c r="M43" s="53"/>
      <c r="N43" s="54"/>
      <c r="O43" s="38">
        <f>tbl_PlanilhaB[[#This Row],[Data Fim Planej.]]-tbl_PlanilhaB[[#This Row],[Data Início Planej.]]</f>
        <v>4</v>
      </c>
      <c r="P43" s="38">
        <f>IFERROR(tbl_PlanilhaB[[#This Row],[Data Fim Real]]-tbl_PlanilhaB[[#This Row],[Data Início Real]],tbl_PlanilhaB[[#This Row],[Data Fim Planej.]]-tbl_PlanilhaB[[#This Row],[Data Início Planej.]])</f>
        <v>4</v>
      </c>
      <c r="Q4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44" spans="1:17">
      <c r="A44" s="62" t="s">
        <v>527</v>
      </c>
      <c r="B44" s="26" t="s">
        <v>65</v>
      </c>
      <c r="C44" s="59" t="s">
        <v>480</v>
      </c>
      <c r="D44" s="34" t="s">
        <v>481</v>
      </c>
      <c r="E44" s="35">
        <v>45257</v>
      </c>
      <c r="F44" s="36">
        <v>1</v>
      </c>
      <c r="G44" s="40">
        <f t="shared" si="2"/>
        <v>45258</v>
      </c>
      <c r="H44" s="35">
        <v>45257</v>
      </c>
      <c r="I44" s="36">
        <v>1</v>
      </c>
      <c r="J44" s="29">
        <f t="shared" si="3"/>
        <v>45258</v>
      </c>
      <c r="K44" s="37">
        <v>1</v>
      </c>
      <c r="L44" s="28" t="str">
        <f ca="1">IF(K44=1,"Concluído",IF(AND(tbl_PlanilhaB[[#This Row],[% Finalizado]]=0,tbl_PlanilhaB[[#This Row],[Data Início Planej.]]&gt;=TODAY()),"Não iniciado",IF(OR(AND(tbl_PlanilhaB[[#This Row],[% Finalizado]]=0,tbl_PlanilhaB[[#This Row],[Data Início Planej.]]&lt;=TODAY()),G44&lt;TODAY()),"Atrasado",IF(AND(H44="",E44&lt;&gt;"",E44&lt;=TODAY()),"Atrasado","Em andamento"))))</f>
        <v>Concluído</v>
      </c>
      <c r="M44" s="53"/>
      <c r="N44" s="54"/>
      <c r="O44" s="38">
        <f>tbl_PlanilhaB[[#This Row],[Data Fim Planej.]]-tbl_PlanilhaB[[#This Row],[Data Início Planej.]]</f>
        <v>1</v>
      </c>
      <c r="P44" s="38">
        <f>IFERROR(tbl_PlanilhaB[[#This Row],[Data Fim Real]]-tbl_PlanilhaB[[#This Row],[Data Início Real]],tbl_PlanilhaB[[#This Row],[Data Fim Planej.]]-tbl_PlanilhaB[[#This Row],[Data Início Planej.]])</f>
        <v>1</v>
      </c>
      <c r="Q4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5" spans="1:17">
      <c r="A45" s="62" t="s">
        <v>528</v>
      </c>
      <c r="B45" s="26" t="s">
        <v>65</v>
      </c>
      <c r="C45" s="26" t="s">
        <v>496</v>
      </c>
      <c r="D45" s="34" t="s">
        <v>23</v>
      </c>
      <c r="E45" s="35">
        <v>45390</v>
      </c>
      <c r="F45" s="36">
        <v>3</v>
      </c>
      <c r="G45" s="40">
        <f t="shared" si="2"/>
        <v>45393</v>
      </c>
      <c r="H45" s="35">
        <v>45390</v>
      </c>
      <c r="I45" s="36">
        <v>3</v>
      </c>
      <c r="J45" s="29">
        <f t="shared" si="3"/>
        <v>45393</v>
      </c>
      <c r="K45" s="37">
        <v>1</v>
      </c>
      <c r="L45" s="28" t="str">
        <f ca="1">IF(K45=1,"Concluído",IF(AND(tbl_PlanilhaB[[#This Row],[% Finalizado]]=0,tbl_PlanilhaB[[#This Row],[Data Início Planej.]]&gt;=TODAY()),"Não iniciado",IF(OR(AND(tbl_PlanilhaB[[#This Row],[% Finalizado]]=0,tbl_PlanilhaB[[#This Row],[Data Início Planej.]]&lt;=TODAY()),G45&lt;TODAY()),"Atrasado",IF(AND(H45="",E45&lt;&gt;"",E45&lt;=TODAY()),"Atrasado","Em andamento"))))</f>
        <v>Concluído</v>
      </c>
      <c r="M45" s="53"/>
      <c r="N45" s="54"/>
      <c r="O45" s="38">
        <f>tbl_PlanilhaB[[#This Row],[Data Fim Planej.]]-tbl_PlanilhaB[[#This Row],[Data Início Planej.]]</f>
        <v>3</v>
      </c>
      <c r="P45" s="38">
        <f>IFERROR(tbl_PlanilhaB[[#This Row],[Data Fim Real]]-tbl_PlanilhaB[[#This Row],[Data Início Real]],tbl_PlanilhaB[[#This Row],[Data Fim Planej.]]-tbl_PlanilhaB[[#This Row],[Data Início Planej.]])</f>
        <v>3</v>
      </c>
      <c r="Q4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46" spans="1:17">
      <c r="A46" s="62" t="s">
        <v>529</v>
      </c>
      <c r="B46" s="26" t="s">
        <v>65</v>
      </c>
      <c r="C46" s="26" t="s">
        <v>483</v>
      </c>
      <c r="D46" s="34" t="s">
        <v>23</v>
      </c>
      <c r="E46" s="35">
        <v>45394</v>
      </c>
      <c r="F46" s="36">
        <v>1</v>
      </c>
      <c r="G46" s="40">
        <f t="shared" si="2"/>
        <v>45397</v>
      </c>
      <c r="H46" s="35">
        <v>45394</v>
      </c>
      <c r="I46" s="36">
        <v>1</v>
      </c>
      <c r="J46" s="29">
        <f t="shared" si="3"/>
        <v>45397</v>
      </c>
      <c r="K46" s="37">
        <v>1</v>
      </c>
      <c r="L46" s="28" t="str">
        <f ca="1">IF(K46=1,"Concluído",IF(AND(tbl_PlanilhaB[[#This Row],[% Finalizado]]=0,tbl_PlanilhaB[[#This Row],[Data Início Planej.]]&gt;=TODAY()),"Não iniciado",IF(OR(AND(tbl_PlanilhaB[[#This Row],[% Finalizado]]=0,tbl_PlanilhaB[[#This Row],[Data Início Planej.]]&lt;=TODAY()),G46&lt;TODAY()),"Atrasado",IF(AND(H46="",E46&lt;&gt;"",E46&lt;=TODAY()),"Atrasado","Em andamento"))))</f>
        <v>Concluído</v>
      </c>
      <c r="M46" s="53"/>
      <c r="N46" s="54"/>
      <c r="O46" s="38">
        <f>tbl_PlanilhaB[[#This Row],[Data Fim Planej.]]-tbl_PlanilhaB[[#This Row],[Data Início Planej.]]</f>
        <v>3</v>
      </c>
      <c r="P46" s="38">
        <f>IFERROR(tbl_PlanilhaB[[#This Row],[Data Fim Real]]-tbl_PlanilhaB[[#This Row],[Data Início Real]],tbl_PlanilhaB[[#This Row],[Data Fim Planej.]]-tbl_PlanilhaB[[#This Row],[Data Início Planej.]])</f>
        <v>3</v>
      </c>
      <c r="Q4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47" spans="1:17">
      <c r="A47" s="62" t="s">
        <v>530</v>
      </c>
      <c r="B47" s="26" t="s">
        <v>67</v>
      </c>
      <c r="C47" s="58" t="s">
        <v>509</v>
      </c>
      <c r="D47" s="34" t="s">
        <v>34</v>
      </c>
      <c r="E47" s="35">
        <v>45287</v>
      </c>
      <c r="F47" s="36">
        <v>10</v>
      </c>
      <c r="G47" s="40">
        <f t="shared" si="2"/>
        <v>45301</v>
      </c>
      <c r="H47" s="35">
        <v>45306</v>
      </c>
      <c r="I47" s="36"/>
      <c r="J47" s="29" t="str">
        <f t="shared" si="3"/>
        <v/>
      </c>
      <c r="K47" s="37">
        <v>0.5</v>
      </c>
      <c r="L47" s="28" t="str">
        <f ca="1">IF(K47=1,"Concluído",IF(AND(tbl_PlanilhaB[[#This Row],[% Finalizado]]=0,tbl_PlanilhaB[[#This Row],[Data Início Planej.]]&gt;=TODAY()),"Não iniciado",IF(OR(AND(tbl_PlanilhaB[[#This Row],[% Finalizado]]=0,tbl_PlanilhaB[[#This Row],[Data Início Planej.]]&lt;=TODAY()),G47&lt;TODAY()),"Atrasado",IF(AND(H47="",E47&lt;&gt;"",E47&lt;=TODAY()),"Atrasado","Em andamento"))))</f>
        <v>Atrasado</v>
      </c>
      <c r="M47" s="53"/>
      <c r="N47" s="54"/>
      <c r="O47" s="38">
        <f>tbl_PlanilhaB[[#This Row],[Data Fim Planej.]]-tbl_PlanilhaB[[#This Row],[Data Início Planej.]]</f>
        <v>14</v>
      </c>
      <c r="P47" s="38">
        <f>IFERROR(tbl_PlanilhaB[[#This Row],[Data Fim Real]]-tbl_PlanilhaB[[#This Row],[Data Início Real]],tbl_PlanilhaB[[#This Row],[Data Fim Planej.]]-tbl_PlanilhaB[[#This Row],[Data Início Planej.]])</f>
        <v>14</v>
      </c>
      <c r="Q47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48" spans="1:17">
      <c r="A48" s="62" t="s">
        <v>531</v>
      </c>
      <c r="B48" s="26" t="s">
        <v>67</v>
      </c>
      <c r="C48" s="59" t="s">
        <v>480</v>
      </c>
      <c r="D48" s="34" t="s">
        <v>481</v>
      </c>
      <c r="E48" s="35" t="s">
        <v>491</v>
      </c>
      <c r="F48" s="36"/>
      <c r="G48" s="40" t="str">
        <f t="shared" si="2"/>
        <v/>
      </c>
      <c r="H48" s="35"/>
      <c r="I48" s="36"/>
      <c r="J48" s="29" t="str">
        <f t="shared" si="3"/>
        <v/>
      </c>
      <c r="K48" s="37"/>
      <c r="L48" s="28" t="str">
        <f ca="1">IF(K48=1,"Concluído",IF(AND(tbl_PlanilhaB[[#This Row],[% Finalizado]]=0,tbl_PlanilhaB[[#This Row],[Data Início Planej.]]&gt;=TODAY()),"Não iniciado",IF(OR(AND(tbl_PlanilhaB[[#This Row],[% Finalizado]]=0,tbl_PlanilhaB[[#This Row],[Data Início Planej.]]&lt;=TODAY()),G48&lt;TODAY()),"Atrasado",IF(AND(H48="",E48&lt;&gt;"",E48&lt;=TODAY()),"Atrasado","Em andamento"))))</f>
        <v>Não iniciado</v>
      </c>
      <c r="M48" s="53"/>
      <c r="N48" s="54"/>
      <c r="O48" s="38" t="e">
        <f>tbl_PlanilhaB[[#This Row],[Data Fim Planej.]]-tbl_PlanilhaB[[#This Row],[Data Início Planej.]]</f>
        <v>#VALUE!</v>
      </c>
      <c r="P48" s="38" t="e">
        <f>IFERROR(tbl_PlanilhaB[[#This Row],[Data Fim Real]]-tbl_PlanilhaB[[#This Row],[Data Início Real]],tbl_PlanilhaB[[#This Row],[Data Fim Planej.]]-tbl_PlanilhaB[[#This Row],[Data Início Planej.]])</f>
        <v>#VALUE!</v>
      </c>
      <c r="Q48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49" spans="1:17">
      <c r="A49" s="62" t="s">
        <v>532</v>
      </c>
      <c r="B49" s="26" t="s">
        <v>67</v>
      </c>
      <c r="C49" s="26" t="s">
        <v>496</v>
      </c>
      <c r="D49" s="34" t="s">
        <v>34</v>
      </c>
      <c r="E49" s="35" t="s">
        <v>491</v>
      </c>
      <c r="F49" s="36"/>
      <c r="G49" s="40" t="str">
        <f t="shared" si="2"/>
        <v/>
      </c>
      <c r="H49" s="35"/>
      <c r="I49" s="36"/>
      <c r="J49" s="29" t="str">
        <f t="shared" si="3"/>
        <v/>
      </c>
      <c r="K49" s="37"/>
      <c r="L49" s="28" t="str">
        <f ca="1">IF(K49=1,"Concluído",IF(AND(tbl_PlanilhaB[[#This Row],[% Finalizado]]=0,tbl_PlanilhaB[[#This Row],[Data Início Planej.]]&gt;=TODAY()),"Não iniciado",IF(OR(AND(tbl_PlanilhaB[[#This Row],[% Finalizado]]=0,tbl_PlanilhaB[[#This Row],[Data Início Planej.]]&lt;=TODAY()),G49&lt;TODAY()),"Atrasado",IF(AND(H49="",E49&lt;&gt;"",E49&lt;=TODAY()),"Atrasado","Em andamento"))))</f>
        <v>Não iniciado</v>
      </c>
      <c r="M49" s="53"/>
      <c r="N49" s="54"/>
      <c r="O49" s="38" t="e">
        <f>tbl_PlanilhaB[[#This Row],[Data Fim Planej.]]-tbl_PlanilhaB[[#This Row],[Data Início Planej.]]</f>
        <v>#VALUE!</v>
      </c>
      <c r="P49" s="38" t="e">
        <f>IFERROR(tbl_PlanilhaB[[#This Row],[Data Fim Real]]-tbl_PlanilhaB[[#This Row],[Data Início Real]],tbl_PlanilhaB[[#This Row],[Data Fim Planej.]]-tbl_PlanilhaB[[#This Row],[Data Início Planej.]])</f>
        <v>#VALUE!</v>
      </c>
      <c r="Q49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0" spans="1:17">
      <c r="A50" s="62" t="s">
        <v>533</v>
      </c>
      <c r="B50" s="26" t="s">
        <v>67</v>
      </c>
      <c r="C50" s="26" t="s">
        <v>483</v>
      </c>
      <c r="D50" s="34" t="s">
        <v>34</v>
      </c>
      <c r="E50" s="35" t="s">
        <v>491</v>
      </c>
      <c r="F50" s="36"/>
      <c r="G50" s="40" t="str">
        <f t="shared" si="2"/>
        <v/>
      </c>
      <c r="H50" s="35"/>
      <c r="I50" s="36"/>
      <c r="J50" s="29" t="str">
        <f t="shared" si="3"/>
        <v/>
      </c>
      <c r="K50" s="37"/>
      <c r="L50" s="28" t="str">
        <f ca="1">IF(K50=1,"Concluído",IF(AND(tbl_PlanilhaB[[#This Row],[% Finalizado]]=0,tbl_PlanilhaB[[#This Row],[Data Início Planej.]]&gt;=TODAY()),"Não iniciado",IF(OR(AND(tbl_PlanilhaB[[#This Row],[% Finalizado]]=0,tbl_PlanilhaB[[#This Row],[Data Início Planej.]]&lt;=TODAY()),G50&lt;TODAY()),"Atrasado",IF(AND(H50="",E50&lt;&gt;"",E50&lt;=TODAY()),"Atrasado","Em andamento"))))</f>
        <v>Não iniciado</v>
      </c>
      <c r="M50" s="53"/>
      <c r="N50" s="54"/>
      <c r="O50" s="38" t="e">
        <f>tbl_PlanilhaB[[#This Row],[Data Fim Planej.]]-tbl_PlanilhaB[[#This Row],[Data Início Planej.]]</f>
        <v>#VALUE!</v>
      </c>
      <c r="P50" s="38" t="e">
        <f>IFERROR(tbl_PlanilhaB[[#This Row],[Data Fim Real]]-tbl_PlanilhaB[[#This Row],[Data Início Real]],tbl_PlanilhaB[[#This Row],[Data Fim Planej.]]-tbl_PlanilhaB[[#This Row],[Data Início Planej.]])</f>
        <v>#VALUE!</v>
      </c>
      <c r="Q50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1" spans="1:17">
      <c r="A51" s="62" t="s">
        <v>534</v>
      </c>
      <c r="B51" s="26" t="s">
        <v>69</v>
      </c>
      <c r="C51" s="58" t="s">
        <v>509</v>
      </c>
      <c r="D51" s="34" t="s">
        <v>23</v>
      </c>
      <c r="E51" s="35">
        <v>45328</v>
      </c>
      <c r="F51" s="36">
        <v>10</v>
      </c>
      <c r="G51" s="40">
        <f t="shared" si="2"/>
        <v>45342</v>
      </c>
      <c r="H51" s="35">
        <v>45328</v>
      </c>
      <c r="I51" s="36">
        <v>10</v>
      </c>
      <c r="J51" s="29">
        <f t="shared" si="3"/>
        <v>45342</v>
      </c>
      <c r="K51" s="37">
        <v>1</v>
      </c>
      <c r="L51" s="28" t="str">
        <f ca="1">IF(K51=1,"Concluído",IF(AND(tbl_PlanilhaB[[#This Row],[% Finalizado]]=0,tbl_PlanilhaB[[#This Row],[Data Início Planej.]]&gt;=TODAY()),"Não iniciado",IF(OR(AND(tbl_PlanilhaB[[#This Row],[% Finalizado]]=0,tbl_PlanilhaB[[#This Row],[Data Início Planej.]]&lt;=TODAY()),G51&lt;TODAY()),"Atrasado",IF(AND(H51="",E51&lt;&gt;"",E51&lt;=TODAY()),"Atrasado","Em andamento"))))</f>
        <v>Concluído</v>
      </c>
      <c r="M51" s="53"/>
      <c r="N51" s="54"/>
      <c r="O51" s="38">
        <f>tbl_PlanilhaB[[#This Row],[Data Fim Planej.]]-tbl_PlanilhaB[[#This Row],[Data Início Planej.]]</f>
        <v>14</v>
      </c>
      <c r="P51" s="38">
        <f>IFERROR(tbl_PlanilhaB[[#This Row],[Data Fim Real]]-tbl_PlanilhaB[[#This Row],[Data Início Real]],tbl_PlanilhaB[[#This Row],[Data Fim Planej.]]-tbl_PlanilhaB[[#This Row],[Data Início Planej.]])</f>
        <v>14</v>
      </c>
      <c r="Q5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14</v>
      </c>
    </row>
    <row r="52" spans="1:17">
      <c r="A52" s="62" t="s">
        <v>535</v>
      </c>
      <c r="B52" s="26" t="s">
        <v>69</v>
      </c>
      <c r="C52" s="59" t="s">
        <v>480</v>
      </c>
      <c r="D52" s="34" t="s">
        <v>481</v>
      </c>
      <c r="E52" s="35">
        <v>45342</v>
      </c>
      <c r="F52" s="36">
        <v>1</v>
      </c>
      <c r="G52" s="40">
        <f t="shared" si="2"/>
        <v>45343</v>
      </c>
      <c r="H52" s="35">
        <v>45342</v>
      </c>
      <c r="I52" s="36">
        <v>1</v>
      </c>
      <c r="J52" s="29">
        <f t="shared" si="3"/>
        <v>45343</v>
      </c>
      <c r="K52" s="37">
        <v>1</v>
      </c>
      <c r="L52" s="28" t="str">
        <f ca="1">IF(K52=1,"Concluído",IF(AND(tbl_PlanilhaB[[#This Row],[% Finalizado]]=0,tbl_PlanilhaB[[#This Row],[Data Início Planej.]]&gt;=TODAY()),"Não iniciado",IF(OR(AND(tbl_PlanilhaB[[#This Row],[% Finalizado]]=0,tbl_PlanilhaB[[#This Row],[Data Início Planej.]]&lt;=TODAY()),G52&lt;TODAY()),"Atrasado",IF(AND(H52="",E52&lt;&gt;"",E52&lt;=TODAY()),"Atrasado","Em andamento"))))</f>
        <v>Concluído</v>
      </c>
      <c r="M52" s="53"/>
      <c r="N52" s="54"/>
      <c r="O52" s="38">
        <f>tbl_PlanilhaB[[#This Row],[Data Fim Planej.]]-tbl_PlanilhaB[[#This Row],[Data Início Planej.]]</f>
        <v>1</v>
      </c>
      <c r="P52" s="38">
        <f>IFERROR(tbl_PlanilhaB[[#This Row],[Data Fim Real]]-tbl_PlanilhaB[[#This Row],[Data Início Real]],tbl_PlanilhaB[[#This Row],[Data Fim Planej.]]-tbl_PlanilhaB[[#This Row],[Data Início Planej.]])</f>
        <v>1</v>
      </c>
      <c r="Q5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3" spans="1:17">
      <c r="A53" s="62" t="s">
        <v>536</v>
      </c>
      <c r="B53" s="26" t="s">
        <v>69</v>
      </c>
      <c r="C53" s="26" t="s">
        <v>496</v>
      </c>
      <c r="D53" s="34" t="s">
        <v>23</v>
      </c>
      <c r="E53" s="35">
        <v>45385</v>
      </c>
      <c r="F53" s="36">
        <v>5</v>
      </c>
      <c r="G53" s="40">
        <f t="shared" si="2"/>
        <v>45392</v>
      </c>
      <c r="H53" s="35">
        <v>45385</v>
      </c>
      <c r="I53" s="36">
        <v>5</v>
      </c>
      <c r="J53" s="29">
        <f t="shared" si="3"/>
        <v>45392</v>
      </c>
      <c r="K53" s="37">
        <v>1</v>
      </c>
      <c r="L53" s="28" t="str">
        <f ca="1">IF(K53=1,"Concluído",IF(AND(tbl_PlanilhaB[[#This Row],[% Finalizado]]=0,tbl_PlanilhaB[[#This Row],[Data Início Planej.]]&gt;=TODAY()),"Não iniciado",IF(OR(AND(tbl_PlanilhaB[[#This Row],[% Finalizado]]=0,tbl_PlanilhaB[[#This Row],[Data Início Planej.]]&lt;=TODAY()),G53&lt;TODAY()),"Atrasado",IF(AND(H53="",E53&lt;&gt;"",E53&lt;=TODAY()),"Atrasado","Em andamento"))))</f>
        <v>Concluído</v>
      </c>
      <c r="M53" s="53"/>
      <c r="N53" s="54"/>
      <c r="O53" s="38">
        <f>tbl_PlanilhaB[[#This Row],[Data Fim Planej.]]-tbl_PlanilhaB[[#This Row],[Data Início Planej.]]</f>
        <v>7</v>
      </c>
      <c r="P53" s="38">
        <f>IFERROR(tbl_PlanilhaB[[#This Row],[Data Fim Real]]-tbl_PlanilhaB[[#This Row],[Data Início Real]],tbl_PlanilhaB[[#This Row],[Data Fim Planej.]]-tbl_PlanilhaB[[#This Row],[Data Início Planej.]])</f>
        <v>7</v>
      </c>
      <c r="Q5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54" spans="1:17">
      <c r="A54" s="62" t="s">
        <v>537</v>
      </c>
      <c r="B54" s="26" t="s">
        <v>69</v>
      </c>
      <c r="C54" s="26" t="s">
        <v>483</v>
      </c>
      <c r="D54" s="34" t="s">
        <v>23</v>
      </c>
      <c r="E54" s="35" t="s">
        <v>491</v>
      </c>
      <c r="F54" s="36"/>
      <c r="G54" s="40" t="str">
        <f t="shared" si="2"/>
        <v/>
      </c>
      <c r="H54" s="35"/>
      <c r="I54" s="36"/>
      <c r="J54" s="29" t="str">
        <f t="shared" si="3"/>
        <v/>
      </c>
      <c r="K54" s="37"/>
      <c r="L54" s="28" t="str">
        <f ca="1">IF(K54=1,"Concluído",IF(AND(tbl_PlanilhaB[[#This Row],[% Finalizado]]=0,tbl_PlanilhaB[[#This Row],[Data Início Planej.]]&gt;=TODAY()),"Não iniciado",IF(OR(AND(tbl_PlanilhaB[[#This Row],[% Finalizado]]=0,tbl_PlanilhaB[[#This Row],[Data Início Planej.]]&lt;=TODAY()),G54&lt;TODAY()),"Atrasado",IF(AND(H54="",E54&lt;&gt;"",E54&lt;=TODAY()),"Atrasado","Em andamento"))))</f>
        <v>Não iniciado</v>
      </c>
      <c r="M54" s="53"/>
      <c r="N54" s="54"/>
      <c r="O54" s="38" t="e">
        <f>tbl_PlanilhaB[[#This Row],[Data Fim Planej.]]-tbl_PlanilhaB[[#This Row],[Data Início Planej.]]</f>
        <v>#VALUE!</v>
      </c>
      <c r="P54" s="38" t="e">
        <f>IFERROR(tbl_PlanilhaB[[#This Row],[Data Fim Real]]-tbl_PlanilhaB[[#This Row],[Data Início Real]],tbl_PlanilhaB[[#This Row],[Data Fim Planej.]]-tbl_PlanilhaB[[#This Row],[Data Início Planej.]])</f>
        <v>#VALUE!</v>
      </c>
      <c r="Q54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5" spans="1:17">
      <c r="A55" s="62" t="s">
        <v>538</v>
      </c>
      <c r="B55" s="26" t="s">
        <v>70</v>
      </c>
      <c r="C55" s="58" t="s">
        <v>509</v>
      </c>
      <c r="D55" s="34" t="s">
        <v>23</v>
      </c>
      <c r="E55" s="35">
        <v>45385</v>
      </c>
      <c r="F55" s="36">
        <v>5</v>
      </c>
      <c r="G55" s="40">
        <f t="shared" si="2"/>
        <v>45392</v>
      </c>
      <c r="H55" s="35">
        <v>45385</v>
      </c>
      <c r="I55" s="36">
        <v>5</v>
      </c>
      <c r="J55" s="29">
        <f t="shared" si="3"/>
        <v>45392</v>
      </c>
      <c r="K55" s="37">
        <v>1</v>
      </c>
      <c r="L55" s="28" t="str">
        <f ca="1">IF(K55=1,"Concluído",IF(AND(tbl_PlanilhaB[[#This Row],[% Finalizado]]=0,tbl_PlanilhaB[[#This Row],[Data Início Planej.]]&gt;=TODAY()),"Não iniciado",IF(OR(AND(tbl_PlanilhaB[[#This Row],[% Finalizado]]=0,tbl_PlanilhaB[[#This Row],[Data Início Planej.]]&lt;=TODAY()),G55&lt;TODAY()),"Atrasado",IF(AND(H55="",E55&lt;&gt;"",E55&lt;=TODAY()),"Atrasado","Em andamento"))))</f>
        <v>Concluído</v>
      </c>
      <c r="M55" s="53"/>
      <c r="N55" s="54"/>
      <c r="O55" s="38">
        <f>tbl_PlanilhaB[[#This Row],[Data Fim Planej.]]-tbl_PlanilhaB[[#This Row],[Data Início Planej.]]</f>
        <v>7</v>
      </c>
      <c r="P55" s="38">
        <f>IFERROR(tbl_PlanilhaB[[#This Row],[Data Fim Real]]-tbl_PlanilhaB[[#This Row],[Data Início Real]],tbl_PlanilhaB[[#This Row],[Data Fim Planej.]]-tbl_PlanilhaB[[#This Row],[Data Início Planej.]])</f>
        <v>7</v>
      </c>
      <c r="Q5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56" spans="1:17">
      <c r="A56" s="62" t="s">
        <v>539</v>
      </c>
      <c r="B56" s="26" t="s">
        <v>70</v>
      </c>
      <c r="C56" s="59" t="s">
        <v>480</v>
      </c>
      <c r="D56" s="34" t="s">
        <v>481</v>
      </c>
      <c r="E56" s="35">
        <v>45393</v>
      </c>
      <c r="F56" s="36">
        <v>1</v>
      </c>
      <c r="G56" s="40">
        <f t="shared" si="2"/>
        <v>45394</v>
      </c>
      <c r="H56" s="35">
        <v>45393</v>
      </c>
      <c r="I56" s="36">
        <v>1</v>
      </c>
      <c r="J56" s="29">
        <f t="shared" si="3"/>
        <v>45394</v>
      </c>
      <c r="K56" s="37">
        <v>1</v>
      </c>
      <c r="L56" s="28" t="str">
        <f ca="1">IF(K56=1,"Concluído",IF(AND(tbl_PlanilhaB[[#This Row],[% Finalizado]]=0,tbl_PlanilhaB[[#This Row],[Data Início Planej.]]&gt;=TODAY()),"Não iniciado",IF(OR(AND(tbl_PlanilhaB[[#This Row],[% Finalizado]]=0,tbl_PlanilhaB[[#This Row],[Data Início Planej.]]&lt;=TODAY()),G56&lt;TODAY()),"Atrasado",IF(AND(H56="",E56&lt;&gt;"",E56&lt;=TODAY()),"Atrasado","Em andamento"))))</f>
        <v>Concluído</v>
      </c>
      <c r="M56" s="53"/>
      <c r="N56" s="54"/>
      <c r="O56" s="38">
        <f>tbl_PlanilhaB[[#This Row],[Data Fim Planej.]]-tbl_PlanilhaB[[#This Row],[Data Início Planej.]]</f>
        <v>1</v>
      </c>
      <c r="P56" s="38">
        <f>IFERROR(tbl_PlanilhaB[[#This Row],[Data Fim Real]]-tbl_PlanilhaB[[#This Row],[Data Início Real]],tbl_PlanilhaB[[#This Row],[Data Fim Planej.]]-tbl_PlanilhaB[[#This Row],[Data Início Planej.]])</f>
        <v>1</v>
      </c>
      <c r="Q5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7" spans="1:17">
      <c r="A57" s="62" t="s">
        <v>540</v>
      </c>
      <c r="B57" s="26" t="s">
        <v>70</v>
      </c>
      <c r="C57" s="26" t="s">
        <v>496</v>
      </c>
      <c r="D57" s="34" t="s">
        <v>23</v>
      </c>
      <c r="E57" s="35">
        <v>45397</v>
      </c>
      <c r="F57" s="36">
        <v>10</v>
      </c>
      <c r="G57" s="40">
        <f t="shared" si="2"/>
        <v>45411</v>
      </c>
      <c r="H57" s="35">
        <v>45397</v>
      </c>
      <c r="I57" s="36">
        <v>10</v>
      </c>
      <c r="J57" s="29">
        <f t="shared" si="3"/>
        <v>45411</v>
      </c>
      <c r="K57" s="37">
        <v>1</v>
      </c>
      <c r="L57" s="28" t="str">
        <f ca="1">IF(K57=1,"Concluído",IF(AND(tbl_PlanilhaB[[#This Row],[% Finalizado]]=0,tbl_PlanilhaB[[#This Row],[Data Início Planej.]]&gt;=TODAY()),"Não iniciado",IF(OR(AND(tbl_PlanilhaB[[#This Row],[% Finalizado]]=0,tbl_PlanilhaB[[#This Row],[Data Início Planej.]]&lt;=TODAY()),G57&lt;TODAY()),"Atrasado",IF(AND(H57="",E57&lt;&gt;"",E57&lt;=TODAY()),"Atrasado","Em andamento"))))</f>
        <v>Concluído</v>
      </c>
      <c r="M57" s="53"/>
      <c r="N57" s="54"/>
      <c r="O57" s="38">
        <f>tbl_PlanilhaB[[#This Row],[Data Fim Planej.]]-tbl_PlanilhaB[[#This Row],[Data Início Planej.]]</f>
        <v>14</v>
      </c>
      <c r="P57" s="38">
        <f>IFERROR(tbl_PlanilhaB[[#This Row],[Data Fim Real]]-tbl_PlanilhaB[[#This Row],[Data Início Real]],tbl_PlanilhaB[[#This Row],[Data Fim Planej.]]-tbl_PlanilhaB[[#This Row],[Data Início Planej.]])</f>
        <v>14</v>
      </c>
      <c r="Q5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14</v>
      </c>
    </row>
    <row r="58" spans="1:17">
      <c r="A58" s="62" t="s">
        <v>541</v>
      </c>
      <c r="B58" s="26" t="s">
        <v>70</v>
      </c>
      <c r="C58" s="26" t="s">
        <v>483</v>
      </c>
      <c r="D58" s="34" t="s">
        <v>23</v>
      </c>
      <c r="E58" s="35">
        <v>45411</v>
      </c>
      <c r="F58" s="36">
        <v>2</v>
      </c>
      <c r="G58" s="40">
        <f t="shared" si="2"/>
        <v>45413</v>
      </c>
      <c r="H58" s="35">
        <v>45411</v>
      </c>
      <c r="I58" s="36">
        <v>2</v>
      </c>
      <c r="J58" s="29">
        <f t="shared" si="3"/>
        <v>45413</v>
      </c>
      <c r="K58" s="37">
        <v>1</v>
      </c>
      <c r="L58" s="28" t="str">
        <f ca="1">IF(K58=1,"Concluído",IF(AND(tbl_PlanilhaB[[#This Row],[% Finalizado]]=0,tbl_PlanilhaB[[#This Row],[Data Início Planej.]]&gt;=TODAY()),"Não iniciado",IF(OR(AND(tbl_PlanilhaB[[#This Row],[% Finalizado]]=0,tbl_PlanilhaB[[#This Row],[Data Início Planej.]]&lt;=TODAY()),G58&lt;TODAY()),"Atrasado",IF(AND(H58="",E58&lt;&gt;"",E58&lt;=TODAY()),"Atrasado","Em andamento"))))</f>
        <v>Concluído</v>
      </c>
      <c r="M58" s="53"/>
      <c r="N58" s="54"/>
      <c r="O58" s="38">
        <f>tbl_PlanilhaB[[#This Row],[Data Fim Planej.]]-tbl_PlanilhaB[[#This Row],[Data Início Planej.]]</f>
        <v>2</v>
      </c>
      <c r="P58" s="38">
        <f>IFERROR(tbl_PlanilhaB[[#This Row],[Data Fim Real]]-tbl_PlanilhaB[[#This Row],[Data Início Real]],tbl_PlanilhaB[[#This Row],[Data Fim Planej.]]-tbl_PlanilhaB[[#This Row],[Data Início Planej.]])</f>
        <v>2</v>
      </c>
      <c r="Q5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59" spans="1:17">
      <c r="A59" s="62" t="s">
        <v>542</v>
      </c>
      <c r="B59" s="26" t="s">
        <v>72</v>
      </c>
      <c r="C59" s="58" t="s">
        <v>509</v>
      </c>
      <c r="D59" s="34" t="s">
        <v>23</v>
      </c>
      <c r="E59" s="35">
        <v>45385</v>
      </c>
      <c r="F59" s="36">
        <v>1</v>
      </c>
      <c r="G59" s="40">
        <f t="shared" si="2"/>
        <v>45386</v>
      </c>
      <c r="H59" s="35">
        <v>45385</v>
      </c>
      <c r="I59" s="36">
        <v>1</v>
      </c>
      <c r="J59" s="29">
        <f t="shared" si="3"/>
        <v>45386</v>
      </c>
      <c r="K59" s="37">
        <v>1</v>
      </c>
      <c r="L59" s="28" t="str">
        <f ca="1">IF(K59=1,"Concluído",IF(AND(tbl_PlanilhaB[[#This Row],[% Finalizado]]=0,tbl_PlanilhaB[[#This Row],[Data Início Planej.]]&gt;=TODAY()),"Não iniciado",IF(OR(AND(tbl_PlanilhaB[[#This Row],[% Finalizado]]=0,tbl_PlanilhaB[[#This Row],[Data Início Planej.]]&lt;=TODAY()),G59&lt;TODAY()),"Atrasado",IF(AND(H59="",E59&lt;&gt;"",E59&lt;=TODAY()),"Atrasado","Em andamento"))))</f>
        <v>Concluído</v>
      </c>
      <c r="M59" s="53"/>
      <c r="N59" s="54"/>
      <c r="O59" s="38">
        <f>tbl_PlanilhaB[[#This Row],[Data Fim Planej.]]-tbl_PlanilhaB[[#This Row],[Data Início Planej.]]</f>
        <v>1</v>
      </c>
      <c r="P59" s="38">
        <f>IFERROR(tbl_PlanilhaB[[#This Row],[Data Fim Real]]-tbl_PlanilhaB[[#This Row],[Data Início Real]],tbl_PlanilhaB[[#This Row],[Data Fim Planej.]]-tbl_PlanilhaB[[#This Row],[Data Início Planej.]])</f>
        <v>1</v>
      </c>
      <c r="Q5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60" spans="1:17">
      <c r="A60" s="62" t="s">
        <v>543</v>
      </c>
      <c r="B60" s="26" t="s">
        <v>72</v>
      </c>
      <c r="C60" s="59" t="s">
        <v>480</v>
      </c>
      <c r="D60" s="34" t="s">
        <v>481</v>
      </c>
      <c r="E60" s="35">
        <v>45387</v>
      </c>
      <c r="F60" s="36">
        <v>1</v>
      </c>
      <c r="G60" s="40">
        <f t="shared" si="2"/>
        <v>45390</v>
      </c>
      <c r="H60" s="35">
        <v>45752</v>
      </c>
      <c r="I60" s="36">
        <v>1</v>
      </c>
      <c r="J60" s="29">
        <f t="shared" si="3"/>
        <v>45754</v>
      </c>
      <c r="K60" s="37">
        <v>1</v>
      </c>
      <c r="L60" s="28" t="str">
        <f ca="1">IF(K60=1,"Concluído",IF(AND(tbl_PlanilhaB[[#This Row],[% Finalizado]]=0,tbl_PlanilhaB[[#This Row],[Data Início Planej.]]&gt;=TODAY()),"Não iniciado",IF(OR(AND(tbl_PlanilhaB[[#This Row],[% Finalizado]]=0,tbl_PlanilhaB[[#This Row],[Data Início Planej.]]&lt;=TODAY()),G60&lt;TODAY()),"Atrasado",IF(AND(H60="",E60&lt;&gt;"",E60&lt;=TODAY()),"Atrasado","Em andamento"))))</f>
        <v>Concluído</v>
      </c>
      <c r="M60" s="53"/>
      <c r="N60" s="54"/>
      <c r="O60" s="38">
        <f>tbl_PlanilhaB[[#This Row],[Data Fim Planej.]]-tbl_PlanilhaB[[#This Row],[Data Início Planej.]]</f>
        <v>3</v>
      </c>
      <c r="P60" s="38">
        <f>IFERROR(tbl_PlanilhaB[[#This Row],[Data Fim Real]]-tbl_PlanilhaB[[#This Row],[Data Início Real]],tbl_PlanilhaB[[#This Row],[Data Fim Planej.]]-tbl_PlanilhaB[[#This Row],[Data Início Planej.]])</f>
        <v>2</v>
      </c>
      <c r="Q6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61" spans="1:17">
      <c r="A61" s="62" t="s">
        <v>544</v>
      </c>
      <c r="B61" s="26" t="s">
        <v>72</v>
      </c>
      <c r="C61" s="26" t="s">
        <v>496</v>
      </c>
      <c r="D61" s="34" t="s">
        <v>23</v>
      </c>
      <c r="E61" s="35">
        <v>45397</v>
      </c>
      <c r="F61" s="36">
        <v>10</v>
      </c>
      <c r="G61" s="40">
        <f t="shared" si="2"/>
        <v>45411</v>
      </c>
      <c r="H61" s="35">
        <v>45397</v>
      </c>
      <c r="I61" s="36">
        <v>10</v>
      </c>
      <c r="J61" s="29">
        <f t="shared" si="3"/>
        <v>45411</v>
      </c>
      <c r="K61" s="37">
        <v>1</v>
      </c>
      <c r="L61" s="28" t="str">
        <f ca="1">IF(K61=1,"Concluído",IF(AND(tbl_PlanilhaB[[#This Row],[% Finalizado]]=0,tbl_PlanilhaB[[#This Row],[Data Início Planej.]]&gt;=TODAY()),"Não iniciado",IF(OR(AND(tbl_PlanilhaB[[#This Row],[% Finalizado]]=0,tbl_PlanilhaB[[#This Row],[Data Início Planej.]]&lt;=TODAY()),G61&lt;TODAY()),"Atrasado",IF(AND(H61="",E61&lt;&gt;"",E61&lt;=TODAY()),"Atrasado","Em andamento"))))</f>
        <v>Concluído</v>
      </c>
      <c r="M61" s="53"/>
      <c r="N61" s="54"/>
      <c r="O61" s="38">
        <f>tbl_PlanilhaB[[#This Row],[Data Fim Planej.]]-tbl_PlanilhaB[[#This Row],[Data Início Planej.]]</f>
        <v>14</v>
      </c>
      <c r="P61" s="38">
        <f>IFERROR(tbl_PlanilhaB[[#This Row],[Data Fim Real]]-tbl_PlanilhaB[[#This Row],[Data Início Real]],tbl_PlanilhaB[[#This Row],[Data Fim Planej.]]-tbl_PlanilhaB[[#This Row],[Data Início Planej.]])</f>
        <v>14</v>
      </c>
      <c r="Q6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14</v>
      </c>
    </row>
    <row r="62" spans="1:17">
      <c r="A62" s="62" t="s">
        <v>545</v>
      </c>
      <c r="B62" s="26" t="s">
        <v>72</v>
      </c>
      <c r="C62" s="26" t="s">
        <v>483</v>
      </c>
      <c r="D62" s="34" t="s">
        <v>23</v>
      </c>
      <c r="E62" s="35">
        <v>45440</v>
      </c>
      <c r="F62" s="36">
        <v>1</v>
      </c>
      <c r="G62" s="40">
        <f t="shared" si="2"/>
        <v>45441</v>
      </c>
      <c r="H62" s="35">
        <v>45440</v>
      </c>
      <c r="I62" s="36">
        <v>1</v>
      </c>
      <c r="J62" s="29">
        <f t="shared" si="3"/>
        <v>45441</v>
      </c>
      <c r="K62" s="37">
        <v>1</v>
      </c>
      <c r="L62" s="28" t="str">
        <f ca="1">IF(K62=1,"Concluído",IF(AND(tbl_PlanilhaB[[#This Row],[% Finalizado]]=0,tbl_PlanilhaB[[#This Row],[Data Início Planej.]]&gt;=TODAY()),"Não iniciado",IF(OR(AND(tbl_PlanilhaB[[#This Row],[% Finalizado]]=0,tbl_PlanilhaB[[#This Row],[Data Início Planej.]]&lt;=TODAY()),G62&lt;TODAY()),"Atrasado",IF(AND(H62="",E62&lt;&gt;"",E62&lt;=TODAY()),"Atrasado","Em andamento"))))</f>
        <v>Concluído</v>
      </c>
      <c r="M62" s="53"/>
      <c r="N62" s="54"/>
      <c r="O62" s="38">
        <f>tbl_PlanilhaB[[#This Row],[Data Fim Planej.]]-tbl_PlanilhaB[[#This Row],[Data Início Planej.]]</f>
        <v>1</v>
      </c>
      <c r="P62" s="38">
        <f>IFERROR(tbl_PlanilhaB[[#This Row],[Data Fim Real]]-tbl_PlanilhaB[[#This Row],[Data Início Real]],tbl_PlanilhaB[[#This Row],[Data Fim Planej.]]-tbl_PlanilhaB[[#This Row],[Data Início Planej.]])</f>
        <v>1</v>
      </c>
      <c r="Q6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63" spans="1:17">
      <c r="A63" s="62" t="s">
        <v>546</v>
      </c>
      <c r="B63" s="26" t="s">
        <v>73</v>
      </c>
      <c r="C63" s="58" t="s">
        <v>509</v>
      </c>
      <c r="D63" s="34" t="s">
        <v>34</v>
      </c>
      <c r="E63" s="35">
        <v>45390</v>
      </c>
      <c r="F63" s="36">
        <v>5</v>
      </c>
      <c r="G63" s="40">
        <f t="shared" si="2"/>
        <v>45397</v>
      </c>
      <c r="H63" s="35">
        <v>45390</v>
      </c>
      <c r="I63" s="36">
        <v>4</v>
      </c>
      <c r="J63" s="29">
        <f t="shared" si="3"/>
        <v>45394</v>
      </c>
      <c r="K63" s="37">
        <v>1</v>
      </c>
      <c r="L63" s="28" t="str">
        <f ca="1">IF(K63=1,"Concluído",IF(AND(tbl_PlanilhaB[[#This Row],[% Finalizado]]=0,tbl_PlanilhaB[[#This Row],[Data Início Planej.]]&gt;=TODAY()),"Não iniciado",IF(OR(AND(tbl_PlanilhaB[[#This Row],[% Finalizado]]=0,tbl_PlanilhaB[[#This Row],[Data Início Planej.]]&lt;=TODAY()),G63&lt;TODAY()),"Atrasado",IF(AND(H63="",E63&lt;&gt;"",E63&lt;=TODAY()),"Atrasado","Em andamento"))))</f>
        <v>Concluído</v>
      </c>
      <c r="M63" s="53"/>
      <c r="N63" s="54"/>
      <c r="O63" s="38">
        <f>tbl_PlanilhaB[[#This Row],[Data Fim Planej.]]-tbl_PlanilhaB[[#This Row],[Data Início Planej.]]</f>
        <v>7</v>
      </c>
      <c r="P63" s="38">
        <f>IFERROR(tbl_PlanilhaB[[#This Row],[Data Fim Real]]-tbl_PlanilhaB[[#This Row],[Data Início Real]],tbl_PlanilhaB[[#This Row],[Data Fim Planej.]]-tbl_PlanilhaB[[#This Row],[Data Início Planej.]])</f>
        <v>4</v>
      </c>
      <c r="Q6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64" spans="1:17">
      <c r="A64" s="62" t="s">
        <v>547</v>
      </c>
      <c r="B64" s="26" t="s">
        <v>73</v>
      </c>
      <c r="C64" s="59" t="s">
        <v>480</v>
      </c>
      <c r="D64" s="34" t="s">
        <v>481</v>
      </c>
      <c r="E64" s="35">
        <v>45395</v>
      </c>
      <c r="F64" s="36">
        <v>1</v>
      </c>
      <c r="G64" s="40">
        <f t="shared" si="2"/>
        <v>45397</v>
      </c>
      <c r="H64" s="35">
        <v>45395</v>
      </c>
      <c r="I64" s="36">
        <v>1</v>
      </c>
      <c r="J64" s="29">
        <f t="shared" si="3"/>
        <v>45397</v>
      </c>
      <c r="K64" s="37">
        <v>1</v>
      </c>
      <c r="L64" s="28" t="str">
        <f ca="1">IF(K64=1,"Concluído",IF(AND(tbl_PlanilhaB[[#This Row],[% Finalizado]]=0,tbl_PlanilhaB[[#This Row],[Data Início Planej.]]&gt;=TODAY()),"Não iniciado",IF(OR(AND(tbl_PlanilhaB[[#This Row],[% Finalizado]]=0,tbl_PlanilhaB[[#This Row],[Data Início Planej.]]&lt;=TODAY()),G64&lt;TODAY()),"Atrasado",IF(AND(H64="",E64&lt;&gt;"",E64&lt;=TODAY()),"Atrasado","Em andamento"))))</f>
        <v>Concluído</v>
      </c>
      <c r="M64" s="53"/>
      <c r="N64" s="54"/>
      <c r="O64" s="38">
        <f>tbl_PlanilhaB[[#This Row],[Data Fim Planej.]]-tbl_PlanilhaB[[#This Row],[Data Início Planej.]]</f>
        <v>2</v>
      </c>
      <c r="P64" s="38">
        <f>IFERROR(tbl_PlanilhaB[[#This Row],[Data Fim Real]]-tbl_PlanilhaB[[#This Row],[Data Início Real]],tbl_PlanilhaB[[#This Row],[Data Fim Planej.]]-tbl_PlanilhaB[[#This Row],[Data Início Planej.]])</f>
        <v>2</v>
      </c>
      <c r="Q6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65" spans="1:17">
      <c r="A65" s="62" t="s">
        <v>548</v>
      </c>
      <c r="B65" s="26" t="s">
        <v>73</v>
      </c>
      <c r="C65" s="26" t="s">
        <v>496</v>
      </c>
      <c r="D65" s="34" t="s">
        <v>34</v>
      </c>
      <c r="E65" s="35">
        <v>45402</v>
      </c>
      <c r="F65" s="36">
        <v>15</v>
      </c>
      <c r="G65" s="40">
        <f t="shared" si="2"/>
        <v>45422</v>
      </c>
      <c r="H65" s="35">
        <v>45402</v>
      </c>
      <c r="I65" s="36">
        <v>15</v>
      </c>
      <c r="J65" s="29">
        <f t="shared" si="3"/>
        <v>45422</v>
      </c>
      <c r="K65" s="37">
        <v>1</v>
      </c>
      <c r="L65" s="28" t="str">
        <f ca="1">IF(K65=1,"Concluído",IF(AND(tbl_PlanilhaB[[#This Row],[% Finalizado]]=0,tbl_PlanilhaB[[#This Row],[Data Início Planej.]]&gt;=TODAY()),"Não iniciado",IF(OR(AND(tbl_PlanilhaB[[#This Row],[% Finalizado]]=0,tbl_PlanilhaB[[#This Row],[Data Início Planej.]]&lt;=TODAY()),G65&lt;TODAY()),"Atrasado",IF(AND(H65="",E65&lt;&gt;"",E65&lt;=TODAY()),"Atrasado","Em andamento"))))</f>
        <v>Concluído</v>
      </c>
      <c r="M65" s="53"/>
      <c r="N65" s="54"/>
      <c r="O65" s="38">
        <f>tbl_PlanilhaB[[#This Row],[Data Fim Planej.]]-tbl_PlanilhaB[[#This Row],[Data Início Planej.]]</f>
        <v>20</v>
      </c>
      <c r="P65" s="38">
        <f>IFERROR(tbl_PlanilhaB[[#This Row],[Data Fim Real]]-tbl_PlanilhaB[[#This Row],[Data Início Real]],tbl_PlanilhaB[[#This Row],[Data Fim Planej.]]-tbl_PlanilhaB[[#This Row],[Data Início Planej.]])</f>
        <v>20</v>
      </c>
      <c r="Q6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20</v>
      </c>
    </row>
    <row r="66" spans="1:17">
      <c r="A66" s="62" t="s">
        <v>549</v>
      </c>
      <c r="B66" s="26" t="s">
        <v>73</v>
      </c>
      <c r="C66" s="26" t="s">
        <v>483</v>
      </c>
      <c r="D66" s="34" t="s">
        <v>34</v>
      </c>
      <c r="E66" s="35">
        <v>45424</v>
      </c>
      <c r="F66" s="36">
        <v>6</v>
      </c>
      <c r="G66" s="40">
        <f t="shared" si="2"/>
        <v>45432</v>
      </c>
      <c r="H66" s="35">
        <v>45424</v>
      </c>
      <c r="I66" s="36">
        <v>6</v>
      </c>
      <c r="J66" s="29">
        <f t="shared" si="3"/>
        <v>45432</v>
      </c>
      <c r="K66" s="37">
        <v>1</v>
      </c>
      <c r="L66" s="28" t="str">
        <f ca="1">IF(K66=1,"Concluído",IF(AND(tbl_PlanilhaB[[#This Row],[% Finalizado]]=0,tbl_PlanilhaB[[#This Row],[Data Início Planej.]]&gt;=TODAY()),"Não iniciado",IF(OR(AND(tbl_PlanilhaB[[#This Row],[% Finalizado]]=0,tbl_PlanilhaB[[#This Row],[Data Início Planej.]]&lt;=TODAY()),G66&lt;TODAY()),"Atrasado",IF(AND(H66="",E66&lt;&gt;"",E66&lt;=TODAY()),"Atrasado","Em andamento"))))</f>
        <v>Concluído</v>
      </c>
      <c r="M66" s="53"/>
      <c r="N66" s="54"/>
      <c r="O66" s="38">
        <f>tbl_PlanilhaB[[#This Row],[Data Fim Planej.]]-tbl_PlanilhaB[[#This Row],[Data Início Planej.]]</f>
        <v>8</v>
      </c>
      <c r="P66" s="38">
        <f>IFERROR(tbl_PlanilhaB[[#This Row],[Data Fim Real]]-tbl_PlanilhaB[[#This Row],[Data Início Real]],tbl_PlanilhaB[[#This Row],[Data Fim Planej.]]-tbl_PlanilhaB[[#This Row],[Data Início Planej.]])</f>
        <v>8</v>
      </c>
      <c r="Q6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8</v>
      </c>
    </row>
    <row r="67" spans="1:17">
      <c r="A67" s="62" t="s">
        <v>550</v>
      </c>
      <c r="B67" s="26" t="s">
        <v>75</v>
      </c>
      <c r="C67" s="58" t="s">
        <v>509</v>
      </c>
      <c r="D67" s="34" t="s">
        <v>34</v>
      </c>
      <c r="E67" s="35">
        <v>45337</v>
      </c>
      <c r="F67" s="36">
        <v>2</v>
      </c>
      <c r="G67" s="40">
        <f t="shared" si="2"/>
        <v>45341</v>
      </c>
      <c r="H67" s="35">
        <v>45337</v>
      </c>
      <c r="I67" s="36">
        <v>2</v>
      </c>
      <c r="J67" s="29">
        <f t="shared" si="3"/>
        <v>45341</v>
      </c>
      <c r="K67" s="37">
        <v>1</v>
      </c>
      <c r="L67" s="28" t="str">
        <f ca="1">IF(K67=1,"Concluído",IF(AND(tbl_PlanilhaB[[#This Row],[% Finalizado]]=0,tbl_PlanilhaB[[#This Row],[Data Início Planej.]]&gt;=TODAY()),"Não iniciado",IF(OR(AND(tbl_PlanilhaB[[#This Row],[% Finalizado]]=0,tbl_PlanilhaB[[#This Row],[Data Início Planej.]]&lt;=TODAY()),G67&lt;TODAY()),"Atrasado",IF(AND(H67="",E67&lt;&gt;"",E67&lt;=TODAY()),"Atrasado","Em andamento"))))</f>
        <v>Concluído</v>
      </c>
      <c r="M67" s="53"/>
      <c r="N67" s="54"/>
      <c r="O67" s="38">
        <f>tbl_PlanilhaB[[#This Row],[Data Fim Planej.]]-tbl_PlanilhaB[[#This Row],[Data Início Planej.]]</f>
        <v>4</v>
      </c>
      <c r="P67" s="38">
        <f>IFERROR(tbl_PlanilhaB[[#This Row],[Data Fim Real]]-tbl_PlanilhaB[[#This Row],[Data Início Real]],tbl_PlanilhaB[[#This Row],[Data Fim Planej.]]-tbl_PlanilhaB[[#This Row],[Data Início Planej.]])</f>
        <v>4</v>
      </c>
      <c r="Q6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68" spans="1:17">
      <c r="A68" s="62" t="s">
        <v>551</v>
      </c>
      <c r="B68" s="26" t="s">
        <v>75</v>
      </c>
      <c r="C68" s="59" t="s">
        <v>480</v>
      </c>
      <c r="D68" s="34" t="s">
        <v>481</v>
      </c>
      <c r="E68" s="35">
        <v>45342</v>
      </c>
      <c r="F68" s="36">
        <v>1</v>
      </c>
      <c r="G68" s="40">
        <f t="shared" si="2"/>
        <v>45343</v>
      </c>
      <c r="H68" s="35">
        <v>45342</v>
      </c>
      <c r="I68" s="36">
        <v>1</v>
      </c>
      <c r="J68" s="29">
        <f t="shared" si="3"/>
        <v>45343</v>
      </c>
      <c r="K68" s="37">
        <v>1</v>
      </c>
      <c r="L68" s="28" t="str">
        <f ca="1">IF(K68=1,"Concluído",IF(AND(tbl_PlanilhaB[[#This Row],[% Finalizado]]=0,tbl_PlanilhaB[[#This Row],[Data Início Planej.]]&gt;=TODAY()),"Não iniciado",IF(OR(AND(tbl_PlanilhaB[[#This Row],[% Finalizado]]=0,tbl_PlanilhaB[[#This Row],[Data Início Planej.]]&lt;=TODAY()),G68&lt;TODAY()),"Atrasado",IF(AND(H68="",E68&lt;&gt;"",E68&lt;=TODAY()),"Atrasado","Em andamento"))))</f>
        <v>Concluído</v>
      </c>
      <c r="M68" s="53"/>
      <c r="N68" s="54"/>
      <c r="O68" s="38">
        <f>tbl_PlanilhaB[[#This Row],[Data Fim Planej.]]-tbl_PlanilhaB[[#This Row],[Data Início Planej.]]</f>
        <v>1</v>
      </c>
      <c r="P68" s="38">
        <f>IFERROR(tbl_PlanilhaB[[#This Row],[Data Fim Real]]-tbl_PlanilhaB[[#This Row],[Data Início Real]],tbl_PlanilhaB[[#This Row],[Data Fim Planej.]]-tbl_PlanilhaB[[#This Row],[Data Início Planej.]])</f>
        <v>1</v>
      </c>
      <c r="Q6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69" spans="1:17">
      <c r="A69" s="62" t="s">
        <v>552</v>
      </c>
      <c r="B69" s="26" t="s">
        <v>75</v>
      </c>
      <c r="C69" s="26" t="s">
        <v>496</v>
      </c>
      <c r="D69" s="34" t="s">
        <v>34</v>
      </c>
      <c r="E69" s="35">
        <v>45356</v>
      </c>
      <c r="F69" s="36">
        <v>20</v>
      </c>
      <c r="G69" s="40">
        <f t="shared" ref="G69:G97" si="4">IF(F69="","",WORKDAY(E69,F69))</f>
        <v>45384</v>
      </c>
      <c r="H69" s="35">
        <v>45356</v>
      </c>
      <c r="I69" s="36">
        <v>20</v>
      </c>
      <c r="J69" s="29">
        <f t="shared" ref="J69:J100" si="5">IF(I69="","",WORKDAY(H69,I69))</f>
        <v>45384</v>
      </c>
      <c r="K69" s="37">
        <v>1</v>
      </c>
      <c r="L69" s="28" t="str">
        <f ca="1">IF(K69=1,"Concluído",IF(AND(tbl_PlanilhaB[[#This Row],[% Finalizado]]=0,tbl_PlanilhaB[[#This Row],[Data Início Planej.]]&gt;=TODAY()),"Não iniciado",IF(OR(AND(tbl_PlanilhaB[[#This Row],[% Finalizado]]=0,tbl_PlanilhaB[[#This Row],[Data Início Planej.]]&lt;=TODAY()),G69&lt;TODAY()),"Atrasado",IF(AND(H69="",E69&lt;&gt;"",E69&lt;=TODAY()),"Atrasado","Em andamento"))))</f>
        <v>Concluído</v>
      </c>
      <c r="M69" s="53"/>
      <c r="N69" s="54"/>
      <c r="O69" s="38">
        <f>tbl_PlanilhaB[[#This Row],[Data Fim Planej.]]-tbl_PlanilhaB[[#This Row],[Data Início Planej.]]</f>
        <v>28</v>
      </c>
      <c r="P69" s="38">
        <f>IFERROR(tbl_PlanilhaB[[#This Row],[Data Fim Real]]-tbl_PlanilhaB[[#This Row],[Data Início Real]],tbl_PlanilhaB[[#This Row],[Data Fim Planej.]]-tbl_PlanilhaB[[#This Row],[Data Início Planej.]])</f>
        <v>28</v>
      </c>
      <c r="Q6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28</v>
      </c>
    </row>
    <row r="70" spans="1:17">
      <c r="A70" s="62" t="s">
        <v>553</v>
      </c>
      <c r="B70" s="26" t="s">
        <v>75</v>
      </c>
      <c r="C70" s="26" t="s">
        <v>483</v>
      </c>
      <c r="D70" s="34" t="s">
        <v>34</v>
      </c>
      <c r="E70" s="35">
        <v>45384</v>
      </c>
      <c r="F70" s="36">
        <v>2</v>
      </c>
      <c r="G70" s="40">
        <f t="shared" si="4"/>
        <v>45386</v>
      </c>
      <c r="H70" s="35">
        <v>45384</v>
      </c>
      <c r="I70" s="36">
        <v>2</v>
      </c>
      <c r="J70" s="29">
        <f t="shared" si="5"/>
        <v>45386</v>
      </c>
      <c r="K70" s="37">
        <v>1</v>
      </c>
      <c r="L70" s="28" t="str">
        <f ca="1">IF(K70=1,"Concluído",IF(AND(tbl_PlanilhaB[[#This Row],[% Finalizado]]=0,tbl_PlanilhaB[[#This Row],[Data Início Planej.]]&gt;=TODAY()),"Não iniciado",IF(OR(AND(tbl_PlanilhaB[[#This Row],[% Finalizado]]=0,tbl_PlanilhaB[[#This Row],[Data Início Planej.]]&lt;=TODAY()),G70&lt;TODAY()),"Atrasado",IF(AND(H70="",E70&lt;&gt;"",E70&lt;=TODAY()),"Atrasado","Em andamento"))))</f>
        <v>Concluído</v>
      </c>
      <c r="M70" s="53"/>
      <c r="N70" s="54"/>
      <c r="O70" s="38">
        <f>tbl_PlanilhaB[[#This Row],[Data Fim Planej.]]-tbl_PlanilhaB[[#This Row],[Data Início Planej.]]</f>
        <v>2</v>
      </c>
      <c r="P70" s="38">
        <f>IFERROR(tbl_PlanilhaB[[#This Row],[Data Fim Real]]-tbl_PlanilhaB[[#This Row],[Data Início Real]],tbl_PlanilhaB[[#This Row],[Data Fim Planej.]]-tbl_PlanilhaB[[#This Row],[Data Início Planej.]])</f>
        <v>2</v>
      </c>
      <c r="Q7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71" spans="1:17">
      <c r="A71" s="62" t="s">
        <v>554</v>
      </c>
      <c r="B71" s="26" t="s">
        <v>77</v>
      </c>
      <c r="C71" s="58" t="s">
        <v>509</v>
      </c>
      <c r="D71" s="34" t="s">
        <v>23</v>
      </c>
      <c r="E71" s="35">
        <v>45401</v>
      </c>
      <c r="F71" s="36">
        <v>2</v>
      </c>
      <c r="G71" s="40">
        <f t="shared" si="4"/>
        <v>45405</v>
      </c>
      <c r="H71" s="35">
        <v>45401</v>
      </c>
      <c r="I71" s="36">
        <v>1</v>
      </c>
      <c r="J71" s="29">
        <f t="shared" si="5"/>
        <v>45404</v>
      </c>
      <c r="K71" s="37">
        <v>1</v>
      </c>
      <c r="L71" s="28" t="str">
        <f ca="1">IF(K71=1,"Concluído",IF(AND(tbl_PlanilhaB[[#This Row],[% Finalizado]]=0,tbl_PlanilhaB[[#This Row],[Data Início Planej.]]&gt;=TODAY()),"Não iniciado",IF(OR(AND(tbl_PlanilhaB[[#This Row],[% Finalizado]]=0,tbl_PlanilhaB[[#This Row],[Data Início Planej.]]&lt;=TODAY()),G71&lt;TODAY()),"Atrasado",IF(AND(H71="",E71&lt;&gt;"",E71&lt;=TODAY()),"Atrasado","Em andamento"))))</f>
        <v>Concluído</v>
      </c>
      <c r="M71" s="53"/>
      <c r="N71" s="54"/>
      <c r="O71" s="38">
        <f>tbl_PlanilhaB[[#This Row],[Data Fim Planej.]]-tbl_PlanilhaB[[#This Row],[Data Início Planej.]]</f>
        <v>4</v>
      </c>
      <c r="P71" s="38">
        <f>IFERROR(tbl_PlanilhaB[[#This Row],[Data Fim Real]]-tbl_PlanilhaB[[#This Row],[Data Início Real]],tbl_PlanilhaB[[#This Row],[Data Fim Planej.]]-tbl_PlanilhaB[[#This Row],[Data Início Planej.]])</f>
        <v>3</v>
      </c>
      <c r="Q7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72" spans="1:17">
      <c r="A72" s="62" t="s">
        <v>555</v>
      </c>
      <c r="B72" s="26" t="s">
        <v>77</v>
      </c>
      <c r="C72" s="59" t="s">
        <v>480</v>
      </c>
      <c r="D72" s="34" t="s">
        <v>23</v>
      </c>
      <c r="E72" s="35">
        <v>45404</v>
      </c>
      <c r="F72" s="36">
        <v>1</v>
      </c>
      <c r="G72" s="40">
        <f t="shared" si="4"/>
        <v>45405</v>
      </c>
      <c r="H72" s="35">
        <v>45404</v>
      </c>
      <c r="I72" s="36">
        <v>1</v>
      </c>
      <c r="J72" s="29">
        <f t="shared" si="5"/>
        <v>45405</v>
      </c>
      <c r="K72" s="37">
        <v>1</v>
      </c>
      <c r="L72" s="28" t="str">
        <f ca="1">IF(K72=1,"Concluído",IF(AND(tbl_PlanilhaB[[#This Row],[% Finalizado]]=0,tbl_PlanilhaB[[#This Row],[Data Início Planej.]]&gt;=TODAY()),"Não iniciado",IF(OR(AND(tbl_PlanilhaB[[#This Row],[% Finalizado]]=0,tbl_PlanilhaB[[#This Row],[Data Início Planej.]]&lt;=TODAY()),G72&lt;TODAY()),"Atrasado",IF(AND(H72="",E72&lt;&gt;"",E72&lt;=TODAY()),"Atrasado","Em andamento"))))</f>
        <v>Concluído</v>
      </c>
      <c r="M72" s="53"/>
      <c r="N72" s="54"/>
      <c r="O72" s="38">
        <f>tbl_PlanilhaB[[#This Row],[Data Fim Planej.]]-tbl_PlanilhaB[[#This Row],[Data Início Planej.]]</f>
        <v>1</v>
      </c>
      <c r="P72" s="38">
        <f>IFERROR(tbl_PlanilhaB[[#This Row],[Data Fim Real]]-tbl_PlanilhaB[[#This Row],[Data Início Real]],tbl_PlanilhaB[[#This Row],[Data Fim Planej.]]-tbl_PlanilhaB[[#This Row],[Data Início Planej.]])</f>
        <v>1</v>
      </c>
      <c r="Q7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73" spans="1:17">
      <c r="A73" s="62" t="s">
        <v>556</v>
      </c>
      <c r="B73" s="26" t="s">
        <v>77</v>
      </c>
      <c r="C73" s="26" t="s">
        <v>496</v>
      </c>
      <c r="D73" s="34" t="s">
        <v>23</v>
      </c>
      <c r="E73" s="35" t="s">
        <v>491</v>
      </c>
      <c r="F73" s="36"/>
      <c r="G73" s="40" t="str">
        <f t="shared" si="4"/>
        <v/>
      </c>
      <c r="H73" s="35"/>
      <c r="I73" s="36"/>
      <c r="J73" s="29" t="str">
        <f t="shared" si="5"/>
        <v/>
      </c>
      <c r="K73" s="37"/>
      <c r="L73" s="28" t="str">
        <f ca="1">IF(K73=1,"Concluído",IF(AND(tbl_PlanilhaB[[#This Row],[% Finalizado]]=0,tbl_PlanilhaB[[#This Row],[Data Início Planej.]]&gt;=TODAY()),"Não iniciado",IF(OR(AND(tbl_PlanilhaB[[#This Row],[% Finalizado]]=0,tbl_PlanilhaB[[#This Row],[Data Início Planej.]]&lt;=TODAY()),G73&lt;TODAY()),"Atrasado",IF(AND(H73="",E73&lt;&gt;"",E73&lt;=TODAY()),"Atrasado","Em andamento"))))</f>
        <v>Não iniciado</v>
      </c>
      <c r="M73" s="53"/>
      <c r="N73" s="54"/>
      <c r="O73" s="38" t="e">
        <f>tbl_PlanilhaB[[#This Row],[Data Fim Planej.]]-tbl_PlanilhaB[[#This Row],[Data Início Planej.]]</f>
        <v>#VALUE!</v>
      </c>
      <c r="P73" s="38" t="e">
        <f>IFERROR(tbl_PlanilhaB[[#This Row],[Data Fim Real]]-tbl_PlanilhaB[[#This Row],[Data Início Real]],tbl_PlanilhaB[[#This Row],[Data Fim Planej.]]-tbl_PlanilhaB[[#This Row],[Data Início Planej.]])</f>
        <v>#VALUE!</v>
      </c>
      <c r="Q73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74" spans="1:17">
      <c r="A74" s="62" t="s">
        <v>557</v>
      </c>
      <c r="B74" s="26" t="s">
        <v>77</v>
      </c>
      <c r="C74" s="26" t="s">
        <v>483</v>
      </c>
      <c r="D74" s="34" t="s">
        <v>23</v>
      </c>
      <c r="E74" s="35" t="s">
        <v>558</v>
      </c>
      <c r="F74" s="36"/>
      <c r="G74" s="40" t="str">
        <f t="shared" si="4"/>
        <v/>
      </c>
      <c r="H74" s="35"/>
      <c r="I74" s="36"/>
      <c r="J74" s="29" t="str">
        <f t="shared" si="5"/>
        <v/>
      </c>
      <c r="K74" s="37"/>
      <c r="L74" s="28" t="str">
        <f ca="1">IF(K74=1,"Concluído",IF(AND(tbl_PlanilhaB[[#This Row],[% Finalizado]]=0,tbl_PlanilhaB[[#This Row],[Data Início Planej.]]&gt;=TODAY()),"Não iniciado",IF(OR(AND(tbl_PlanilhaB[[#This Row],[% Finalizado]]=0,tbl_PlanilhaB[[#This Row],[Data Início Planej.]]&lt;=TODAY()),G74&lt;TODAY()),"Atrasado",IF(AND(H74="",E74&lt;&gt;"",E74&lt;=TODAY()),"Atrasado","Em andamento"))))</f>
        <v>Não iniciado</v>
      </c>
      <c r="M74" s="53"/>
      <c r="N74" s="54"/>
      <c r="O74" s="38" t="e">
        <f>tbl_PlanilhaB[[#This Row],[Data Fim Planej.]]-tbl_PlanilhaB[[#This Row],[Data Início Planej.]]</f>
        <v>#VALUE!</v>
      </c>
      <c r="P74" s="38" t="e">
        <f>IFERROR(tbl_PlanilhaB[[#This Row],[Data Fim Real]]-tbl_PlanilhaB[[#This Row],[Data Início Real]],tbl_PlanilhaB[[#This Row],[Data Fim Planej.]]-tbl_PlanilhaB[[#This Row],[Data Início Planej.]])</f>
        <v>#VALUE!</v>
      </c>
      <c r="Q74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75" spans="1:17" ht="27">
      <c r="A75" s="62" t="s">
        <v>559</v>
      </c>
      <c r="B75" s="26" t="s">
        <v>26</v>
      </c>
      <c r="C75" s="26" t="s">
        <v>485</v>
      </c>
      <c r="D75" s="34" t="s">
        <v>23</v>
      </c>
      <c r="E75" s="35">
        <v>45231</v>
      </c>
      <c r="F75" s="36">
        <v>10</v>
      </c>
      <c r="G75" s="29">
        <f t="shared" si="4"/>
        <v>45245</v>
      </c>
      <c r="H75" s="35">
        <v>45231</v>
      </c>
      <c r="I75" s="36">
        <v>10</v>
      </c>
      <c r="J75" s="29">
        <f t="shared" si="5"/>
        <v>45245</v>
      </c>
      <c r="K75" s="37">
        <v>1</v>
      </c>
      <c r="L75" s="28" t="str">
        <f ca="1">IF(K75=1,"Concluído",IF(AND(tbl_PlanilhaB[[#This Row],[% Finalizado]]=0,tbl_PlanilhaB[[#This Row],[Data Início Planej.]]&gt;=TODAY()),"Não iniciado",IF(OR(AND(tbl_PlanilhaB[[#This Row],[% Finalizado]]=0,tbl_PlanilhaB[[#This Row],[Data Início Planej.]]&lt;=TODAY()),G75&lt;TODAY()),"Atrasado",IF(AND(H75="",E75&lt;&gt;"",E75&lt;=TODAY()),"Atrasado","Em andamento"))))</f>
        <v>Concluído</v>
      </c>
      <c r="M75" s="31"/>
      <c r="N75" s="61"/>
      <c r="O75" s="38">
        <f>tbl_PlanilhaB[[#This Row],[Data Fim Planej.]]-tbl_PlanilhaB[[#This Row],[Data Início Planej.]]</f>
        <v>14</v>
      </c>
      <c r="P75" s="38">
        <f>IFERROR(tbl_PlanilhaB[[#This Row],[Data Fim Real]]-tbl_PlanilhaB[[#This Row],[Data Início Real]],tbl_PlanilhaB[[#This Row],[Data Fim Planej.]]-tbl_PlanilhaB[[#This Row],[Data Início Planej.]])</f>
        <v>14</v>
      </c>
      <c r="Q7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14</v>
      </c>
    </row>
    <row r="76" spans="1:17">
      <c r="A76" s="62" t="s">
        <v>560</v>
      </c>
      <c r="B76" s="26" t="s">
        <v>26</v>
      </c>
      <c r="C76" s="59" t="s">
        <v>480</v>
      </c>
      <c r="D76" s="34" t="s">
        <v>481</v>
      </c>
      <c r="E76" s="35">
        <v>45245</v>
      </c>
      <c r="F76" s="36">
        <v>1</v>
      </c>
      <c r="G76" s="40">
        <f t="shared" si="4"/>
        <v>45246</v>
      </c>
      <c r="H76" s="35">
        <v>45245</v>
      </c>
      <c r="I76" s="36">
        <v>1</v>
      </c>
      <c r="J76" s="29">
        <f t="shared" si="5"/>
        <v>45246</v>
      </c>
      <c r="K76" s="37">
        <v>1</v>
      </c>
      <c r="L76" s="28" t="str">
        <f ca="1">IF(K76=1,"Concluído",IF(AND(tbl_PlanilhaB[[#This Row],[% Finalizado]]=0,tbl_PlanilhaB[[#This Row],[Data Início Planej.]]&gt;=TODAY()),"Não iniciado",IF(OR(AND(tbl_PlanilhaB[[#This Row],[% Finalizado]]=0,tbl_PlanilhaB[[#This Row],[Data Início Planej.]]&lt;=TODAY()),G76&lt;TODAY()),"Atrasado",IF(AND(H76="",E76&lt;&gt;"",E76&lt;=TODAY()),"Atrasado","Em andamento"))))</f>
        <v>Concluído</v>
      </c>
      <c r="M76" s="31"/>
      <c r="N76" s="61"/>
      <c r="O76" s="38">
        <f>tbl_PlanilhaB[[#This Row],[Data Fim Planej.]]-tbl_PlanilhaB[[#This Row],[Data Início Planej.]]</f>
        <v>1</v>
      </c>
      <c r="P76" s="38">
        <f>IFERROR(tbl_PlanilhaB[[#This Row],[Data Fim Real]]-tbl_PlanilhaB[[#This Row],[Data Início Real]],tbl_PlanilhaB[[#This Row],[Data Fim Planej.]]-tbl_PlanilhaB[[#This Row],[Data Início Planej.]])</f>
        <v>1</v>
      </c>
      <c r="Q7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77" spans="1:17">
      <c r="A77" s="62" t="s">
        <v>561</v>
      </c>
      <c r="B77" s="26" t="s">
        <v>26</v>
      </c>
      <c r="C77" s="26" t="s">
        <v>483</v>
      </c>
      <c r="D77" s="34" t="s">
        <v>23</v>
      </c>
      <c r="E77" s="35">
        <v>45332</v>
      </c>
      <c r="F77" s="36">
        <v>30</v>
      </c>
      <c r="G77" s="40">
        <f t="shared" si="4"/>
        <v>45373</v>
      </c>
      <c r="H77" s="35">
        <v>45337</v>
      </c>
      <c r="I77" s="36">
        <v>35</v>
      </c>
      <c r="J77" s="29">
        <f t="shared" si="5"/>
        <v>45386</v>
      </c>
      <c r="K77" s="37">
        <v>1</v>
      </c>
      <c r="L77" s="28" t="str">
        <f ca="1">IF(K77=1,"Concluído",IF(AND(tbl_PlanilhaB[[#This Row],[% Finalizado]]=0,tbl_PlanilhaB[[#This Row],[Data Início Planej.]]&gt;=TODAY()),"Não iniciado",IF(OR(AND(tbl_PlanilhaB[[#This Row],[% Finalizado]]=0,tbl_PlanilhaB[[#This Row],[Data Início Planej.]]&lt;=TODAY()),G77&lt;TODAY()),"Atrasado",IF(AND(H77="",E77&lt;&gt;"",E77&lt;=TODAY()),"Atrasado","Em andamento"))))</f>
        <v>Concluído</v>
      </c>
      <c r="M77" s="31"/>
      <c r="N77" s="61"/>
      <c r="O77" s="38">
        <f>tbl_PlanilhaB[[#This Row],[Data Fim Planej.]]-tbl_PlanilhaB[[#This Row],[Data Início Planej.]]</f>
        <v>41</v>
      </c>
      <c r="P77" s="38">
        <f>IFERROR(tbl_PlanilhaB[[#This Row],[Data Fim Real]]-tbl_PlanilhaB[[#This Row],[Data Início Real]],tbl_PlanilhaB[[#This Row],[Data Fim Planej.]]-tbl_PlanilhaB[[#This Row],[Data Início Planej.]])</f>
        <v>49</v>
      </c>
      <c r="Q7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49</v>
      </c>
    </row>
    <row r="78" spans="1:17">
      <c r="A78" s="62" t="s">
        <v>562</v>
      </c>
      <c r="B78" s="26" t="s">
        <v>79</v>
      </c>
      <c r="C78" s="58" t="s">
        <v>509</v>
      </c>
      <c r="D78" s="34" t="s">
        <v>23</v>
      </c>
      <c r="E78" s="35">
        <v>45404</v>
      </c>
      <c r="F78" s="36">
        <v>2</v>
      </c>
      <c r="G78" s="40">
        <f t="shared" si="4"/>
        <v>45406</v>
      </c>
      <c r="H78" s="35">
        <v>45404</v>
      </c>
      <c r="I78" s="36">
        <v>2</v>
      </c>
      <c r="J78" s="29">
        <f t="shared" si="5"/>
        <v>45406</v>
      </c>
      <c r="K78" s="37">
        <v>1</v>
      </c>
      <c r="L78" s="28" t="str">
        <f ca="1">IF(K78=1,"Concluído",IF(AND(tbl_PlanilhaB[[#This Row],[% Finalizado]]=0,tbl_PlanilhaB[[#This Row],[Data Início Planej.]]&gt;=TODAY()),"Não iniciado",IF(OR(AND(tbl_PlanilhaB[[#This Row],[% Finalizado]]=0,tbl_PlanilhaB[[#This Row],[Data Início Planej.]]&lt;=TODAY()),G78&lt;TODAY()),"Atrasado",IF(AND(H78="",E78&lt;&gt;"",E78&lt;=TODAY()),"Atrasado","Em andamento"))))</f>
        <v>Concluído</v>
      </c>
      <c r="M78" s="53"/>
      <c r="N78" s="54"/>
      <c r="O78" s="38">
        <f>tbl_PlanilhaB[[#This Row],[Data Fim Planej.]]-tbl_PlanilhaB[[#This Row],[Data Início Planej.]]</f>
        <v>2</v>
      </c>
      <c r="P78" s="38">
        <f>IFERROR(tbl_PlanilhaB[[#This Row],[Data Fim Real]]-tbl_PlanilhaB[[#This Row],[Data Início Real]],tbl_PlanilhaB[[#This Row],[Data Fim Planej.]]-tbl_PlanilhaB[[#This Row],[Data Início Planej.]])</f>
        <v>2</v>
      </c>
      <c r="Q7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79" spans="1:17">
      <c r="A79" s="62" t="s">
        <v>563</v>
      </c>
      <c r="B79" s="26" t="s">
        <v>79</v>
      </c>
      <c r="C79" s="26" t="s">
        <v>480</v>
      </c>
      <c r="D79" s="34" t="s">
        <v>23</v>
      </c>
      <c r="E79" s="35">
        <v>45406</v>
      </c>
      <c r="F79" s="36">
        <v>1</v>
      </c>
      <c r="G79" s="40">
        <f t="shared" si="4"/>
        <v>45407</v>
      </c>
      <c r="H79" s="35">
        <v>45406</v>
      </c>
      <c r="I79" s="36">
        <v>1</v>
      </c>
      <c r="J79" s="29">
        <f t="shared" si="5"/>
        <v>45407</v>
      </c>
      <c r="K79" s="37">
        <v>1</v>
      </c>
      <c r="L79" s="28" t="str">
        <f ca="1">IF(K79=1,"Concluído",IF(AND(tbl_PlanilhaB[[#This Row],[% Finalizado]]=0,tbl_PlanilhaB[[#This Row],[Data Início Planej.]]&gt;=TODAY()),"Não iniciado",IF(OR(AND(tbl_PlanilhaB[[#This Row],[% Finalizado]]=0,tbl_PlanilhaB[[#This Row],[Data Início Planej.]]&lt;=TODAY()),G79&lt;TODAY()),"Atrasado",IF(AND(H79="",E79&lt;&gt;"",E79&lt;=TODAY()),"Atrasado","Em andamento"))))</f>
        <v>Concluído</v>
      </c>
      <c r="M79" s="53"/>
      <c r="N79" s="54"/>
      <c r="O79" s="38">
        <f>tbl_PlanilhaB[[#This Row],[Data Fim Planej.]]-tbl_PlanilhaB[[#This Row],[Data Início Planej.]]</f>
        <v>1</v>
      </c>
      <c r="P79" s="38">
        <f>IFERROR(tbl_PlanilhaB[[#This Row],[Data Fim Real]]-tbl_PlanilhaB[[#This Row],[Data Início Real]],tbl_PlanilhaB[[#This Row],[Data Fim Planej.]]-tbl_PlanilhaB[[#This Row],[Data Início Planej.]])</f>
        <v>1</v>
      </c>
      <c r="Q7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80" spans="1:17">
      <c r="A80" s="62" t="s">
        <v>564</v>
      </c>
      <c r="B80" s="26" t="s">
        <v>79</v>
      </c>
      <c r="C80" s="59" t="s">
        <v>496</v>
      </c>
      <c r="D80" s="34" t="s">
        <v>23</v>
      </c>
      <c r="E80" s="35" t="s">
        <v>491</v>
      </c>
      <c r="F80" s="36"/>
      <c r="G80" s="40" t="str">
        <f t="shared" si="4"/>
        <v/>
      </c>
      <c r="H80" s="35"/>
      <c r="I80" s="36"/>
      <c r="J80" s="29" t="str">
        <f t="shared" si="5"/>
        <v/>
      </c>
      <c r="K80" s="37"/>
      <c r="L80" s="28" t="str">
        <f ca="1">IF(K80=1,"Concluído",IF(AND(tbl_PlanilhaB[[#This Row],[% Finalizado]]=0,tbl_PlanilhaB[[#This Row],[Data Início Planej.]]&gt;=TODAY()),"Não iniciado",IF(OR(AND(tbl_PlanilhaB[[#This Row],[% Finalizado]]=0,tbl_PlanilhaB[[#This Row],[Data Início Planej.]]&lt;=TODAY()),G80&lt;TODAY()),"Atrasado",IF(AND(H80="",E80&lt;&gt;"",E80&lt;=TODAY()),"Atrasado","Em andamento"))))</f>
        <v>Não iniciado</v>
      </c>
      <c r="M80" s="53"/>
      <c r="N80" s="54"/>
      <c r="O80" s="38" t="e">
        <f>tbl_PlanilhaB[[#This Row],[Data Fim Planej.]]-tbl_PlanilhaB[[#This Row],[Data Início Planej.]]</f>
        <v>#VALUE!</v>
      </c>
      <c r="P80" s="38" t="e">
        <f>IFERROR(tbl_PlanilhaB[[#This Row],[Data Fim Real]]-tbl_PlanilhaB[[#This Row],[Data Início Real]],tbl_PlanilhaB[[#This Row],[Data Fim Planej.]]-tbl_PlanilhaB[[#This Row],[Data Início Planej.]])</f>
        <v>#VALUE!</v>
      </c>
      <c r="Q80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81" spans="1:17">
      <c r="A81" s="62" t="s">
        <v>565</v>
      </c>
      <c r="B81" s="26" t="s">
        <v>79</v>
      </c>
      <c r="C81" s="26" t="s">
        <v>483</v>
      </c>
      <c r="D81" s="34" t="s">
        <v>23</v>
      </c>
      <c r="E81" s="35" t="s">
        <v>491</v>
      </c>
      <c r="F81" s="36"/>
      <c r="G81" s="40" t="str">
        <f t="shared" si="4"/>
        <v/>
      </c>
      <c r="H81" s="35"/>
      <c r="I81" s="36"/>
      <c r="J81" s="29" t="str">
        <f t="shared" si="5"/>
        <v/>
      </c>
      <c r="K81" s="37"/>
      <c r="L81" s="28" t="str">
        <f ca="1">IF(K81=1,"Concluído",IF(AND(tbl_PlanilhaB[[#This Row],[% Finalizado]]=0,tbl_PlanilhaB[[#This Row],[Data Início Planej.]]&gt;=TODAY()),"Não iniciado",IF(OR(AND(tbl_PlanilhaB[[#This Row],[% Finalizado]]=0,tbl_PlanilhaB[[#This Row],[Data Início Planej.]]&lt;=TODAY()),G81&lt;TODAY()),"Atrasado",IF(AND(H81="",E81&lt;&gt;"",E81&lt;=TODAY()),"Atrasado","Em andamento"))))</f>
        <v>Não iniciado</v>
      </c>
      <c r="M81" s="53"/>
      <c r="N81" s="54"/>
      <c r="O81" s="38" t="e">
        <f>tbl_PlanilhaB[[#This Row],[Data Fim Planej.]]-tbl_PlanilhaB[[#This Row],[Data Início Planej.]]</f>
        <v>#VALUE!</v>
      </c>
      <c r="P81" s="38" t="e">
        <f>IFERROR(tbl_PlanilhaB[[#This Row],[Data Fim Real]]-tbl_PlanilhaB[[#This Row],[Data Início Real]],tbl_PlanilhaB[[#This Row],[Data Fim Planej.]]-tbl_PlanilhaB[[#This Row],[Data Início Planej.]])</f>
        <v>#VALUE!</v>
      </c>
      <c r="Q81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82" spans="1:17">
      <c r="A82" s="62" t="s">
        <v>566</v>
      </c>
      <c r="B82" s="26" t="s">
        <v>81</v>
      </c>
      <c r="C82" s="58" t="s">
        <v>509</v>
      </c>
      <c r="D82" s="34" t="s">
        <v>23</v>
      </c>
      <c r="E82" s="35">
        <v>45407</v>
      </c>
      <c r="F82" s="36">
        <v>4</v>
      </c>
      <c r="G82" s="40">
        <f t="shared" si="4"/>
        <v>45413</v>
      </c>
      <c r="H82" s="35">
        <v>45407</v>
      </c>
      <c r="I82" s="36">
        <v>3</v>
      </c>
      <c r="J82" s="29">
        <f t="shared" si="5"/>
        <v>45412</v>
      </c>
      <c r="K82" s="37">
        <v>1</v>
      </c>
      <c r="L82" s="28" t="str">
        <f ca="1">IF(K82=1,"Concluído",IF(AND(tbl_PlanilhaB[[#This Row],[% Finalizado]]=0,tbl_PlanilhaB[[#This Row],[Data Início Planej.]]&gt;=TODAY()),"Não iniciado",IF(OR(AND(tbl_PlanilhaB[[#This Row],[% Finalizado]]=0,tbl_PlanilhaB[[#This Row],[Data Início Planej.]]&lt;=TODAY()),G82&lt;TODAY()),"Atrasado",IF(AND(H82="",E82&lt;&gt;"",E82&lt;=TODAY()),"Atrasado","Em andamento"))))</f>
        <v>Concluído</v>
      </c>
      <c r="M82" s="53"/>
      <c r="N82" s="54"/>
      <c r="O82" s="38">
        <f>tbl_PlanilhaB[[#This Row],[Data Fim Planej.]]-tbl_PlanilhaB[[#This Row],[Data Início Planej.]]</f>
        <v>6</v>
      </c>
      <c r="P82" s="38">
        <f>IFERROR(tbl_PlanilhaB[[#This Row],[Data Fim Real]]-tbl_PlanilhaB[[#This Row],[Data Início Real]],tbl_PlanilhaB[[#This Row],[Data Fim Planej.]]-tbl_PlanilhaB[[#This Row],[Data Início Planej.]])</f>
        <v>5</v>
      </c>
      <c r="Q8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83" spans="1:17">
      <c r="A83" s="62" t="s">
        <v>567</v>
      </c>
      <c r="B83" s="26" t="s">
        <v>81</v>
      </c>
      <c r="C83" s="26" t="s">
        <v>480</v>
      </c>
      <c r="D83" s="34" t="s">
        <v>23</v>
      </c>
      <c r="E83" s="35">
        <v>45414</v>
      </c>
      <c r="F83" s="36">
        <v>1</v>
      </c>
      <c r="G83" s="40">
        <f t="shared" si="4"/>
        <v>45415</v>
      </c>
      <c r="H83" s="35">
        <v>45414</v>
      </c>
      <c r="I83" s="36">
        <v>1</v>
      </c>
      <c r="J83" s="29">
        <f t="shared" si="5"/>
        <v>45415</v>
      </c>
      <c r="K83" s="37">
        <v>1</v>
      </c>
      <c r="L83" s="28" t="str">
        <f ca="1">IF(K83=1,"Concluído",IF(AND(tbl_PlanilhaB[[#This Row],[% Finalizado]]=0,tbl_PlanilhaB[[#This Row],[Data Início Planej.]]&gt;=TODAY()),"Não iniciado",IF(OR(AND(tbl_PlanilhaB[[#This Row],[% Finalizado]]=0,tbl_PlanilhaB[[#This Row],[Data Início Planej.]]&lt;=TODAY()),G83&lt;TODAY()),"Atrasado",IF(AND(H83="",E83&lt;&gt;"",E83&lt;=TODAY()),"Atrasado","Em andamento"))))</f>
        <v>Concluído</v>
      </c>
      <c r="M83" s="53"/>
      <c r="N83" s="54"/>
      <c r="O83" s="38">
        <f>tbl_PlanilhaB[[#This Row],[Data Fim Planej.]]-tbl_PlanilhaB[[#This Row],[Data Início Planej.]]</f>
        <v>1</v>
      </c>
      <c r="P83" s="38">
        <f>IFERROR(tbl_PlanilhaB[[#This Row],[Data Fim Real]]-tbl_PlanilhaB[[#This Row],[Data Início Real]],tbl_PlanilhaB[[#This Row],[Data Fim Planej.]]-tbl_PlanilhaB[[#This Row],[Data Início Planej.]])</f>
        <v>1</v>
      </c>
      <c r="Q8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84" spans="1:17">
      <c r="A84" s="62" t="s">
        <v>568</v>
      </c>
      <c r="B84" s="26" t="s">
        <v>81</v>
      </c>
      <c r="C84" s="59" t="s">
        <v>496</v>
      </c>
      <c r="D84" s="34" t="s">
        <v>23</v>
      </c>
      <c r="E84" s="35" t="s">
        <v>491</v>
      </c>
      <c r="F84" s="36"/>
      <c r="G84" s="40" t="str">
        <f t="shared" si="4"/>
        <v/>
      </c>
      <c r="H84" s="35"/>
      <c r="I84" s="36"/>
      <c r="J84" s="29" t="str">
        <f t="shared" si="5"/>
        <v/>
      </c>
      <c r="K84" s="37"/>
      <c r="L84" s="28" t="str">
        <f ca="1">IF(K84=1,"Concluído",IF(AND(tbl_PlanilhaB[[#This Row],[% Finalizado]]=0,tbl_PlanilhaB[[#This Row],[Data Início Planej.]]&gt;=TODAY()),"Não iniciado",IF(OR(AND(tbl_PlanilhaB[[#This Row],[% Finalizado]]=0,tbl_PlanilhaB[[#This Row],[Data Início Planej.]]&lt;=TODAY()),G84&lt;TODAY()),"Atrasado",IF(AND(H84="",E84&lt;&gt;"",E84&lt;=TODAY()),"Atrasado","Em andamento"))))</f>
        <v>Não iniciado</v>
      </c>
      <c r="M84" s="53"/>
      <c r="N84" s="54"/>
      <c r="O84" s="38" t="e">
        <f>tbl_PlanilhaB[[#This Row],[Data Fim Planej.]]-tbl_PlanilhaB[[#This Row],[Data Início Planej.]]</f>
        <v>#VALUE!</v>
      </c>
      <c r="P84" s="38" t="e">
        <f>IFERROR(tbl_PlanilhaB[[#This Row],[Data Fim Real]]-tbl_PlanilhaB[[#This Row],[Data Início Real]],tbl_PlanilhaB[[#This Row],[Data Fim Planej.]]-tbl_PlanilhaB[[#This Row],[Data Início Planej.]])</f>
        <v>#VALUE!</v>
      </c>
      <c r="Q84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85" spans="1:17">
      <c r="A85" s="62" t="s">
        <v>569</v>
      </c>
      <c r="B85" s="26" t="s">
        <v>81</v>
      </c>
      <c r="C85" s="26" t="s">
        <v>483</v>
      </c>
      <c r="D85" s="34" t="s">
        <v>23</v>
      </c>
      <c r="E85" s="35" t="s">
        <v>491</v>
      </c>
      <c r="F85" s="36"/>
      <c r="G85" s="40" t="str">
        <f t="shared" si="4"/>
        <v/>
      </c>
      <c r="H85" s="35"/>
      <c r="I85" s="36"/>
      <c r="J85" s="29" t="str">
        <f t="shared" si="5"/>
        <v/>
      </c>
      <c r="K85" s="37"/>
      <c r="L85" s="28" t="str">
        <f ca="1">IF(K85=1,"Concluído",IF(AND(tbl_PlanilhaB[[#This Row],[% Finalizado]]=0,tbl_PlanilhaB[[#This Row],[Data Início Planej.]]&gt;=TODAY()),"Não iniciado",IF(OR(AND(tbl_PlanilhaB[[#This Row],[% Finalizado]]=0,tbl_PlanilhaB[[#This Row],[Data Início Planej.]]&lt;=TODAY()),G85&lt;TODAY()),"Atrasado",IF(AND(H85="",E85&lt;&gt;"",E85&lt;=TODAY()),"Atrasado","Em andamento"))))</f>
        <v>Não iniciado</v>
      </c>
      <c r="M85" s="53"/>
      <c r="N85" s="54"/>
      <c r="O85" s="38" t="e">
        <f>tbl_PlanilhaB[[#This Row],[Data Fim Planej.]]-tbl_PlanilhaB[[#This Row],[Data Início Planej.]]</f>
        <v>#VALUE!</v>
      </c>
      <c r="P85" s="38" t="e">
        <f>IFERROR(tbl_PlanilhaB[[#This Row],[Data Fim Real]]-tbl_PlanilhaB[[#This Row],[Data Início Real]],tbl_PlanilhaB[[#This Row],[Data Fim Planej.]]-tbl_PlanilhaB[[#This Row],[Data Início Planej.]])</f>
        <v>#VALUE!</v>
      </c>
      <c r="Q85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86" spans="1:17">
      <c r="A86" s="62" t="s">
        <v>570</v>
      </c>
      <c r="B86" s="26" t="s">
        <v>83</v>
      </c>
      <c r="C86" s="58" t="s">
        <v>509</v>
      </c>
      <c r="D86" s="34" t="s">
        <v>23</v>
      </c>
      <c r="E86" s="35">
        <v>45414</v>
      </c>
      <c r="F86" s="36">
        <v>3</v>
      </c>
      <c r="G86" s="40">
        <f t="shared" si="4"/>
        <v>45419</v>
      </c>
      <c r="H86" s="35">
        <v>45414</v>
      </c>
      <c r="I86" s="36">
        <v>1</v>
      </c>
      <c r="J86" s="29">
        <f t="shared" si="5"/>
        <v>45415</v>
      </c>
      <c r="K86" s="37">
        <v>1</v>
      </c>
      <c r="L86" s="28" t="str">
        <f ca="1">IF(K86=1,"Concluído",IF(AND(tbl_PlanilhaB[[#This Row],[% Finalizado]]=0,tbl_PlanilhaB[[#This Row],[Data Início Planej.]]&gt;=TODAY()),"Não iniciado",IF(OR(AND(tbl_PlanilhaB[[#This Row],[% Finalizado]]=0,tbl_PlanilhaB[[#This Row],[Data Início Planej.]]&lt;=TODAY()),G86&lt;TODAY()),"Atrasado",IF(AND(H86="",E86&lt;&gt;"",E86&lt;=TODAY()),"Atrasado","Em andamento"))))</f>
        <v>Concluído</v>
      </c>
      <c r="M86" s="53"/>
      <c r="N86" s="54"/>
      <c r="O86" s="38">
        <f>tbl_PlanilhaB[[#This Row],[Data Fim Planej.]]-tbl_PlanilhaB[[#This Row],[Data Início Planej.]]</f>
        <v>5</v>
      </c>
      <c r="P86" s="38">
        <f>IFERROR(tbl_PlanilhaB[[#This Row],[Data Fim Real]]-tbl_PlanilhaB[[#This Row],[Data Início Real]],tbl_PlanilhaB[[#This Row],[Data Fim Planej.]]-tbl_PlanilhaB[[#This Row],[Data Início Planej.]])</f>
        <v>1</v>
      </c>
      <c r="Q8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87" spans="1:17">
      <c r="A87" s="62" t="s">
        <v>571</v>
      </c>
      <c r="B87" s="26" t="s">
        <v>83</v>
      </c>
      <c r="C87" s="26" t="s">
        <v>480</v>
      </c>
      <c r="D87" s="34" t="s">
        <v>23</v>
      </c>
      <c r="E87" s="35">
        <v>45419</v>
      </c>
      <c r="F87" s="36">
        <v>1</v>
      </c>
      <c r="G87" s="40">
        <f t="shared" si="4"/>
        <v>45420</v>
      </c>
      <c r="H87" s="35">
        <v>45415</v>
      </c>
      <c r="I87" s="36">
        <v>1</v>
      </c>
      <c r="J87" s="29">
        <f t="shared" si="5"/>
        <v>45418</v>
      </c>
      <c r="K87" s="37">
        <v>1</v>
      </c>
      <c r="L87" s="28" t="str">
        <f ca="1">IF(K87=1,"Concluído",IF(AND(tbl_PlanilhaB[[#This Row],[% Finalizado]]=0,tbl_PlanilhaB[[#This Row],[Data Início Planej.]]&gt;=TODAY()),"Não iniciado",IF(OR(AND(tbl_PlanilhaB[[#This Row],[% Finalizado]]=0,tbl_PlanilhaB[[#This Row],[Data Início Planej.]]&lt;=TODAY()),G87&lt;TODAY()),"Atrasado",IF(AND(H87="",E87&lt;&gt;"",E87&lt;=TODAY()),"Atrasado","Em andamento"))))</f>
        <v>Concluído</v>
      </c>
      <c r="M87" s="53"/>
      <c r="N87" s="54"/>
      <c r="O87" s="38">
        <f>tbl_PlanilhaB[[#This Row],[Data Fim Planej.]]-tbl_PlanilhaB[[#This Row],[Data Início Planej.]]</f>
        <v>1</v>
      </c>
      <c r="P87" s="38">
        <f>IFERROR(tbl_PlanilhaB[[#This Row],[Data Fim Real]]-tbl_PlanilhaB[[#This Row],[Data Início Real]],tbl_PlanilhaB[[#This Row],[Data Fim Planej.]]-tbl_PlanilhaB[[#This Row],[Data Início Planej.]])</f>
        <v>3</v>
      </c>
      <c r="Q8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88" spans="1:17">
      <c r="A88" s="62" t="s">
        <v>572</v>
      </c>
      <c r="B88" s="26" t="s">
        <v>83</v>
      </c>
      <c r="C88" s="59" t="s">
        <v>496</v>
      </c>
      <c r="D88" s="34" t="s">
        <v>23</v>
      </c>
      <c r="E88" s="35" t="s">
        <v>491</v>
      </c>
      <c r="F88" s="36"/>
      <c r="G88" s="40" t="str">
        <f t="shared" si="4"/>
        <v/>
      </c>
      <c r="H88" s="35"/>
      <c r="I88" s="36"/>
      <c r="J88" s="29" t="str">
        <f t="shared" si="5"/>
        <v/>
      </c>
      <c r="K88" s="37"/>
      <c r="L88" s="28" t="str">
        <f ca="1">IF(K88=1,"Concluído",IF(AND(tbl_PlanilhaB[[#This Row],[% Finalizado]]=0,tbl_PlanilhaB[[#This Row],[Data Início Planej.]]&gt;=TODAY()),"Não iniciado",IF(OR(AND(tbl_PlanilhaB[[#This Row],[% Finalizado]]=0,tbl_PlanilhaB[[#This Row],[Data Início Planej.]]&lt;=TODAY()),G88&lt;TODAY()),"Atrasado",IF(AND(H88="",E88&lt;&gt;"",E88&lt;=TODAY()),"Atrasado","Em andamento"))))</f>
        <v>Não iniciado</v>
      </c>
      <c r="M88" s="53"/>
      <c r="N88" s="54"/>
      <c r="O88" s="38" t="e">
        <f>tbl_PlanilhaB[[#This Row],[Data Fim Planej.]]-tbl_PlanilhaB[[#This Row],[Data Início Planej.]]</f>
        <v>#VALUE!</v>
      </c>
      <c r="P88" s="38" t="e">
        <f>IFERROR(tbl_PlanilhaB[[#This Row],[Data Fim Real]]-tbl_PlanilhaB[[#This Row],[Data Início Real]],tbl_PlanilhaB[[#This Row],[Data Fim Planej.]]-tbl_PlanilhaB[[#This Row],[Data Início Planej.]])</f>
        <v>#VALUE!</v>
      </c>
      <c r="Q88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89" spans="1:17">
      <c r="A89" s="62" t="s">
        <v>573</v>
      </c>
      <c r="B89" s="26" t="s">
        <v>83</v>
      </c>
      <c r="C89" s="26" t="s">
        <v>483</v>
      </c>
      <c r="D89" s="34" t="s">
        <v>23</v>
      </c>
      <c r="E89" s="35" t="s">
        <v>491</v>
      </c>
      <c r="F89" s="36"/>
      <c r="G89" s="40" t="str">
        <f t="shared" si="4"/>
        <v/>
      </c>
      <c r="H89" s="35"/>
      <c r="I89" s="36"/>
      <c r="J89" s="29" t="str">
        <f t="shared" si="5"/>
        <v/>
      </c>
      <c r="K89" s="37"/>
      <c r="L89" s="28" t="str">
        <f ca="1">IF(K89=1,"Concluído",IF(AND(tbl_PlanilhaB[[#This Row],[% Finalizado]]=0,tbl_PlanilhaB[[#This Row],[Data Início Planej.]]&gt;=TODAY()),"Não iniciado",IF(OR(AND(tbl_PlanilhaB[[#This Row],[% Finalizado]]=0,tbl_PlanilhaB[[#This Row],[Data Início Planej.]]&lt;=TODAY()),G89&lt;TODAY()),"Atrasado",IF(AND(H89="",E89&lt;&gt;"",E89&lt;=TODAY()),"Atrasado","Em andamento"))))</f>
        <v>Não iniciado</v>
      </c>
      <c r="M89" s="53"/>
      <c r="N89" s="54"/>
      <c r="O89" s="38" t="e">
        <f>tbl_PlanilhaB[[#This Row],[Data Fim Planej.]]-tbl_PlanilhaB[[#This Row],[Data Início Planej.]]</f>
        <v>#VALUE!</v>
      </c>
      <c r="P89" s="38" t="e">
        <f>IFERROR(tbl_PlanilhaB[[#This Row],[Data Fim Real]]-tbl_PlanilhaB[[#This Row],[Data Início Real]],tbl_PlanilhaB[[#This Row],[Data Fim Planej.]]-tbl_PlanilhaB[[#This Row],[Data Início Planej.]])</f>
        <v>#VALUE!</v>
      </c>
      <c r="Q89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90" spans="1:17">
      <c r="A90" s="62" t="s">
        <v>574</v>
      </c>
      <c r="B90" s="26" t="s">
        <v>85</v>
      </c>
      <c r="C90" s="58" t="s">
        <v>509</v>
      </c>
      <c r="D90" s="34" t="s">
        <v>34</v>
      </c>
      <c r="E90" s="35">
        <v>45407</v>
      </c>
      <c r="F90" s="36">
        <v>3</v>
      </c>
      <c r="G90" s="40">
        <f t="shared" si="4"/>
        <v>45412</v>
      </c>
      <c r="H90" s="35">
        <v>45407</v>
      </c>
      <c r="I90" s="36"/>
      <c r="J90" s="29" t="str">
        <f t="shared" si="5"/>
        <v/>
      </c>
      <c r="K90" s="37">
        <v>1</v>
      </c>
      <c r="L90" s="28" t="str">
        <f ca="1">IF(K90=1,"Concluído",IF(AND(tbl_PlanilhaB[[#This Row],[% Finalizado]]=0,tbl_PlanilhaB[[#This Row],[Data Início Planej.]]&gt;=TODAY()),"Não iniciado",IF(OR(AND(tbl_PlanilhaB[[#This Row],[% Finalizado]]=0,tbl_PlanilhaB[[#This Row],[Data Início Planej.]]&lt;=TODAY()),G90&lt;TODAY()),"Atrasado",IF(AND(H90="",E90&lt;&gt;"",E90&lt;=TODAY()),"Atrasado","Em andamento"))))</f>
        <v>Concluído</v>
      </c>
      <c r="M90" s="53"/>
      <c r="N90" s="54"/>
      <c r="O90" s="38">
        <f>tbl_PlanilhaB[[#This Row],[Data Fim Planej.]]-tbl_PlanilhaB[[#This Row],[Data Início Planej.]]</f>
        <v>5</v>
      </c>
      <c r="P90" s="38">
        <f>IFERROR(tbl_PlanilhaB[[#This Row],[Data Fim Real]]-tbl_PlanilhaB[[#This Row],[Data Início Real]],tbl_PlanilhaB[[#This Row],[Data Fim Planej.]]-tbl_PlanilhaB[[#This Row],[Data Início Planej.]])</f>
        <v>5</v>
      </c>
      <c r="Q90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91" spans="1:17">
      <c r="A91" s="62" t="s">
        <v>575</v>
      </c>
      <c r="B91" s="26" t="s">
        <v>87</v>
      </c>
      <c r="C91" s="58" t="s">
        <v>509</v>
      </c>
      <c r="D91" s="34" t="s">
        <v>34</v>
      </c>
      <c r="E91" s="35">
        <v>45440</v>
      </c>
      <c r="F91" s="36">
        <v>5</v>
      </c>
      <c r="G91" s="40">
        <f t="shared" si="4"/>
        <v>45447</v>
      </c>
      <c r="H91" s="35">
        <v>45440</v>
      </c>
      <c r="I91" s="36"/>
      <c r="J91" s="29" t="str">
        <f t="shared" si="5"/>
        <v/>
      </c>
      <c r="K91" s="37">
        <v>1</v>
      </c>
      <c r="L91" s="28" t="str">
        <f ca="1">IF(K91=1,"Concluído",IF(AND(tbl_PlanilhaB[[#This Row],[% Finalizado]]=0,tbl_PlanilhaB[[#This Row],[Data Início Planej.]]&gt;=TODAY()),"Não iniciado",IF(OR(AND(tbl_PlanilhaB[[#This Row],[% Finalizado]]=0,tbl_PlanilhaB[[#This Row],[Data Início Planej.]]&lt;=TODAY()),G91&lt;TODAY()),"Atrasado",IF(AND(H91="",E91&lt;&gt;"",E91&lt;=TODAY()),"Atrasado","Em andamento"))))</f>
        <v>Concluído</v>
      </c>
      <c r="M91" s="53"/>
      <c r="N91" s="54"/>
      <c r="O91" s="38">
        <f>tbl_PlanilhaB[[#This Row],[Data Fim Planej.]]-tbl_PlanilhaB[[#This Row],[Data Início Planej.]]</f>
        <v>7</v>
      </c>
      <c r="P91" s="38">
        <f>IFERROR(tbl_PlanilhaB[[#This Row],[Data Fim Real]]-tbl_PlanilhaB[[#This Row],[Data Início Real]],tbl_PlanilhaB[[#This Row],[Data Fim Planej.]]-tbl_PlanilhaB[[#This Row],[Data Início Planej.]])</f>
        <v>7</v>
      </c>
      <c r="Q91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92" spans="1:17">
      <c r="A92" s="62" t="s">
        <v>576</v>
      </c>
      <c r="B92" s="26" t="s">
        <v>88</v>
      </c>
      <c r="C92" s="59" t="s">
        <v>509</v>
      </c>
      <c r="D92" s="34" t="s">
        <v>34</v>
      </c>
      <c r="E92" s="35">
        <v>45415</v>
      </c>
      <c r="F92" s="36">
        <v>5</v>
      </c>
      <c r="G92" s="40">
        <f t="shared" si="4"/>
        <v>45422</v>
      </c>
      <c r="H92" s="35">
        <v>45415</v>
      </c>
      <c r="I92" s="36">
        <v>12</v>
      </c>
      <c r="J92" s="29">
        <f t="shared" si="5"/>
        <v>45433</v>
      </c>
      <c r="K92" s="37">
        <v>1</v>
      </c>
      <c r="L92" s="28" t="str">
        <f ca="1">IF(K92=1,"Concluído",IF(AND(tbl_PlanilhaB[[#This Row],[% Finalizado]]=0,tbl_PlanilhaB[[#This Row],[Data Início Planej.]]&gt;=TODAY()),"Não iniciado",IF(OR(AND(tbl_PlanilhaB[[#This Row],[% Finalizado]]=0,tbl_PlanilhaB[[#This Row],[Data Início Planej.]]&lt;=TODAY()),G92&lt;TODAY()),"Atrasado",IF(AND(H92="",E92&lt;&gt;"",E92&lt;=TODAY()),"Atrasado","Em andamento"))))</f>
        <v>Concluído</v>
      </c>
      <c r="M92" s="53"/>
      <c r="N92" s="54"/>
      <c r="O92" s="38">
        <f>tbl_PlanilhaB[[#This Row],[Data Fim Planej.]]-tbl_PlanilhaB[[#This Row],[Data Início Planej.]]</f>
        <v>7</v>
      </c>
      <c r="P92" s="38">
        <f>IFERROR(tbl_PlanilhaB[[#This Row],[Data Fim Real]]-tbl_PlanilhaB[[#This Row],[Data Início Real]],tbl_PlanilhaB[[#This Row],[Data Fim Planej.]]-tbl_PlanilhaB[[#This Row],[Data Início Planej.]])</f>
        <v>18</v>
      </c>
      <c r="Q9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18</v>
      </c>
    </row>
    <row r="93" spans="1:17">
      <c r="A93" s="62" t="s">
        <v>577</v>
      </c>
      <c r="B93" s="26" t="s">
        <v>88</v>
      </c>
      <c r="C93" s="26" t="s">
        <v>578</v>
      </c>
      <c r="D93" s="34" t="s">
        <v>34</v>
      </c>
      <c r="E93" s="35">
        <v>45433</v>
      </c>
      <c r="F93" s="36">
        <v>5</v>
      </c>
      <c r="G93" s="40">
        <f t="shared" si="4"/>
        <v>45440</v>
      </c>
      <c r="H93" s="35">
        <v>45433</v>
      </c>
      <c r="I93" s="36">
        <v>5</v>
      </c>
      <c r="J93" s="29">
        <f t="shared" si="5"/>
        <v>45440</v>
      </c>
      <c r="K93" s="37">
        <v>1</v>
      </c>
      <c r="L93" s="28" t="str">
        <f ca="1">IF(K93=1,"Concluído",IF(AND(tbl_PlanilhaB[[#This Row],[% Finalizado]]=0,tbl_PlanilhaB[[#This Row],[Data Início Planej.]]&gt;=TODAY()),"Não iniciado",IF(OR(AND(tbl_PlanilhaB[[#This Row],[% Finalizado]]=0,tbl_PlanilhaB[[#This Row],[Data Início Planej.]]&lt;=TODAY()),G93&lt;TODAY()),"Atrasado",IF(AND(H93="",E93&lt;&gt;"",E93&lt;=TODAY()),"Atrasado","Em andamento"))))</f>
        <v>Concluído</v>
      </c>
      <c r="M93" s="53"/>
      <c r="N93" s="54"/>
      <c r="O93" s="38">
        <f>tbl_PlanilhaB[[#This Row],[Data Fim Planej.]]-tbl_PlanilhaB[[#This Row],[Data Início Planej.]]</f>
        <v>7</v>
      </c>
      <c r="P93" s="38">
        <f>IFERROR(tbl_PlanilhaB[[#This Row],[Data Fim Real]]-tbl_PlanilhaB[[#This Row],[Data Início Real]],tbl_PlanilhaB[[#This Row],[Data Fim Planej.]]-tbl_PlanilhaB[[#This Row],[Data Início Planej.]])</f>
        <v>7</v>
      </c>
      <c r="Q9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94" spans="1:17">
      <c r="A94" s="62" t="s">
        <v>579</v>
      </c>
      <c r="B94" s="26" t="s">
        <v>89</v>
      </c>
      <c r="C94" s="58" t="s">
        <v>509</v>
      </c>
      <c r="D94" s="34" t="s">
        <v>23</v>
      </c>
      <c r="E94" s="35">
        <v>45415</v>
      </c>
      <c r="F94" s="36">
        <v>5</v>
      </c>
      <c r="G94" s="40">
        <f t="shared" si="4"/>
        <v>45422</v>
      </c>
      <c r="H94" s="35">
        <v>45415</v>
      </c>
      <c r="I94" s="36">
        <v>5</v>
      </c>
      <c r="J94" s="29">
        <f t="shared" si="5"/>
        <v>45422</v>
      </c>
      <c r="K94" s="37">
        <v>1</v>
      </c>
      <c r="L94" s="28" t="str">
        <f ca="1">IF(K94=1,"Concluído",IF(AND(tbl_PlanilhaB[[#This Row],[% Finalizado]]=0,tbl_PlanilhaB[[#This Row],[Data Início Planej.]]&gt;=TODAY()),"Não iniciado",IF(OR(AND(tbl_PlanilhaB[[#This Row],[% Finalizado]]=0,tbl_PlanilhaB[[#This Row],[Data Início Planej.]]&lt;=TODAY()),G94&lt;TODAY()),"Atrasado",IF(AND(H94="",E94&lt;&gt;"",E94&lt;=TODAY()),"Atrasado","Em andamento"))))</f>
        <v>Concluído</v>
      </c>
      <c r="M94" s="53"/>
      <c r="N94" s="54"/>
      <c r="O94" s="38">
        <f>tbl_PlanilhaB[[#This Row],[Data Fim Planej.]]-tbl_PlanilhaB[[#This Row],[Data Início Planej.]]</f>
        <v>7</v>
      </c>
      <c r="P94" s="38">
        <f>IFERROR(tbl_PlanilhaB[[#This Row],[Data Fim Real]]-tbl_PlanilhaB[[#This Row],[Data Início Real]],tbl_PlanilhaB[[#This Row],[Data Fim Planej.]]-tbl_PlanilhaB[[#This Row],[Data Início Planej.]])</f>
        <v>7</v>
      </c>
      <c r="Q9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95" spans="1:17">
      <c r="A95" s="62" t="s">
        <v>580</v>
      </c>
      <c r="B95" s="26" t="s">
        <v>89</v>
      </c>
      <c r="C95" s="26" t="s">
        <v>480</v>
      </c>
      <c r="D95" s="34" t="s">
        <v>481</v>
      </c>
      <c r="E95" s="35">
        <v>45425</v>
      </c>
      <c r="F95" s="36">
        <v>1</v>
      </c>
      <c r="G95" s="40">
        <f t="shared" si="4"/>
        <v>45426</v>
      </c>
      <c r="H95" s="35">
        <v>45425</v>
      </c>
      <c r="I95" s="36">
        <v>1</v>
      </c>
      <c r="J95" s="29">
        <f t="shared" si="5"/>
        <v>45426</v>
      </c>
      <c r="K95" s="37">
        <v>1</v>
      </c>
      <c r="L95" s="28" t="str">
        <f ca="1">IF(K95=1,"Concluído",IF(AND(tbl_PlanilhaB[[#This Row],[% Finalizado]]=0,tbl_PlanilhaB[[#This Row],[Data Início Planej.]]&gt;=TODAY()),"Não iniciado",IF(OR(AND(tbl_PlanilhaB[[#This Row],[% Finalizado]]=0,tbl_PlanilhaB[[#This Row],[Data Início Planej.]]&lt;=TODAY()),G95&lt;TODAY()),"Atrasado",IF(AND(H95="",E95&lt;&gt;"",E95&lt;=TODAY()),"Atrasado","Em andamento"))))</f>
        <v>Concluído</v>
      </c>
      <c r="M95" s="53"/>
      <c r="N95" s="54"/>
      <c r="O95" s="38">
        <f>tbl_PlanilhaB[[#This Row],[Data Fim Planej.]]-tbl_PlanilhaB[[#This Row],[Data Início Planej.]]</f>
        <v>1</v>
      </c>
      <c r="P95" s="38">
        <f>IFERROR(tbl_PlanilhaB[[#This Row],[Data Fim Real]]-tbl_PlanilhaB[[#This Row],[Data Início Real]],tbl_PlanilhaB[[#This Row],[Data Fim Planej.]]-tbl_PlanilhaB[[#This Row],[Data Início Planej.]])</f>
        <v>1</v>
      </c>
      <c r="Q9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96" spans="1:17">
      <c r="A96" s="62" t="s">
        <v>581</v>
      </c>
      <c r="B96" s="26" t="s">
        <v>89</v>
      </c>
      <c r="C96" s="26" t="s">
        <v>496</v>
      </c>
      <c r="D96" s="34" t="s">
        <v>23</v>
      </c>
      <c r="E96" s="35">
        <v>45432</v>
      </c>
      <c r="F96" s="36">
        <v>5</v>
      </c>
      <c r="G96" s="40">
        <f t="shared" si="4"/>
        <v>45439</v>
      </c>
      <c r="H96" s="35">
        <v>45432</v>
      </c>
      <c r="I96" s="36">
        <v>5</v>
      </c>
      <c r="J96" s="29">
        <f t="shared" si="5"/>
        <v>45439</v>
      </c>
      <c r="K96" s="37">
        <v>1</v>
      </c>
      <c r="L96" s="28" t="str">
        <f ca="1">IF(K96=1,"Concluído",IF(AND(tbl_PlanilhaB[[#This Row],[% Finalizado]]=0,tbl_PlanilhaB[[#This Row],[Data Início Planej.]]&gt;=TODAY()),"Não iniciado",IF(OR(AND(tbl_PlanilhaB[[#This Row],[% Finalizado]]=0,tbl_PlanilhaB[[#This Row],[Data Início Planej.]]&lt;=TODAY()),G96&lt;TODAY()),"Atrasado",IF(AND(H96="",E96&lt;&gt;"",E96&lt;=TODAY()),"Atrasado","Em andamento"))))</f>
        <v>Concluído</v>
      </c>
      <c r="M96" s="53"/>
      <c r="N96" s="54"/>
      <c r="O96" s="38">
        <f>tbl_PlanilhaB[[#This Row],[Data Fim Planej.]]-tbl_PlanilhaB[[#This Row],[Data Início Planej.]]</f>
        <v>7</v>
      </c>
      <c r="P96" s="38">
        <f>IFERROR(tbl_PlanilhaB[[#This Row],[Data Fim Real]]-tbl_PlanilhaB[[#This Row],[Data Início Real]],tbl_PlanilhaB[[#This Row],[Data Fim Planej.]]-tbl_PlanilhaB[[#This Row],[Data Início Planej.]])</f>
        <v>7</v>
      </c>
      <c r="Q9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97" spans="1:17">
      <c r="A97" s="62" t="s">
        <v>582</v>
      </c>
      <c r="B97" s="26" t="s">
        <v>91</v>
      </c>
      <c r="C97" s="68" t="s">
        <v>509</v>
      </c>
      <c r="D97" s="34" t="s">
        <v>23</v>
      </c>
      <c r="E97" s="35">
        <v>45423</v>
      </c>
      <c r="F97" s="36">
        <v>7</v>
      </c>
      <c r="G97" s="40">
        <f t="shared" si="4"/>
        <v>45433</v>
      </c>
      <c r="H97" s="35">
        <v>45423</v>
      </c>
      <c r="I97" s="36">
        <v>7</v>
      </c>
      <c r="J97" s="29">
        <f t="shared" si="5"/>
        <v>45433</v>
      </c>
      <c r="K97" s="37">
        <v>1</v>
      </c>
      <c r="L97" s="28" t="str">
        <f ca="1">IF(K97=1,"Concluído",IF(AND(tbl_PlanilhaB[[#This Row],[% Finalizado]]=0,tbl_PlanilhaB[[#This Row],[Data Início Planej.]]&gt;=TODAY()),"Não iniciado",IF(OR(AND(tbl_PlanilhaB[[#This Row],[% Finalizado]]=0,tbl_PlanilhaB[[#This Row],[Data Início Planej.]]&lt;=TODAY()),G97&lt;TODAY()),"Atrasado",IF(AND(H97="",E97&lt;&gt;"",E97&lt;=TODAY()),"Atrasado","Em andamento"))))</f>
        <v>Concluído</v>
      </c>
      <c r="M97" s="53"/>
      <c r="N97" s="54"/>
      <c r="O97" s="38">
        <f>tbl_PlanilhaB[[#This Row],[Data Fim Planej.]]-tbl_PlanilhaB[[#This Row],[Data Início Planej.]]</f>
        <v>10</v>
      </c>
      <c r="P97" s="38">
        <f>IFERROR(tbl_PlanilhaB[[#This Row],[Data Fim Real]]-tbl_PlanilhaB[[#This Row],[Data Início Real]],tbl_PlanilhaB[[#This Row],[Data Fim Planej.]]-tbl_PlanilhaB[[#This Row],[Data Início Planej.]])</f>
        <v>10</v>
      </c>
      <c r="Q9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10</v>
      </c>
    </row>
    <row r="98" spans="1:17">
      <c r="A98" s="62" t="s">
        <v>583</v>
      </c>
      <c r="B98" s="26" t="s">
        <v>91</v>
      </c>
      <c r="C98" s="59" t="s">
        <v>480</v>
      </c>
      <c r="D98" s="34" t="s">
        <v>23</v>
      </c>
      <c r="E98" s="35">
        <v>45434</v>
      </c>
      <c r="F98" s="36">
        <v>2</v>
      </c>
      <c r="G98" s="40">
        <v>45436</v>
      </c>
      <c r="H98" s="35">
        <v>45434</v>
      </c>
      <c r="I98" s="36">
        <v>2</v>
      </c>
      <c r="J98" s="29">
        <f t="shared" si="5"/>
        <v>45436</v>
      </c>
      <c r="K98" s="37">
        <v>1</v>
      </c>
      <c r="L98" s="28" t="str">
        <f ca="1">IF(K98=1,"Concluído",IF(AND(tbl_PlanilhaB[[#This Row],[% Finalizado]]=0,tbl_PlanilhaB[[#This Row],[Data Início Planej.]]&gt;=TODAY()),"Não iniciado",IF(OR(AND(tbl_PlanilhaB[[#This Row],[% Finalizado]]=0,tbl_PlanilhaB[[#This Row],[Data Início Planej.]]&lt;=TODAY()),G98&lt;TODAY()),"Atrasado",IF(AND(H98="",E98&lt;&gt;"",E98&lt;=TODAY()),"Atrasado","Em andamento"))))</f>
        <v>Concluído</v>
      </c>
      <c r="M98" s="53"/>
      <c r="N98" s="54"/>
      <c r="O98" s="38">
        <f>tbl_PlanilhaB[[#This Row],[Data Fim Planej.]]-tbl_PlanilhaB[[#This Row],[Data Início Planej.]]</f>
        <v>2</v>
      </c>
      <c r="P98" s="38">
        <f>IFERROR(tbl_PlanilhaB[[#This Row],[Data Fim Real]]-tbl_PlanilhaB[[#This Row],[Data Início Real]],tbl_PlanilhaB[[#This Row],[Data Fim Planej.]]-tbl_PlanilhaB[[#This Row],[Data Início Planej.]])</f>
        <v>2</v>
      </c>
      <c r="Q9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99" spans="1:17">
      <c r="A99" s="62" t="s">
        <v>584</v>
      </c>
      <c r="B99" s="26" t="s">
        <v>91</v>
      </c>
      <c r="C99" s="26" t="s">
        <v>496</v>
      </c>
      <c r="D99" s="34" t="s">
        <v>23</v>
      </c>
      <c r="E99" s="35" t="s">
        <v>491</v>
      </c>
      <c r="F99" s="36"/>
      <c r="G99" s="40" t="str">
        <f t="shared" ref="G99:G130" si="6">IF(F99="","",WORKDAY(E99,F99))</f>
        <v/>
      </c>
      <c r="H99" s="35"/>
      <c r="I99" s="36"/>
      <c r="J99" s="29" t="str">
        <f t="shared" si="5"/>
        <v/>
      </c>
      <c r="K99" s="37"/>
      <c r="L99" s="28" t="str">
        <f ca="1">IF(K99=1,"Concluído",IF(AND(tbl_PlanilhaB[[#This Row],[% Finalizado]]=0,tbl_PlanilhaB[[#This Row],[Data Início Planej.]]&gt;=TODAY()),"Não iniciado",IF(OR(AND(tbl_PlanilhaB[[#This Row],[% Finalizado]]=0,tbl_PlanilhaB[[#This Row],[Data Início Planej.]]&lt;=TODAY()),G99&lt;TODAY()),"Atrasado",IF(AND(H99="",E99&lt;&gt;"",E99&lt;=TODAY()),"Atrasado","Em andamento"))))</f>
        <v>Não iniciado</v>
      </c>
      <c r="M99" s="53"/>
      <c r="N99" s="54"/>
      <c r="O99" s="38" t="e">
        <f>tbl_PlanilhaB[[#This Row],[Data Fim Planej.]]-tbl_PlanilhaB[[#This Row],[Data Início Planej.]]</f>
        <v>#VALUE!</v>
      </c>
      <c r="P99" s="38" t="e">
        <f>IFERROR(tbl_PlanilhaB[[#This Row],[Data Fim Real]]-tbl_PlanilhaB[[#This Row],[Data Início Real]],tbl_PlanilhaB[[#This Row],[Data Fim Planej.]]-tbl_PlanilhaB[[#This Row],[Data Início Planej.]])</f>
        <v>#VALUE!</v>
      </c>
      <c r="Q99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100" spans="1:17">
      <c r="A100" s="62" t="s">
        <v>585</v>
      </c>
      <c r="B100" s="26" t="s">
        <v>92</v>
      </c>
      <c r="C100" s="68" t="s">
        <v>509</v>
      </c>
      <c r="D100" s="34" t="s">
        <v>23</v>
      </c>
      <c r="E100" s="35">
        <v>45436</v>
      </c>
      <c r="F100" s="36">
        <v>2</v>
      </c>
      <c r="G100" s="40">
        <f t="shared" si="6"/>
        <v>45440</v>
      </c>
      <c r="H100" s="35">
        <v>45436</v>
      </c>
      <c r="I100" s="36">
        <v>2</v>
      </c>
      <c r="J100" s="29">
        <f t="shared" si="5"/>
        <v>45440</v>
      </c>
      <c r="K100" s="37">
        <v>1</v>
      </c>
      <c r="L100" s="28" t="str">
        <f ca="1">IF(K100=1,"Concluído",IF(AND(tbl_PlanilhaB[[#This Row],[% Finalizado]]=0,tbl_PlanilhaB[[#This Row],[Data Início Planej.]]&gt;=TODAY()),"Não iniciado",IF(OR(AND(tbl_PlanilhaB[[#This Row],[% Finalizado]]=0,tbl_PlanilhaB[[#This Row],[Data Início Planej.]]&lt;=TODAY()),G100&lt;TODAY()),"Atrasado",IF(AND(H100="",E100&lt;&gt;"",E100&lt;=TODAY()),"Atrasado","Em andamento"))))</f>
        <v>Concluído</v>
      </c>
      <c r="M100" s="53"/>
      <c r="N100" s="54"/>
      <c r="O100" s="38">
        <f>tbl_PlanilhaB[[#This Row],[Data Fim Planej.]]-tbl_PlanilhaB[[#This Row],[Data Início Planej.]]</f>
        <v>4</v>
      </c>
      <c r="P100" s="38">
        <f>IFERROR(tbl_PlanilhaB[[#This Row],[Data Fim Real]]-tbl_PlanilhaB[[#This Row],[Data Início Real]],tbl_PlanilhaB[[#This Row],[Data Fim Planej.]]-tbl_PlanilhaB[[#This Row],[Data Início Planej.]])</f>
        <v>4</v>
      </c>
      <c r="Q10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101" spans="1:17">
      <c r="A101" s="62" t="s">
        <v>586</v>
      </c>
      <c r="B101" s="26" t="s">
        <v>92</v>
      </c>
      <c r="C101" s="26" t="s">
        <v>480</v>
      </c>
      <c r="D101" s="34" t="s">
        <v>23</v>
      </c>
      <c r="E101" s="35">
        <v>45439</v>
      </c>
      <c r="F101" s="36">
        <v>0.5</v>
      </c>
      <c r="G101" s="40">
        <f t="shared" si="6"/>
        <v>45439</v>
      </c>
      <c r="H101" s="35">
        <v>45439</v>
      </c>
      <c r="I101" s="36">
        <v>0.5</v>
      </c>
      <c r="J101" s="29">
        <f t="shared" ref="J101:J132" si="7">IF(I101="","",WORKDAY(H101,I101))</f>
        <v>45439</v>
      </c>
      <c r="K101" s="37">
        <v>1</v>
      </c>
      <c r="L101" s="28" t="str">
        <f ca="1">IF(K101=1,"Concluído",IF(AND(tbl_PlanilhaB[[#This Row],[% Finalizado]]=0,tbl_PlanilhaB[[#This Row],[Data Início Planej.]]&gt;=TODAY()),"Não iniciado",IF(OR(AND(tbl_PlanilhaB[[#This Row],[% Finalizado]]=0,tbl_PlanilhaB[[#This Row],[Data Início Planej.]]&lt;=TODAY()),G101&lt;TODAY()),"Atrasado",IF(AND(H101="",E101&lt;&gt;"",E101&lt;=TODAY()),"Atrasado","Em andamento"))))</f>
        <v>Concluído</v>
      </c>
      <c r="M101" s="53"/>
      <c r="N101" s="54"/>
      <c r="O101" s="38">
        <f>tbl_PlanilhaB[[#This Row],[Data Fim Planej.]]-tbl_PlanilhaB[[#This Row],[Data Início Planej.]]</f>
        <v>0</v>
      </c>
      <c r="P101" s="38">
        <f>IFERROR(tbl_PlanilhaB[[#This Row],[Data Fim Real]]-tbl_PlanilhaB[[#This Row],[Data Início Real]],tbl_PlanilhaB[[#This Row],[Data Fim Planej.]]-tbl_PlanilhaB[[#This Row],[Data Início Planej.]])</f>
        <v>0</v>
      </c>
      <c r="Q10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102" spans="1:17">
      <c r="A102" s="62" t="s">
        <v>587</v>
      </c>
      <c r="B102" s="26" t="s">
        <v>92</v>
      </c>
      <c r="C102" s="26" t="s">
        <v>496</v>
      </c>
      <c r="D102" s="34" t="s">
        <v>23</v>
      </c>
      <c r="E102" s="35">
        <v>45444</v>
      </c>
      <c r="F102" s="36">
        <v>4</v>
      </c>
      <c r="G102" s="40">
        <f t="shared" si="6"/>
        <v>45449</v>
      </c>
      <c r="H102" s="35">
        <v>45444</v>
      </c>
      <c r="I102" s="36">
        <v>4</v>
      </c>
      <c r="J102" s="29">
        <f t="shared" si="7"/>
        <v>45449</v>
      </c>
      <c r="K102" s="37">
        <v>1</v>
      </c>
      <c r="L102" s="28" t="str">
        <f ca="1">IF(K102=1,"Concluído",IF(AND(tbl_PlanilhaB[[#This Row],[% Finalizado]]=0,tbl_PlanilhaB[[#This Row],[Data Início Planej.]]&gt;=TODAY()),"Não iniciado",IF(OR(AND(tbl_PlanilhaB[[#This Row],[% Finalizado]]=0,tbl_PlanilhaB[[#This Row],[Data Início Planej.]]&lt;=TODAY()),G102&lt;TODAY()),"Atrasado",IF(AND(H102="",E102&lt;&gt;"",E102&lt;=TODAY()),"Atrasado","Em andamento"))))</f>
        <v>Concluído</v>
      </c>
      <c r="M102" s="53"/>
      <c r="N102" s="54"/>
      <c r="O102" s="38">
        <f>tbl_PlanilhaB[[#This Row],[Data Fim Planej.]]-tbl_PlanilhaB[[#This Row],[Data Início Planej.]]</f>
        <v>5</v>
      </c>
      <c r="P102" s="38">
        <f>IFERROR(tbl_PlanilhaB[[#This Row],[Data Fim Real]]-tbl_PlanilhaB[[#This Row],[Data Início Real]],tbl_PlanilhaB[[#This Row],[Data Fim Planej.]]-tbl_PlanilhaB[[#This Row],[Data Início Planej.]])</f>
        <v>5</v>
      </c>
      <c r="Q10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103" spans="1:17">
      <c r="A103" s="62" t="s">
        <v>588</v>
      </c>
      <c r="B103" s="26" t="s">
        <v>94</v>
      </c>
      <c r="C103" s="68" t="s">
        <v>509</v>
      </c>
      <c r="D103" s="34" t="s">
        <v>23</v>
      </c>
      <c r="E103" s="35">
        <v>45441</v>
      </c>
      <c r="F103" s="36">
        <v>8</v>
      </c>
      <c r="G103" s="40">
        <f t="shared" si="6"/>
        <v>45453</v>
      </c>
      <c r="H103" s="35">
        <v>45441</v>
      </c>
      <c r="I103" s="36"/>
      <c r="J103" s="29" t="str">
        <f t="shared" si="7"/>
        <v/>
      </c>
      <c r="K103" s="37"/>
      <c r="L103" s="28" t="str">
        <f ca="1">IF(K103=1,"Concluído",IF(AND(tbl_PlanilhaB[[#This Row],[% Finalizado]]=0,tbl_PlanilhaB[[#This Row],[Data Início Planej.]]&gt;=TODAY()),"Não iniciado",IF(OR(AND(tbl_PlanilhaB[[#This Row],[% Finalizado]]=0,tbl_PlanilhaB[[#This Row],[Data Início Planej.]]&lt;=TODAY()),G103&lt;TODAY()),"Atrasado",IF(AND(H103="",E103&lt;&gt;"",E103&lt;=TODAY()),"Atrasado","Em andamento"))))</f>
        <v>Atrasado</v>
      </c>
      <c r="M103" s="53"/>
      <c r="N103" s="54"/>
      <c r="O103" s="38">
        <f>tbl_PlanilhaB[[#This Row],[Data Fim Planej.]]-tbl_PlanilhaB[[#This Row],[Data Início Planej.]]</f>
        <v>12</v>
      </c>
      <c r="P103" s="38">
        <f>IFERROR(tbl_PlanilhaB[[#This Row],[Data Fim Real]]-tbl_PlanilhaB[[#This Row],[Data Início Real]],tbl_PlanilhaB[[#This Row],[Data Fim Planej.]]-tbl_PlanilhaB[[#This Row],[Data Início Planej.]])</f>
        <v>12</v>
      </c>
      <c r="Q103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104" spans="1:17">
      <c r="A104" s="62" t="s">
        <v>589</v>
      </c>
      <c r="B104" s="26" t="s">
        <v>94</v>
      </c>
      <c r="C104" s="26" t="s">
        <v>480</v>
      </c>
      <c r="D104" s="34" t="s">
        <v>23</v>
      </c>
      <c r="E104" s="35">
        <v>45454</v>
      </c>
      <c r="F104" s="36">
        <v>1</v>
      </c>
      <c r="G104" s="40">
        <f t="shared" si="6"/>
        <v>45455</v>
      </c>
      <c r="H104" s="35"/>
      <c r="I104" s="36"/>
      <c r="J104" s="29" t="str">
        <f t="shared" si="7"/>
        <v/>
      </c>
      <c r="K104" s="37"/>
      <c r="L104" s="28" t="str">
        <f ca="1">IF(K104=1,"Concluído",IF(AND(tbl_PlanilhaB[[#This Row],[% Finalizado]]=0,tbl_PlanilhaB[[#This Row],[Data Início Planej.]]&gt;=TODAY()),"Não iniciado",IF(OR(AND(tbl_PlanilhaB[[#This Row],[% Finalizado]]=0,tbl_PlanilhaB[[#This Row],[Data Início Planej.]]&lt;=TODAY()),G104&lt;TODAY()),"Atrasado",IF(AND(H104="",E104&lt;&gt;"",E104&lt;=TODAY()),"Atrasado","Em andamento"))))</f>
        <v>Atrasado</v>
      </c>
      <c r="M104" s="53"/>
      <c r="N104" s="54"/>
      <c r="O104" s="38">
        <f>tbl_PlanilhaB[[#This Row],[Data Fim Planej.]]-tbl_PlanilhaB[[#This Row],[Data Início Planej.]]</f>
        <v>1</v>
      </c>
      <c r="P104" s="38">
        <f>IFERROR(tbl_PlanilhaB[[#This Row],[Data Fim Real]]-tbl_PlanilhaB[[#This Row],[Data Início Real]],tbl_PlanilhaB[[#This Row],[Data Fim Planej.]]-tbl_PlanilhaB[[#This Row],[Data Início Planej.]])</f>
        <v>1</v>
      </c>
      <c r="Q104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105" spans="1:17">
      <c r="A105" s="62" t="s">
        <v>590</v>
      </c>
      <c r="B105" s="26" t="s">
        <v>94</v>
      </c>
      <c r="C105" s="26" t="s">
        <v>496</v>
      </c>
      <c r="D105" s="34" t="s">
        <v>23</v>
      </c>
      <c r="E105" s="35" t="s">
        <v>491</v>
      </c>
      <c r="F105" s="36"/>
      <c r="G105" s="40" t="str">
        <f t="shared" si="6"/>
        <v/>
      </c>
      <c r="H105" s="35"/>
      <c r="I105" s="36"/>
      <c r="J105" s="29" t="str">
        <f t="shared" si="7"/>
        <v/>
      </c>
      <c r="K105" s="37"/>
      <c r="L105" s="28" t="str">
        <f ca="1">IF(K105=1,"Concluído",IF(AND(tbl_PlanilhaB[[#This Row],[% Finalizado]]=0,tbl_PlanilhaB[[#This Row],[Data Início Planej.]]&gt;=TODAY()),"Não iniciado",IF(OR(AND(tbl_PlanilhaB[[#This Row],[% Finalizado]]=0,tbl_PlanilhaB[[#This Row],[Data Início Planej.]]&lt;=TODAY()),G105&lt;TODAY()),"Atrasado",IF(AND(H105="",E105&lt;&gt;"",E105&lt;=TODAY()),"Atrasado","Em andamento"))))</f>
        <v>Não iniciado</v>
      </c>
      <c r="M105" s="53"/>
      <c r="N105" s="54"/>
      <c r="O105" s="38" t="e">
        <f>tbl_PlanilhaB[[#This Row],[Data Fim Planej.]]-tbl_PlanilhaB[[#This Row],[Data Início Planej.]]</f>
        <v>#VALUE!</v>
      </c>
      <c r="P105" s="38" t="e">
        <f>IFERROR(tbl_PlanilhaB[[#This Row],[Data Fim Real]]-tbl_PlanilhaB[[#This Row],[Data Início Real]],tbl_PlanilhaB[[#This Row],[Data Fim Planej.]]-tbl_PlanilhaB[[#This Row],[Data Início Planej.]])</f>
        <v>#VALUE!</v>
      </c>
      <c r="Q105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106" spans="1:17">
      <c r="A106" s="62" t="s">
        <v>591</v>
      </c>
      <c r="B106" s="26" t="s">
        <v>94</v>
      </c>
      <c r="C106" s="59" t="s">
        <v>483</v>
      </c>
      <c r="D106" s="34" t="s">
        <v>23</v>
      </c>
      <c r="E106" s="35" t="s">
        <v>491</v>
      </c>
      <c r="F106" s="36"/>
      <c r="G106" s="40" t="str">
        <f t="shared" si="6"/>
        <v/>
      </c>
      <c r="H106" s="35"/>
      <c r="I106" s="36"/>
      <c r="J106" s="29" t="str">
        <f t="shared" si="7"/>
        <v/>
      </c>
      <c r="K106" s="37"/>
      <c r="L106" s="28" t="str">
        <f ca="1">IF(K106=1,"Concluído",IF(AND(tbl_PlanilhaB[[#This Row],[% Finalizado]]=0,tbl_PlanilhaB[[#This Row],[Data Início Planej.]]&gt;=TODAY()),"Não iniciado",IF(OR(AND(tbl_PlanilhaB[[#This Row],[% Finalizado]]=0,tbl_PlanilhaB[[#This Row],[Data Início Planej.]]&lt;=TODAY()),G106&lt;TODAY()),"Atrasado",IF(AND(H106="",E106&lt;&gt;"",E106&lt;=TODAY()),"Atrasado","Em andamento"))))</f>
        <v>Não iniciado</v>
      </c>
      <c r="M106" s="53"/>
      <c r="N106" s="54"/>
      <c r="O106" s="38" t="e">
        <f>tbl_PlanilhaB[[#This Row],[Data Fim Planej.]]-tbl_PlanilhaB[[#This Row],[Data Início Planej.]]</f>
        <v>#VALUE!</v>
      </c>
      <c r="P106" s="38" t="e">
        <f>IFERROR(tbl_PlanilhaB[[#This Row],[Data Fim Real]]-tbl_PlanilhaB[[#This Row],[Data Início Real]],tbl_PlanilhaB[[#This Row],[Data Fim Planej.]]-tbl_PlanilhaB[[#This Row],[Data Início Planej.]])</f>
        <v>#VALUE!</v>
      </c>
      <c r="Q106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107" spans="1:17" ht="27">
      <c r="A107" s="62" t="s">
        <v>592</v>
      </c>
      <c r="B107" s="26" t="s">
        <v>28</v>
      </c>
      <c r="C107" s="26" t="s">
        <v>485</v>
      </c>
      <c r="D107" s="34" t="s">
        <v>23</v>
      </c>
      <c r="E107" s="35">
        <v>45232</v>
      </c>
      <c r="F107" s="36">
        <v>10</v>
      </c>
      <c r="G107" s="40">
        <f t="shared" si="6"/>
        <v>45246</v>
      </c>
      <c r="H107" s="35">
        <v>45232</v>
      </c>
      <c r="I107" s="36">
        <v>10</v>
      </c>
      <c r="J107" s="29">
        <f t="shared" si="7"/>
        <v>45246</v>
      </c>
      <c r="K107" s="37">
        <v>1</v>
      </c>
      <c r="L107" s="28" t="str">
        <f ca="1">IF(K107=1,"Concluído",IF(AND(tbl_PlanilhaB[[#This Row],[% Finalizado]]=0,tbl_PlanilhaB[[#This Row],[Data Início Planej.]]&gt;=TODAY()),"Não iniciado",IF(OR(AND(tbl_PlanilhaB[[#This Row],[% Finalizado]]=0,tbl_PlanilhaB[[#This Row],[Data Início Planej.]]&lt;=TODAY()),G107&lt;TODAY()),"Atrasado",IF(AND(H107="",E107&lt;&gt;"",E107&lt;=TODAY()),"Atrasado","Em andamento"))))</f>
        <v>Concluído</v>
      </c>
      <c r="M107" s="31"/>
      <c r="N107" s="61"/>
      <c r="O107" s="38">
        <f>tbl_PlanilhaB[[#This Row],[Data Fim Planej.]]-tbl_PlanilhaB[[#This Row],[Data Início Planej.]]</f>
        <v>14</v>
      </c>
      <c r="P107" s="38">
        <f>IFERROR(tbl_PlanilhaB[[#This Row],[Data Fim Real]]-tbl_PlanilhaB[[#This Row],[Data Início Real]],tbl_PlanilhaB[[#This Row],[Data Fim Planej.]]-tbl_PlanilhaB[[#This Row],[Data Início Planej.]])</f>
        <v>14</v>
      </c>
      <c r="Q10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14</v>
      </c>
    </row>
    <row r="108" spans="1:17">
      <c r="A108" s="62" t="s">
        <v>593</v>
      </c>
      <c r="B108" s="26" t="s">
        <v>95</v>
      </c>
      <c r="C108" s="58" t="s">
        <v>509</v>
      </c>
      <c r="D108" s="34" t="s">
        <v>23</v>
      </c>
      <c r="E108" s="35">
        <v>45456</v>
      </c>
      <c r="F108" s="36">
        <v>10</v>
      </c>
      <c r="G108" s="40">
        <f t="shared" si="6"/>
        <v>45470</v>
      </c>
      <c r="H108" s="35">
        <v>45456</v>
      </c>
      <c r="I108" s="36">
        <v>10</v>
      </c>
      <c r="J108" s="29">
        <f t="shared" si="7"/>
        <v>45470</v>
      </c>
      <c r="K108" s="37">
        <v>1</v>
      </c>
      <c r="L108" s="28" t="str">
        <f ca="1">IF(K108=1,"Concluído",IF(AND(tbl_PlanilhaB[[#This Row],[% Finalizado]]=0,tbl_PlanilhaB[[#This Row],[Data Início Planej.]]&gt;=TODAY()),"Não iniciado",IF(OR(AND(tbl_PlanilhaB[[#This Row],[% Finalizado]]=0,tbl_PlanilhaB[[#This Row],[Data Início Planej.]]&lt;=TODAY()),G108&lt;TODAY()),"Atrasado",IF(AND(H108="",E108&lt;&gt;"",E108&lt;=TODAY()),"Atrasado","Em andamento"))))</f>
        <v>Concluído</v>
      </c>
      <c r="M108" s="53"/>
      <c r="N108" s="54"/>
      <c r="O108" s="38">
        <f>tbl_PlanilhaB[[#This Row],[Data Fim Planej.]]-tbl_PlanilhaB[[#This Row],[Data Início Planej.]]</f>
        <v>14</v>
      </c>
      <c r="P108" s="38">
        <f>IFERROR(tbl_PlanilhaB[[#This Row],[Data Fim Real]]-tbl_PlanilhaB[[#This Row],[Data Início Real]],tbl_PlanilhaB[[#This Row],[Data Fim Planej.]]-tbl_PlanilhaB[[#This Row],[Data Início Planej.]])</f>
        <v>14</v>
      </c>
      <c r="Q10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14</v>
      </c>
    </row>
    <row r="109" spans="1:17">
      <c r="A109" s="62" t="s">
        <v>594</v>
      </c>
      <c r="B109" s="26" t="s">
        <v>95</v>
      </c>
      <c r="C109" s="26" t="s">
        <v>480</v>
      </c>
      <c r="D109" s="34" t="s">
        <v>23</v>
      </c>
      <c r="E109" s="35">
        <v>45471</v>
      </c>
      <c r="F109" s="36">
        <v>1</v>
      </c>
      <c r="G109" s="40">
        <f t="shared" si="6"/>
        <v>45474</v>
      </c>
      <c r="H109" s="35">
        <v>45471</v>
      </c>
      <c r="I109" s="36">
        <v>1</v>
      </c>
      <c r="J109" s="29">
        <f t="shared" si="7"/>
        <v>45474</v>
      </c>
      <c r="K109" s="37">
        <v>1</v>
      </c>
      <c r="L109" s="28" t="str">
        <f ca="1">IF(K109=1,"Concluído",IF(AND(tbl_PlanilhaB[[#This Row],[% Finalizado]]=0,tbl_PlanilhaB[[#This Row],[Data Início Planej.]]&gt;=TODAY()),"Não iniciado",IF(OR(AND(tbl_PlanilhaB[[#This Row],[% Finalizado]]=0,tbl_PlanilhaB[[#This Row],[Data Início Planej.]]&lt;=TODAY()),G109&lt;TODAY()),"Atrasado",IF(AND(H109="",E109&lt;&gt;"",E109&lt;=TODAY()),"Atrasado","Em andamento"))))</f>
        <v>Concluído</v>
      </c>
      <c r="M109" s="53"/>
      <c r="N109" s="54"/>
      <c r="O109" s="38">
        <f>tbl_PlanilhaB[[#This Row],[Data Fim Planej.]]-tbl_PlanilhaB[[#This Row],[Data Início Planej.]]</f>
        <v>3</v>
      </c>
      <c r="P109" s="38">
        <f>IFERROR(tbl_PlanilhaB[[#This Row],[Data Fim Real]]-tbl_PlanilhaB[[#This Row],[Data Início Real]],tbl_PlanilhaB[[#This Row],[Data Fim Planej.]]-tbl_PlanilhaB[[#This Row],[Data Início Planej.]])</f>
        <v>3</v>
      </c>
      <c r="Q10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110" spans="1:17">
      <c r="A110" s="62" t="s">
        <v>595</v>
      </c>
      <c r="B110" s="26" t="s">
        <v>95</v>
      </c>
      <c r="C110" s="59" t="s">
        <v>496</v>
      </c>
      <c r="D110" s="34" t="s">
        <v>23</v>
      </c>
      <c r="E110" s="35">
        <v>45471</v>
      </c>
      <c r="F110" s="36">
        <v>1</v>
      </c>
      <c r="G110" s="40">
        <f t="shared" si="6"/>
        <v>45474</v>
      </c>
      <c r="H110" s="35">
        <v>45471</v>
      </c>
      <c r="I110" s="36">
        <v>1</v>
      </c>
      <c r="J110" s="29">
        <f t="shared" si="7"/>
        <v>45474</v>
      </c>
      <c r="K110" s="37">
        <v>1</v>
      </c>
      <c r="L110" s="28" t="str">
        <f ca="1">IF(K110=1,"Concluído",IF(AND(tbl_PlanilhaB[[#This Row],[% Finalizado]]=0,tbl_PlanilhaB[[#This Row],[Data Início Planej.]]&gt;=TODAY()),"Não iniciado",IF(OR(AND(tbl_PlanilhaB[[#This Row],[% Finalizado]]=0,tbl_PlanilhaB[[#This Row],[Data Início Planej.]]&lt;=TODAY()),G110&lt;TODAY()),"Atrasado",IF(AND(H110="",E110&lt;&gt;"",E110&lt;=TODAY()),"Atrasado","Em andamento"))))</f>
        <v>Concluído</v>
      </c>
      <c r="M110" s="53"/>
      <c r="N110" s="54"/>
      <c r="O110" s="38">
        <f>tbl_PlanilhaB[[#This Row],[Data Fim Planej.]]-tbl_PlanilhaB[[#This Row],[Data Início Planej.]]</f>
        <v>3</v>
      </c>
      <c r="P110" s="38">
        <f>IFERROR(tbl_PlanilhaB[[#This Row],[Data Fim Real]]-tbl_PlanilhaB[[#This Row],[Data Início Real]],tbl_PlanilhaB[[#This Row],[Data Fim Planej.]]-tbl_PlanilhaB[[#This Row],[Data Início Planej.]])</f>
        <v>3</v>
      </c>
      <c r="Q11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111" spans="1:17">
      <c r="A111" s="62" t="s">
        <v>596</v>
      </c>
      <c r="B111" s="26" t="s">
        <v>95</v>
      </c>
      <c r="C111" s="26" t="s">
        <v>483</v>
      </c>
      <c r="D111" s="34" t="s">
        <v>23</v>
      </c>
      <c r="E111" s="35">
        <v>45471</v>
      </c>
      <c r="F111" s="36">
        <v>1</v>
      </c>
      <c r="G111" s="40">
        <f t="shared" si="6"/>
        <v>45474</v>
      </c>
      <c r="H111" s="35">
        <v>45471</v>
      </c>
      <c r="I111" s="36">
        <v>1</v>
      </c>
      <c r="J111" s="29">
        <f t="shared" si="7"/>
        <v>45474</v>
      </c>
      <c r="K111" s="37">
        <v>1</v>
      </c>
      <c r="L111" s="28" t="str">
        <f ca="1">IF(K111=1,"Concluído",IF(AND(tbl_PlanilhaB[[#This Row],[% Finalizado]]=0,tbl_PlanilhaB[[#This Row],[Data Início Planej.]]&gt;=TODAY()),"Não iniciado",IF(OR(AND(tbl_PlanilhaB[[#This Row],[% Finalizado]]=0,tbl_PlanilhaB[[#This Row],[Data Início Planej.]]&lt;=TODAY()),G111&lt;TODAY()),"Atrasado",IF(AND(H111="",E111&lt;&gt;"",E111&lt;=TODAY()),"Atrasado","Em andamento"))))</f>
        <v>Concluído</v>
      </c>
      <c r="M111" s="53"/>
      <c r="N111" s="54"/>
      <c r="O111" s="38">
        <f>tbl_PlanilhaB[[#This Row],[Data Fim Planej.]]-tbl_PlanilhaB[[#This Row],[Data Início Planej.]]</f>
        <v>3</v>
      </c>
      <c r="P111" s="38">
        <f>IFERROR(tbl_PlanilhaB[[#This Row],[Data Fim Real]]-tbl_PlanilhaB[[#This Row],[Data Início Real]],tbl_PlanilhaB[[#This Row],[Data Fim Planej.]]-tbl_PlanilhaB[[#This Row],[Data Início Planej.]])</f>
        <v>3</v>
      </c>
      <c r="Q11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112" spans="1:17">
      <c r="A112" s="62" t="s">
        <v>597</v>
      </c>
      <c r="B112" s="26" t="s">
        <v>96</v>
      </c>
      <c r="C112" s="26" t="s">
        <v>97</v>
      </c>
      <c r="D112" s="34" t="s">
        <v>23</v>
      </c>
      <c r="E112" s="35">
        <v>45444</v>
      </c>
      <c r="F112" s="36">
        <v>2</v>
      </c>
      <c r="G112" s="40">
        <f t="shared" si="6"/>
        <v>45447</v>
      </c>
      <c r="H112" s="35">
        <v>45444</v>
      </c>
      <c r="I112" s="36">
        <v>2</v>
      </c>
      <c r="J112" s="29">
        <f t="shared" si="7"/>
        <v>45447</v>
      </c>
      <c r="K112" s="37">
        <v>1</v>
      </c>
      <c r="L112" s="28" t="str">
        <f ca="1">IF(K112=1,"Concluído",IF(AND(tbl_PlanilhaB[[#This Row],[% Finalizado]]=0,tbl_PlanilhaB[[#This Row],[Data Início Planej.]]&gt;=TODAY()),"Não iniciado",IF(OR(AND(tbl_PlanilhaB[[#This Row],[% Finalizado]]=0,tbl_PlanilhaB[[#This Row],[Data Início Planej.]]&lt;=TODAY()),G112&lt;TODAY()),"Atrasado",IF(AND(H112="",E112&lt;&gt;"",E112&lt;=TODAY()),"Atrasado","Em andamento"))))</f>
        <v>Concluído</v>
      </c>
      <c r="M112" s="53"/>
      <c r="N112" s="54"/>
      <c r="O112" s="38">
        <f>tbl_PlanilhaB[[#This Row],[Data Fim Planej.]]-tbl_PlanilhaB[[#This Row],[Data Início Planej.]]</f>
        <v>3</v>
      </c>
      <c r="P112" s="38">
        <f>IFERROR(tbl_PlanilhaB[[#This Row],[Data Fim Real]]-tbl_PlanilhaB[[#This Row],[Data Início Real]],tbl_PlanilhaB[[#This Row],[Data Fim Planej.]]-tbl_PlanilhaB[[#This Row],[Data Início Planej.]])</f>
        <v>3</v>
      </c>
      <c r="Q11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113" spans="1:17">
      <c r="A113" s="62" t="s">
        <v>597</v>
      </c>
      <c r="B113" s="26" t="s">
        <v>96</v>
      </c>
      <c r="C113" s="26" t="s">
        <v>483</v>
      </c>
      <c r="D113" s="34" t="s">
        <v>23</v>
      </c>
      <c r="E113" s="35">
        <v>45476</v>
      </c>
      <c r="F113" s="36">
        <v>2</v>
      </c>
      <c r="G113" s="40">
        <f t="shared" si="6"/>
        <v>45478</v>
      </c>
      <c r="H113" s="35">
        <v>45476</v>
      </c>
      <c r="I113" s="36">
        <v>2</v>
      </c>
      <c r="J113" s="29">
        <f t="shared" si="7"/>
        <v>45478</v>
      </c>
      <c r="K113" s="37">
        <v>1</v>
      </c>
      <c r="L113" s="28" t="str">
        <f ca="1">IF(K113=1,"Concluído",IF(AND(tbl_PlanilhaB[[#This Row],[% Finalizado]]=0,tbl_PlanilhaB[[#This Row],[Data Início Planej.]]&gt;=TODAY()),"Não iniciado",IF(OR(AND(tbl_PlanilhaB[[#This Row],[% Finalizado]]=0,tbl_PlanilhaB[[#This Row],[Data Início Planej.]]&lt;=TODAY()),G113&lt;TODAY()),"Atrasado",IF(AND(H113="",E113&lt;&gt;"",E113&lt;=TODAY()),"Atrasado","Em andamento"))))</f>
        <v>Concluído</v>
      </c>
      <c r="M113" s="53"/>
      <c r="N113" s="54"/>
      <c r="O113" s="38">
        <f>tbl_PlanilhaB[[#This Row],[Data Fim Planej.]]-tbl_PlanilhaB[[#This Row],[Data Início Planej.]]</f>
        <v>2</v>
      </c>
      <c r="P113" s="38">
        <f>IFERROR(tbl_PlanilhaB[[#This Row],[Data Fim Real]]-tbl_PlanilhaB[[#This Row],[Data Início Real]],tbl_PlanilhaB[[#This Row],[Data Fim Planej.]]-tbl_PlanilhaB[[#This Row],[Data Início Planej.]])</f>
        <v>2</v>
      </c>
      <c r="Q11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114" spans="1:17">
      <c r="A114" s="62" t="s">
        <v>598</v>
      </c>
      <c r="B114" s="26" t="s">
        <v>98</v>
      </c>
      <c r="C114" s="59" t="s">
        <v>509</v>
      </c>
      <c r="D114" s="34" t="s">
        <v>100</v>
      </c>
      <c r="E114" s="35">
        <v>45461</v>
      </c>
      <c r="F114" s="36">
        <v>3</v>
      </c>
      <c r="G114" s="40">
        <f t="shared" si="6"/>
        <v>45464</v>
      </c>
      <c r="H114" s="35">
        <v>45461</v>
      </c>
      <c r="I114" s="36"/>
      <c r="J114" s="29" t="str">
        <f t="shared" si="7"/>
        <v/>
      </c>
      <c r="K114" s="37">
        <v>1</v>
      </c>
      <c r="L114" s="28" t="str">
        <f ca="1">IF(K114=1,"Concluído",IF(AND(tbl_PlanilhaB[[#This Row],[% Finalizado]]=0,tbl_PlanilhaB[[#This Row],[Data Início Planej.]]&gt;=TODAY()),"Não iniciado",IF(OR(AND(tbl_PlanilhaB[[#This Row],[% Finalizado]]=0,tbl_PlanilhaB[[#This Row],[Data Início Planej.]]&lt;=TODAY()),G114&lt;TODAY()),"Atrasado",IF(AND(H114="",E114&lt;&gt;"",E114&lt;=TODAY()),"Atrasado","Em andamento"))))</f>
        <v>Concluído</v>
      </c>
      <c r="M114" s="53"/>
      <c r="N114" s="54"/>
      <c r="O114" s="38">
        <f>tbl_PlanilhaB[[#This Row],[Data Fim Planej.]]-tbl_PlanilhaB[[#This Row],[Data Início Planej.]]</f>
        <v>3</v>
      </c>
      <c r="P114" s="38">
        <f>IFERROR(tbl_PlanilhaB[[#This Row],[Data Fim Real]]-tbl_PlanilhaB[[#This Row],[Data Início Real]],tbl_PlanilhaB[[#This Row],[Data Fim Planej.]]-tbl_PlanilhaB[[#This Row],[Data Início Planej.]])</f>
        <v>3</v>
      </c>
      <c r="Q114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115" spans="1:17">
      <c r="A115" s="62" t="s">
        <v>599</v>
      </c>
      <c r="B115" s="26" t="s">
        <v>101</v>
      </c>
      <c r="C115" s="26" t="s">
        <v>600</v>
      </c>
      <c r="D115" s="34" t="s">
        <v>100</v>
      </c>
      <c r="E115" s="35">
        <v>45469</v>
      </c>
      <c r="F115" s="36">
        <v>8</v>
      </c>
      <c r="G115" s="40">
        <f t="shared" si="6"/>
        <v>45481</v>
      </c>
      <c r="H115" s="35">
        <v>45469</v>
      </c>
      <c r="I115" s="36"/>
      <c r="J115" s="29" t="str">
        <f t="shared" si="7"/>
        <v/>
      </c>
      <c r="K115" s="37">
        <v>1</v>
      </c>
      <c r="L115" s="28" t="str">
        <f ca="1">IF(K115=1,"Concluído",IF(AND(tbl_PlanilhaB[[#This Row],[% Finalizado]]=0,tbl_PlanilhaB[[#This Row],[Data Início Planej.]]&gt;=TODAY()),"Não iniciado",IF(OR(AND(tbl_PlanilhaB[[#This Row],[% Finalizado]]=0,tbl_PlanilhaB[[#This Row],[Data Início Planej.]]&lt;=TODAY()),G115&lt;TODAY()),"Atrasado",IF(AND(H115="",E115&lt;&gt;"",E115&lt;=TODAY()),"Atrasado","Em andamento"))))</f>
        <v>Concluído</v>
      </c>
      <c r="M115" s="53"/>
      <c r="N115" s="54"/>
      <c r="O115" s="38">
        <f>tbl_PlanilhaB[[#This Row],[Data Fim Planej.]]-tbl_PlanilhaB[[#This Row],[Data Início Planej.]]</f>
        <v>12</v>
      </c>
      <c r="P115" s="38">
        <f>IFERROR(tbl_PlanilhaB[[#This Row],[Data Fim Real]]-tbl_PlanilhaB[[#This Row],[Data Início Real]],tbl_PlanilhaB[[#This Row],[Data Fim Planej.]]-tbl_PlanilhaB[[#This Row],[Data Início Planej.]])</f>
        <v>12</v>
      </c>
      <c r="Q115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116" spans="1:17">
      <c r="A116" s="62" t="s">
        <v>601</v>
      </c>
      <c r="B116" s="26" t="s">
        <v>103</v>
      </c>
      <c r="C116" s="26" t="s">
        <v>600</v>
      </c>
      <c r="D116" s="34" t="s">
        <v>100</v>
      </c>
      <c r="E116" s="35">
        <v>45475</v>
      </c>
      <c r="F116" s="36">
        <v>1</v>
      </c>
      <c r="G116" s="40">
        <f t="shared" si="6"/>
        <v>45476</v>
      </c>
      <c r="H116" s="35">
        <v>45475</v>
      </c>
      <c r="I116" s="36">
        <v>1</v>
      </c>
      <c r="J116" s="29">
        <f t="shared" si="7"/>
        <v>45476</v>
      </c>
      <c r="K116" s="37">
        <v>1</v>
      </c>
      <c r="L116" s="28" t="str">
        <f ca="1">IF(K116=1,"Concluído",IF(AND(tbl_PlanilhaB[[#This Row],[% Finalizado]]=0,tbl_PlanilhaB[[#This Row],[Data Início Planej.]]&gt;=TODAY()),"Não iniciado",IF(OR(AND(tbl_PlanilhaB[[#This Row],[% Finalizado]]=0,tbl_PlanilhaB[[#This Row],[Data Início Planej.]]&lt;=TODAY()),G116&lt;TODAY()),"Atrasado",IF(AND(H116="",E116&lt;&gt;"",E116&lt;=TODAY()),"Atrasado","Em andamento"))))</f>
        <v>Concluído</v>
      </c>
      <c r="M116" s="53"/>
      <c r="N116" s="54"/>
      <c r="O116" s="38">
        <f>tbl_PlanilhaB[[#This Row],[Data Fim Planej.]]-tbl_PlanilhaB[[#This Row],[Data Início Planej.]]</f>
        <v>1</v>
      </c>
      <c r="P116" s="38">
        <f>IFERROR(tbl_PlanilhaB[[#This Row],[Data Fim Real]]-tbl_PlanilhaB[[#This Row],[Data Início Real]],tbl_PlanilhaB[[#This Row],[Data Fim Planej.]]-tbl_PlanilhaB[[#This Row],[Data Início Planej.]])</f>
        <v>1</v>
      </c>
      <c r="Q11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17" spans="1:17">
      <c r="A117" s="62" t="s">
        <v>602</v>
      </c>
      <c r="B117" s="26" t="s">
        <v>104</v>
      </c>
      <c r="C117" s="26" t="s">
        <v>600</v>
      </c>
      <c r="D117" s="34" t="s">
        <v>100</v>
      </c>
      <c r="E117" s="35">
        <v>45471</v>
      </c>
      <c r="F117" s="36">
        <v>7</v>
      </c>
      <c r="G117" s="40">
        <f t="shared" si="6"/>
        <v>45482</v>
      </c>
      <c r="H117" s="35">
        <v>45471</v>
      </c>
      <c r="I117" s="36">
        <v>7</v>
      </c>
      <c r="J117" s="29">
        <f t="shared" si="7"/>
        <v>45482</v>
      </c>
      <c r="K117" s="37">
        <v>1</v>
      </c>
      <c r="L117" s="28" t="str">
        <f ca="1">IF(K117=1,"Concluído",IF(AND(tbl_PlanilhaB[[#This Row],[% Finalizado]]=0,tbl_PlanilhaB[[#This Row],[Data Início Planej.]]&gt;=TODAY()),"Não iniciado",IF(OR(AND(tbl_PlanilhaB[[#This Row],[% Finalizado]]=0,tbl_PlanilhaB[[#This Row],[Data Início Planej.]]&lt;=TODAY()),G117&lt;TODAY()),"Atrasado",IF(AND(H117="",E117&lt;&gt;"",E117&lt;=TODAY()),"Atrasado","Em andamento"))))</f>
        <v>Concluído</v>
      </c>
      <c r="M117" s="53"/>
      <c r="N117" s="54"/>
      <c r="O117" s="38">
        <f>tbl_PlanilhaB[[#This Row],[Data Fim Planej.]]-tbl_PlanilhaB[[#This Row],[Data Início Planej.]]</f>
        <v>11</v>
      </c>
      <c r="P117" s="38">
        <f>IFERROR(tbl_PlanilhaB[[#This Row],[Data Fim Real]]-tbl_PlanilhaB[[#This Row],[Data Início Real]],tbl_PlanilhaB[[#This Row],[Data Fim Planej.]]-tbl_PlanilhaB[[#This Row],[Data Início Planej.]])</f>
        <v>11</v>
      </c>
      <c r="Q11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11</v>
      </c>
    </row>
    <row r="118" spans="1:17">
      <c r="A118" s="62" t="s">
        <v>603</v>
      </c>
      <c r="B118" s="26" t="s">
        <v>105</v>
      </c>
      <c r="C118" s="26" t="s">
        <v>604</v>
      </c>
      <c r="D118" s="34" t="s">
        <v>100</v>
      </c>
      <c r="E118" s="35">
        <v>45489</v>
      </c>
      <c r="F118" s="36">
        <v>4</v>
      </c>
      <c r="G118" s="40">
        <f t="shared" si="6"/>
        <v>45495</v>
      </c>
      <c r="H118" s="35">
        <v>45489</v>
      </c>
      <c r="I118" s="36">
        <v>4</v>
      </c>
      <c r="J118" s="29">
        <f t="shared" si="7"/>
        <v>45495</v>
      </c>
      <c r="K118" s="37">
        <v>1</v>
      </c>
      <c r="L118" s="28" t="str">
        <f ca="1">IF(K118=1,"Concluído",IF(AND(tbl_PlanilhaB[[#This Row],[% Finalizado]]=0,tbl_PlanilhaB[[#This Row],[Data Início Planej.]]&gt;=TODAY()),"Não iniciado",IF(OR(AND(tbl_PlanilhaB[[#This Row],[% Finalizado]]=0,tbl_PlanilhaB[[#This Row],[Data Início Planej.]]&lt;=TODAY()),G118&lt;TODAY()),"Atrasado",IF(AND(H118="",E118&lt;&gt;"",E118&lt;=TODAY()),"Atrasado","Em andamento"))))</f>
        <v>Concluído</v>
      </c>
      <c r="M118" s="53"/>
      <c r="N118" s="54"/>
      <c r="O118" s="38">
        <f>tbl_PlanilhaB[[#This Row],[Data Fim Planej.]]-tbl_PlanilhaB[[#This Row],[Data Início Planej.]]</f>
        <v>6</v>
      </c>
      <c r="P118" s="38">
        <f>IFERROR(tbl_PlanilhaB[[#This Row],[Data Fim Real]]-tbl_PlanilhaB[[#This Row],[Data Início Real]],tbl_PlanilhaB[[#This Row],[Data Fim Planej.]]-tbl_PlanilhaB[[#This Row],[Data Início Planej.]])</f>
        <v>6</v>
      </c>
      <c r="Q11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6</v>
      </c>
    </row>
    <row r="119" spans="1:17">
      <c r="A119" s="62" t="s">
        <v>605</v>
      </c>
      <c r="B119" s="26" t="s">
        <v>105</v>
      </c>
      <c r="C119" s="26" t="s">
        <v>480</v>
      </c>
      <c r="D119" s="34" t="s">
        <v>606</v>
      </c>
      <c r="E119" s="35"/>
      <c r="F119" s="36"/>
      <c r="G119" s="40" t="str">
        <f t="shared" si="6"/>
        <v/>
      </c>
      <c r="H119" s="35"/>
      <c r="I119" s="36"/>
      <c r="J119" s="29" t="str">
        <f t="shared" si="7"/>
        <v/>
      </c>
      <c r="K119" s="37">
        <v>1</v>
      </c>
      <c r="L119" s="28" t="str">
        <f ca="1">IF(K119=1,"Concluído",IF(AND(tbl_PlanilhaB[[#This Row],[% Finalizado]]=0,tbl_PlanilhaB[[#This Row],[Data Início Planej.]]&gt;=TODAY()),"Não iniciado",IF(OR(AND(tbl_PlanilhaB[[#This Row],[% Finalizado]]=0,tbl_PlanilhaB[[#This Row],[Data Início Planej.]]&lt;=TODAY()),G119&lt;TODAY()),"Atrasado",IF(AND(H119="",E119&lt;&gt;"",E119&lt;=TODAY()),"Atrasado","Em andamento"))))</f>
        <v>Concluído</v>
      </c>
      <c r="M119" s="53"/>
      <c r="N119" s="54"/>
      <c r="O119" s="38" t="e">
        <f>tbl_PlanilhaB[[#This Row],[Data Fim Planej.]]-tbl_PlanilhaB[[#This Row],[Data Início Planej.]]</f>
        <v>#VALUE!</v>
      </c>
      <c r="P119" s="38" t="e">
        <f>IFERROR(tbl_PlanilhaB[[#This Row],[Data Fim Real]]-tbl_PlanilhaB[[#This Row],[Data Início Real]],tbl_PlanilhaB[[#This Row],[Data Fim Planej.]]-tbl_PlanilhaB[[#This Row],[Data Início Planej.]])</f>
        <v>#VALUE!</v>
      </c>
      <c r="Q119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120" spans="1:17">
      <c r="A120" s="62" t="s">
        <v>605</v>
      </c>
      <c r="B120" s="26" t="s">
        <v>105</v>
      </c>
      <c r="C120" s="26" t="s">
        <v>607</v>
      </c>
      <c r="D120" s="34"/>
      <c r="E120" s="35"/>
      <c r="F120" s="36"/>
      <c r="G120" s="40" t="str">
        <f t="shared" si="6"/>
        <v/>
      </c>
      <c r="H120" s="35"/>
      <c r="I120" s="36"/>
      <c r="J120" s="29" t="str">
        <f t="shared" si="7"/>
        <v/>
      </c>
      <c r="K120" s="37">
        <v>1</v>
      </c>
      <c r="L120" s="28" t="str">
        <f ca="1">IF(K120=1,"Concluído",IF(AND(tbl_PlanilhaB[[#This Row],[% Finalizado]]=0,tbl_PlanilhaB[[#This Row],[Data Início Planej.]]&gt;=TODAY()),"Não iniciado",IF(OR(AND(tbl_PlanilhaB[[#This Row],[% Finalizado]]=0,tbl_PlanilhaB[[#This Row],[Data Início Planej.]]&lt;=TODAY()),G120&lt;TODAY()),"Atrasado",IF(AND(H120="",E120&lt;&gt;"",E120&lt;=TODAY()),"Atrasado","Em andamento"))))</f>
        <v>Concluído</v>
      </c>
      <c r="M120" s="53"/>
      <c r="N120" s="54"/>
      <c r="O120" s="38" t="e">
        <f>tbl_PlanilhaB[[#This Row],[Data Fim Planej.]]-tbl_PlanilhaB[[#This Row],[Data Início Planej.]]</f>
        <v>#VALUE!</v>
      </c>
      <c r="P120" s="38" t="e">
        <f>IFERROR(tbl_PlanilhaB[[#This Row],[Data Fim Real]]-tbl_PlanilhaB[[#This Row],[Data Início Real]],tbl_PlanilhaB[[#This Row],[Data Fim Planej.]]-tbl_PlanilhaB[[#This Row],[Data Início Planej.]])</f>
        <v>#VALUE!</v>
      </c>
      <c r="Q120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121" spans="1:17" ht="27">
      <c r="A121" s="62" t="s">
        <v>608</v>
      </c>
      <c r="B121" s="26" t="s">
        <v>107</v>
      </c>
      <c r="C121" s="26" t="s">
        <v>509</v>
      </c>
      <c r="D121" s="34" t="s">
        <v>100</v>
      </c>
      <c r="E121" s="35">
        <v>45505</v>
      </c>
      <c r="F121" s="36">
        <v>2</v>
      </c>
      <c r="G121" s="40">
        <f t="shared" si="6"/>
        <v>45509</v>
      </c>
      <c r="H121" s="35">
        <v>45505</v>
      </c>
      <c r="I121" s="36">
        <v>2</v>
      </c>
      <c r="J121" s="29">
        <f t="shared" si="7"/>
        <v>45509</v>
      </c>
      <c r="K121" s="37">
        <v>1</v>
      </c>
      <c r="L121" s="28" t="str">
        <f ca="1">IF(K121=1,"Concluído",IF(AND(tbl_PlanilhaB[[#This Row],[% Finalizado]]=0,tbl_PlanilhaB[[#This Row],[Data Início Planej.]]&gt;=TODAY()),"Não iniciado",IF(OR(AND(tbl_PlanilhaB[[#This Row],[% Finalizado]]=0,tbl_PlanilhaB[[#This Row],[Data Início Planej.]]&lt;=TODAY()),G121&lt;TODAY()),"Atrasado",IF(AND(H121="",E121&lt;&gt;"",E121&lt;=TODAY()),"Atrasado","Em andamento"))))</f>
        <v>Concluído</v>
      </c>
      <c r="M121" s="53"/>
      <c r="N121" s="54"/>
      <c r="O121" s="38">
        <f>tbl_PlanilhaB[[#This Row],[Data Fim Planej.]]-tbl_PlanilhaB[[#This Row],[Data Início Planej.]]</f>
        <v>4</v>
      </c>
      <c r="P121" s="38">
        <f>IFERROR(tbl_PlanilhaB[[#This Row],[Data Fim Real]]-tbl_PlanilhaB[[#This Row],[Data Início Real]],tbl_PlanilhaB[[#This Row],[Data Fim Planej.]]-tbl_PlanilhaB[[#This Row],[Data Início Planej.]])</f>
        <v>4</v>
      </c>
      <c r="Q12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122" spans="1:17" ht="27">
      <c r="A122" s="62" t="s">
        <v>609</v>
      </c>
      <c r="B122" s="26" t="s">
        <v>109</v>
      </c>
      <c r="C122" s="26" t="s">
        <v>509</v>
      </c>
      <c r="D122" s="34" t="s">
        <v>100</v>
      </c>
      <c r="E122" s="35">
        <v>45509</v>
      </c>
      <c r="F122" s="36">
        <v>1</v>
      </c>
      <c r="G122" s="40">
        <f t="shared" si="6"/>
        <v>45510</v>
      </c>
      <c r="H122" s="35">
        <v>45509</v>
      </c>
      <c r="I122" s="36">
        <v>1</v>
      </c>
      <c r="J122" s="29">
        <f t="shared" si="7"/>
        <v>45510</v>
      </c>
      <c r="K122" s="37">
        <v>1</v>
      </c>
      <c r="L122" s="28" t="str">
        <f ca="1">IF(K122=1,"Concluído",IF(AND(tbl_PlanilhaB[[#This Row],[% Finalizado]]=0,tbl_PlanilhaB[[#This Row],[Data Início Planej.]]&gt;=TODAY()),"Não iniciado",IF(OR(AND(tbl_PlanilhaB[[#This Row],[% Finalizado]]=0,tbl_PlanilhaB[[#This Row],[Data Início Planej.]]&lt;=TODAY()),G122&lt;TODAY()),"Atrasado",IF(AND(H122="",E122&lt;&gt;"",E122&lt;=TODAY()),"Atrasado","Em andamento"))))</f>
        <v>Concluído</v>
      </c>
      <c r="M122" s="53"/>
      <c r="N122" s="54"/>
      <c r="O122" s="38">
        <f>tbl_PlanilhaB[[#This Row],[Data Fim Planej.]]-tbl_PlanilhaB[[#This Row],[Data Início Planej.]]</f>
        <v>1</v>
      </c>
      <c r="P122" s="38">
        <f>IFERROR(tbl_PlanilhaB[[#This Row],[Data Fim Real]]-tbl_PlanilhaB[[#This Row],[Data Início Real]],tbl_PlanilhaB[[#This Row],[Data Fim Planej.]]-tbl_PlanilhaB[[#This Row],[Data Início Planej.]])</f>
        <v>1</v>
      </c>
      <c r="Q12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23" spans="1:17" ht="27">
      <c r="A123" s="62" t="s">
        <v>610</v>
      </c>
      <c r="B123" s="26" t="s">
        <v>110</v>
      </c>
      <c r="C123" s="26" t="s">
        <v>611</v>
      </c>
      <c r="D123" s="34" t="s">
        <v>100</v>
      </c>
      <c r="E123" s="35">
        <v>45520</v>
      </c>
      <c r="F123" s="36">
        <v>3</v>
      </c>
      <c r="G123" s="40">
        <f t="shared" si="6"/>
        <v>45525</v>
      </c>
      <c r="H123" s="35">
        <v>45520</v>
      </c>
      <c r="I123" s="36">
        <v>3</v>
      </c>
      <c r="J123" s="29">
        <f t="shared" si="7"/>
        <v>45525</v>
      </c>
      <c r="K123" s="37">
        <v>1</v>
      </c>
      <c r="L123" s="28" t="str">
        <f ca="1">IF(K123=1,"Concluído",IF(AND(tbl_PlanilhaB[[#This Row],[% Finalizado]]=0,tbl_PlanilhaB[[#This Row],[Data Início Planej.]]&gt;=TODAY()),"Não iniciado",IF(OR(AND(tbl_PlanilhaB[[#This Row],[% Finalizado]]=0,tbl_PlanilhaB[[#This Row],[Data Início Planej.]]&lt;=TODAY()),G123&lt;TODAY()),"Atrasado",IF(AND(H123="",E123&lt;&gt;"",E123&lt;=TODAY()),"Atrasado","Em andamento"))))</f>
        <v>Concluído</v>
      </c>
      <c r="M123" s="53"/>
      <c r="N123" s="54"/>
      <c r="O123" s="38">
        <f>tbl_PlanilhaB[[#This Row],[Data Fim Planej.]]-tbl_PlanilhaB[[#This Row],[Data Início Planej.]]</f>
        <v>5</v>
      </c>
      <c r="P123" s="38">
        <f>IFERROR(tbl_PlanilhaB[[#This Row],[Data Fim Real]]-tbl_PlanilhaB[[#This Row],[Data Início Real]],tbl_PlanilhaB[[#This Row],[Data Fim Planej.]]-tbl_PlanilhaB[[#This Row],[Data Início Planej.]])</f>
        <v>5</v>
      </c>
      <c r="Q12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124" spans="1:17" ht="27">
      <c r="A124" s="62" t="s">
        <v>610</v>
      </c>
      <c r="B124" s="26" t="s">
        <v>110</v>
      </c>
      <c r="C124" s="26" t="s">
        <v>600</v>
      </c>
      <c r="D124" s="34" t="s">
        <v>100</v>
      </c>
      <c r="E124" s="35">
        <v>45520</v>
      </c>
      <c r="F124" s="36">
        <v>1</v>
      </c>
      <c r="G124" s="40">
        <f t="shared" si="6"/>
        <v>45523</v>
      </c>
      <c r="H124" s="35">
        <v>45520</v>
      </c>
      <c r="I124" s="36">
        <v>1</v>
      </c>
      <c r="J124" s="29">
        <f t="shared" si="7"/>
        <v>45523</v>
      </c>
      <c r="K124" s="37">
        <v>1</v>
      </c>
      <c r="L124" s="28" t="str">
        <f ca="1">IF(K124=1,"Concluído",IF(AND(tbl_PlanilhaB[[#This Row],[% Finalizado]]=0,tbl_PlanilhaB[[#This Row],[Data Início Planej.]]&gt;=TODAY()),"Não iniciado",IF(OR(AND(tbl_PlanilhaB[[#This Row],[% Finalizado]]=0,tbl_PlanilhaB[[#This Row],[Data Início Planej.]]&lt;=TODAY()),G124&lt;TODAY()),"Atrasado",IF(AND(H124="",E124&lt;&gt;"",E124&lt;=TODAY()),"Atrasado","Em andamento"))))</f>
        <v>Concluído</v>
      </c>
      <c r="M124" s="53"/>
      <c r="N124" s="54"/>
      <c r="O124" s="38">
        <f>tbl_PlanilhaB[[#This Row],[Data Fim Planej.]]-tbl_PlanilhaB[[#This Row],[Data Início Planej.]]</f>
        <v>3</v>
      </c>
      <c r="P124" s="38">
        <f>IFERROR(tbl_PlanilhaB[[#This Row],[Data Fim Real]]-tbl_PlanilhaB[[#This Row],[Data Início Real]],tbl_PlanilhaB[[#This Row],[Data Fim Planej.]]-tbl_PlanilhaB[[#This Row],[Data Início Planej.]])</f>
        <v>3</v>
      </c>
      <c r="Q12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125" spans="1:17" ht="27">
      <c r="A125" s="62" t="s">
        <v>612</v>
      </c>
      <c r="B125" s="26" t="s">
        <v>110</v>
      </c>
      <c r="C125" s="26" t="s">
        <v>115</v>
      </c>
      <c r="D125" s="34" t="s">
        <v>100</v>
      </c>
      <c r="E125" s="35">
        <v>45523</v>
      </c>
      <c r="F125" s="36">
        <v>1</v>
      </c>
      <c r="G125" s="40">
        <f t="shared" si="6"/>
        <v>45524</v>
      </c>
      <c r="H125" s="35">
        <v>45523</v>
      </c>
      <c r="I125" s="36">
        <v>1</v>
      </c>
      <c r="J125" s="29">
        <f t="shared" si="7"/>
        <v>45524</v>
      </c>
      <c r="K125" s="37">
        <v>1</v>
      </c>
      <c r="L125" s="28" t="str">
        <f ca="1">IF(K125=1,"Concluído",IF(AND(tbl_PlanilhaB[[#This Row],[% Finalizado]]=0,tbl_PlanilhaB[[#This Row],[Data Início Planej.]]&gt;=TODAY()),"Não iniciado",IF(OR(AND(tbl_PlanilhaB[[#This Row],[% Finalizado]]=0,tbl_PlanilhaB[[#This Row],[Data Início Planej.]]&lt;=TODAY()),G125&lt;TODAY()),"Atrasado",IF(AND(H125="",E125&lt;&gt;"",E125&lt;=TODAY()),"Atrasado","Em andamento"))))</f>
        <v>Concluído</v>
      </c>
      <c r="M125" s="53"/>
      <c r="N125" s="54"/>
      <c r="O125" s="38">
        <f>tbl_PlanilhaB[[#This Row],[Data Fim Planej.]]-tbl_PlanilhaB[[#This Row],[Data Início Planej.]]</f>
        <v>1</v>
      </c>
      <c r="P125" s="38">
        <f>IFERROR(tbl_PlanilhaB[[#This Row],[Data Fim Real]]-tbl_PlanilhaB[[#This Row],[Data Início Real]],tbl_PlanilhaB[[#This Row],[Data Fim Planej.]]-tbl_PlanilhaB[[#This Row],[Data Início Planej.]])</f>
        <v>1</v>
      </c>
      <c r="Q12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26" spans="1:17" ht="27">
      <c r="A126" s="62" t="s">
        <v>613</v>
      </c>
      <c r="B126" s="26" t="s">
        <v>30</v>
      </c>
      <c r="C126" s="26" t="s">
        <v>485</v>
      </c>
      <c r="D126" s="34" t="s">
        <v>23</v>
      </c>
      <c r="E126" s="35">
        <v>45243</v>
      </c>
      <c r="F126" s="36">
        <v>10</v>
      </c>
      <c r="G126" s="40">
        <f t="shared" si="6"/>
        <v>45257</v>
      </c>
      <c r="H126" s="35">
        <v>45243</v>
      </c>
      <c r="I126" s="36">
        <v>10</v>
      </c>
      <c r="J126" s="29">
        <f t="shared" si="7"/>
        <v>45257</v>
      </c>
      <c r="K126" s="37">
        <v>1</v>
      </c>
      <c r="L126" s="28" t="str">
        <f ca="1">IF(K126=1,"Concluído",IF(AND(tbl_PlanilhaB[[#This Row],[% Finalizado]]=0,tbl_PlanilhaB[[#This Row],[Data Início Planej.]]&gt;=TODAY()),"Não iniciado",IF(OR(AND(tbl_PlanilhaB[[#This Row],[% Finalizado]]=0,tbl_PlanilhaB[[#This Row],[Data Início Planej.]]&lt;=TODAY()),G126&lt;TODAY()),"Atrasado",IF(AND(H126="",E126&lt;&gt;"",E126&lt;=TODAY()),"Atrasado","Em andamento"))))</f>
        <v>Concluído</v>
      </c>
      <c r="M126" s="31"/>
      <c r="N126" s="61"/>
      <c r="O126" s="38">
        <f>tbl_PlanilhaB[[#This Row],[Data Fim Planej.]]-tbl_PlanilhaB[[#This Row],[Data Início Planej.]]</f>
        <v>14</v>
      </c>
      <c r="P126" s="38">
        <f>IFERROR(tbl_PlanilhaB[[#This Row],[Data Fim Real]]-tbl_PlanilhaB[[#This Row],[Data Início Real]],tbl_PlanilhaB[[#This Row],[Data Fim Planej.]]-tbl_PlanilhaB[[#This Row],[Data Início Planej.]])</f>
        <v>14</v>
      </c>
      <c r="Q12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14</v>
      </c>
    </row>
    <row r="127" spans="1:17" ht="27">
      <c r="A127" s="62" t="s">
        <v>614</v>
      </c>
      <c r="B127" s="26" t="s">
        <v>111</v>
      </c>
      <c r="C127" s="26" t="s">
        <v>611</v>
      </c>
      <c r="D127" s="34" t="s">
        <v>100</v>
      </c>
      <c r="E127" s="35">
        <v>45520</v>
      </c>
      <c r="F127" s="36">
        <v>2</v>
      </c>
      <c r="G127" s="40">
        <f t="shared" si="6"/>
        <v>45524</v>
      </c>
      <c r="H127" s="35">
        <v>45520</v>
      </c>
      <c r="I127" s="36">
        <v>2</v>
      </c>
      <c r="J127" s="29">
        <f t="shared" si="7"/>
        <v>45524</v>
      </c>
      <c r="K127" s="37">
        <v>1</v>
      </c>
      <c r="L127" s="28" t="str">
        <f ca="1">IF(K127=1,"Concluído",IF(AND(tbl_PlanilhaB[[#This Row],[% Finalizado]]=0,tbl_PlanilhaB[[#This Row],[Data Início Planej.]]&gt;=TODAY()),"Não iniciado",IF(OR(AND(tbl_PlanilhaB[[#This Row],[% Finalizado]]=0,tbl_PlanilhaB[[#This Row],[Data Início Planej.]]&lt;=TODAY()),G127&lt;TODAY()),"Atrasado",IF(AND(H127="",E127&lt;&gt;"",E127&lt;=TODAY()),"Atrasado","Em andamento"))))</f>
        <v>Concluído</v>
      </c>
      <c r="M127" s="53"/>
      <c r="N127" s="54"/>
      <c r="O127" s="38">
        <f>tbl_PlanilhaB[[#This Row],[Data Fim Planej.]]-tbl_PlanilhaB[[#This Row],[Data Início Planej.]]</f>
        <v>4</v>
      </c>
      <c r="P127" s="38">
        <f>IFERROR(tbl_PlanilhaB[[#This Row],[Data Fim Real]]-tbl_PlanilhaB[[#This Row],[Data Início Real]],tbl_PlanilhaB[[#This Row],[Data Fim Planej.]]-tbl_PlanilhaB[[#This Row],[Data Início Planej.]])</f>
        <v>4</v>
      </c>
      <c r="Q12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128" spans="1:17">
      <c r="A128" s="62" t="s">
        <v>615</v>
      </c>
      <c r="B128" s="26" t="s">
        <v>111</v>
      </c>
      <c r="C128" s="26" t="s">
        <v>600</v>
      </c>
      <c r="D128" s="34" t="s">
        <v>100</v>
      </c>
      <c r="E128" s="35">
        <v>45520</v>
      </c>
      <c r="F128" s="36">
        <v>1</v>
      </c>
      <c r="G128" s="40">
        <f t="shared" si="6"/>
        <v>45523</v>
      </c>
      <c r="H128" s="35">
        <v>45520</v>
      </c>
      <c r="I128" s="36">
        <v>1</v>
      </c>
      <c r="J128" s="29">
        <f t="shared" si="7"/>
        <v>45523</v>
      </c>
      <c r="K128" s="37">
        <v>1</v>
      </c>
      <c r="L128" s="28" t="str">
        <f ca="1">IF(K128=1,"Concluído",IF(AND(tbl_PlanilhaB[[#This Row],[% Finalizado]]=0,tbl_PlanilhaB[[#This Row],[Data Início Planej.]]&gt;=TODAY()),"Não iniciado",IF(OR(AND(tbl_PlanilhaB[[#This Row],[% Finalizado]]=0,tbl_PlanilhaB[[#This Row],[Data Início Planej.]]&lt;=TODAY()),G128&lt;TODAY()),"Atrasado",IF(AND(H128="",E128&lt;&gt;"",E128&lt;=TODAY()),"Atrasado","Em andamento"))))</f>
        <v>Concluído</v>
      </c>
      <c r="M128" s="53"/>
      <c r="N128" s="54"/>
      <c r="O128" s="38">
        <f>tbl_PlanilhaB[[#This Row],[Data Fim Planej.]]-tbl_PlanilhaB[[#This Row],[Data Início Planej.]]</f>
        <v>3</v>
      </c>
      <c r="P128" s="38">
        <f>IFERROR(tbl_PlanilhaB[[#This Row],[Data Fim Real]]-tbl_PlanilhaB[[#This Row],[Data Início Real]],tbl_PlanilhaB[[#This Row],[Data Fim Planej.]]-tbl_PlanilhaB[[#This Row],[Data Início Planej.]])</f>
        <v>3</v>
      </c>
      <c r="Q12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129" spans="1:17">
      <c r="A129" s="62" t="s">
        <v>616</v>
      </c>
      <c r="B129" s="26" t="s">
        <v>111</v>
      </c>
      <c r="C129" s="26" t="s">
        <v>115</v>
      </c>
      <c r="D129" s="34" t="s">
        <v>100</v>
      </c>
      <c r="E129" s="35">
        <v>45523</v>
      </c>
      <c r="F129" s="36">
        <v>1</v>
      </c>
      <c r="G129" s="40">
        <f t="shared" si="6"/>
        <v>45524</v>
      </c>
      <c r="H129" s="35">
        <v>45523</v>
      </c>
      <c r="I129" s="36">
        <v>1</v>
      </c>
      <c r="J129" s="29">
        <f t="shared" si="7"/>
        <v>45524</v>
      </c>
      <c r="K129" s="37">
        <v>1</v>
      </c>
      <c r="L129" s="28" t="str">
        <f ca="1">IF(K129=1,"Concluído",IF(AND(tbl_PlanilhaB[[#This Row],[% Finalizado]]=0,tbl_PlanilhaB[[#This Row],[Data Início Planej.]]&gt;=TODAY()),"Não iniciado",IF(OR(AND(tbl_PlanilhaB[[#This Row],[% Finalizado]]=0,tbl_PlanilhaB[[#This Row],[Data Início Planej.]]&lt;=TODAY()),G129&lt;TODAY()),"Atrasado",IF(AND(H129="",E129&lt;&gt;"",E129&lt;=TODAY()),"Atrasado","Em andamento"))))</f>
        <v>Concluído</v>
      </c>
      <c r="M129" s="53"/>
      <c r="N129" s="54"/>
      <c r="O129" s="38">
        <f>tbl_PlanilhaB[[#This Row],[Data Fim Planej.]]-tbl_PlanilhaB[[#This Row],[Data Início Planej.]]</f>
        <v>1</v>
      </c>
      <c r="P129" s="38">
        <f>IFERROR(tbl_PlanilhaB[[#This Row],[Data Fim Real]]-tbl_PlanilhaB[[#This Row],[Data Início Real]],tbl_PlanilhaB[[#This Row],[Data Fim Planej.]]-tbl_PlanilhaB[[#This Row],[Data Início Planej.]])</f>
        <v>1</v>
      </c>
      <c r="Q12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30" spans="1:17">
      <c r="A130" s="62" t="s">
        <v>617</v>
      </c>
      <c r="B130" s="26" t="s">
        <v>112</v>
      </c>
      <c r="C130" s="26" t="s">
        <v>618</v>
      </c>
      <c r="D130" s="34" t="s">
        <v>100</v>
      </c>
      <c r="E130" s="35">
        <v>45532</v>
      </c>
      <c r="F130" s="36">
        <v>2</v>
      </c>
      <c r="G130" s="40">
        <f t="shared" si="6"/>
        <v>45534</v>
      </c>
      <c r="H130" s="35">
        <v>45532</v>
      </c>
      <c r="I130" s="36">
        <v>2</v>
      </c>
      <c r="J130" s="29">
        <f t="shared" si="7"/>
        <v>45534</v>
      </c>
      <c r="K130" s="37">
        <v>1</v>
      </c>
      <c r="L130" s="28" t="str">
        <f ca="1">IF(K130=1,"Concluído",IF(AND(tbl_PlanilhaB[[#This Row],[% Finalizado]]=0,tbl_PlanilhaB[[#This Row],[Data Início Planej.]]&gt;=TODAY()),"Não iniciado",IF(OR(AND(tbl_PlanilhaB[[#This Row],[% Finalizado]]=0,tbl_PlanilhaB[[#This Row],[Data Início Planej.]]&lt;=TODAY()),G130&lt;TODAY()),"Atrasado",IF(AND(H130="",E130&lt;&gt;"",E130&lt;=TODAY()),"Atrasado","Em andamento"))))</f>
        <v>Concluído</v>
      </c>
      <c r="M130" s="53"/>
      <c r="N130" s="54"/>
      <c r="O130" s="38">
        <f>tbl_PlanilhaB[[#This Row],[Data Fim Planej.]]-tbl_PlanilhaB[[#This Row],[Data Início Planej.]]</f>
        <v>2</v>
      </c>
      <c r="P130" s="38">
        <f>IFERROR(tbl_PlanilhaB[[#This Row],[Data Fim Real]]-tbl_PlanilhaB[[#This Row],[Data Início Real]],tbl_PlanilhaB[[#This Row],[Data Fim Planej.]]-tbl_PlanilhaB[[#This Row],[Data Início Planej.]])</f>
        <v>2</v>
      </c>
      <c r="Q13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131" spans="1:17">
      <c r="A131" s="62" t="s">
        <v>619</v>
      </c>
      <c r="B131" s="26" t="s">
        <v>112</v>
      </c>
      <c r="C131" s="26" t="s">
        <v>115</v>
      </c>
      <c r="D131" s="34" t="s">
        <v>100</v>
      </c>
      <c r="E131" s="35">
        <v>45533</v>
      </c>
      <c r="F131" s="36">
        <v>1</v>
      </c>
      <c r="G131" s="40">
        <f t="shared" ref="G131:G162" si="8">IF(F131="","",WORKDAY(E131,F131))</f>
        <v>45534</v>
      </c>
      <c r="H131" s="35">
        <v>45533</v>
      </c>
      <c r="I131" s="36">
        <v>1</v>
      </c>
      <c r="J131" s="29">
        <f t="shared" si="7"/>
        <v>45534</v>
      </c>
      <c r="K131" s="37">
        <v>1</v>
      </c>
      <c r="L131" s="28" t="str">
        <f ca="1">IF(K131=1,"Concluído",IF(AND(tbl_PlanilhaB[[#This Row],[% Finalizado]]=0,tbl_PlanilhaB[[#This Row],[Data Início Planej.]]&gt;=TODAY()),"Não iniciado",IF(OR(AND(tbl_PlanilhaB[[#This Row],[% Finalizado]]=0,tbl_PlanilhaB[[#This Row],[Data Início Planej.]]&lt;=TODAY()),G131&lt;TODAY()),"Atrasado",IF(AND(H131="",E131&lt;&gt;"",E131&lt;=TODAY()),"Atrasado","Em andamento"))))</f>
        <v>Concluído</v>
      </c>
      <c r="M131" s="53"/>
      <c r="N131" s="54"/>
      <c r="O131" s="38">
        <f>tbl_PlanilhaB[[#This Row],[Data Fim Planej.]]-tbl_PlanilhaB[[#This Row],[Data Início Planej.]]</f>
        <v>1</v>
      </c>
      <c r="P131" s="38">
        <f>IFERROR(tbl_PlanilhaB[[#This Row],[Data Fim Real]]-tbl_PlanilhaB[[#This Row],[Data Início Real]],tbl_PlanilhaB[[#This Row],[Data Fim Planej.]]-tbl_PlanilhaB[[#This Row],[Data Início Planej.]])</f>
        <v>1</v>
      </c>
      <c r="Q13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32" spans="1:17">
      <c r="A132" s="62" t="s">
        <v>620</v>
      </c>
      <c r="B132" s="26" t="s">
        <v>112</v>
      </c>
      <c r="C132" s="26" t="s">
        <v>621</v>
      </c>
      <c r="D132" s="34" t="s">
        <v>100</v>
      </c>
      <c r="E132" s="35">
        <v>45532</v>
      </c>
      <c r="F132" s="36">
        <v>1</v>
      </c>
      <c r="G132" s="40">
        <f t="shared" si="8"/>
        <v>45533</v>
      </c>
      <c r="H132" s="35">
        <v>45532</v>
      </c>
      <c r="I132" s="36">
        <v>1</v>
      </c>
      <c r="J132" s="29">
        <f t="shared" si="7"/>
        <v>45533</v>
      </c>
      <c r="K132" s="37">
        <v>1</v>
      </c>
      <c r="L132" s="28" t="str">
        <f ca="1">IF(K132=1,"Concluído",IF(AND(tbl_PlanilhaB[[#This Row],[% Finalizado]]=0,tbl_PlanilhaB[[#This Row],[Data Início Planej.]]&gt;=TODAY()),"Não iniciado",IF(OR(AND(tbl_PlanilhaB[[#This Row],[% Finalizado]]=0,tbl_PlanilhaB[[#This Row],[Data Início Planej.]]&lt;=TODAY()),G132&lt;TODAY()),"Atrasado",IF(AND(H132="",E132&lt;&gt;"",E132&lt;=TODAY()),"Atrasado","Em andamento"))))</f>
        <v>Concluído</v>
      </c>
      <c r="M132" s="53"/>
      <c r="N132" s="54"/>
      <c r="O132" s="38">
        <f>tbl_PlanilhaB[[#This Row],[Data Fim Planej.]]-tbl_PlanilhaB[[#This Row],[Data Início Planej.]]</f>
        <v>1</v>
      </c>
      <c r="P132" s="38">
        <f>IFERROR(tbl_PlanilhaB[[#This Row],[Data Fim Real]]-tbl_PlanilhaB[[#This Row],[Data Início Real]],tbl_PlanilhaB[[#This Row],[Data Fim Planej.]]-tbl_PlanilhaB[[#This Row],[Data Início Planej.]])</f>
        <v>1</v>
      </c>
      <c r="Q13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33" spans="1:17">
      <c r="A133" s="62" t="s">
        <v>622</v>
      </c>
      <c r="B133" s="26" t="s">
        <v>113</v>
      </c>
      <c r="C133" s="26" t="s">
        <v>618</v>
      </c>
      <c r="D133" s="34" t="s">
        <v>100</v>
      </c>
      <c r="E133" s="35">
        <v>45548</v>
      </c>
      <c r="F133" s="36">
        <v>1</v>
      </c>
      <c r="G133" s="40">
        <f t="shared" si="8"/>
        <v>45551</v>
      </c>
      <c r="H133" s="35">
        <v>45548</v>
      </c>
      <c r="I133" s="36">
        <v>1</v>
      </c>
      <c r="J133" s="29">
        <f t="shared" ref="J133:J149" si="9">IF(I133="","",WORKDAY(H133,I133))</f>
        <v>45551</v>
      </c>
      <c r="K133" s="37">
        <v>1</v>
      </c>
      <c r="L133" s="28" t="str">
        <f ca="1">IF(K133=1,"Concluído",IF(AND(tbl_PlanilhaB[[#This Row],[% Finalizado]]=0,tbl_PlanilhaB[[#This Row],[Data Início Planej.]]&gt;=TODAY()),"Não iniciado",IF(OR(AND(tbl_PlanilhaB[[#This Row],[% Finalizado]]=0,tbl_PlanilhaB[[#This Row],[Data Início Planej.]]&lt;=TODAY()),G133&lt;TODAY()),"Atrasado",IF(AND(H133="",E133&lt;&gt;"",E133&lt;=TODAY()),"Atrasado","Em andamento"))))</f>
        <v>Concluído</v>
      </c>
      <c r="M133" s="53"/>
      <c r="N133" s="54"/>
      <c r="O133" s="38">
        <f>tbl_PlanilhaB[[#This Row],[Data Fim Planej.]]-tbl_PlanilhaB[[#This Row],[Data Início Planej.]]</f>
        <v>3</v>
      </c>
      <c r="P133" s="38">
        <f>IFERROR(tbl_PlanilhaB[[#This Row],[Data Fim Real]]-tbl_PlanilhaB[[#This Row],[Data Início Real]],tbl_PlanilhaB[[#This Row],[Data Fim Planej.]]-tbl_PlanilhaB[[#This Row],[Data Início Planej.]])</f>
        <v>3</v>
      </c>
      <c r="Q13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134" spans="1:17">
      <c r="A134" s="62" t="s">
        <v>623</v>
      </c>
      <c r="B134" s="26" t="s">
        <v>113</v>
      </c>
      <c r="C134" s="26" t="s">
        <v>115</v>
      </c>
      <c r="D134" s="34" t="s">
        <v>100</v>
      </c>
      <c r="E134" s="35">
        <v>45551</v>
      </c>
      <c r="F134" s="36">
        <v>1</v>
      </c>
      <c r="G134" s="40">
        <f t="shared" si="8"/>
        <v>45552</v>
      </c>
      <c r="H134" s="35">
        <v>45551</v>
      </c>
      <c r="I134" s="36">
        <v>1</v>
      </c>
      <c r="J134" s="29">
        <f t="shared" si="9"/>
        <v>45552</v>
      </c>
      <c r="K134" s="37">
        <v>1</v>
      </c>
      <c r="L134" s="28" t="str">
        <f ca="1">IF(K134=1,"Concluído",IF(AND(tbl_PlanilhaB[[#This Row],[% Finalizado]]=0,tbl_PlanilhaB[[#This Row],[Data Início Planej.]]&gt;=TODAY()),"Não iniciado",IF(OR(AND(tbl_PlanilhaB[[#This Row],[% Finalizado]]=0,tbl_PlanilhaB[[#This Row],[Data Início Planej.]]&lt;=TODAY()),G134&lt;TODAY()),"Atrasado",IF(AND(H134="",E134&lt;&gt;"",E134&lt;=TODAY()),"Atrasado","Em andamento"))))</f>
        <v>Concluído</v>
      </c>
      <c r="M134" s="53"/>
      <c r="N134" s="54"/>
      <c r="O134" s="38">
        <f>tbl_PlanilhaB[[#This Row],[Data Fim Planej.]]-tbl_PlanilhaB[[#This Row],[Data Início Planej.]]</f>
        <v>1</v>
      </c>
      <c r="P134" s="38">
        <f>IFERROR(tbl_PlanilhaB[[#This Row],[Data Fim Real]]-tbl_PlanilhaB[[#This Row],[Data Início Real]],tbl_PlanilhaB[[#This Row],[Data Fim Planej.]]-tbl_PlanilhaB[[#This Row],[Data Início Planej.]])</f>
        <v>1</v>
      </c>
      <c r="Q13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35" spans="1:17">
      <c r="A135" s="62" t="s">
        <v>624</v>
      </c>
      <c r="B135" s="26" t="s">
        <v>114</v>
      </c>
      <c r="C135" s="26" t="s">
        <v>115</v>
      </c>
      <c r="D135" s="34" t="s">
        <v>100</v>
      </c>
      <c r="E135" s="35">
        <v>45551</v>
      </c>
      <c r="F135" s="36">
        <v>1</v>
      </c>
      <c r="G135" s="40">
        <f t="shared" si="8"/>
        <v>45552</v>
      </c>
      <c r="H135" s="35">
        <v>45551</v>
      </c>
      <c r="I135" s="36">
        <v>1</v>
      </c>
      <c r="J135" s="29">
        <f t="shared" si="9"/>
        <v>45552</v>
      </c>
      <c r="K135" s="37">
        <v>1</v>
      </c>
      <c r="L135" s="28" t="str">
        <f ca="1">IF(K135=1,"Concluído",IF(AND(tbl_PlanilhaB[[#This Row],[% Finalizado]]=0,tbl_PlanilhaB[[#This Row],[Data Início Planej.]]&gt;=TODAY()),"Não iniciado",IF(OR(AND(tbl_PlanilhaB[[#This Row],[% Finalizado]]=0,tbl_PlanilhaB[[#This Row],[Data Início Planej.]]&lt;=TODAY()),G135&lt;TODAY()),"Atrasado",IF(AND(H135="",E135&lt;&gt;"",E135&lt;=TODAY()),"Atrasado","Em andamento"))))</f>
        <v>Concluído</v>
      </c>
      <c r="M135" s="53"/>
      <c r="N135" s="54"/>
      <c r="O135" s="38">
        <f>tbl_PlanilhaB[[#This Row],[Data Fim Planej.]]-tbl_PlanilhaB[[#This Row],[Data Início Planej.]]</f>
        <v>1</v>
      </c>
      <c r="P135" s="38">
        <f>IFERROR(tbl_PlanilhaB[[#This Row],[Data Fim Real]]-tbl_PlanilhaB[[#This Row],[Data Início Real]],tbl_PlanilhaB[[#This Row],[Data Fim Planej.]]-tbl_PlanilhaB[[#This Row],[Data Início Planej.]])</f>
        <v>1</v>
      </c>
      <c r="Q13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36" spans="1:17" ht="27">
      <c r="A136" s="62" t="s">
        <v>625</v>
      </c>
      <c r="B136" s="26" t="s">
        <v>116</v>
      </c>
      <c r="C136" s="26" t="s">
        <v>626</v>
      </c>
      <c r="D136" s="34" t="s">
        <v>202</v>
      </c>
      <c r="E136" s="35">
        <v>45553</v>
      </c>
      <c r="F136" s="36">
        <v>2</v>
      </c>
      <c r="G136" s="40">
        <f t="shared" si="8"/>
        <v>45555</v>
      </c>
      <c r="H136" s="35">
        <v>45553</v>
      </c>
      <c r="I136" s="36">
        <v>2</v>
      </c>
      <c r="J136" s="29">
        <f t="shared" si="9"/>
        <v>45555</v>
      </c>
      <c r="K136" s="37">
        <v>1</v>
      </c>
      <c r="L136" s="28" t="str">
        <f ca="1">IF(K136=1,"Concluído",IF(AND(tbl_PlanilhaB[[#This Row],[% Finalizado]]=0,tbl_PlanilhaB[[#This Row],[Data Início Planej.]]&gt;=TODAY()),"Não iniciado",IF(OR(AND(tbl_PlanilhaB[[#This Row],[% Finalizado]]=0,tbl_PlanilhaB[[#This Row],[Data Início Planej.]]&lt;=TODAY()),G136&lt;TODAY()),"Atrasado",IF(AND(H136="",E136&lt;&gt;"",E136&lt;=TODAY()),"Atrasado","Em andamento"))))</f>
        <v>Concluído</v>
      </c>
      <c r="M136" s="53"/>
      <c r="N136" s="54"/>
      <c r="O136" s="38">
        <f>tbl_PlanilhaB[[#This Row],[Data Fim Planej.]]-tbl_PlanilhaB[[#This Row],[Data Início Planej.]]</f>
        <v>2</v>
      </c>
      <c r="P136" s="38">
        <f>IFERROR(tbl_PlanilhaB[[#This Row],[Data Fim Real]]-tbl_PlanilhaB[[#This Row],[Data Início Real]],tbl_PlanilhaB[[#This Row],[Data Fim Planej.]]-tbl_PlanilhaB[[#This Row],[Data Início Planej.]])</f>
        <v>2</v>
      </c>
      <c r="Q13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137" spans="1:17" ht="27">
      <c r="A137" s="62" t="s">
        <v>627</v>
      </c>
      <c r="B137" s="26" t="s">
        <v>116</v>
      </c>
      <c r="C137" s="26" t="s">
        <v>628</v>
      </c>
      <c r="D137" s="34" t="s">
        <v>202</v>
      </c>
      <c r="E137" s="35">
        <v>45558</v>
      </c>
      <c r="F137" s="36">
        <v>1</v>
      </c>
      <c r="G137" s="40">
        <f t="shared" si="8"/>
        <v>45559</v>
      </c>
      <c r="H137" s="35">
        <v>45558</v>
      </c>
      <c r="I137" s="36">
        <v>4</v>
      </c>
      <c r="J137" s="29">
        <f t="shared" si="9"/>
        <v>45562</v>
      </c>
      <c r="K137" s="37">
        <v>1</v>
      </c>
      <c r="L137" s="28" t="str">
        <f ca="1">IF(K137=1,"Concluído",IF(AND(tbl_PlanilhaB[[#This Row],[% Finalizado]]=0,tbl_PlanilhaB[[#This Row],[Data Início Planej.]]&gt;=TODAY()),"Não iniciado",IF(OR(AND(tbl_PlanilhaB[[#This Row],[% Finalizado]]=0,tbl_PlanilhaB[[#This Row],[Data Início Planej.]]&lt;=TODAY()),G137&lt;TODAY()),"Atrasado",IF(AND(H137="",E137&lt;&gt;"",E137&lt;=TODAY()),"Atrasado","Em andamento"))))</f>
        <v>Concluído</v>
      </c>
      <c r="M137" s="53"/>
      <c r="N137" s="54"/>
      <c r="O137" s="38">
        <f>tbl_PlanilhaB[[#This Row],[Data Fim Planej.]]-tbl_PlanilhaB[[#This Row],[Data Início Planej.]]</f>
        <v>1</v>
      </c>
      <c r="P137" s="38">
        <f>IFERROR(tbl_PlanilhaB[[#This Row],[Data Fim Real]]-tbl_PlanilhaB[[#This Row],[Data Início Real]],tbl_PlanilhaB[[#This Row],[Data Fim Planej.]]-tbl_PlanilhaB[[#This Row],[Data Início Planej.]])</f>
        <v>4</v>
      </c>
      <c r="Q13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138" spans="1:17">
      <c r="A138" s="62" t="s">
        <v>629</v>
      </c>
      <c r="B138" s="26" t="s">
        <v>119</v>
      </c>
      <c r="C138" s="26" t="s">
        <v>630</v>
      </c>
      <c r="D138" s="34" t="s">
        <v>100</v>
      </c>
      <c r="E138" s="35">
        <v>45538</v>
      </c>
      <c r="F138" s="36">
        <v>2</v>
      </c>
      <c r="G138" s="40">
        <f t="shared" si="8"/>
        <v>45540</v>
      </c>
      <c r="H138" s="35">
        <v>45538</v>
      </c>
      <c r="I138" s="36">
        <v>2</v>
      </c>
      <c r="J138" s="29">
        <f t="shared" si="9"/>
        <v>45540</v>
      </c>
      <c r="K138" s="37">
        <v>1</v>
      </c>
      <c r="L138" s="28" t="str">
        <f ca="1">IF(K138=1,"Concluído",IF(AND(tbl_PlanilhaB[[#This Row],[% Finalizado]]=0,tbl_PlanilhaB[[#This Row],[Data Início Planej.]]&gt;=TODAY()),"Não iniciado",IF(OR(AND(tbl_PlanilhaB[[#This Row],[% Finalizado]]=0,tbl_PlanilhaB[[#This Row],[Data Início Planej.]]&lt;=TODAY()),G138&lt;TODAY()),"Atrasado",IF(AND(H138="",E138&lt;&gt;"",E138&lt;=TODAY()),"Atrasado","Em andamento"))))</f>
        <v>Concluído</v>
      </c>
      <c r="M138" s="53"/>
      <c r="N138" s="54"/>
      <c r="O138" s="38">
        <f>tbl_PlanilhaB[[#This Row],[Data Fim Planej.]]-tbl_PlanilhaB[[#This Row],[Data Início Planej.]]</f>
        <v>2</v>
      </c>
      <c r="P138" s="38">
        <f>IFERROR(tbl_PlanilhaB[[#This Row],[Data Fim Real]]-tbl_PlanilhaB[[#This Row],[Data Início Real]],tbl_PlanilhaB[[#This Row],[Data Fim Planej.]]-tbl_PlanilhaB[[#This Row],[Data Início Planej.]])</f>
        <v>2</v>
      </c>
      <c r="Q13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139" spans="1:17">
      <c r="A139" s="62" t="s">
        <v>631</v>
      </c>
      <c r="B139" s="26" t="s">
        <v>119</v>
      </c>
      <c r="C139" s="26" t="s">
        <v>632</v>
      </c>
      <c r="D139" s="34" t="s">
        <v>100</v>
      </c>
      <c r="E139" s="35">
        <v>45538</v>
      </c>
      <c r="F139" s="36">
        <v>2</v>
      </c>
      <c r="G139" s="40">
        <f t="shared" si="8"/>
        <v>45540</v>
      </c>
      <c r="H139" s="35">
        <v>45538</v>
      </c>
      <c r="I139" s="36">
        <v>2</v>
      </c>
      <c r="J139" s="29">
        <f t="shared" si="9"/>
        <v>45540</v>
      </c>
      <c r="K139" s="37">
        <v>1</v>
      </c>
      <c r="L139" s="28" t="str">
        <f ca="1">IF(K139=1,"Concluído",IF(AND(tbl_PlanilhaB[[#This Row],[% Finalizado]]=0,tbl_PlanilhaB[[#This Row],[Data Início Planej.]]&gt;=TODAY()),"Não iniciado",IF(OR(AND(tbl_PlanilhaB[[#This Row],[% Finalizado]]=0,tbl_PlanilhaB[[#This Row],[Data Início Planej.]]&lt;=TODAY()),G139&lt;TODAY()),"Atrasado",IF(AND(H139="",E139&lt;&gt;"",E139&lt;=TODAY()),"Atrasado","Em andamento"))))</f>
        <v>Concluído</v>
      </c>
      <c r="M139" s="53"/>
      <c r="N139" s="54"/>
      <c r="O139" s="38">
        <f>tbl_PlanilhaB[[#This Row],[Data Fim Planej.]]-tbl_PlanilhaB[[#This Row],[Data Início Planej.]]</f>
        <v>2</v>
      </c>
      <c r="P139" s="38">
        <f>IFERROR(tbl_PlanilhaB[[#This Row],[Data Fim Real]]-tbl_PlanilhaB[[#This Row],[Data Início Real]],tbl_PlanilhaB[[#This Row],[Data Fim Planej.]]-tbl_PlanilhaB[[#This Row],[Data Início Planej.]])</f>
        <v>2</v>
      </c>
      <c r="Q13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140" spans="1:17" ht="27">
      <c r="A140" s="62" t="s">
        <v>633</v>
      </c>
      <c r="B140" s="26" t="s">
        <v>121</v>
      </c>
      <c r="C140" s="26" t="s">
        <v>634</v>
      </c>
      <c r="D140" s="34" t="s">
        <v>100</v>
      </c>
      <c r="E140" s="35">
        <v>45551</v>
      </c>
      <c r="F140" s="36">
        <v>3</v>
      </c>
      <c r="G140" s="40">
        <f t="shared" si="8"/>
        <v>45554</v>
      </c>
      <c r="H140" s="35">
        <v>45551</v>
      </c>
      <c r="I140" s="36">
        <v>3</v>
      </c>
      <c r="J140" s="29">
        <f t="shared" si="9"/>
        <v>45554</v>
      </c>
      <c r="K140" s="37">
        <v>1</v>
      </c>
      <c r="L140" s="28" t="str">
        <f ca="1">IF(K140=1,"Concluído",IF(AND(tbl_PlanilhaB[[#This Row],[% Finalizado]]=0,tbl_PlanilhaB[[#This Row],[Data Início Planej.]]&gt;=TODAY()),"Não iniciado",IF(OR(AND(tbl_PlanilhaB[[#This Row],[% Finalizado]]=0,tbl_PlanilhaB[[#This Row],[Data Início Planej.]]&lt;=TODAY()),G140&lt;TODAY()),"Atrasado",IF(AND(H140="",E140&lt;&gt;"",E140&lt;=TODAY()),"Atrasado","Em andamento"))))</f>
        <v>Concluído</v>
      </c>
      <c r="M140" s="53"/>
      <c r="N140" s="54"/>
      <c r="O140" s="38">
        <f>tbl_PlanilhaB[[#This Row],[Data Fim Planej.]]-tbl_PlanilhaB[[#This Row],[Data Início Planej.]]</f>
        <v>3</v>
      </c>
      <c r="P140" s="38">
        <f>IFERROR(tbl_PlanilhaB[[#This Row],[Data Fim Real]]-tbl_PlanilhaB[[#This Row],[Data Início Real]],tbl_PlanilhaB[[#This Row],[Data Fim Planej.]]-tbl_PlanilhaB[[#This Row],[Data Início Planej.]])</f>
        <v>3</v>
      </c>
      <c r="Q14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141" spans="1:17">
      <c r="A141" s="62" t="s">
        <v>635</v>
      </c>
      <c r="B141" s="26" t="s">
        <v>123</v>
      </c>
      <c r="C141" s="26" t="s">
        <v>509</v>
      </c>
      <c r="D141" s="34" t="s">
        <v>100</v>
      </c>
      <c r="E141" s="35">
        <v>45558</v>
      </c>
      <c r="F141" s="36">
        <v>1</v>
      </c>
      <c r="G141" s="40">
        <f t="shared" si="8"/>
        <v>45559</v>
      </c>
      <c r="H141" s="35">
        <v>45558</v>
      </c>
      <c r="I141" s="36">
        <v>1</v>
      </c>
      <c r="J141" s="29">
        <f t="shared" si="9"/>
        <v>45559</v>
      </c>
      <c r="K141" s="37">
        <v>1</v>
      </c>
      <c r="L141" s="28" t="str">
        <f ca="1">IF(K141=1,"Concluído",IF(AND(tbl_PlanilhaB[[#This Row],[% Finalizado]]=0,tbl_PlanilhaB[[#This Row],[Data Início Planej.]]&gt;=TODAY()),"Não iniciado",IF(OR(AND(tbl_PlanilhaB[[#This Row],[% Finalizado]]=0,tbl_PlanilhaB[[#This Row],[Data Início Planej.]]&lt;=TODAY()),G141&lt;TODAY()),"Atrasado",IF(AND(H141="",E141&lt;&gt;"",E141&lt;=TODAY()),"Atrasado","Em andamento"))))</f>
        <v>Concluído</v>
      </c>
      <c r="M141" s="53"/>
      <c r="N141" s="54"/>
      <c r="O141" s="38">
        <f>tbl_PlanilhaB[[#This Row],[Data Fim Planej.]]-tbl_PlanilhaB[[#This Row],[Data Início Planej.]]</f>
        <v>1</v>
      </c>
      <c r="P141" s="38">
        <f>IFERROR(tbl_PlanilhaB[[#This Row],[Data Fim Real]]-tbl_PlanilhaB[[#This Row],[Data Início Real]],tbl_PlanilhaB[[#This Row],[Data Fim Planej.]]-tbl_PlanilhaB[[#This Row],[Data Início Planej.]])</f>
        <v>1</v>
      </c>
      <c r="Q14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42" spans="1:17" ht="27">
      <c r="A142" s="62" t="s">
        <v>636</v>
      </c>
      <c r="B142" s="26" t="s">
        <v>124</v>
      </c>
      <c r="C142" s="26" t="s">
        <v>637</v>
      </c>
      <c r="D142" s="34" t="s">
        <v>100</v>
      </c>
      <c r="E142" s="35">
        <v>45538</v>
      </c>
      <c r="F142" s="36">
        <v>2</v>
      </c>
      <c r="G142" s="40">
        <f t="shared" si="8"/>
        <v>45540</v>
      </c>
      <c r="H142" s="35">
        <v>45538</v>
      </c>
      <c r="I142" s="36">
        <v>2</v>
      </c>
      <c r="J142" s="29">
        <f t="shared" si="9"/>
        <v>45540</v>
      </c>
      <c r="K142" s="37">
        <v>1</v>
      </c>
      <c r="L142" s="28" t="str">
        <f ca="1">IF(K142=1,"Concluído",IF(AND(tbl_PlanilhaB[[#This Row],[% Finalizado]]=0,tbl_PlanilhaB[[#This Row],[Data Início Planej.]]&gt;=TODAY()),"Não iniciado",IF(OR(AND(tbl_PlanilhaB[[#This Row],[% Finalizado]]=0,tbl_PlanilhaB[[#This Row],[Data Início Planej.]]&lt;=TODAY()),G142&lt;TODAY()),"Atrasado",IF(AND(H142="",E142&lt;&gt;"",E142&lt;=TODAY()),"Atrasado","Em andamento"))))</f>
        <v>Concluído</v>
      </c>
      <c r="M142" s="53"/>
      <c r="N142" s="54"/>
      <c r="O142" s="38">
        <f>tbl_PlanilhaB[[#This Row],[Data Fim Planej.]]-tbl_PlanilhaB[[#This Row],[Data Início Planej.]]</f>
        <v>2</v>
      </c>
      <c r="P142" s="38">
        <f>IFERROR(tbl_PlanilhaB[[#This Row],[Data Fim Real]]-tbl_PlanilhaB[[#This Row],[Data Início Real]],tbl_PlanilhaB[[#This Row],[Data Fim Planej.]]-tbl_PlanilhaB[[#This Row],[Data Início Planej.]])</f>
        <v>2</v>
      </c>
      <c r="Q14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143" spans="1:17" ht="27">
      <c r="A143" s="62" t="s">
        <v>638</v>
      </c>
      <c r="B143" s="26" t="s">
        <v>126</v>
      </c>
      <c r="C143" s="26" t="s">
        <v>639</v>
      </c>
      <c r="D143" s="34" t="s">
        <v>202</v>
      </c>
      <c r="E143" s="35">
        <v>45565</v>
      </c>
      <c r="F143" s="36">
        <v>2</v>
      </c>
      <c r="G143" s="40">
        <f t="shared" si="8"/>
        <v>45567</v>
      </c>
      <c r="H143" s="35">
        <v>45565</v>
      </c>
      <c r="I143" s="36">
        <v>1</v>
      </c>
      <c r="J143" s="29">
        <f t="shared" si="9"/>
        <v>45566</v>
      </c>
      <c r="K143" s="37">
        <v>1</v>
      </c>
      <c r="L143" s="28" t="str">
        <f ca="1">IF(K143=1,"Concluído",IF(AND(tbl_PlanilhaB[[#This Row],[% Finalizado]]=0,tbl_PlanilhaB[[#This Row],[Data Início Planej.]]&gt;=TODAY()),"Não iniciado",IF(OR(AND(tbl_PlanilhaB[[#This Row],[% Finalizado]]=0,tbl_PlanilhaB[[#This Row],[Data Início Planej.]]&lt;=TODAY()),G143&lt;TODAY()),"Atrasado",IF(AND(H143="",E143&lt;&gt;"",E143&lt;=TODAY()),"Atrasado","Em andamento"))))</f>
        <v>Concluído</v>
      </c>
      <c r="M143" s="53"/>
      <c r="N143" s="54"/>
      <c r="O143" s="38">
        <f>tbl_PlanilhaB[[#This Row],[Data Fim Planej.]]-tbl_PlanilhaB[[#This Row],[Data Início Planej.]]</f>
        <v>2</v>
      </c>
      <c r="P143" s="38">
        <f>IFERROR(tbl_PlanilhaB[[#This Row],[Data Fim Real]]-tbl_PlanilhaB[[#This Row],[Data Início Real]],tbl_PlanilhaB[[#This Row],[Data Fim Planej.]]-tbl_PlanilhaB[[#This Row],[Data Início Planej.]])</f>
        <v>1</v>
      </c>
      <c r="Q14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44" spans="1:17" ht="27">
      <c r="A144" s="62" t="s">
        <v>640</v>
      </c>
      <c r="B144" s="26" t="s">
        <v>126</v>
      </c>
      <c r="C144" s="26" t="s">
        <v>641</v>
      </c>
      <c r="D144" s="34" t="s">
        <v>202</v>
      </c>
      <c r="E144" s="35">
        <v>45567</v>
      </c>
      <c r="F144" s="36">
        <v>1</v>
      </c>
      <c r="G144" s="40">
        <f t="shared" si="8"/>
        <v>45568</v>
      </c>
      <c r="H144" s="35">
        <v>45567</v>
      </c>
      <c r="I144" s="36">
        <v>1</v>
      </c>
      <c r="J144" s="29">
        <f t="shared" si="9"/>
        <v>45568</v>
      </c>
      <c r="K144" s="37">
        <v>1</v>
      </c>
      <c r="L144" s="28" t="str">
        <f ca="1">IF(K144=1,"Concluído",IF(AND(tbl_PlanilhaB[[#This Row],[% Finalizado]]=0,tbl_PlanilhaB[[#This Row],[Data Início Planej.]]&gt;=TODAY()),"Não iniciado",IF(OR(AND(tbl_PlanilhaB[[#This Row],[% Finalizado]]=0,tbl_PlanilhaB[[#This Row],[Data Início Planej.]]&lt;=TODAY()),G144&lt;TODAY()),"Atrasado",IF(AND(H144="",E144&lt;&gt;"",E144&lt;=TODAY()),"Atrasado","Em andamento"))))</f>
        <v>Concluído</v>
      </c>
      <c r="M144" s="53"/>
      <c r="N144" s="54"/>
      <c r="O144" s="38">
        <f>tbl_PlanilhaB[[#This Row],[Data Fim Planej.]]-tbl_PlanilhaB[[#This Row],[Data Início Planej.]]</f>
        <v>1</v>
      </c>
      <c r="P144" s="38">
        <f>IFERROR(tbl_PlanilhaB[[#This Row],[Data Fim Real]]-tbl_PlanilhaB[[#This Row],[Data Início Real]],tbl_PlanilhaB[[#This Row],[Data Fim Planej.]]-tbl_PlanilhaB[[#This Row],[Data Início Planej.]])</f>
        <v>1</v>
      </c>
      <c r="Q14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45" spans="1:17" ht="27">
      <c r="A145" s="62" t="s">
        <v>642</v>
      </c>
      <c r="B145" s="26" t="s">
        <v>32</v>
      </c>
      <c r="C145" s="26" t="s">
        <v>485</v>
      </c>
      <c r="D145" s="34" t="s">
        <v>34</v>
      </c>
      <c r="E145" s="35">
        <v>45237</v>
      </c>
      <c r="F145" s="36">
        <v>15</v>
      </c>
      <c r="G145" s="40">
        <f t="shared" si="8"/>
        <v>45258</v>
      </c>
      <c r="H145" s="35">
        <v>45237</v>
      </c>
      <c r="I145" s="36">
        <v>15</v>
      </c>
      <c r="J145" s="29">
        <f t="shared" si="9"/>
        <v>45258</v>
      </c>
      <c r="K145" s="37">
        <v>1</v>
      </c>
      <c r="L145" s="28" t="str">
        <f ca="1">IF(K145=1,"Concluído",IF(AND(tbl_PlanilhaB[[#This Row],[% Finalizado]]=0,tbl_PlanilhaB[[#This Row],[Data Início Planej.]]&gt;=TODAY()),"Não iniciado",IF(OR(AND(tbl_PlanilhaB[[#This Row],[% Finalizado]]=0,tbl_PlanilhaB[[#This Row],[Data Início Planej.]]&lt;=TODAY()),G145&lt;TODAY()),"Atrasado",IF(AND(H145="",E145&lt;&gt;"",E145&lt;=TODAY()),"Atrasado","Em andamento"))))</f>
        <v>Concluído</v>
      </c>
      <c r="M145" s="31"/>
      <c r="N145" s="61"/>
      <c r="O145" s="38">
        <f>tbl_PlanilhaB[[#This Row],[Data Fim Planej.]]-tbl_PlanilhaB[[#This Row],[Data Início Planej.]]</f>
        <v>21</v>
      </c>
      <c r="P145" s="38">
        <f>IFERROR(tbl_PlanilhaB[[#This Row],[Data Fim Real]]-tbl_PlanilhaB[[#This Row],[Data Início Real]],tbl_PlanilhaB[[#This Row],[Data Fim Planej.]]-tbl_PlanilhaB[[#This Row],[Data Início Planej.]])</f>
        <v>21</v>
      </c>
      <c r="Q14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21</v>
      </c>
    </row>
    <row r="146" spans="1:17">
      <c r="A146" s="62" t="s">
        <v>643</v>
      </c>
      <c r="B146" s="26" t="s">
        <v>128</v>
      </c>
      <c r="C146" s="26" t="s">
        <v>644</v>
      </c>
      <c r="D146" s="34" t="s">
        <v>202</v>
      </c>
      <c r="E146" s="35">
        <v>45569</v>
      </c>
      <c r="F146" s="36">
        <v>1</v>
      </c>
      <c r="G146" s="40">
        <f t="shared" si="8"/>
        <v>45572</v>
      </c>
      <c r="H146" s="35">
        <v>45569</v>
      </c>
      <c r="I146" s="36">
        <v>1</v>
      </c>
      <c r="J146" s="29">
        <f t="shared" si="9"/>
        <v>45572</v>
      </c>
      <c r="K146" s="37">
        <v>1</v>
      </c>
      <c r="L146" s="28" t="str">
        <f ca="1">IF(K146=1,"Concluído",IF(AND(tbl_PlanilhaB[[#This Row],[% Finalizado]]=0,tbl_PlanilhaB[[#This Row],[Data Início Planej.]]&gt;=TODAY()),"Não iniciado",IF(OR(AND(tbl_PlanilhaB[[#This Row],[% Finalizado]]=0,tbl_PlanilhaB[[#This Row],[Data Início Planej.]]&lt;=TODAY()),G146&lt;TODAY()),"Atrasado",IF(AND(H146="",E146&lt;&gt;"",E146&lt;=TODAY()),"Atrasado","Em andamento"))))</f>
        <v>Concluído</v>
      </c>
      <c r="M146" s="53"/>
      <c r="N146" s="54"/>
      <c r="O146" s="38">
        <f>tbl_PlanilhaB[[#This Row],[Data Fim Planej.]]-tbl_PlanilhaB[[#This Row],[Data Início Planej.]]</f>
        <v>3</v>
      </c>
      <c r="P146" s="38">
        <f>IFERROR(tbl_PlanilhaB[[#This Row],[Data Fim Real]]-tbl_PlanilhaB[[#This Row],[Data Início Real]],tbl_PlanilhaB[[#This Row],[Data Fim Planej.]]-tbl_PlanilhaB[[#This Row],[Data Início Planej.]])</f>
        <v>3</v>
      </c>
      <c r="Q14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147" spans="1:17">
      <c r="A147" s="62" t="s">
        <v>645</v>
      </c>
      <c r="B147" s="26" t="s">
        <v>128</v>
      </c>
      <c r="C147" s="26" t="s">
        <v>646</v>
      </c>
      <c r="D147" s="34" t="s">
        <v>202</v>
      </c>
      <c r="E147" s="35">
        <v>45596</v>
      </c>
      <c r="F147" s="36">
        <v>1</v>
      </c>
      <c r="G147" s="40">
        <f t="shared" si="8"/>
        <v>45597</v>
      </c>
      <c r="H147" s="35">
        <v>45572</v>
      </c>
      <c r="I147" s="36">
        <v>2</v>
      </c>
      <c r="J147" s="29">
        <f t="shared" si="9"/>
        <v>45574</v>
      </c>
      <c r="K147" s="37">
        <v>1</v>
      </c>
      <c r="L147" s="28" t="str">
        <f ca="1">IF(K147=1,"Concluído",IF(AND(tbl_PlanilhaB[[#This Row],[% Finalizado]]=0,tbl_PlanilhaB[[#This Row],[Data Início Planej.]]&gt;=TODAY()),"Não iniciado",IF(OR(AND(tbl_PlanilhaB[[#This Row],[% Finalizado]]=0,tbl_PlanilhaB[[#This Row],[Data Início Planej.]]&lt;=TODAY()),G147&lt;TODAY()),"Atrasado",IF(AND(H147="",E147&lt;&gt;"",E147&lt;=TODAY()),"Atrasado","Em andamento"))))</f>
        <v>Concluído</v>
      </c>
      <c r="M147" s="53"/>
      <c r="N147" s="54"/>
      <c r="O147" s="38">
        <f>tbl_PlanilhaB[[#This Row],[Data Fim Planej.]]-tbl_PlanilhaB[[#This Row],[Data Início Planej.]]</f>
        <v>1</v>
      </c>
      <c r="P147" s="38">
        <f>IFERROR(tbl_PlanilhaB[[#This Row],[Data Fim Real]]-tbl_PlanilhaB[[#This Row],[Data Início Real]],tbl_PlanilhaB[[#This Row],[Data Fim Planej.]]-tbl_PlanilhaB[[#This Row],[Data Início Planej.]])</f>
        <v>2</v>
      </c>
      <c r="Q14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148" spans="1:17">
      <c r="A148" s="62" t="s">
        <v>647</v>
      </c>
      <c r="B148" s="26" t="s">
        <v>128</v>
      </c>
      <c r="C148" s="26" t="s">
        <v>628</v>
      </c>
      <c r="D148" s="34" t="s">
        <v>202</v>
      </c>
      <c r="E148" s="35">
        <v>45573</v>
      </c>
      <c r="F148" s="36">
        <v>1</v>
      </c>
      <c r="G148" s="40">
        <f t="shared" si="8"/>
        <v>45574</v>
      </c>
      <c r="H148" s="35">
        <v>45573</v>
      </c>
      <c r="I148" s="36">
        <v>5</v>
      </c>
      <c r="J148" s="29">
        <f t="shared" si="9"/>
        <v>45580</v>
      </c>
      <c r="K148" s="37">
        <v>1</v>
      </c>
      <c r="L148" s="28" t="str">
        <f ca="1">IF(K148=1,"Concluído",IF(AND(tbl_PlanilhaB[[#This Row],[% Finalizado]]=0,tbl_PlanilhaB[[#This Row],[Data Início Planej.]]&gt;=TODAY()),"Não iniciado",IF(OR(AND(tbl_PlanilhaB[[#This Row],[% Finalizado]]=0,tbl_PlanilhaB[[#This Row],[Data Início Planej.]]&lt;=TODAY()),G148&lt;TODAY()),"Atrasado",IF(AND(H148="",E148&lt;&gt;"",E148&lt;=TODAY()),"Atrasado","Em andamento"))))</f>
        <v>Concluído</v>
      </c>
      <c r="M148" s="53"/>
      <c r="N148" s="54"/>
      <c r="O148" s="38">
        <f>tbl_PlanilhaB[[#This Row],[Data Fim Planej.]]-tbl_PlanilhaB[[#This Row],[Data Início Planej.]]</f>
        <v>1</v>
      </c>
      <c r="P148" s="38">
        <f>IFERROR(tbl_PlanilhaB[[#This Row],[Data Fim Real]]-tbl_PlanilhaB[[#This Row],[Data Início Real]],tbl_PlanilhaB[[#This Row],[Data Fim Planej.]]-tbl_PlanilhaB[[#This Row],[Data Início Planej.]])</f>
        <v>7</v>
      </c>
      <c r="Q14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149" spans="1:17">
      <c r="A149" s="62" t="s">
        <v>648</v>
      </c>
      <c r="B149" s="26" t="s">
        <v>128</v>
      </c>
      <c r="C149" s="26" t="s">
        <v>649</v>
      </c>
      <c r="D149" s="34" t="s">
        <v>202</v>
      </c>
      <c r="E149" s="35">
        <v>45575</v>
      </c>
      <c r="F149" s="36">
        <v>1</v>
      </c>
      <c r="G149" s="40">
        <f t="shared" si="8"/>
        <v>45576</v>
      </c>
      <c r="H149" s="35">
        <v>45575</v>
      </c>
      <c r="I149" s="36">
        <v>1</v>
      </c>
      <c r="J149" s="29">
        <f t="shared" si="9"/>
        <v>45576</v>
      </c>
      <c r="K149" s="37">
        <v>1</v>
      </c>
      <c r="L149" s="28" t="str">
        <f ca="1">IF(K149=1,"Concluído",IF(AND(tbl_PlanilhaB[[#This Row],[% Finalizado]]=0,tbl_PlanilhaB[[#This Row],[Data Início Planej.]]&gt;=TODAY()),"Não iniciado",IF(OR(AND(tbl_PlanilhaB[[#This Row],[% Finalizado]]=0,tbl_PlanilhaB[[#This Row],[Data Início Planej.]]&lt;=TODAY()),G149&lt;TODAY()),"Atrasado",IF(AND(H149="",E149&lt;&gt;"",E149&lt;=TODAY()),"Atrasado","Em andamento"))))</f>
        <v>Concluído</v>
      </c>
      <c r="M149" s="53"/>
      <c r="N149" s="54"/>
      <c r="O149" s="38">
        <f>tbl_PlanilhaB[[#This Row],[Data Fim Planej.]]-tbl_PlanilhaB[[#This Row],[Data Início Planej.]]</f>
        <v>1</v>
      </c>
      <c r="P149" s="38">
        <f>IFERROR(tbl_PlanilhaB[[#This Row],[Data Fim Real]]-tbl_PlanilhaB[[#This Row],[Data Início Real]],tbl_PlanilhaB[[#This Row],[Data Fim Planej.]]-tbl_PlanilhaB[[#This Row],[Data Início Planej.]])</f>
        <v>1</v>
      </c>
      <c r="Q14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50" spans="1:17">
      <c r="A150" s="62" t="s">
        <v>650</v>
      </c>
      <c r="B150" s="26" t="s">
        <v>129</v>
      </c>
      <c r="C150" s="26" t="s">
        <v>651</v>
      </c>
      <c r="D150" s="34" t="s">
        <v>202</v>
      </c>
      <c r="E150" s="35">
        <v>45583</v>
      </c>
      <c r="F150" s="36">
        <v>2</v>
      </c>
      <c r="G150" s="40">
        <f t="shared" si="8"/>
        <v>45587</v>
      </c>
      <c r="H150" s="35">
        <v>45583</v>
      </c>
      <c r="I150" s="36">
        <v>2</v>
      </c>
      <c r="J150" s="29">
        <v>45587</v>
      </c>
      <c r="K150" s="37">
        <v>1</v>
      </c>
      <c r="L150" s="28" t="str">
        <f ca="1">IF(K150=1,"Concluído",IF(AND(tbl_PlanilhaB[[#This Row],[% Finalizado]]=0,tbl_PlanilhaB[[#This Row],[Data Início Planej.]]&gt;=TODAY()),"Não iniciado",IF(OR(AND(tbl_PlanilhaB[[#This Row],[% Finalizado]]=0,tbl_PlanilhaB[[#This Row],[Data Início Planej.]]&lt;=TODAY()),G150&lt;TODAY()),"Atrasado",IF(AND(H150="",E150&lt;&gt;"",E150&lt;=TODAY()),"Atrasado","Em andamento"))))</f>
        <v>Concluído</v>
      </c>
      <c r="M150" s="53"/>
      <c r="N150" s="54"/>
      <c r="O150" s="38">
        <f>tbl_PlanilhaB[[#This Row],[Data Fim Planej.]]-tbl_PlanilhaB[[#This Row],[Data Início Planej.]]</f>
        <v>4</v>
      </c>
      <c r="P150" s="38">
        <f>IFERROR(tbl_PlanilhaB[[#This Row],[Data Fim Real]]-tbl_PlanilhaB[[#This Row],[Data Início Real]],tbl_PlanilhaB[[#This Row],[Data Fim Planej.]]-tbl_PlanilhaB[[#This Row],[Data Início Planej.]])</f>
        <v>4</v>
      </c>
      <c r="Q15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151" spans="1:17">
      <c r="A151" s="62" t="s">
        <v>652</v>
      </c>
      <c r="B151" s="26" t="s">
        <v>129</v>
      </c>
      <c r="C151" s="26" t="s">
        <v>653</v>
      </c>
      <c r="D151" s="34" t="s">
        <v>202</v>
      </c>
      <c r="E151" s="35">
        <v>45587</v>
      </c>
      <c r="F151" s="36">
        <v>6</v>
      </c>
      <c r="G151" s="40">
        <f t="shared" si="8"/>
        <v>45595</v>
      </c>
      <c r="H151" s="35">
        <v>45586</v>
      </c>
      <c r="I151" s="36">
        <v>6</v>
      </c>
      <c r="J151" s="29">
        <f t="shared" ref="J151:J182" si="10">IF(I151="","",WORKDAY(H151,I151))</f>
        <v>45594</v>
      </c>
      <c r="K151" s="37">
        <v>1</v>
      </c>
      <c r="L151" s="28" t="str">
        <f ca="1">IF(K151=1,"Concluído",IF(AND(tbl_PlanilhaB[[#This Row],[% Finalizado]]=0,tbl_PlanilhaB[[#This Row],[Data Início Planej.]]&gt;=TODAY()),"Não iniciado",IF(OR(AND(tbl_PlanilhaB[[#This Row],[% Finalizado]]=0,tbl_PlanilhaB[[#This Row],[Data Início Planej.]]&lt;=TODAY()),G151&lt;TODAY()),"Atrasado",IF(AND(H151="",E151&lt;&gt;"",E151&lt;=TODAY()),"Atrasado","Em andamento"))))</f>
        <v>Concluído</v>
      </c>
      <c r="M151" s="53"/>
      <c r="N151" s="54"/>
      <c r="O151" s="38">
        <f>tbl_PlanilhaB[[#This Row],[Data Fim Planej.]]-tbl_PlanilhaB[[#This Row],[Data Início Planej.]]</f>
        <v>8</v>
      </c>
      <c r="P151" s="38">
        <f>IFERROR(tbl_PlanilhaB[[#This Row],[Data Fim Real]]-tbl_PlanilhaB[[#This Row],[Data Início Real]],tbl_PlanilhaB[[#This Row],[Data Fim Planej.]]-tbl_PlanilhaB[[#This Row],[Data Início Planej.]])</f>
        <v>8</v>
      </c>
      <c r="Q15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8</v>
      </c>
    </row>
    <row r="152" spans="1:17">
      <c r="A152" s="62" t="s">
        <v>654</v>
      </c>
      <c r="B152" s="26" t="s">
        <v>131</v>
      </c>
      <c r="C152" s="26" t="s">
        <v>655</v>
      </c>
      <c r="D152" s="34" t="s">
        <v>100</v>
      </c>
      <c r="E152" s="35">
        <v>45589</v>
      </c>
      <c r="F152" s="36">
        <v>2</v>
      </c>
      <c r="G152" s="40">
        <f t="shared" si="8"/>
        <v>45593</v>
      </c>
      <c r="H152" s="35">
        <v>45589</v>
      </c>
      <c r="I152" s="36">
        <v>2</v>
      </c>
      <c r="J152" s="29">
        <f t="shared" si="10"/>
        <v>45593</v>
      </c>
      <c r="K152" s="37">
        <v>1</v>
      </c>
      <c r="L152" s="28" t="str">
        <f ca="1">IF(K152=1,"Concluído",IF(AND(tbl_PlanilhaB[[#This Row],[% Finalizado]]=0,tbl_PlanilhaB[[#This Row],[Data Início Planej.]]&gt;=TODAY()),"Não iniciado",IF(OR(AND(tbl_PlanilhaB[[#This Row],[% Finalizado]]=0,tbl_PlanilhaB[[#This Row],[Data Início Planej.]]&lt;=TODAY()),G152&lt;TODAY()),"Atrasado",IF(AND(H152="",E152&lt;&gt;"",E152&lt;=TODAY()),"Atrasado","Em andamento"))))</f>
        <v>Concluído</v>
      </c>
      <c r="M152" s="53"/>
      <c r="N152" s="54"/>
      <c r="O152" s="38">
        <f>tbl_PlanilhaB[[#This Row],[Data Fim Planej.]]-tbl_PlanilhaB[[#This Row],[Data Início Planej.]]</f>
        <v>4</v>
      </c>
      <c r="P152" s="38">
        <f>IFERROR(tbl_PlanilhaB[[#This Row],[Data Fim Real]]-tbl_PlanilhaB[[#This Row],[Data Início Real]],tbl_PlanilhaB[[#This Row],[Data Fim Planej.]]-tbl_PlanilhaB[[#This Row],[Data Início Planej.]])</f>
        <v>4</v>
      </c>
      <c r="Q15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153" spans="1:17">
      <c r="A153" s="62" t="s">
        <v>656</v>
      </c>
      <c r="B153" s="26" t="s">
        <v>133</v>
      </c>
      <c r="C153" s="26" t="s">
        <v>655</v>
      </c>
      <c r="D153" s="34" t="s">
        <v>100</v>
      </c>
      <c r="E153" s="35">
        <v>45593</v>
      </c>
      <c r="F153" s="36">
        <v>2</v>
      </c>
      <c r="G153" s="40">
        <f t="shared" si="8"/>
        <v>45595</v>
      </c>
      <c r="H153" s="35">
        <v>45593</v>
      </c>
      <c r="I153" s="36">
        <v>2</v>
      </c>
      <c r="J153" s="29">
        <f t="shared" si="10"/>
        <v>45595</v>
      </c>
      <c r="K153" s="37">
        <v>1</v>
      </c>
      <c r="L153" s="28" t="str">
        <f ca="1">IF(K153=1,"Concluído",IF(AND(tbl_PlanilhaB[[#This Row],[% Finalizado]]=0,tbl_PlanilhaB[[#This Row],[Data Início Planej.]]&gt;=TODAY()),"Não iniciado",IF(OR(AND(tbl_PlanilhaB[[#This Row],[% Finalizado]]=0,tbl_PlanilhaB[[#This Row],[Data Início Planej.]]&lt;=TODAY()),G153&lt;TODAY()),"Atrasado",IF(AND(H153="",E153&lt;&gt;"",E153&lt;=TODAY()),"Atrasado","Em andamento"))))</f>
        <v>Concluído</v>
      </c>
      <c r="M153" s="53"/>
      <c r="N153" s="54"/>
      <c r="O153" s="38">
        <f>tbl_PlanilhaB[[#This Row],[Data Fim Planej.]]-tbl_PlanilhaB[[#This Row],[Data Início Planej.]]</f>
        <v>2</v>
      </c>
      <c r="P153" s="38">
        <f>IFERROR(tbl_PlanilhaB[[#This Row],[Data Fim Real]]-tbl_PlanilhaB[[#This Row],[Data Início Real]],tbl_PlanilhaB[[#This Row],[Data Fim Planej.]]-tbl_PlanilhaB[[#This Row],[Data Início Planej.]])</f>
        <v>2</v>
      </c>
      <c r="Q15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154" spans="1:17">
      <c r="A154" s="62" t="s">
        <v>657</v>
      </c>
      <c r="B154" s="26" t="s">
        <v>134</v>
      </c>
      <c r="C154" s="26" t="s">
        <v>655</v>
      </c>
      <c r="D154" s="34" t="s">
        <v>100</v>
      </c>
      <c r="E154" s="35">
        <v>45594</v>
      </c>
      <c r="F154" s="36">
        <v>2</v>
      </c>
      <c r="G154" s="40">
        <f t="shared" si="8"/>
        <v>45596</v>
      </c>
      <c r="H154" s="35">
        <v>45594</v>
      </c>
      <c r="I154" s="36">
        <v>2</v>
      </c>
      <c r="J154" s="29">
        <f t="shared" si="10"/>
        <v>45596</v>
      </c>
      <c r="K154" s="37">
        <v>1</v>
      </c>
      <c r="L154" s="28" t="str">
        <f ca="1">IF(K154=1,"Concluído",IF(AND(tbl_PlanilhaB[[#This Row],[% Finalizado]]=0,tbl_PlanilhaB[[#This Row],[Data Início Planej.]]&gt;=TODAY()),"Não iniciado",IF(OR(AND(tbl_PlanilhaB[[#This Row],[% Finalizado]]=0,tbl_PlanilhaB[[#This Row],[Data Início Planej.]]&lt;=TODAY()),G154&lt;TODAY()),"Atrasado",IF(AND(H154="",E154&lt;&gt;"",E154&lt;=TODAY()),"Atrasado","Em andamento"))))</f>
        <v>Concluído</v>
      </c>
      <c r="M154" s="53"/>
      <c r="N154" s="54"/>
      <c r="O154" s="38">
        <f>tbl_PlanilhaB[[#This Row],[Data Fim Planej.]]-tbl_PlanilhaB[[#This Row],[Data Início Planej.]]</f>
        <v>2</v>
      </c>
      <c r="P154" s="38">
        <f>IFERROR(tbl_PlanilhaB[[#This Row],[Data Fim Real]]-tbl_PlanilhaB[[#This Row],[Data Início Real]],tbl_PlanilhaB[[#This Row],[Data Fim Planej.]]-tbl_PlanilhaB[[#This Row],[Data Início Planej.]])</f>
        <v>2</v>
      </c>
      <c r="Q15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155" spans="1:17">
      <c r="A155" s="62" t="s">
        <v>658</v>
      </c>
      <c r="B155" s="26" t="s">
        <v>134</v>
      </c>
      <c r="C155" s="60" t="s">
        <v>659</v>
      </c>
      <c r="D155" s="34" t="s">
        <v>100</v>
      </c>
      <c r="E155" s="35">
        <v>45595</v>
      </c>
      <c r="F155" s="36">
        <v>2</v>
      </c>
      <c r="G155" s="40">
        <f t="shared" si="8"/>
        <v>45597</v>
      </c>
      <c r="H155" s="35">
        <v>45595</v>
      </c>
      <c r="I155" s="36">
        <v>2</v>
      </c>
      <c r="J155" s="29">
        <f t="shared" si="10"/>
        <v>45597</v>
      </c>
      <c r="K155" s="37">
        <v>1</v>
      </c>
      <c r="L155" s="28" t="str">
        <f ca="1">IF(K155=1,"Concluído",IF(AND(tbl_PlanilhaB[[#This Row],[% Finalizado]]=0,tbl_PlanilhaB[[#This Row],[Data Início Planej.]]&gt;=TODAY()),"Não iniciado",IF(OR(AND(tbl_PlanilhaB[[#This Row],[% Finalizado]]=0,tbl_PlanilhaB[[#This Row],[Data Início Planej.]]&lt;=TODAY()),G155&lt;TODAY()),"Atrasado",IF(AND(H155="",E155&lt;&gt;"",E155&lt;=TODAY()),"Atrasado","Em andamento"))))</f>
        <v>Concluído</v>
      </c>
      <c r="M155" s="53"/>
      <c r="N155" s="54"/>
      <c r="O155" s="38">
        <f>tbl_PlanilhaB[[#This Row],[Data Fim Planej.]]-tbl_PlanilhaB[[#This Row],[Data Início Planej.]]</f>
        <v>2</v>
      </c>
      <c r="P155" s="38">
        <f>IFERROR(tbl_PlanilhaB[[#This Row],[Data Fim Real]]-tbl_PlanilhaB[[#This Row],[Data Início Real]],tbl_PlanilhaB[[#This Row],[Data Fim Planej.]]-tbl_PlanilhaB[[#This Row],[Data Início Planej.]])</f>
        <v>2</v>
      </c>
      <c r="Q15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156" spans="1:17">
      <c r="A156" s="62" t="s">
        <v>660</v>
      </c>
      <c r="B156" s="26" t="s">
        <v>135</v>
      </c>
      <c r="C156" s="26" t="s">
        <v>661</v>
      </c>
      <c r="D156" s="34" t="s">
        <v>100</v>
      </c>
      <c r="E156" s="35">
        <v>45594</v>
      </c>
      <c r="F156" s="36">
        <v>1</v>
      </c>
      <c r="G156" s="40">
        <f t="shared" si="8"/>
        <v>45595</v>
      </c>
      <c r="H156" s="35">
        <v>45594</v>
      </c>
      <c r="I156" s="36">
        <v>1</v>
      </c>
      <c r="J156" s="29">
        <f t="shared" si="10"/>
        <v>45595</v>
      </c>
      <c r="K156" s="37">
        <v>1</v>
      </c>
      <c r="L156" s="28" t="str">
        <f ca="1">IF(K156=1,"Concluído",IF(AND(tbl_PlanilhaB[[#This Row],[% Finalizado]]=0,tbl_PlanilhaB[[#This Row],[Data Início Planej.]]&gt;=TODAY()),"Não iniciado",IF(OR(AND(tbl_PlanilhaB[[#This Row],[% Finalizado]]=0,tbl_PlanilhaB[[#This Row],[Data Início Planej.]]&lt;=TODAY()),G156&lt;TODAY()),"Atrasado",IF(AND(H156="",E156&lt;&gt;"",E156&lt;=TODAY()),"Atrasado","Em andamento"))))</f>
        <v>Concluído</v>
      </c>
      <c r="M156" s="53"/>
      <c r="N156" s="54"/>
      <c r="O156" s="38">
        <f>tbl_PlanilhaB[[#This Row],[Data Fim Planej.]]-tbl_PlanilhaB[[#This Row],[Data Início Planej.]]</f>
        <v>1</v>
      </c>
      <c r="P156" s="38">
        <f>IFERROR(tbl_PlanilhaB[[#This Row],[Data Fim Real]]-tbl_PlanilhaB[[#This Row],[Data Início Real]],tbl_PlanilhaB[[#This Row],[Data Fim Planej.]]-tbl_PlanilhaB[[#This Row],[Data Início Planej.]])</f>
        <v>1</v>
      </c>
      <c r="Q15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57" spans="1:17">
      <c r="A157" s="62" t="s">
        <v>662</v>
      </c>
      <c r="B157" s="26" t="s">
        <v>135</v>
      </c>
      <c r="C157" s="26" t="s">
        <v>621</v>
      </c>
      <c r="D157" s="34" t="s">
        <v>100</v>
      </c>
      <c r="E157" s="35">
        <v>45595</v>
      </c>
      <c r="F157" s="36">
        <v>1</v>
      </c>
      <c r="G157" s="40">
        <f t="shared" si="8"/>
        <v>45596</v>
      </c>
      <c r="H157" s="35">
        <v>45595</v>
      </c>
      <c r="I157" s="36">
        <v>1</v>
      </c>
      <c r="J157" s="29">
        <f t="shared" si="10"/>
        <v>45596</v>
      </c>
      <c r="K157" s="37">
        <v>1</v>
      </c>
      <c r="L157" s="28" t="str">
        <f ca="1">IF(K157=1,"Concluído",IF(AND(tbl_PlanilhaB[[#This Row],[% Finalizado]]=0,tbl_PlanilhaB[[#This Row],[Data Início Planej.]]&gt;=TODAY()),"Não iniciado",IF(OR(AND(tbl_PlanilhaB[[#This Row],[% Finalizado]]=0,tbl_PlanilhaB[[#This Row],[Data Início Planej.]]&lt;=TODAY()),G157&lt;TODAY()),"Atrasado",IF(AND(H157="",E157&lt;&gt;"",E157&lt;=TODAY()),"Atrasado","Em andamento"))))</f>
        <v>Concluído</v>
      </c>
      <c r="M157" s="53"/>
      <c r="N157" s="54"/>
      <c r="O157" s="38">
        <f>tbl_PlanilhaB[[#This Row],[Data Fim Planej.]]-tbl_PlanilhaB[[#This Row],[Data Início Planej.]]</f>
        <v>1</v>
      </c>
      <c r="P157" s="38">
        <f>IFERROR(tbl_PlanilhaB[[#This Row],[Data Fim Real]]-tbl_PlanilhaB[[#This Row],[Data Início Real]],tbl_PlanilhaB[[#This Row],[Data Fim Planej.]]-tbl_PlanilhaB[[#This Row],[Data Início Planej.]])</f>
        <v>1</v>
      </c>
      <c r="Q15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58" spans="1:17" ht="27">
      <c r="A158" s="62" t="s">
        <v>663</v>
      </c>
      <c r="B158" s="26" t="s">
        <v>136</v>
      </c>
      <c r="C158" s="26" t="s">
        <v>664</v>
      </c>
      <c r="D158" s="34" t="s">
        <v>100</v>
      </c>
      <c r="E158" s="35">
        <v>45600</v>
      </c>
      <c r="F158" s="36">
        <v>15</v>
      </c>
      <c r="G158" s="40">
        <f t="shared" si="8"/>
        <v>45621</v>
      </c>
      <c r="H158" s="35">
        <v>45600</v>
      </c>
      <c r="I158" s="36">
        <v>15</v>
      </c>
      <c r="J158" s="29">
        <f t="shared" si="10"/>
        <v>45621</v>
      </c>
      <c r="K158" s="37">
        <v>1</v>
      </c>
      <c r="L158" s="28" t="str">
        <f ca="1">IF(K158=1,"Concluído",IF(AND(tbl_PlanilhaB[[#This Row],[% Finalizado]]=0,tbl_PlanilhaB[[#This Row],[Data Início Planej.]]&gt;=TODAY()),"Não iniciado",IF(OR(AND(tbl_PlanilhaB[[#This Row],[% Finalizado]]=0,tbl_PlanilhaB[[#This Row],[Data Início Planej.]]&lt;=TODAY()),G158&lt;TODAY()),"Atrasado",IF(AND(H158="",E158&lt;&gt;"",E158&lt;=TODAY()),"Atrasado","Em andamento"))))</f>
        <v>Concluído</v>
      </c>
      <c r="M158" s="53"/>
      <c r="N158" s="54"/>
      <c r="O158" s="38">
        <f>tbl_PlanilhaB[[#This Row],[Data Fim Planej.]]-tbl_PlanilhaB[[#This Row],[Data Início Planej.]]</f>
        <v>21</v>
      </c>
      <c r="P158" s="38">
        <f>IFERROR(tbl_PlanilhaB[[#This Row],[Data Fim Real]]-tbl_PlanilhaB[[#This Row],[Data Início Real]],tbl_PlanilhaB[[#This Row],[Data Fim Planej.]]-tbl_PlanilhaB[[#This Row],[Data Início Planej.]])</f>
        <v>21</v>
      </c>
      <c r="Q15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21</v>
      </c>
    </row>
    <row r="159" spans="1:17">
      <c r="A159" s="62" t="s">
        <v>665</v>
      </c>
      <c r="B159" s="26" t="s">
        <v>138</v>
      </c>
      <c r="C159" s="44" t="s">
        <v>666</v>
      </c>
      <c r="D159" s="34" t="s">
        <v>202</v>
      </c>
      <c r="E159" s="35">
        <v>45597</v>
      </c>
      <c r="F159" s="36">
        <v>2</v>
      </c>
      <c r="G159" s="40">
        <f t="shared" si="8"/>
        <v>45601</v>
      </c>
      <c r="H159" s="35">
        <v>45600</v>
      </c>
      <c r="I159" s="36">
        <v>2</v>
      </c>
      <c r="J159" s="29">
        <f t="shared" si="10"/>
        <v>45602</v>
      </c>
      <c r="K159" s="37">
        <v>1</v>
      </c>
      <c r="L159" s="28" t="str">
        <f ca="1">IF(K159=1,"Concluído",IF(AND(tbl_PlanilhaB[[#This Row],[% Finalizado]]=0,tbl_PlanilhaB[[#This Row],[Data Início Planej.]]&gt;=TODAY()),"Não iniciado",IF(OR(AND(tbl_PlanilhaB[[#This Row],[% Finalizado]]=0,tbl_PlanilhaB[[#This Row],[Data Início Planej.]]&lt;=TODAY()),G159&lt;TODAY()),"Atrasado",IF(AND(H159="",E159&lt;&gt;"",E159&lt;=TODAY()),"Atrasado","Em andamento"))))</f>
        <v>Concluído</v>
      </c>
      <c r="M159" s="53"/>
      <c r="N159" s="54"/>
      <c r="O159" s="38">
        <f>tbl_PlanilhaB[[#This Row],[Data Fim Planej.]]-tbl_PlanilhaB[[#This Row],[Data Início Planej.]]</f>
        <v>4</v>
      </c>
      <c r="P159" s="38">
        <f>IFERROR(tbl_PlanilhaB[[#This Row],[Data Fim Real]]-tbl_PlanilhaB[[#This Row],[Data Início Real]],tbl_PlanilhaB[[#This Row],[Data Fim Planej.]]-tbl_PlanilhaB[[#This Row],[Data Início Planej.]])</f>
        <v>2</v>
      </c>
      <c r="Q15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160" spans="1:17">
      <c r="A160" s="62" t="s">
        <v>667</v>
      </c>
      <c r="B160" s="26" t="s">
        <v>138</v>
      </c>
      <c r="C160" s="26" t="s">
        <v>668</v>
      </c>
      <c r="D160" s="34" t="s">
        <v>202</v>
      </c>
      <c r="E160" s="35">
        <v>45602</v>
      </c>
      <c r="F160" s="36">
        <v>2</v>
      </c>
      <c r="G160" s="40">
        <f t="shared" si="8"/>
        <v>45604</v>
      </c>
      <c r="H160" s="35">
        <v>45604</v>
      </c>
      <c r="I160" s="36">
        <v>3</v>
      </c>
      <c r="J160" s="29">
        <f t="shared" si="10"/>
        <v>45609</v>
      </c>
      <c r="K160" s="37">
        <v>1</v>
      </c>
      <c r="L160" s="28" t="str">
        <f ca="1">IF(K160=1,"Concluído",IF(AND(tbl_PlanilhaB[[#This Row],[% Finalizado]]=0,tbl_PlanilhaB[[#This Row],[Data Início Planej.]]&gt;=TODAY()),"Não iniciado",IF(OR(AND(tbl_PlanilhaB[[#This Row],[% Finalizado]]=0,tbl_PlanilhaB[[#This Row],[Data Início Planej.]]&lt;=TODAY()),G160&lt;TODAY()),"Atrasado",IF(AND(H160="",E160&lt;&gt;"",E160&lt;=TODAY()),"Atrasado","Em andamento"))))</f>
        <v>Concluído</v>
      </c>
      <c r="M160" s="53"/>
      <c r="N160" s="54"/>
      <c r="O160" s="38">
        <f>tbl_PlanilhaB[[#This Row],[Data Fim Planej.]]-tbl_PlanilhaB[[#This Row],[Data Início Planej.]]</f>
        <v>2</v>
      </c>
      <c r="P160" s="38">
        <f>IFERROR(tbl_PlanilhaB[[#This Row],[Data Fim Real]]-tbl_PlanilhaB[[#This Row],[Data Início Real]],tbl_PlanilhaB[[#This Row],[Data Fim Planej.]]-tbl_PlanilhaB[[#This Row],[Data Início Planej.]])</f>
        <v>5</v>
      </c>
      <c r="Q16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161" spans="1:17" ht="27">
      <c r="A161" s="62" t="s">
        <v>669</v>
      </c>
      <c r="B161" s="26" t="s">
        <v>140</v>
      </c>
      <c r="C161" s="26" t="s">
        <v>141</v>
      </c>
      <c r="D161" s="34" t="s">
        <v>202</v>
      </c>
      <c r="E161" s="35">
        <v>45604</v>
      </c>
      <c r="F161" s="36">
        <v>2</v>
      </c>
      <c r="G161" s="40">
        <f t="shared" si="8"/>
        <v>45608</v>
      </c>
      <c r="H161" s="35">
        <v>45604</v>
      </c>
      <c r="I161" s="36">
        <v>2</v>
      </c>
      <c r="J161" s="29">
        <f t="shared" si="10"/>
        <v>45608</v>
      </c>
      <c r="K161" s="37">
        <v>1</v>
      </c>
      <c r="L161" s="28" t="str">
        <f ca="1">IF(K161=1,"Concluído",IF(AND(tbl_PlanilhaB[[#This Row],[% Finalizado]]=0,tbl_PlanilhaB[[#This Row],[Data Início Planej.]]&gt;=TODAY()),"Não iniciado",IF(OR(AND(tbl_PlanilhaB[[#This Row],[% Finalizado]]=0,tbl_PlanilhaB[[#This Row],[Data Início Planej.]]&lt;=TODAY()),G161&lt;TODAY()),"Atrasado",IF(AND(H161="",E161&lt;&gt;"",E161&lt;=TODAY()),"Atrasado","Em andamento"))))</f>
        <v>Concluído</v>
      </c>
      <c r="M161" s="53"/>
      <c r="N161" s="54"/>
      <c r="O161" s="38">
        <f>tbl_PlanilhaB[[#This Row],[Data Fim Planej.]]-tbl_PlanilhaB[[#This Row],[Data Início Planej.]]</f>
        <v>4</v>
      </c>
      <c r="P161" s="38">
        <f>IFERROR(tbl_PlanilhaB[[#This Row],[Data Fim Real]]-tbl_PlanilhaB[[#This Row],[Data Início Real]],tbl_PlanilhaB[[#This Row],[Data Fim Planej.]]-tbl_PlanilhaB[[#This Row],[Data Início Planej.]])</f>
        <v>4</v>
      </c>
      <c r="Q16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162" spans="1:17" ht="27">
      <c r="A162" s="62" t="s">
        <v>670</v>
      </c>
      <c r="B162" s="26" t="s">
        <v>142</v>
      </c>
      <c r="C162" s="26" t="s">
        <v>671</v>
      </c>
      <c r="D162" s="34" t="s">
        <v>202</v>
      </c>
      <c r="E162" s="35">
        <v>45608</v>
      </c>
      <c r="F162" s="36">
        <v>2</v>
      </c>
      <c r="G162" s="40">
        <f t="shared" si="8"/>
        <v>45610</v>
      </c>
      <c r="H162" s="35">
        <v>45607</v>
      </c>
      <c r="I162" s="36">
        <v>2</v>
      </c>
      <c r="J162" s="29">
        <f t="shared" si="10"/>
        <v>45609</v>
      </c>
      <c r="K162" s="37">
        <v>1</v>
      </c>
      <c r="L162" s="28" t="str">
        <f ca="1">IF(K162=1,"Concluído",IF(AND(tbl_PlanilhaB[[#This Row],[% Finalizado]]=0,tbl_PlanilhaB[[#This Row],[Data Início Planej.]]&gt;=TODAY()),"Não iniciado",IF(OR(AND(tbl_PlanilhaB[[#This Row],[% Finalizado]]=0,tbl_PlanilhaB[[#This Row],[Data Início Planej.]]&lt;=TODAY()),G162&lt;TODAY()),"Atrasado",IF(AND(H162="",E162&lt;&gt;"",E162&lt;=TODAY()),"Atrasado","Em andamento"))))</f>
        <v>Concluído</v>
      </c>
      <c r="M162" s="53"/>
      <c r="N162" s="54"/>
      <c r="O162" s="38">
        <f>tbl_PlanilhaB[[#This Row],[Data Fim Planej.]]-tbl_PlanilhaB[[#This Row],[Data Início Planej.]]</f>
        <v>2</v>
      </c>
      <c r="P162" s="38">
        <f>IFERROR(tbl_PlanilhaB[[#This Row],[Data Fim Real]]-tbl_PlanilhaB[[#This Row],[Data Início Real]],tbl_PlanilhaB[[#This Row],[Data Fim Planej.]]-tbl_PlanilhaB[[#This Row],[Data Início Planej.]])</f>
        <v>2</v>
      </c>
      <c r="Q16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163" spans="1:17" ht="27">
      <c r="A163" s="62" t="s">
        <v>672</v>
      </c>
      <c r="B163" s="26" t="s">
        <v>142</v>
      </c>
      <c r="C163" s="26" t="s">
        <v>673</v>
      </c>
      <c r="D163" s="34" t="s">
        <v>202</v>
      </c>
      <c r="E163" s="35">
        <v>45610</v>
      </c>
      <c r="F163" s="36">
        <v>3</v>
      </c>
      <c r="G163" s="40">
        <f t="shared" ref="G163:G194" si="11">IF(F163="","",WORKDAY(E163,F163))</f>
        <v>45615</v>
      </c>
      <c r="H163" s="35">
        <v>45610</v>
      </c>
      <c r="I163" s="36">
        <v>3</v>
      </c>
      <c r="J163" s="29">
        <f t="shared" si="10"/>
        <v>45615</v>
      </c>
      <c r="K163" s="37">
        <v>1</v>
      </c>
      <c r="L163" s="28" t="str">
        <f ca="1">IF(K163=1,"Concluído",IF(AND(tbl_PlanilhaB[[#This Row],[% Finalizado]]=0,tbl_PlanilhaB[[#This Row],[Data Início Planej.]]&gt;=TODAY()),"Não iniciado",IF(OR(AND(tbl_PlanilhaB[[#This Row],[% Finalizado]]=0,tbl_PlanilhaB[[#This Row],[Data Início Planej.]]&lt;=TODAY()),G163&lt;TODAY()),"Atrasado",IF(AND(H163="",E163&lt;&gt;"",E163&lt;=TODAY()),"Atrasado","Em andamento"))))</f>
        <v>Concluído</v>
      </c>
      <c r="M163" s="53"/>
      <c r="N163" s="54"/>
      <c r="O163" s="38">
        <f>tbl_PlanilhaB[[#This Row],[Data Fim Planej.]]-tbl_PlanilhaB[[#This Row],[Data Início Planej.]]</f>
        <v>5</v>
      </c>
      <c r="P163" s="38">
        <f>IFERROR(tbl_PlanilhaB[[#This Row],[Data Fim Real]]-tbl_PlanilhaB[[#This Row],[Data Início Real]],tbl_PlanilhaB[[#This Row],[Data Fim Planej.]]-tbl_PlanilhaB[[#This Row],[Data Início Planej.]])</f>
        <v>5</v>
      </c>
      <c r="Q16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164" spans="1:17" ht="27">
      <c r="A164" s="62" t="s">
        <v>674</v>
      </c>
      <c r="B164" s="26" t="s">
        <v>35</v>
      </c>
      <c r="C164" s="26" t="s">
        <v>485</v>
      </c>
      <c r="D164" s="34" t="s">
        <v>34</v>
      </c>
      <c r="E164" s="35">
        <v>45247</v>
      </c>
      <c r="F164" s="36">
        <v>15</v>
      </c>
      <c r="G164" s="40">
        <f t="shared" si="11"/>
        <v>45268</v>
      </c>
      <c r="H164" s="35">
        <v>45247</v>
      </c>
      <c r="I164" s="36">
        <v>15</v>
      </c>
      <c r="J164" s="29">
        <f t="shared" si="10"/>
        <v>45268</v>
      </c>
      <c r="K164" s="37">
        <v>1</v>
      </c>
      <c r="L164" s="28" t="str">
        <f ca="1">IF(K164=1,"Concluído",IF(AND(tbl_PlanilhaB[[#This Row],[% Finalizado]]=0,tbl_PlanilhaB[[#This Row],[Data Início Planej.]]&gt;=TODAY()),"Não iniciado",IF(OR(AND(tbl_PlanilhaB[[#This Row],[% Finalizado]]=0,tbl_PlanilhaB[[#This Row],[Data Início Planej.]]&lt;=TODAY()),G164&lt;TODAY()),"Atrasado",IF(AND(H164="",E164&lt;&gt;"",E164&lt;=TODAY()),"Atrasado","Em andamento"))))</f>
        <v>Concluído</v>
      </c>
      <c r="M164" s="31"/>
      <c r="N164" s="61"/>
      <c r="O164" s="38">
        <f>tbl_PlanilhaB[[#This Row],[Data Fim Planej.]]-tbl_PlanilhaB[[#This Row],[Data Início Planej.]]</f>
        <v>21</v>
      </c>
      <c r="P164" s="38">
        <f>IFERROR(tbl_PlanilhaB[[#This Row],[Data Fim Real]]-tbl_PlanilhaB[[#This Row],[Data Início Real]],tbl_PlanilhaB[[#This Row],[Data Fim Planej.]]-tbl_PlanilhaB[[#This Row],[Data Início Planej.]])</f>
        <v>21</v>
      </c>
      <c r="Q16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21</v>
      </c>
    </row>
    <row r="165" spans="1:17">
      <c r="A165" s="62" t="s">
        <v>675</v>
      </c>
      <c r="B165" s="26" t="s">
        <v>144</v>
      </c>
      <c r="C165" s="26" t="s">
        <v>655</v>
      </c>
      <c r="D165" s="34" t="s">
        <v>100</v>
      </c>
      <c r="E165" s="35">
        <v>45622</v>
      </c>
      <c r="F165" s="36">
        <v>2</v>
      </c>
      <c r="G165" s="40">
        <f t="shared" si="11"/>
        <v>45624</v>
      </c>
      <c r="H165" s="35">
        <v>45623</v>
      </c>
      <c r="I165" s="36">
        <v>2</v>
      </c>
      <c r="J165" s="29">
        <f t="shared" si="10"/>
        <v>45625</v>
      </c>
      <c r="K165" s="37">
        <v>1</v>
      </c>
      <c r="L165" s="28" t="str">
        <f ca="1">IF(K165=1,"Concluído",IF(AND(tbl_PlanilhaB[[#This Row],[% Finalizado]]=0,tbl_PlanilhaB[[#This Row],[Data Início Planej.]]&gt;=TODAY()),"Não iniciado",IF(OR(AND(tbl_PlanilhaB[[#This Row],[% Finalizado]]=0,tbl_PlanilhaB[[#This Row],[Data Início Planej.]]&lt;=TODAY()),G165&lt;TODAY()),"Atrasado",IF(AND(H165="",E165&lt;&gt;"",E165&lt;=TODAY()),"Atrasado","Em andamento"))))</f>
        <v>Concluído</v>
      </c>
      <c r="M165" s="53"/>
      <c r="N165" s="54"/>
      <c r="O165" s="38">
        <f>tbl_PlanilhaB[[#This Row],[Data Fim Planej.]]-tbl_PlanilhaB[[#This Row],[Data Início Planej.]]</f>
        <v>2</v>
      </c>
      <c r="P165" s="38">
        <f>IFERROR(tbl_PlanilhaB[[#This Row],[Data Fim Real]]-tbl_PlanilhaB[[#This Row],[Data Início Real]],tbl_PlanilhaB[[#This Row],[Data Fim Planej.]]-tbl_PlanilhaB[[#This Row],[Data Início Planej.]])</f>
        <v>2</v>
      </c>
      <c r="Q16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166" spans="1:17" ht="27">
      <c r="A166" s="62" t="s">
        <v>676</v>
      </c>
      <c r="B166" s="26" t="s">
        <v>145</v>
      </c>
      <c r="C166" s="26" t="s">
        <v>677</v>
      </c>
      <c r="D166" s="34" t="s">
        <v>146</v>
      </c>
      <c r="E166" s="35">
        <v>45642</v>
      </c>
      <c r="F166" s="36">
        <v>2</v>
      </c>
      <c r="G166" s="40">
        <f t="shared" si="11"/>
        <v>45644</v>
      </c>
      <c r="H166" s="35">
        <v>45642</v>
      </c>
      <c r="I166" s="36">
        <v>2</v>
      </c>
      <c r="J166" s="29">
        <f t="shared" si="10"/>
        <v>45644</v>
      </c>
      <c r="K166" s="37">
        <v>1</v>
      </c>
      <c r="L166" s="28" t="str">
        <f ca="1">IF(K166=1,"Concluído",IF(AND(tbl_PlanilhaB[[#This Row],[% Finalizado]]=0,tbl_PlanilhaB[[#This Row],[Data Início Planej.]]&gt;=TODAY()),"Não iniciado",IF(OR(AND(tbl_PlanilhaB[[#This Row],[% Finalizado]]=0,tbl_PlanilhaB[[#This Row],[Data Início Planej.]]&lt;=TODAY()),G166&lt;TODAY()),"Atrasado",IF(AND(H166="",E166&lt;&gt;"",E166&lt;=TODAY()),"Atrasado","Em andamento"))))</f>
        <v>Concluído</v>
      </c>
      <c r="M166" s="53"/>
      <c r="N166" s="54"/>
      <c r="O166" s="38">
        <f>tbl_PlanilhaB[[#This Row],[Data Fim Planej.]]-tbl_PlanilhaB[[#This Row],[Data Início Planej.]]</f>
        <v>2</v>
      </c>
      <c r="P166" s="38">
        <f>IFERROR(tbl_PlanilhaB[[#This Row],[Data Fim Real]]-tbl_PlanilhaB[[#This Row],[Data Início Real]],tbl_PlanilhaB[[#This Row],[Data Fim Planej.]]-tbl_PlanilhaB[[#This Row],[Data Início Planej.]])</f>
        <v>2</v>
      </c>
      <c r="Q16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167" spans="1:17" ht="27">
      <c r="A167" s="62" t="s">
        <v>678</v>
      </c>
      <c r="B167" s="26" t="s">
        <v>145</v>
      </c>
      <c r="C167" s="26" t="s">
        <v>679</v>
      </c>
      <c r="D167" s="34" t="s">
        <v>146</v>
      </c>
      <c r="E167" s="35">
        <v>45645</v>
      </c>
      <c r="F167" s="36">
        <v>7</v>
      </c>
      <c r="G167" s="40">
        <f t="shared" si="11"/>
        <v>45656</v>
      </c>
      <c r="H167" s="35">
        <v>45645</v>
      </c>
      <c r="I167" s="36">
        <v>7</v>
      </c>
      <c r="J167" s="29">
        <f t="shared" si="10"/>
        <v>45656</v>
      </c>
      <c r="K167" s="37">
        <v>1</v>
      </c>
      <c r="L167" s="28" t="str">
        <f ca="1">IF(K167=1,"Concluído",IF(AND(tbl_PlanilhaB[[#This Row],[% Finalizado]]=0,tbl_PlanilhaB[[#This Row],[Data Início Planej.]]&gt;=TODAY()),"Não iniciado",IF(OR(AND(tbl_PlanilhaB[[#This Row],[% Finalizado]]=0,tbl_PlanilhaB[[#This Row],[Data Início Planej.]]&lt;=TODAY()),G167&lt;TODAY()),"Atrasado",IF(AND(H167="",E167&lt;&gt;"",E167&lt;=TODAY()),"Atrasado","Em andamento"))))</f>
        <v>Concluído</v>
      </c>
      <c r="M167" s="53"/>
      <c r="N167" s="54"/>
      <c r="O167" s="38">
        <f>tbl_PlanilhaB[[#This Row],[Data Fim Planej.]]-tbl_PlanilhaB[[#This Row],[Data Início Planej.]]</f>
        <v>11</v>
      </c>
      <c r="P167" s="38">
        <f>IFERROR(tbl_PlanilhaB[[#This Row],[Data Fim Real]]-tbl_PlanilhaB[[#This Row],[Data Início Real]],tbl_PlanilhaB[[#This Row],[Data Fim Planej.]]-tbl_PlanilhaB[[#This Row],[Data Início Planej.]])</f>
        <v>11</v>
      </c>
      <c r="Q16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11</v>
      </c>
    </row>
    <row r="168" spans="1:17" ht="27">
      <c r="A168" s="62" t="s">
        <v>680</v>
      </c>
      <c r="B168" s="26" t="s">
        <v>145</v>
      </c>
      <c r="C168" s="26" t="s">
        <v>681</v>
      </c>
      <c r="D168" s="34" t="s">
        <v>146</v>
      </c>
      <c r="E168" s="35">
        <v>45656</v>
      </c>
      <c r="F168" s="36">
        <v>5</v>
      </c>
      <c r="G168" s="40">
        <f t="shared" si="11"/>
        <v>45663</v>
      </c>
      <c r="H168" s="35">
        <v>45656</v>
      </c>
      <c r="I168" s="36">
        <v>5</v>
      </c>
      <c r="J168" s="29">
        <f t="shared" si="10"/>
        <v>45663</v>
      </c>
      <c r="K168" s="37">
        <v>1</v>
      </c>
      <c r="L168" s="28" t="str">
        <f ca="1">IF(K168=1,"Concluído",IF(AND(tbl_PlanilhaB[[#This Row],[% Finalizado]]=0,tbl_PlanilhaB[[#This Row],[Data Início Planej.]]&gt;=TODAY()),"Não iniciado",IF(OR(AND(tbl_PlanilhaB[[#This Row],[% Finalizado]]=0,tbl_PlanilhaB[[#This Row],[Data Início Planej.]]&lt;=TODAY()),G168&lt;TODAY()),"Atrasado",IF(AND(H168="",E168&lt;&gt;"",E168&lt;=TODAY()),"Atrasado","Em andamento"))))</f>
        <v>Concluído</v>
      </c>
      <c r="M168" s="53"/>
      <c r="N168" s="54"/>
      <c r="O168" s="38">
        <f>tbl_PlanilhaB[[#This Row],[Data Fim Planej.]]-tbl_PlanilhaB[[#This Row],[Data Início Planej.]]</f>
        <v>7</v>
      </c>
      <c r="P168" s="38">
        <f>IFERROR(tbl_PlanilhaB[[#This Row],[Data Fim Real]]-tbl_PlanilhaB[[#This Row],[Data Início Real]],tbl_PlanilhaB[[#This Row],[Data Fim Planej.]]-tbl_PlanilhaB[[#This Row],[Data Início Planej.]])</f>
        <v>7</v>
      </c>
      <c r="Q16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169" spans="1:17">
      <c r="A169" s="62" t="s">
        <v>682</v>
      </c>
      <c r="B169" s="26" t="s">
        <v>148</v>
      </c>
      <c r="C169" s="26" t="s">
        <v>683</v>
      </c>
      <c r="D169" s="34" t="s">
        <v>150</v>
      </c>
      <c r="E169" s="35">
        <v>45652</v>
      </c>
      <c r="F169" s="36">
        <v>5</v>
      </c>
      <c r="G169" s="40">
        <f t="shared" si="11"/>
        <v>45659</v>
      </c>
      <c r="H169" s="35">
        <v>45652</v>
      </c>
      <c r="I169" s="36">
        <v>5</v>
      </c>
      <c r="J169" s="29">
        <f t="shared" si="10"/>
        <v>45659</v>
      </c>
      <c r="K169" s="37">
        <v>1</v>
      </c>
      <c r="L169" s="28" t="str">
        <f ca="1">IF(K169=1,"Concluído",IF(AND(tbl_PlanilhaB[[#This Row],[% Finalizado]]=0,tbl_PlanilhaB[[#This Row],[Data Início Planej.]]&gt;=TODAY()),"Não iniciado",IF(OR(AND(tbl_PlanilhaB[[#This Row],[% Finalizado]]=0,tbl_PlanilhaB[[#This Row],[Data Início Planej.]]&lt;=TODAY()),G169&lt;TODAY()),"Atrasado",IF(AND(H169="",E169&lt;&gt;"",E169&lt;=TODAY()),"Atrasado","Em andamento"))))</f>
        <v>Concluído</v>
      </c>
      <c r="M169" s="53"/>
      <c r="N169" s="54"/>
      <c r="O169" s="38">
        <f>tbl_PlanilhaB[[#This Row],[Data Fim Planej.]]-tbl_PlanilhaB[[#This Row],[Data Início Planej.]]</f>
        <v>7</v>
      </c>
      <c r="P169" s="38">
        <f>IFERROR(tbl_PlanilhaB[[#This Row],[Data Fim Real]]-tbl_PlanilhaB[[#This Row],[Data Início Real]],tbl_PlanilhaB[[#This Row],[Data Fim Planej.]]-tbl_PlanilhaB[[#This Row],[Data Início Planej.]])</f>
        <v>7</v>
      </c>
      <c r="Q16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170" spans="1:17" ht="27">
      <c r="A170" s="62" t="s">
        <v>684</v>
      </c>
      <c r="B170" s="26" t="s">
        <v>148</v>
      </c>
      <c r="C170" s="26" t="s">
        <v>685</v>
      </c>
      <c r="D170" s="34" t="s">
        <v>202</v>
      </c>
      <c r="E170" s="35">
        <v>45664</v>
      </c>
      <c r="F170" s="36">
        <v>3</v>
      </c>
      <c r="G170" s="40">
        <f t="shared" si="11"/>
        <v>45667</v>
      </c>
      <c r="H170" s="35">
        <v>45664</v>
      </c>
      <c r="I170" s="36">
        <v>3</v>
      </c>
      <c r="J170" s="29">
        <f t="shared" si="10"/>
        <v>45667</v>
      </c>
      <c r="K170" s="37">
        <v>1</v>
      </c>
      <c r="L170" s="28" t="str">
        <f ca="1">IF(K170=1,"Concluído",IF(AND(tbl_PlanilhaB[[#This Row],[% Finalizado]]=0,tbl_PlanilhaB[[#This Row],[Data Início Planej.]]&gt;=TODAY()),"Não iniciado",IF(OR(AND(tbl_PlanilhaB[[#This Row],[% Finalizado]]=0,tbl_PlanilhaB[[#This Row],[Data Início Planej.]]&lt;=TODAY()),G170&lt;TODAY()),"Atrasado",IF(AND(H170="",E170&lt;&gt;"",E170&lt;=TODAY()),"Atrasado","Em andamento"))))</f>
        <v>Concluído</v>
      </c>
      <c r="M170" s="53"/>
      <c r="N170" s="54"/>
      <c r="O170" s="38">
        <f>tbl_PlanilhaB[[#This Row],[Data Fim Planej.]]-tbl_PlanilhaB[[#This Row],[Data Início Planej.]]</f>
        <v>3</v>
      </c>
      <c r="P170" s="38">
        <f>IFERROR(tbl_PlanilhaB[[#This Row],[Data Fim Real]]-tbl_PlanilhaB[[#This Row],[Data Início Real]],tbl_PlanilhaB[[#This Row],[Data Fim Planej.]]-tbl_PlanilhaB[[#This Row],[Data Início Planej.]])</f>
        <v>3</v>
      </c>
      <c r="Q17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171" spans="1:17">
      <c r="A171" s="62" t="s">
        <v>686</v>
      </c>
      <c r="B171" s="26" t="s">
        <v>151</v>
      </c>
      <c r="C171" s="26" t="s">
        <v>687</v>
      </c>
      <c r="D171" s="34" t="s">
        <v>146</v>
      </c>
      <c r="E171" s="35">
        <v>45671</v>
      </c>
      <c r="F171" s="36">
        <v>5</v>
      </c>
      <c r="G171" s="40">
        <f t="shared" si="11"/>
        <v>45678</v>
      </c>
      <c r="H171" s="35">
        <v>45671</v>
      </c>
      <c r="I171" s="36">
        <v>3</v>
      </c>
      <c r="J171" s="29">
        <f t="shared" si="10"/>
        <v>45674</v>
      </c>
      <c r="K171" s="37">
        <v>1</v>
      </c>
      <c r="L171" s="28" t="str">
        <f ca="1">IF(K171=1,"Concluído",IF(AND(tbl_PlanilhaB[[#This Row],[% Finalizado]]=0,tbl_PlanilhaB[[#This Row],[Data Início Planej.]]&gt;=TODAY()),"Não iniciado",IF(OR(AND(tbl_PlanilhaB[[#This Row],[% Finalizado]]=0,tbl_PlanilhaB[[#This Row],[Data Início Planej.]]&lt;=TODAY()),G171&lt;TODAY()),"Atrasado",IF(AND(H171="",E171&lt;&gt;"",E171&lt;=TODAY()),"Atrasado","Em andamento"))))</f>
        <v>Concluído</v>
      </c>
      <c r="M171" s="53"/>
      <c r="N171" s="54"/>
      <c r="O171" s="38">
        <f>tbl_PlanilhaB[[#This Row],[Data Fim Planej.]]-tbl_PlanilhaB[[#This Row],[Data Início Planej.]]</f>
        <v>7</v>
      </c>
      <c r="P171" s="38">
        <f>IFERROR(tbl_PlanilhaB[[#This Row],[Data Fim Real]]-tbl_PlanilhaB[[#This Row],[Data Início Real]],tbl_PlanilhaB[[#This Row],[Data Fim Planej.]]-tbl_PlanilhaB[[#This Row],[Data Início Planej.]])</f>
        <v>3</v>
      </c>
      <c r="Q17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172" spans="1:17" ht="27">
      <c r="A172" s="62" t="s">
        <v>688</v>
      </c>
      <c r="B172" s="26" t="s">
        <v>37</v>
      </c>
      <c r="C172" s="26" t="s">
        <v>485</v>
      </c>
      <c r="D172" s="34" t="s">
        <v>34</v>
      </c>
      <c r="E172" s="35">
        <v>45254</v>
      </c>
      <c r="F172" s="36">
        <v>10</v>
      </c>
      <c r="G172" s="40">
        <f t="shared" si="11"/>
        <v>45268</v>
      </c>
      <c r="H172" s="35">
        <v>45254</v>
      </c>
      <c r="I172" s="36">
        <v>10</v>
      </c>
      <c r="J172" s="29">
        <f t="shared" si="10"/>
        <v>45268</v>
      </c>
      <c r="K172" s="37">
        <v>1</v>
      </c>
      <c r="L172" s="28" t="str">
        <f ca="1">IF(K172=1,"Concluído",IF(AND(tbl_PlanilhaB[[#This Row],[% Finalizado]]=0,tbl_PlanilhaB[[#This Row],[Data Início Planej.]]&gt;=TODAY()),"Não iniciado",IF(OR(AND(tbl_PlanilhaB[[#This Row],[% Finalizado]]=0,tbl_PlanilhaB[[#This Row],[Data Início Planej.]]&lt;=TODAY()),G172&lt;TODAY()),"Atrasado",IF(AND(H172="",E172&lt;&gt;"",E172&lt;=TODAY()),"Atrasado","Em andamento"))))</f>
        <v>Concluído</v>
      </c>
      <c r="M172" s="31"/>
      <c r="N172" s="61"/>
      <c r="O172" s="38">
        <f>tbl_PlanilhaB[[#This Row],[Data Fim Planej.]]-tbl_PlanilhaB[[#This Row],[Data Início Planej.]]</f>
        <v>14</v>
      </c>
      <c r="P172" s="38">
        <f>IFERROR(tbl_PlanilhaB[[#This Row],[Data Fim Real]]-tbl_PlanilhaB[[#This Row],[Data Início Real]],tbl_PlanilhaB[[#This Row],[Data Fim Planej.]]-tbl_PlanilhaB[[#This Row],[Data Início Planej.]])</f>
        <v>14</v>
      </c>
      <c r="Q17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14</v>
      </c>
    </row>
    <row r="173" spans="1:17" ht="27">
      <c r="A173" s="62" t="s">
        <v>689</v>
      </c>
      <c r="B173" s="26" t="s">
        <v>39</v>
      </c>
      <c r="C173" s="26" t="s">
        <v>485</v>
      </c>
      <c r="D173" s="34" t="s">
        <v>23</v>
      </c>
      <c r="E173" s="35">
        <v>45261</v>
      </c>
      <c r="F173" s="36">
        <v>10</v>
      </c>
      <c r="G173" s="40">
        <f t="shared" si="11"/>
        <v>45275</v>
      </c>
      <c r="H173" s="35">
        <v>45261</v>
      </c>
      <c r="I173" s="36">
        <v>10</v>
      </c>
      <c r="J173" s="29">
        <f t="shared" si="10"/>
        <v>45275</v>
      </c>
      <c r="K173" s="37">
        <v>1</v>
      </c>
      <c r="L173" s="28" t="str">
        <f ca="1">IF(K173=1,"Concluído",IF(AND(tbl_PlanilhaB[[#This Row],[% Finalizado]]=0,tbl_PlanilhaB[[#This Row],[Data Início Planej.]]&gt;=TODAY()),"Não iniciado",IF(OR(AND(tbl_PlanilhaB[[#This Row],[% Finalizado]]=0,tbl_PlanilhaB[[#This Row],[Data Início Planej.]]&lt;=TODAY()),G173&lt;TODAY()),"Atrasado",IF(AND(H173="",E173&lt;&gt;"",E173&lt;=TODAY()),"Atrasado","Em andamento"))))</f>
        <v>Concluído</v>
      </c>
      <c r="M173" s="31"/>
      <c r="N173" s="61"/>
      <c r="O173" s="38">
        <f>tbl_PlanilhaB[[#This Row],[Data Fim Planej.]]-tbl_PlanilhaB[[#This Row],[Data Início Planej.]]</f>
        <v>14</v>
      </c>
      <c r="P173" s="38">
        <f>IFERROR(tbl_PlanilhaB[[#This Row],[Data Fim Real]]-tbl_PlanilhaB[[#This Row],[Data Início Real]],tbl_PlanilhaB[[#This Row],[Data Fim Planej.]]-tbl_PlanilhaB[[#This Row],[Data Início Planej.]])</f>
        <v>14</v>
      </c>
      <c r="Q17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14</v>
      </c>
    </row>
    <row r="174" spans="1:17">
      <c r="A174" s="62" t="s">
        <v>690</v>
      </c>
      <c r="B174" s="26" t="s">
        <v>39</v>
      </c>
      <c r="C174" s="26" t="s">
        <v>483</v>
      </c>
      <c r="D174" s="34" t="s">
        <v>23</v>
      </c>
      <c r="E174" s="35">
        <v>45020</v>
      </c>
      <c r="F174" s="36">
        <v>3</v>
      </c>
      <c r="G174" s="40">
        <f t="shared" si="11"/>
        <v>45023</v>
      </c>
      <c r="H174" s="35">
        <v>45020</v>
      </c>
      <c r="I174" s="36">
        <v>3</v>
      </c>
      <c r="J174" s="29">
        <f t="shared" si="10"/>
        <v>45023</v>
      </c>
      <c r="K174" s="37">
        <v>1</v>
      </c>
      <c r="L174" s="28" t="str">
        <f ca="1">IF(K174=1,"Concluído",IF(AND(tbl_PlanilhaB[[#This Row],[% Finalizado]]=0,tbl_PlanilhaB[[#This Row],[Data Início Planej.]]&gt;=TODAY()),"Não iniciado",IF(OR(AND(tbl_PlanilhaB[[#This Row],[% Finalizado]]=0,tbl_PlanilhaB[[#This Row],[Data Início Planej.]]&lt;=TODAY()),G174&lt;TODAY()),"Atrasado",IF(AND(H174="",E174&lt;&gt;"",E174&lt;=TODAY()),"Atrasado","Em andamento"))))</f>
        <v>Concluído</v>
      </c>
      <c r="M174" s="31"/>
      <c r="N174" s="61"/>
      <c r="O174" s="38">
        <f>tbl_PlanilhaB[[#This Row],[Data Fim Planej.]]-tbl_PlanilhaB[[#This Row],[Data Início Planej.]]</f>
        <v>3</v>
      </c>
      <c r="P174" s="38">
        <f>IFERROR(tbl_PlanilhaB[[#This Row],[Data Fim Real]]-tbl_PlanilhaB[[#This Row],[Data Início Real]],tbl_PlanilhaB[[#This Row],[Data Fim Planej.]]-tbl_PlanilhaB[[#This Row],[Data Início Planej.]])</f>
        <v>3</v>
      </c>
      <c r="Q17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175" spans="1:17">
      <c r="A175" s="62" t="s">
        <v>691</v>
      </c>
      <c r="B175" s="26" t="s">
        <v>151</v>
      </c>
      <c r="C175" s="26" t="s">
        <v>692</v>
      </c>
      <c r="D175" s="34" t="s">
        <v>177</v>
      </c>
      <c r="E175" s="35">
        <v>45678</v>
      </c>
      <c r="F175" s="36">
        <v>2</v>
      </c>
      <c r="G175" s="40">
        <f t="shared" si="11"/>
        <v>45680</v>
      </c>
      <c r="H175" s="35">
        <v>45678</v>
      </c>
      <c r="I175" s="36">
        <v>2</v>
      </c>
      <c r="J175" s="29">
        <f t="shared" si="10"/>
        <v>45680</v>
      </c>
      <c r="K175" s="37">
        <v>1</v>
      </c>
      <c r="L175" s="28" t="str">
        <f ca="1">IF(K175=1,"Concluído",IF(AND(tbl_PlanilhaB[[#This Row],[% Finalizado]]=0,tbl_PlanilhaB[[#This Row],[Data Início Planej.]]&gt;=TODAY()),"Não iniciado",IF(OR(AND(tbl_PlanilhaB[[#This Row],[% Finalizado]]=0,tbl_PlanilhaB[[#This Row],[Data Início Planej.]]&lt;=TODAY()),G175&lt;TODAY()),"Atrasado",IF(AND(H175="",E175&lt;&gt;"",E175&lt;=TODAY()),"Atrasado","Em andamento"))))</f>
        <v>Concluído</v>
      </c>
      <c r="M175" s="53"/>
      <c r="N175" s="54"/>
      <c r="O175" s="38">
        <f>tbl_PlanilhaB[[#This Row],[Data Fim Planej.]]-tbl_PlanilhaB[[#This Row],[Data Início Planej.]]</f>
        <v>2</v>
      </c>
      <c r="P175" s="38">
        <f>IFERROR(tbl_PlanilhaB[[#This Row],[Data Fim Real]]-tbl_PlanilhaB[[#This Row],[Data Início Real]],tbl_PlanilhaB[[#This Row],[Data Fim Planej.]]-tbl_PlanilhaB[[#This Row],[Data Início Planej.]])</f>
        <v>2</v>
      </c>
      <c r="Q17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176" spans="1:17" ht="27">
      <c r="A176" s="62" t="s">
        <v>693</v>
      </c>
      <c r="B176" s="26" t="s">
        <v>152</v>
      </c>
      <c r="C176" s="26" t="s">
        <v>694</v>
      </c>
      <c r="D176" s="34" t="s">
        <v>177</v>
      </c>
      <c r="E176" s="35">
        <v>45677</v>
      </c>
      <c r="F176" s="36">
        <v>1</v>
      </c>
      <c r="G176" s="40">
        <f t="shared" si="11"/>
        <v>45678</v>
      </c>
      <c r="H176" s="35">
        <v>45677</v>
      </c>
      <c r="I176" s="36">
        <v>1</v>
      </c>
      <c r="J176" s="29">
        <f t="shared" si="10"/>
        <v>45678</v>
      </c>
      <c r="K176" s="37">
        <v>1</v>
      </c>
      <c r="L176" s="28" t="str">
        <f ca="1">IF(K176=1,"Concluído",IF(AND(tbl_PlanilhaB[[#This Row],[% Finalizado]]=0,tbl_PlanilhaB[[#This Row],[Data Início Planej.]]&gt;=TODAY()),"Não iniciado",IF(OR(AND(tbl_PlanilhaB[[#This Row],[% Finalizado]]=0,tbl_PlanilhaB[[#This Row],[Data Início Planej.]]&lt;=TODAY()),G176&lt;TODAY()),"Atrasado",IF(AND(H176="",E176&lt;&gt;"",E176&lt;=TODAY()),"Atrasado","Em andamento"))))</f>
        <v>Concluído</v>
      </c>
      <c r="M176" s="53"/>
      <c r="N176" s="54"/>
      <c r="O176" s="38">
        <f>tbl_PlanilhaB[[#This Row],[Data Fim Planej.]]-tbl_PlanilhaB[[#This Row],[Data Início Planej.]]</f>
        <v>1</v>
      </c>
      <c r="P176" s="38">
        <f>IFERROR(tbl_PlanilhaB[[#This Row],[Data Fim Real]]-tbl_PlanilhaB[[#This Row],[Data Início Real]],tbl_PlanilhaB[[#This Row],[Data Fim Planej.]]-tbl_PlanilhaB[[#This Row],[Data Início Planej.]])</f>
        <v>1</v>
      </c>
      <c r="Q17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77" spans="1:17" ht="27">
      <c r="A177" s="62" t="s">
        <v>695</v>
      </c>
      <c r="B177" s="26" t="s">
        <v>152</v>
      </c>
      <c r="C177" s="26" t="s">
        <v>692</v>
      </c>
      <c r="D177" s="34" t="s">
        <v>177</v>
      </c>
      <c r="E177" s="35">
        <v>45678</v>
      </c>
      <c r="F177" s="36">
        <v>3</v>
      </c>
      <c r="G177" s="40">
        <f t="shared" si="11"/>
        <v>45681</v>
      </c>
      <c r="H177" s="35">
        <v>45678</v>
      </c>
      <c r="I177" s="36">
        <v>3</v>
      </c>
      <c r="J177" s="29">
        <f t="shared" si="10"/>
        <v>45681</v>
      </c>
      <c r="K177" s="37">
        <v>1</v>
      </c>
      <c r="L177" s="28" t="str">
        <f ca="1">IF(K177=1,"Concluído",IF(AND(tbl_PlanilhaB[[#This Row],[% Finalizado]]=0,tbl_PlanilhaB[[#This Row],[Data Início Planej.]]&gt;=TODAY()),"Não iniciado",IF(OR(AND(tbl_PlanilhaB[[#This Row],[% Finalizado]]=0,tbl_PlanilhaB[[#This Row],[Data Início Planej.]]&lt;=TODAY()),G177&lt;TODAY()),"Atrasado",IF(AND(H177="",E177&lt;&gt;"",E177&lt;=TODAY()),"Atrasado","Em andamento"))))</f>
        <v>Concluído</v>
      </c>
      <c r="M177" s="53"/>
      <c r="N177" s="54"/>
      <c r="O177" s="38">
        <f>tbl_PlanilhaB[[#This Row],[Data Fim Planej.]]-tbl_PlanilhaB[[#This Row],[Data Início Planej.]]</f>
        <v>3</v>
      </c>
      <c r="P177" s="38">
        <f>IFERROR(tbl_PlanilhaB[[#This Row],[Data Fim Real]]-tbl_PlanilhaB[[#This Row],[Data Início Real]],tbl_PlanilhaB[[#This Row],[Data Fim Planej.]]-tbl_PlanilhaB[[#This Row],[Data Início Planej.]])</f>
        <v>3</v>
      </c>
      <c r="Q17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178" spans="1:17" ht="40.5">
      <c r="A178" s="62" t="s">
        <v>696</v>
      </c>
      <c r="B178" s="26" t="s">
        <v>154</v>
      </c>
      <c r="C178" s="26" t="s">
        <v>187</v>
      </c>
      <c r="D178" s="34" t="s">
        <v>177</v>
      </c>
      <c r="E178" s="35">
        <v>45678</v>
      </c>
      <c r="F178" s="36">
        <v>1</v>
      </c>
      <c r="G178" s="40">
        <f t="shared" si="11"/>
        <v>45679</v>
      </c>
      <c r="H178" s="35">
        <v>45678</v>
      </c>
      <c r="I178" s="36">
        <v>1</v>
      </c>
      <c r="J178" s="29">
        <f t="shared" si="10"/>
        <v>45679</v>
      </c>
      <c r="K178" s="37">
        <v>1</v>
      </c>
      <c r="L178" s="28" t="str">
        <f ca="1">IF(K178=1,"Concluído",IF(AND(tbl_PlanilhaB[[#This Row],[% Finalizado]]=0,tbl_PlanilhaB[[#This Row],[Data Início Planej.]]&gt;=TODAY()),"Não iniciado",IF(OR(AND(tbl_PlanilhaB[[#This Row],[% Finalizado]]=0,tbl_PlanilhaB[[#This Row],[Data Início Planej.]]&lt;=TODAY()),G178&lt;TODAY()),"Atrasado",IF(AND(H178="",E178&lt;&gt;"",E178&lt;=TODAY()),"Atrasado","Em andamento"))))</f>
        <v>Concluído</v>
      </c>
      <c r="M178" s="53"/>
      <c r="N178" s="54"/>
      <c r="O178" s="38">
        <f>tbl_PlanilhaB[[#This Row],[Data Fim Planej.]]-tbl_PlanilhaB[[#This Row],[Data Início Planej.]]</f>
        <v>1</v>
      </c>
      <c r="P178" s="38">
        <f>IFERROR(tbl_PlanilhaB[[#This Row],[Data Fim Real]]-tbl_PlanilhaB[[#This Row],[Data Início Real]],tbl_PlanilhaB[[#This Row],[Data Fim Planej.]]-tbl_PlanilhaB[[#This Row],[Data Início Planej.]])</f>
        <v>1</v>
      </c>
      <c r="Q17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79" spans="1:17" ht="27">
      <c r="A179" s="62" t="s">
        <v>697</v>
      </c>
      <c r="B179" s="26" t="s">
        <v>157</v>
      </c>
      <c r="C179" s="26" t="s">
        <v>187</v>
      </c>
      <c r="D179" s="34" t="s">
        <v>177</v>
      </c>
      <c r="E179" s="35">
        <v>45691</v>
      </c>
      <c r="F179" s="36">
        <v>1</v>
      </c>
      <c r="G179" s="40">
        <f t="shared" si="11"/>
        <v>45692</v>
      </c>
      <c r="H179" s="35">
        <v>45691</v>
      </c>
      <c r="I179" s="36">
        <v>1</v>
      </c>
      <c r="J179" s="29">
        <f t="shared" si="10"/>
        <v>45692</v>
      </c>
      <c r="K179" s="37">
        <v>1</v>
      </c>
      <c r="L179" s="28" t="str">
        <f ca="1">IF(K179=1,"Concluído",IF(AND(tbl_PlanilhaB[[#This Row],[% Finalizado]]=0,tbl_PlanilhaB[[#This Row],[Data Início Planej.]]&gt;=TODAY()),"Não iniciado",IF(OR(AND(tbl_PlanilhaB[[#This Row],[% Finalizado]]=0,tbl_PlanilhaB[[#This Row],[Data Início Planej.]]&lt;=TODAY()),G179&lt;TODAY()),"Atrasado",IF(AND(H179="",E179&lt;&gt;"",E179&lt;=TODAY()),"Atrasado","Em andamento"))))</f>
        <v>Concluído</v>
      </c>
      <c r="M179" s="53"/>
      <c r="N179" s="54"/>
      <c r="O179" s="38">
        <f>tbl_PlanilhaB[[#This Row],[Data Fim Planej.]]-tbl_PlanilhaB[[#This Row],[Data Início Planej.]]</f>
        <v>1</v>
      </c>
      <c r="P179" s="38">
        <f>IFERROR(tbl_PlanilhaB[[#This Row],[Data Fim Real]]-tbl_PlanilhaB[[#This Row],[Data Início Real]],tbl_PlanilhaB[[#This Row],[Data Fim Planej.]]-tbl_PlanilhaB[[#This Row],[Data Início Planej.]])</f>
        <v>1</v>
      </c>
      <c r="Q17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80" spans="1:17">
      <c r="A180" s="62" t="s">
        <v>698</v>
      </c>
      <c r="B180" s="26" t="s">
        <v>158</v>
      </c>
      <c r="C180" s="26" t="s">
        <v>187</v>
      </c>
      <c r="D180" s="34" t="s">
        <v>177</v>
      </c>
      <c r="E180" s="35">
        <v>45691</v>
      </c>
      <c r="F180" s="36">
        <v>1</v>
      </c>
      <c r="G180" s="40">
        <f t="shared" si="11"/>
        <v>45692</v>
      </c>
      <c r="H180" s="35">
        <v>45691</v>
      </c>
      <c r="I180" s="36">
        <v>1</v>
      </c>
      <c r="J180" s="29">
        <f t="shared" si="10"/>
        <v>45692</v>
      </c>
      <c r="K180" s="37">
        <v>1</v>
      </c>
      <c r="L180" s="28" t="str">
        <f ca="1">IF(K180=1,"Concluído",IF(AND(tbl_PlanilhaB[[#This Row],[% Finalizado]]=0,tbl_PlanilhaB[[#This Row],[Data Início Planej.]]&gt;=TODAY()),"Não iniciado",IF(OR(AND(tbl_PlanilhaB[[#This Row],[% Finalizado]]=0,tbl_PlanilhaB[[#This Row],[Data Início Planej.]]&lt;=TODAY()),G180&lt;TODAY()),"Atrasado",IF(AND(H180="",E180&lt;&gt;"",E180&lt;=TODAY()),"Atrasado","Em andamento"))))</f>
        <v>Concluído</v>
      </c>
      <c r="M180" s="53"/>
      <c r="N180" s="54"/>
      <c r="O180" s="38">
        <f>tbl_PlanilhaB[[#This Row],[Data Fim Planej.]]-tbl_PlanilhaB[[#This Row],[Data Início Planej.]]</f>
        <v>1</v>
      </c>
      <c r="P180" s="38">
        <f>IFERROR(tbl_PlanilhaB[[#This Row],[Data Fim Real]]-tbl_PlanilhaB[[#This Row],[Data Início Real]],tbl_PlanilhaB[[#This Row],[Data Fim Planej.]]-tbl_PlanilhaB[[#This Row],[Data Início Planej.]])</f>
        <v>1</v>
      </c>
      <c r="Q18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81" spans="1:17" ht="40.5">
      <c r="A181" s="62" t="s">
        <v>699</v>
      </c>
      <c r="B181" s="26" t="s">
        <v>159</v>
      </c>
      <c r="C181" s="26" t="s">
        <v>187</v>
      </c>
      <c r="D181" s="34" t="s">
        <v>177</v>
      </c>
      <c r="E181" s="35">
        <v>45691</v>
      </c>
      <c r="F181" s="36">
        <v>1</v>
      </c>
      <c r="G181" s="40">
        <f t="shared" si="11"/>
        <v>45692</v>
      </c>
      <c r="H181" s="35">
        <v>45691</v>
      </c>
      <c r="I181" s="36">
        <v>1</v>
      </c>
      <c r="J181" s="29">
        <f t="shared" si="10"/>
        <v>45692</v>
      </c>
      <c r="K181" s="37">
        <v>1</v>
      </c>
      <c r="L181" s="28" t="str">
        <f ca="1">IF(K181=1,"Concluído",IF(AND(tbl_PlanilhaB[[#This Row],[% Finalizado]]=0,tbl_PlanilhaB[[#This Row],[Data Início Planej.]]&gt;=TODAY()),"Não iniciado",IF(OR(AND(tbl_PlanilhaB[[#This Row],[% Finalizado]]=0,tbl_PlanilhaB[[#This Row],[Data Início Planej.]]&lt;=TODAY()),G181&lt;TODAY()),"Atrasado",IF(AND(H181="",E181&lt;&gt;"",E181&lt;=TODAY()),"Atrasado","Em andamento"))))</f>
        <v>Concluído</v>
      </c>
      <c r="M181" s="53"/>
      <c r="N181" s="54"/>
      <c r="O181" s="38">
        <f>tbl_PlanilhaB[[#This Row],[Data Fim Planej.]]-tbl_PlanilhaB[[#This Row],[Data Início Planej.]]</f>
        <v>1</v>
      </c>
      <c r="P181" s="38">
        <f>IFERROR(tbl_PlanilhaB[[#This Row],[Data Fim Real]]-tbl_PlanilhaB[[#This Row],[Data Início Real]],tbl_PlanilhaB[[#This Row],[Data Fim Planej.]]-tbl_PlanilhaB[[#This Row],[Data Início Planej.]])</f>
        <v>1</v>
      </c>
      <c r="Q18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82" spans="1:17" ht="40.5">
      <c r="A182" s="62" t="s">
        <v>700</v>
      </c>
      <c r="B182" s="26" t="s">
        <v>154</v>
      </c>
      <c r="C182" s="26" t="s">
        <v>187</v>
      </c>
      <c r="D182" s="34" t="s">
        <v>177</v>
      </c>
      <c r="E182" s="35">
        <v>45691</v>
      </c>
      <c r="F182" s="36">
        <v>1</v>
      </c>
      <c r="G182" s="40">
        <f t="shared" si="11"/>
        <v>45692</v>
      </c>
      <c r="H182" s="35">
        <v>45660</v>
      </c>
      <c r="I182" s="36">
        <v>1</v>
      </c>
      <c r="J182" s="29">
        <f t="shared" si="10"/>
        <v>45663</v>
      </c>
      <c r="K182" s="37">
        <v>1</v>
      </c>
      <c r="L182" s="28" t="str">
        <f ca="1">IF(K182=1,"Concluído",IF(AND(tbl_PlanilhaB[[#This Row],[% Finalizado]]=0,tbl_PlanilhaB[[#This Row],[Data Início Planej.]]&gt;=TODAY()),"Não iniciado",IF(OR(AND(tbl_PlanilhaB[[#This Row],[% Finalizado]]=0,tbl_PlanilhaB[[#This Row],[Data Início Planej.]]&lt;=TODAY()),G182&lt;TODAY()),"Atrasado",IF(AND(H182="",E182&lt;&gt;"",E182&lt;=TODAY()),"Atrasado","Em andamento"))))</f>
        <v>Concluído</v>
      </c>
      <c r="M182" s="53"/>
      <c r="N182" s="54"/>
      <c r="O182" s="38">
        <f>tbl_PlanilhaB[[#This Row],[Data Fim Planej.]]-tbl_PlanilhaB[[#This Row],[Data Início Planej.]]</f>
        <v>1</v>
      </c>
      <c r="P182" s="38">
        <f>IFERROR(tbl_PlanilhaB[[#This Row],[Data Fim Real]]-tbl_PlanilhaB[[#This Row],[Data Início Real]],tbl_PlanilhaB[[#This Row],[Data Fim Planej.]]-tbl_PlanilhaB[[#This Row],[Data Início Planej.]])</f>
        <v>3</v>
      </c>
      <c r="Q18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183" spans="1:17" ht="27">
      <c r="A183" s="62" t="s">
        <v>701</v>
      </c>
      <c r="B183" s="26" t="s">
        <v>155</v>
      </c>
      <c r="C183" s="26" t="s">
        <v>187</v>
      </c>
      <c r="D183" s="34" t="s">
        <v>177</v>
      </c>
      <c r="E183" s="35">
        <v>45684</v>
      </c>
      <c r="F183" s="36">
        <v>10</v>
      </c>
      <c r="G183" s="40">
        <f t="shared" si="11"/>
        <v>45698</v>
      </c>
      <c r="H183" s="35">
        <v>45684</v>
      </c>
      <c r="I183" s="36">
        <v>22</v>
      </c>
      <c r="J183" s="29">
        <f t="shared" ref="J183:J214" si="12">IF(I183="","",WORKDAY(H183,I183))</f>
        <v>45714</v>
      </c>
      <c r="K183" s="37">
        <v>1</v>
      </c>
      <c r="L183" s="28" t="str">
        <f ca="1">IF(K183=1,"Concluído",IF(AND(tbl_PlanilhaB[[#This Row],[% Finalizado]]=0,tbl_PlanilhaB[[#This Row],[Data Início Planej.]]&gt;=TODAY()),"Não iniciado",IF(OR(AND(tbl_PlanilhaB[[#This Row],[% Finalizado]]=0,tbl_PlanilhaB[[#This Row],[Data Início Planej.]]&lt;=TODAY()),G183&lt;TODAY()),"Atrasado",IF(AND(H183="",E183&lt;&gt;"",E183&lt;=TODAY()),"Atrasado","Em andamento"))))</f>
        <v>Concluído</v>
      </c>
      <c r="M183" s="53"/>
      <c r="N183" s="54"/>
      <c r="O183" s="38">
        <f>tbl_PlanilhaB[[#This Row],[Data Fim Planej.]]-tbl_PlanilhaB[[#This Row],[Data Início Planej.]]</f>
        <v>14</v>
      </c>
      <c r="P183" s="38">
        <f>IFERROR(tbl_PlanilhaB[[#This Row],[Data Fim Real]]-tbl_PlanilhaB[[#This Row],[Data Início Real]],tbl_PlanilhaB[[#This Row],[Data Fim Planej.]]-tbl_PlanilhaB[[#This Row],[Data Início Planej.]])</f>
        <v>30</v>
      </c>
      <c r="Q18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30</v>
      </c>
    </row>
    <row r="184" spans="1:17">
      <c r="A184" s="62" t="s">
        <v>702</v>
      </c>
      <c r="B184" s="26" t="s">
        <v>160</v>
      </c>
      <c r="C184" s="26" t="s">
        <v>703</v>
      </c>
      <c r="D184" s="34" t="s">
        <v>202</v>
      </c>
      <c r="E184" s="35">
        <v>45677</v>
      </c>
      <c r="F184" s="36">
        <v>7</v>
      </c>
      <c r="G184" s="40">
        <f t="shared" si="11"/>
        <v>45686</v>
      </c>
      <c r="H184" s="35">
        <v>45679</v>
      </c>
      <c r="I184" s="36">
        <v>9</v>
      </c>
      <c r="J184" s="29">
        <f t="shared" si="12"/>
        <v>45692</v>
      </c>
      <c r="K184" s="37">
        <v>1</v>
      </c>
      <c r="L184" s="28" t="str">
        <f ca="1">IF(K184=1,"Concluído",IF(AND(tbl_PlanilhaB[[#This Row],[% Finalizado]]=0,tbl_PlanilhaB[[#This Row],[Data Início Planej.]]&gt;=TODAY()),"Não iniciado",IF(OR(AND(tbl_PlanilhaB[[#This Row],[% Finalizado]]=0,tbl_PlanilhaB[[#This Row],[Data Início Planej.]]&lt;=TODAY()),G184&lt;TODAY()),"Atrasado",IF(AND(H184="",E184&lt;&gt;"",E184&lt;=TODAY()),"Atrasado","Em andamento"))))</f>
        <v>Concluído</v>
      </c>
      <c r="M184" s="53"/>
      <c r="N184" s="54"/>
      <c r="O184" s="38">
        <f>tbl_PlanilhaB[[#This Row],[Data Fim Planej.]]-tbl_PlanilhaB[[#This Row],[Data Início Planej.]]</f>
        <v>9</v>
      </c>
      <c r="P184" s="38">
        <f>IFERROR(tbl_PlanilhaB[[#This Row],[Data Fim Real]]-tbl_PlanilhaB[[#This Row],[Data Início Real]],tbl_PlanilhaB[[#This Row],[Data Fim Planej.]]-tbl_PlanilhaB[[#This Row],[Data Início Planej.]])</f>
        <v>13</v>
      </c>
      <c r="Q18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13</v>
      </c>
    </row>
    <row r="185" spans="1:17" ht="81">
      <c r="A185" s="62" t="s">
        <v>704</v>
      </c>
      <c r="B185" s="26" t="s">
        <v>162</v>
      </c>
      <c r="C185" s="26" t="s">
        <v>705</v>
      </c>
      <c r="D185" s="34" t="s">
        <v>146</v>
      </c>
      <c r="E185" s="35">
        <v>45693</v>
      </c>
      <c r="F185" s="36">
        <v>2</v>
      </c>
      <c r="G185" s="40">
        <f t="shared" si="11"/>
        <v>45695</v>
      </c>
      <c r="H185" s="35">
        <v>45693</v>
      </c>
      <c r="I185" s="36">
        <v>1</v>
      </c>
      <c r="J185" s="29">
        <f t="shared" si="12"/>
        <v>45694</v>
      </c>
      <c r="K185" s="37">
        <v>1</v>
      </c>
      <c r="L185" s="28" t="str">
        <f ca="1">IF(K185=1,"Concluído",IF(AND(tbl_PlanilhaB[[#This Row],[% Finalizado]]=0,tbl_PlanilhaB[[#This Row],[Data Início Planej.]]&gt;=TODAY()),"Não iniciado",IF(OR(AND(tbl_PlanilhaB[[#This Row],[% Finalizado]]=0,tbl_PlanilhaB[[#This Row],[Data Início Planej.]]&lt;=TODAY()),G185&lt;TODAY()),"Atrasado",IF(AND(H185="",E185&lt;&gt;"",E185&lt;=TODAY()),"Atrasado","Em andamento"))))</f>
        <v>Concluído</v>
      </c>
      <c r="M185" s="53"/>
      <c r="N185" s="54"/>
      <c r="O185" s="38">
        <f>tbl_PlanilhaB[[#This Row],[Data Fim Planej.]]-tbl_PlanilhaB[[#This Row],[Data Início Planej.]]</f>
        <v>2</v>
      </c>
      <c r="P185" s="38">
        <f>IFERROR(tbl_PlanilhaB[[#This Row],[Data Fim Real]]-tbl_PlanilhaB[[#This Row],[Data Início Real]],tbl_PlanilhaB[[#This Row],[Data Fim Planej.]]-tbl_PlanilhaB[[#This Row],[Data Início Planej.]])</f>
        <v>1</v>
      </c>
      <c r="Q18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86" spans="1:17" ht="81">
      <c r="A186" s="62" t="s">
        <v>706</v>
      </c>
      <c r="B186" s="26" t="s">
        <v>162</v>
      </c>
      <c r="C186" s="26" t="s">
        <v>707</v>
      </c>
      <c r="D186" s="34" t="s">
        <v>146</v>
      </c>
      <c r="E186" s="35">
        <v>45693</v>
      </c>
      <c r="F186" s="36">
        <v>2</v>
      </c>
      <c r="G186" s="40">
        <f t="shared" si="11"/>
        <v>45695</v>
      </c>
      <c r="H186" s="35">
        <v>45693</v>
      </c>
      <c r="I186" s="36">
        <v>1</v>
      </c>
      <c r="J186" s="29">
        <f t="shared" si="12"/>
        <v>45694</v>
      </c>
      <c r="K186" s="37">
        <v>1</v>
      </c>
      <c r="L186" s="28" t="str">
        <f ca="1">IF(K186=1,"Concluído",IF(AND(tbl_PlanilhaB[[#This Row],[% Finalizado]]=0,tbl_PlanilhaB[[#This Row],[Data Início Planej.]]&gt;=TODAY()),"Não iniciado",IF(OR(AND(tbl_PlanilhaB[[#This Row],[% Finalizado]]=0,tbl_PlanilhaB[[#This Row],[Data Início Planej.]]&lt;=TODAY()),G186&lt;TODAY()),"Atrasado",IF(AND(H186="",E186&lt;&gt;"",E186&lt;=TODAY()),"Atrasado","Em andamento"))))</f>
        <v>Concluído</v>
      </c>
      <c r="M186" s="53"/>
      <c r="N186" s="54"/>
      <c r="O186" s="38">
        <f>tbl_PlanilhaB[[#This Row],[Data Fim Planej.]]-tbl_PlanilhaB[[#This Row],[Data Início Planej.]]</f>
        <v>2</v>
      </c>
      <c r="P186" s="38">
        <f>IFERROR(tbl_PlanilhaB[[#This Row],[Data Fim Real]]-tbl_PlanilhaB[[#This Row],[Data Início Real]],tbl_PlanilhaB[[#This Row],[Data Fim Planej.]]-tbl_PlanilhaB[[#This Row],[Data Início Planej.]])</f>
        <v>1</v>
      </c>
      <c r="Q18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87" spans="1:17" ht="81">
      <c r="A187" s="62" t="s">
        <v>708</v>
      </c>
      <c r="B187" s="26" t="s">
        <v>162</v>
      </c>
      <c r="C187" s="26" t="s">
        <v>709</v>
      </c>
      <c r="D187" s="34" t="s">
        <v>146</v>
      </c>
      <c r="E187" s="35">
        <v>45694</v>
      </c>
      <c r="F187" s="36">
        <v>2</v>
      </c>
      <c r="G187" s="40">
        <f t="shared" si="11"/>
        <v>45698</v>
      </c>
      <c r="H187" s="35">
        <v>45694</v>
      </c>
      <c r="I187" s="36">
        <v>1</v>
      </c>
      <c r="J187" s="29">
        <f t="shared" si="12"/>
        <v>45695</v>
      </c>
      <c r="K187" s="37">
        <v>1</v>
      </c>
      <c r="L187" s="28" t="str">
        <f ca="1">IF(K187=1,"Concluído",IF(AND(tbl_PlanilhaB[[#This Row],[% Finalizado]]=0,tbl_PlanilhaB[[#This Row],[Data Início Planej.]]&gt;=TODAY()),"Não iniciado",IF(OR(AND(tbl_PlanilhaB[[#This Row],[% Finalizado]]=0,tbl_PlanilhaB[[#This Row],[Data Início Planej.]]&lt;=TODAY()),G187&lt;TODAY()),"Atrasado",IF(AND(H187="",E187&lt;&gt;"",E187&lt;=TODAY()),"Atrasado","Em andamento"))))</f>
        <v>Concluído</v>
      </c>
      <c r="M187" s="53"/>
      <c r="N187" s="54"/>
      <c r="O187" s="38">
        <f>tbl_PlanilhaB[[#This Row],[Data Fim Planej.]]-tbl_PlanilhaB[[#This Row],[Data Início Planej.]]</f>
        <v>4</v>
      </c>
      <c r="P187" s="38">
        <f>IFERROR(tbl_PlanilhaB[[#This Row],[Data Fim Real]]-tbl_PlanilhaB[[#This Row],[Data Início Real]],tbl_PlanilhaB[[#This Row],[Data Fim Planej.]]-tbl_PlanilhaB[[#This Row],[Data Início Planej.]])</f>
        <v>1</v>
      </c>
      <c r="Q18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88" spans="1:17" ht="81">
      <c r="A188" s="62" t="s">
        <v>710</v>
      </c>
      <c r="B188" s="26" t="s">
        <v>162</v>
      </c>
      <c r="C188" s="26" t="s">
        <v>711</v>
      </c>
      <c r="D188" s="34" t="s">
        <v>146</v>
      </c>
      <c r="E188" s="35">
        <v>45694</v>
      </c>
      <c r="F188" s="36">
        <v>1</v>
      </c>
      <c r="G188" s="40">
        <f t="shared" si="11"/>
        <v>45695</v>
      </c>
      <c r="H188" s="35">
        <v>45694</v>
      </c>
      <c r="I188" s="36">
        <v>2</v>
      </c>
      <c r="J188" s="29">
        <f t="shared" si="12"/>
        <v>45698</v>
      </c>
      <c r="K188" s="37">
        <v>1</v>
      </c>
      <c r="L188" s="28" t="str">
        <f ca="1">IF(K188=1,"Concluído",IF(AND(tbl_PlanilhaB[[#This Row],[% Finalizado]]=0,tbl_PlanilhaB[[#This Row],[Data Início Planej.]]&gt;=TODAY()),"Não iniciado",IF(OR(AND(tbl_PlanilhaB[[#This Row],[% Finalizado]]=0,tbl_PlanilhaB[[#This Row],[Data Início Planej.]]&lt;=TODAY()),G188&lt;TODAY()),"Atrasado",IF(AND(H188="",E188&lt;&gt;"",E188&lt;=TODAY()),"Atrasado","Em andamento"))))</f>
        <v>Concluído</v>
      </c>
      <c r="M188" s="53"/>
      <c r="N188" s="54"/>
      <c r="O188" s="38">
        <f>tbl_PlanilhaB[[#This Row],[Data Fim Planej.]]-tbl_PlanilhaB[[#This Row],[Data Início Planej.]]</f>
        <v>1</v>
      </c>
      <c r="P188" s="38">
        <f>IFERROR(tbl_PlanilhaB[[#This Row],[Data Fim Real]]-tbl_PlanilhaB[[#This Row],[Data Início Real]],tbl_PlanilhaB[[#This Row],[Data Fim Planej.]]-tbl_PlanilhaB[[#This Row],[Data Início Planej.]])</f>
        <v>4</v>
      </c>
      <c r="Q18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189" spans="1:17" ht="81">
      <c r="A189" s="62" t="s">
        <v>712</v>
      </c>
      <c r="B189" s="26" t="s">
        <v>162</v>
      </c>
      <c r="C189" s="26" t="s">
        <v>713</v>
      </c>
      <c r="D189" s="34" t="s">
        <v>146</v>
      </c>
      <c r="E189" s="35">
        <v>45695</v>
      </c>
      <c r="F189" s="36">
        <v>1</v>
      </c>
      <c r="G189" s="40">
        <f t="shared" si="11"/>
        <v>45698</v>
      </c>
      <c r="H189" s="35">
        <v>45695</v>
      </c>
      <c r="I189" s="36">
        <v>1</v>
      </c>
      <c r="J189" s="29">
        <f t="shared" si="12"/>
        <v>45698</v>
      </c>
      <c r="K189" s="37">
        <v>1</v>
      </c>
      <c r="L189" s="28" t="str">
        <f ca="1">IF(K189=1,"Concluído",IF(AND(tbl_PlanilhaB[[#This Row],[% Finalizado]]=0,tbl_PlanilhaB[[#This Row],[Data Início Planej.]]&gt;=TODAY()),"Não iniciado",IF(OR(AND(tbl_PlanilhaB[[#This Row],[% Finalizado]]=0,tbl_PlanilhaB[[#This Row],[Data Início Planej.]]&lt;=TODAY()),G189&lt;TODAY()),"Atrasado",IF(AND(H189="",E189&lt;&gt;"",E189&lt;=TODAY()),"Atrasado","Em andamento"))))</f>
        <v>Concluído</v>
      </c>
      <c r="M189" s="53"/>
      <c r="N189" s="54"/>
      <c r="O189" s="38">
        <f>tbl_PlanilhaB[[#This Row],[Data Fim Planej.]]-tbl_PlanilhaB[[#This Row],[Data Início Planej.]]</f>
        <v>3</v>
      </c>
      <c r="P189" s="38">
        <f>IFERROR(tbl_PlanilhaB[[#This Row],[Data Fim Real]]-tbl_PlanilhaB[[#This Row],[Data Início Real]],tbl_PlanilhaB[[#This Row],[Data Fim Planej.]]-tbl_PlanilhaB[[#This Row],[Data Início Planej.]])</f>
        <v>3</v>
      </c>
      <c r="Q18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190" spans="1:17" ht="81">
      <c r="A190" s="62" t="s">
        <v>714</v>
      </c>
      <c r="B190" s="26" t="s">
        <v>162</v>
      </c>
      <c r="C190" s="26" t="s">
        <v>715</v>
      </c>
      <c r="D190" s="34" t="s">
        <v>146</v>
      </c>
      <c r="E190" s="35">
        <v>45698</v>
      </c>
      <c r="F190" s="36">
        <v>1</v>
      </c>
      <c r="G190" s="40">
        <f t="shared" si="11"/>
        <v>45699</v>
      </c>
      <c r="H190" s="35">
        <v>45698</v>
      </c>
      <c r="I190" s="36">
        <v>1</v>
      </c>
      <c r="J190" s="29">
        <f t="shared" si="12"/>
        <v>45699</v>
      </c>
      <c r="K190" s="37">
        <v>1</v>
      </c>
      <c r="L190" s="28" t="str">
        <f ca="1">IF(K190=1,"Concluído",IF(AND(tbl_PlanilhaB[[#This Row],[% Finalizado]]=0,tbl_PlanilhaB[[#This Row],[Data Início Planej.]]&gt;=TODAY()),"Não iniciado",IF(OR(AND(tbl_PlanilhaB[[#This Row],[% Finalizado]]=0,tbl_PlanilhaB[[#This Row],[Data Início Planej.]]&lt;=TODAY()),G190&lt;TODAY()),"Atrasado",IF(AND(H190="",E190&lt;&gt;"",E190&lt;=TODAY()),"Atrasado","Em andamento"))))</f>
        <v>Concluído</v>
      </c>
      <c r="M190" s="53"/>
      <c r="N190" s="54"/>
      <c r="O190" s="38">
        <f>tbl_PlanilhaB[[#This Row],[Data Fim Planej.]]-tbl_PlanilhaB[[#This Row],[Data Início Planej.]]</f>
        <v>1</v>
      </c>
      <c r="P190" s="38">
        <f>IFERROR(tbl_PlanilhaB[[#This Row],[Data Fim Real]]-tbl_PlanilhaB[[#This Row],[Data Início Real]],tbl_PlanilhaB[[#This Row],[Data Fim Planej.]]-tbl_PlanilhaB[[#This Row],[Data Início Planej.]])</f>
        <v>1</v>
      </c>
      <c r="Q19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91" spans="1:17" ht="81">
      <c r="A191" s="62" t="s">
        <v>716</v>
      </c>
      <c r="B191" s="26" t="s">
        <v>162</v>
      </c>
      <c r="C191" s="26" t="s">
        <v>717</v>
      </c>
      <c r="D191" s="34" t="s">
        <v>146</v>
      </c>
      <c r="E191" s="35">
        <v>45699</v>
      </c>
      <c r="F191" s="36">
        <v>1</v>
      </c>
      <c r="G191" s="40">
        <f t="shared" si="11"/>
        <v>45700</v>
      </c>
      <c r="H191" s="35">
        <v>45699</v>
      </c>
      <c r="I191" s="36">
        <v>1</v>
      </c>
      <c r="J191" s="29">
        <f t="shared" si="12"/>
        <v>45700</v>
      </c>
      <c r="K191" s="37">
        <v>1</v>
      </c>
      <c r="L191" s="28" t="str">
        <f ca="1">IF(K191=1,"Concluído",IF(AND(tbl_PlanilhaB[[#This Row],[% Finalizado]]=0,tbl_PlanilhaB[[#This Row],[Data Início Planej.]]&gt;=TODAY()),"Não iniciado",IF(OR(AND(tbl_PlanilhaB[[#This Row],[% Finalizado]]=0,tbl_PlanilhaB[[#This Row],[Data Início Planej.]]&lt;=TODAY()),G191&lt;TODAY()),"Atrasado",IF(AND(H191="",E191&lt;&gt;"",E191&lt;=TODAY()),"Atrasado","Em andamento"))))</f>
        <v>Concluído</v>
      </c>
      <c r="M191" s="53"/>
      <c r="N191" s="54"/>
      <c r="O191" s="38">
        <f>tbl_PlanilhaB[[#This Row],[Data Fim Planej.]]-tbl_PlanilhaB[[#This Row],[Data Início Planej.]]</f>
        <v>1</v>
      </c>
      <c r="P191" s="38">
        <f>IFERROR(tbl_PlanilhaB[[#This Row],[Data Fim Real]]-tbl_PlanilhaB[[#This Row],[Data Início Real]],tbl_PlanilhaB[[#This Row],[Data Fim Planej.]]-tbl_PlanilhaB[[#This Row],[Data Início Planej.]])</f>
        <v>1</v>
      </c>
      <c r="Q19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92" spans="1:17" ht="81">
      <c r="A192" s="62" t="s">
        <v>718</v>
      </c>
      <c r="B192" s="26" t="s">
        <v>162</v>
      </c>
      <c r="C192" s="26" t="s">
        <v>719</v>
      </c>
      <c r="D192" s="34" t="s">
        <v>146</v>
      </c>
      <c r="E192" s="35">
        <v>45700</v>
      </c>
      <c r="F192" s="36">
        <v>1</v>
      </c>
      <c r="G192" s="40">
        <f t="shared" si="11"/>
        <v>45701</v>
      </c>
      <c r="H192" s="35">
        <v>45700</v>
      </c>
      <c r="I192" s="36">
        <v>1</v>
      </c>
      <c r="J192" s="29">
        <f t="shared" si="12"/>
        <v>45701</v>
      </c>
      <c r="K192" s="37">
        <v>1</v>
      </c>
      <c r="L192" s="28" t="str">
        <f ca="1">IF(K192=1,"Concluído",IF(AND(tbl_PlanilhaB[[#This Row],[% Finalizado]]=0,tbl_PlanilhaB[[#This Row],[Data Início Planej.]]&gt;=TODAY()),"Não iniciado",IF(OR(AND(tbl_PlanilhaB[[#This Row],[% Finalizado]]=0,tbl_PlanilhaB[[#This Row],[Data Início Planej.]]&lt;=TODAY()),G192&lt;TODAY()),"Atrasado",IF(AND(H192="",E192&lt;&gt;"",E192&lt;=TODAY()),"Atrasado","Em andamento"))))</f>
        <v>Concluído</v>
      </c>
      <c r="M192" s="53"/>
      <c r="N192" s="54"/>
      <c r="O192" s="38">
        <f>tbl_PlanilhaB[[#This Row],[Data Fim Planej.]]-tbl_PlanilhaB[[#This Row],[Data Início Planej.]]</f>
        <v>1</v>
      </c>
      <c r="P192" s="38">
        <f>IFERROR(tbl_PlanilhaB[[#This Row],[Data Fim Real]]-tbl_PlanilhaB[[#This Row],[Data Início Real]],tbl_PlanilhaB[[#This Row],[Data Fim Planej.]]-tbl_PlanilhaB[[#This Row],[Data Início Planej.]])</f>
        <v>1</v>
      </c>
      <c r="Q19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93" spans="1:17" ht="54">
      <c r="A193" s="62" t="s">
        <v>720</v>
      </c>
      <c r="B193" s="26" t="s">
        <v>164</v>
      </c>
      <c r="C193" s="26" t="s">
        <v>721</v>
      </c>
      <c r="D193" s="34" t="s">
        <v>190</v>
      </c>
      <c r="E193" s="35">
        <v>45685</v>
      </c>
      <c r="F193" s="36">
        <v>2</v>
      </c>
      <c r="G193" s="40">
        <f t="shared" si="11"/>
        <v>45687</v>
      </c>
      <c r="H193" s="35">
        <v>45685</v>
      </c>
      <c r="I193" s="36">
        <v>2</v>
      </c>
      <c r="J193" s="29">
        <f t="shared" si="12"/>
        <v>45687</v>
      </c>
      <c r="K193" s="37">
        <v>1</v>
      </c>
      <c r="L193" s="28" t="str">
        <f ca="1">IF(K193=1,"Concluído",IF(AND(tbl_PlanilhaB[[#This Row],[% Finalizado]]=0,tbl_PlanilhaB[[#This Row],[Data Início Planej.]]&gt;=TODAY()),"Não iniciado",IF(OR(AND(tbl_PlanilhaB[[#This Row],[% Finalizado]]=0,tbl_PlanilhaB[[#This Row],[Data Início Planej.]]&lt;=TODAY()),G193&lt;TODAY()),"Atrasado",IF(AND(H193="",E193&lt;&gt;"",E193&lt;=TODAY()),"Atrasado","Em andamento"))))</f>
        <v>Concluído</v>
      </c>
      <c r="M193" s="53"/>
      <c r="N193" s="54"/>
      <c r="O193" s="38">
        <f>tbl_PlanilhaB[[#This Row],[Data Fim Planej.]]-tbl_PlanilhaB[[#This Row],[Data Início Planej.]]</f>
        <v>2</v>
      </c>
      <c r="P193" s="38">
        <f>IFERROR(tbl_PlanilhaB[[#This Row],[Data Fim Real]]-tbl_PlanilhaB[[#This Row],[Data Início Real]],tbl_PlanilhaB[[#This Row],[Data Fim Planej.]]-tbl_PlanilhaB[[#This Row],[Data Início Planej.]])</f>
        <v>2</v>
      </c>
      <c r="Q19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194" spans="1:17" ht="54">
      <c r="A194" s="62" t="s">
        <v>722</v>
      </c>
      <c r="B194" s="26" t="s">
        <v>164</v>
      </c>
      <c r="C194" s="26" t="s">
        <v>723</v>
      </c>
      <c r="D194" s="34" t="s">
        <v>190</v>
      </c>
      <c r="E194" s="35">
        <v>45687</v>
      </c>
      <c r="F194" s="36">
        <v>1</v>
      </c>
      <c r="G194" s="40">
        <f t="shared" si="11"/>
        <v>45688</v>
      </c>
      <c r="H194" s="35">
        <v>45687</v>
      </c>
      <c r="I194" s="36">
        <v>1</v>
      </c>
      <c r="J194" s="29">
        <f t="shared" si="12"/>
        <v>45688</v>
      </c>
      <c r="K194" s="37">
        <v>1</v>
      </c>
      <c r="L194" s="28" t="str">
        <f ca="1">IF(K194=1,"Concluído",IF(AND(tbl_PlanilhaB[[#This Row],[% Finalizado]]=0,tbl_PlanilhaB[[#This Row],[Data Início Planej.]]&gt;=TODAY()),"Não iniciado",IF(OR(AND(tbl_PlanilhaB[[#This Row],[% Finalizado]]=0,tbl_PlanilhaB[[#This Row],[Data Início Planej.]]&lt;=TODAY()),G194&lt;TODAY()),"Atrasado",IF(AND(H194="",E194&lt;&gt;"",E194&lt;=TODAY()),"Atrasado","Em andamento"))))</f>
        <v>Concluído</v>
      </c>
      <c r="M194" s="53"/>
      <c r="N194" s="54"/>
      <c r="O194" s="38">
        <f>tbl_PlanilhaB[[#This Row],[Data Fim Planej.]]-tbl_PlanilhaB[[#This Row],[Data Início Planej.]]</f>
        <v>1</v>
      </c>
      <c r="P194" s="38">
        <f>IFERROR(tbl_PlanilhaB[[#This Row],[Data Fim Real]]-tbl_PlanilhaB[[#This Row],[Data Início Real]],tbl_PlanilhaB[[#This Row],[Data Fim Planej.]]-tbl_PlanilhaB[[#This Row],[Data Início Planej.]])</f>
        <v>1</v>
      </c>
      <c r="Q19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95" spans="1:17" ht="40.5">
      <c r="A195" s="62" t="s">
        <v>724</v>
      </c>
      <c r="B195" s="26" t="s">
        <v>167</v>
      </c>
      <c r="C195" s="26" t="s">
        <v>725</v>
      </c>
      <c r="D195" s="34" t="s">
        <v>190</v>
      </c>
      <c r="E195" s="35">
        <v>45688</v>
      </c>
      <c r="F195" s="36">
        <v>1</v>
      </c>
      <c r="G195" s="40">
        <f t="shared" ref="G195:G226" si="13">IF(F195="","",WORKDAY(E195,F195))</f>
        <v>45691</v>
      </c>
      <c r="H195" s="35">
        <v>45688</v>
      </c>
      <c r="I195" s="36">
        <v>3</v>
      </c>
      <c r="J195" s="29">
        <f t="shared" si="12"/>
        <v>45693</v>
      </c>
      <c r="K195" s="37">
        <v>1</v>
      </c>
      <c r="L195" s="28" t="str">
        <f ca="1">IF(K195=1,"Concluído",IF(AND(tbl_PlanilhaB[[#This Row],[% Finalizado]]=0,tbl_PlanilhaB[[#This Row],[Data Início Planej.]]&gt;=TODAY()),"Não iniciado",IF(OR(AND(tbl_PlanilhaB[[#This Row],[% Finalizado]]=0,tbl_PlanilhaB[[#This Row],[Data Início Planej.]]&lt;=TODAY()),G195&lt;TODAY()),"Atrasado",IF(AND(H195="",E195&lt;&gt;"",E195&lt;=TODAY()),"Atrasado","Em andamento"))))</f>
        <v>Concluído</v>
      </c>
      <c r="M195" s="53"/>
      <c r="N195" s="54"/>
      <c r="O195" s="38">
        <f>tbl_PlanilhaB[[#This Row],[Data Fim Planej.]]-tbl_PlanilhaB[[#This Row],[Data Início Planej.]]</f>
        <v>3</v>
      </c>
      <c r="P195" s="38">
        <f>IFERROR(tbl_PlanilhaB[[#This Row],[Data Fim Real]]-tbl_PlanilhaB[[#This Row],[Data Início Real]],tbl_PlanilhaB[[#This Row],[Data Fim Planej.]]-tbl_PlanilhaB[[#This Row],[Data Início Planej.]])</f>
        <v>5</v>
      </c>
      <c r="Q19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196" spans="1:17" ht="54">
      <c r="A196" s="62" t="s">
        <v>726</v>
      </c>
      <c r="B196" s="26" t="s">
        <v>169</v>
      </c>
      <c r="C196" s="26" t="s">
        <v>727</v>
      </c>
      <c r="D196" s="34" t="s">
        <v>166</v>
      </c>
      <c r="E196" s="35">
        <v>45693</v>
      </c>
      <c r="F196" s="36">
        <v>1</v>
      </c>
      <c r="G196" s="40">
        <f t="shared" si="13"/>
        <v>45694</v>
      </c>
      <c r="H196" s="35">
        <v>45693</v>
      </c>
      <c r="I196" s="36">
        <v>1</v>
      </c>
      <c r="J196" s="29">
        <f t="shared" si="12"/>
        <v>45694</v>
      </c>
      <c r="K196" s="37">
        <v>1</v>
      </c>
      <c r="L196" s="28" t="str">
        <f ca="1">IF(K196=1,"Concluído",IF(AND(tbl_PlanilhaB[[#This Row],[% Finalizado]]=0,tbl_PlanilhaB[[#This Row],[Data Início Planej.]]&gt;=TODAY()),"Não iniciado",IF(OR(AND(tbl_PlanilhaB[[#This Row],[% Finalizado]]=0,tbl_PlanilhaB[[#This Row],[Data Início Planej.]]&lt;=TODAY()),G196&lt;TODAY()),"Atrasado",IF(AND(H196="",E196&lt;&gt;"",E196&lt;=TODAY()),"Atrasado","Em andamento"))))</f>
        <v>Concluído</v>
      </c>
      <c r="M196" s="53"/>
      <c r="N196" s="54"/>
      <c r="O196" s="38">
        <f>tbl_PlanilhaB[[#This Row],[Data Fim Planej.]]-tbl_PlanilhaB[[#This Row],[Data Início Planej.]]</f>
        <v>1</v>
      </c>
      <c r="P196" s="38">
        <f>IFERROR(tbl_PlanilhaB[[#This Row],[Data Fim Real]]-tbl_PlanilhaB[[#This Row],[Data Início Real]],tbl_PlanilhaB[[#This Row],[Data Fim Planej.]]-tbl_PlanilhaB[[#This Row],[Data Início Planej.]])</f>
        <v>1</v>
      </c>
      <c r="Q19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97" spans="1:17" ht="54">
      <c r="A197" s="62" t="s">
        <v>728</v>
      </c>
      <c r="B197" s="26" t="s">
        <v>171</v>
      </c>
      <c r="C197" s="26" t="s">
        <v>729</v>
      </c>
      <c r="D197" s="34" t="s">
        <v>166</v>
      </c>
      <c r="E197" s="35">
        <v>45691</v>
      </c>
      <c r="F197" s="36">
        <v>1</v>
      </c>
      <c r="G197" s="40">
        <f t="shared" si="13"/>
        <v>45692</v>
      </c>
      <c r="H197" s="35">
        <v>45691</v>
      </c>
      <c r="I197" s="36">
        <v>1</v>
      </c>
      <c r="J197" s="29">
        <f t="shared" si="12"/>
        <v>45692</v>
      </c>
      <c r="K197" s="37">
        <v>1</v>
      </c>
      <c r="L197" s="28" t="str">
        <f ca="1">IF(K197=1,"Concluído",IF(AND(tbl_PlanilhaB[[#This Row],[% Finalizado]]=0,tbl_PlanilhaB[[#This Row],[Data Início Planej.]]&gt;=TODAY()),"Não iniciado",IF(OR(AND(tbl_PlanilhaB[[#This Row],[% Finalizado]]=0,tbl_PlanilhaB[[#This Row],[Data Início Planej.]]&lt;=TODAY()),G197&lt;TODAY()),"Atrasado",IF(AND(H197="",E197&lt;&gt;"",E197&lt;=TODAY()),"Atrasado","Em andamento"))))</f>
        <v>Concluído</v>
      </c>
      <c r="M197" s="53"/>
      <c r="N197" s="54"/>
      <c r="O197" s="38">
        <f>tbl_PlanilhaB[[#This Row],[Data Fim Planej.]]-tbl_PlanilhaB[[#This Row],[Data Início Planej.]]</f>
        <v>1</v>
      </c>
      <c r="P197" s="38">
        <f>IFERROR(tbl_PlanilhaB[[#This Row],[Data Fim Real]]-tbl_PlanilhaB[[#This Row],[Data Início Real]],tbl_PlanilhaB[[#This Row],[Data Fim Planej.]]-tbl_PlanilhaB[[#This Row],[Data Início Planej.]])</f>
        <v>1</v>
      </c>
      <c r="Q19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198" spans="1:17" ht="54">
      <c r="A198" s="62" t="s">
        <v>730</v>
      </c>
      <c r="B198" s="26" t="s">
        <v>171</v>
      </c>
      <c r="C198" s="26" t="s">
        <v>731</v>
      </c>
      <c r="D198" s="34" t="s">
        <v>166</v>
      </c>
      <c r="E198" s="35">
        <v>45692</v>
      </c>
      <c r="F198" s="36">
        <v>1</v>
      </c>
      <c r="G198" s="40">
        <f t="shared" si="13"/>
        <v>45693</v>
      </c>
      <c r="H198" s="35">
        <v>45692</v>
      </c>
      <c r="I198" s="36">
        <v>0</v>
      </c>
      <c r="J198" s="29">
        <f t="shared" si="12"/>
        <v>45692</v>
      </c>
      <c r="K198" s="37">
        <v>1</v>
      </c>
      <c r="L198" s="28" t="str">
        <f ca="1">IF(K198=1,"Concluído",IF(AND(tbl_PlanilhaB[[#This Row],[% Finalizado]]=0,tbl_PlanilhaB[[#This Row],[Data Início Planej.]]&gt;=TODAY()),"Não iniciado",IF(OR(AND(tbl_PlanilhaB[[#This Row],[% Finalizado]]=0,tbl_PlanilhaB[[#This Row],[Data Início Planej.]]&lt;=TODAY()),G198&lt;TODAY()),"Atrasado",IF(AND(H198="",E198&lt;&gt;"",E198&lt;=TODAY()),"Atrasado","Em andamento"))))</f>
        <v>Concluído</v>
      </c>
      <c r="M198" s="53"/>
      <c r="N198" s="54"/>
      <c r="O198" s="38">
        <f>tbl_PlanilhaB[[#This Row],[Data Fim Planej.]]-tbl_PlanilhaB[[#This Row],[Data Início Planej.]]</f>
        <v>1</v>
      </c>
      <c r="P198" s="38">
        <f>IFERROR(tbl_PlanilhaB[[#This Row],[Data Fim Real]]-tbl_PlanilhaB[[#This Row],[Data Início Real]],tbl_PlanilhaB[[#This Row],[Data Fim Planej.]]-tbl_PlanilhaB[[#This Row],[Data Início Planej.]])</f>
        <v>0</v>
      </c>
      <c r="Q19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199" spans="1:17" ht="54">
      <c r="A199" s="62" t="s">
        <v>732</v>
      </c>
      <c r="B199" s="26" t="s">
        <v>173</v>
      </c>
      <c r="C199" s="26" t="s">
        <v>733</v>
      </c>
      <c r="D199" s="34" t="s">
        <v>166</v>
      </c>
      <c r="E199" s="35">
        <v>45694</v>
      </c>
      <c r="F199" s="36">
        <v>2</v>
      </c>
      <c r="G199" s="40">
        <f t="shared" si="13"/>
        <v>45698</v>
      </c>
      <c r="H199" s="35">
        <v>45694</v>
      </c>
      <c r="I199" s="36">
        <v>1</v>
      </c>
      <c r="J199" s="29">
        <f t="shared" si="12"/>
        <v>45695</v>
      </c>
      <c r="K199" s="37">
        <v>1</v>
      </c>
      <c r="L199" s="28" t="str">
        <f ca="1">IF(K199=1,"Concluído",IF(AND(tbl_PlanilhaB[[#This Row],[% Finalizado]]=0,tbl_PlanilhaB[[#This Row],[Data Início Planej.]]&gt;=TODAY()),"Não iniciado",IF(OR(AND(tbl_PlanilhaB[[#This Row],[% Finalizado]]=0,tbl_PlanilhaB[[#This Row],[Data Início Planej.]]&lt;=TODAY()),G199&lt;TODAY()),"Atrasado",IF(AND(H199="",E199&lt;&gt;"",E199&lt;=TODAY()),"Atrasado","Em andamento"))))</f>
        <v>Concluído</v>
      </c>
      <c r="M199" s="53"/>
      <c r="N199" s="54"/>
      <c r="O199" s="38">
        <f>tbl_PlanilhaB[[#This Row],[Data Fim Planej.]]-tbl_PlanilhaB[[#This Row],[Data Início Planej.]]</f>
        <v>4</v>
      </c>
      <c r="P199" s="38">
        <f>IFERROR(tbl_PlanilhaB[[#This Row],[Data Fim Real]]-tbl_PlanilhaB[[#This Row],[Data Início Real]],tbl_PlanilhaB[[#This Row],[Data Fim Planej.]]-tbl_PlanilhaB[[#This Row],[Data Início Planej.]])</f>
        <v>1</v>
      </c>
      <c r="Q19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00" spans="1:17" ht="27">
      <c r="A200" s="62" t="s">
        <v>734</v>
      </c>
      <c r="B200" s="26" t="s">
        <v>175</v>
      </c>
      <c r="C200" s="26" t="s">
        <v>735</v>
      </c>
      <c r="D200" s="34" t="s">
        <v>177</v>
      </c>
      <c r="E200" s="35">
        <v>45701</v>
      </c>
      <c r="F200" s="36">
        <v>1</v>
      </c>
      <c r="G200" s="40">
        <f t="shared" si="13"/>
        <v>45702</v>
      </c>
      <c r="H200" s="35">
        <v>45701</v>
      </c>
      <c r="I200" s="36">
        <v>1</v>
      </c>
      <c r="J200" s="29">
        <f t="shared" si="12"/>
        <v>45702</v>
      </c>
      <c r="K200" s="37">
        <v>1</v>
      </c>
      <c r="L200" s="28" t="str">
        <f ca="1">IF(K200=1,"Concluído",IF(AND(tbl_PlanilhaB[[#This Row],[% Finalizado]]=0,tbl_PlanilhaB[[#This Row],[Data Início Planej.]]&gt;=TODAY()),"Não iniciado",IF(OR(AND(tbl_PlanilhaB[[#This Row],[% Finalizado]]=0,tbl_PlanilhaB[[#This Row],[Data Início Planej.]]&lt;=TODAY()),G200&lt;TODAY()),"Atrasado",IF(AND(H200="",E200&lt;&gt;"",E200&lt;=TODAY()),"Atrasado","Em andamento"))))</f>
        <v>Concluído</v>
      </c>
      <c r="M200" s="53"/>
      <c r="N200" s="54"/>
      <c r="O200" s="38">
        <f>tbl_PlanilhaB[[#This Row],[Data Fim Planej.]]-tbl_PlanilhaB[[#This Row],[Data Início Planej.]]</f>
        <v>1</v>
      </c>
      <c r="P200" s="38">
        <f>IFERROR(tbl_PlanilhaB[[#This Row],[Data Fim Real]]-tbl_PlanilhaB[[#This Row],[Data Início Real]],tbl_PlanilhaB[[#This Row],[Data Fim Planej.]]-tbl_PlanilhaB[[#This Row],[Data Início Planej.]])</f>
        <v>1</v>
      </c>
      <c r="Q20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01" spans="1:17" ht="27">
      <c r="A201" s="62" t="s">
        <v>736</v>
      </c>
      <c r="B201" s="26" t="s">
        <v>178</v>
      </c>
      <c r="C201" s="26" t="s">
        <v>737</v>
      </c>
      <c r="D201" s="34" t="s">
        <v>166</v>
      </c>
      <c r="E201" s="35">
        <v>45700</v>
      </c>
      <c r="F201" s="36">
        <v>3</v>
      </c>
      <c r="G201" s="40">
        <f t="shared" si="13"/>
        <v>45705</v>
      </c>
      <c r="H201" s="35">
        <v>45700</v>
      </c>
      <c r="I201" s="36">
        <v>3</v>
      </c>
      <c r="J201" s="29">
        <f t="shared" si="12"/>
        <v>45705</v>
      </c>
      <c r="K201" s="37">
        <v>1</v>
      </c>
      <c r="L201" s="28" t="str">
        <f ca="1">IF(K201=1,"Concluído",IF(AND(tbl_PlanilhaB[[#This Row],[% Finalizado]]=0,tbl_PlanilhaB[[#This Row],[Data Início Planej.]]&gt;=TODAY()),"Não iniciado",IF(OR(AND(tbl_PlanilhaB[[#This Row],[% Finalizado]]=0,tbl_PlanilhaB[[#This Row],[Data Início Planej.]]&lt;=TODAY()),G201&lt;TODAY()),"Atrasado",IF(AND(H201="",E201&lt;&gt;"",E201&lt;=TODAY()),"Atrasado","Em andamento"))))</f>
        <v>Concluído</v>
      </c>
      <c r="M201" s="53"/>
      <c r="N201" s="54"/>
      <c r="O201" s="38">
        <f>tbl_PlanilhaB[[#This Row],[Data Fim Planej.]]-tbl_PlanilhaB[[#This Row],[Data Início Planej.]]</f>
        <v>5</v>
      </c>
      <c r="P201" s="38">
        <f>IFERROR(tbl_PlanilhaB[[#This Row],[Data Fim Real]]-tbl_PlanilhaB[[#This Row],[Data Início Real]],tbl_PlanilhaB[[#This Row],[Data Fim Planej.]]-tbl_PlanilhaB[[#This Row],[Data Início Planej.]])</f>
        <v>5</v>
      </c>
      <c r="Q20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202" spans="1:17" ht="40.5">
      <c r="A202" s="62" t="s">
        <v>738</v>
      </c>
      <c r="B202" s="26" t="s">
        <v>178</v>
      </c>
      <c r="C202" s="26" t="s">
        <v>739</v>
      </c>
      <c r="D202" s="34" t="s">
        <v>166</v>
      </c>
      <c r="E202" s="35">
        <v>45705</v>
      </c>
      <c r="F202" s="36">
        <v>4</v>
      </c>
      <c r="G202" s="40">
        <f t="shared" si="13"/>
        <v>45709</v>
      </c>
      <c r="H202" s="35">
        <v>45705</v>
      </c>
      <c r="I202" s="36">
        <v>4</v>
      </c>
      <c r="J202" s="29">
        <f t="shared" si="12"/>
        <v>45709</v>
      </c>
      <c r="K202" s="37">
        <v>1</v>
      </c>
      <c r="L202" s="28" t="str">
        <f ca="1">IF(K202=1,"Concluído",IF(AND(tbl_PlanilhaB[[#This Row],[% Finalizado]]=0,tbl_PlanilhaB[[#This Row],[Data Início Planej.]]&gt;=TODAY()),"Não iniciado",IF(OR(AND(tbl_PlanilhaB[[#This Row],[% Finalizado]]=0,tbl_PlanilhaB[[#This Row],[Data Início Planej.]]&lt;=TODAY()),G202&lt;TODAY()),"Atrasado",IF(AND(H202="",E202&lt;&gt;"",E202&lt;=TODAY()),"Atrasado","Em andamento"))))</f>
        <v>Concluído</v>
      </c>
      <c r="M202" s="53"/>
      <c r="N202" s="54"/>
      <c r="O202" s="38">
        <f>tbl_PlanilhaB[[#This Row],[Data Fim Planej.]]-tbl_PlanilhaB[[#This Row],[Data Início Planej.]]</f>
        <v>4</v>
      </c>
      <c r="P202" s="38">
        <f>IFERROR(tbl_PlanilhaB[[#This Row],[Data Fim Real]]-tbl_PlanilhaB[[#This Row],[Data Início Real]],tbl_PlanilhaB[[#This Row],[Data Fim Planej.]]-tbl_PlanilhaB[[#This Row],[Data Início Planej.]])</f>
        <v>4</v>
      </c>
      <c r="Q20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203" spans="1:17" ht="40.5">
      <c r="A203" s="62" t="s">
        <v>740</v>
      </c>
      <c r="B203" s="26" t="s">
        <v>178</v>
      </c>
      <c r="C203" s="26" t="s">
        <v>741</v>
      </c>
      <c r="D203" s="34" t="s">
        <v>166</v>
      </c>
      <c r="E203" s="35">
        <v>45709</v>
      </c>
      <c r="F203" s="36">
        <v>3</v>
      </c>
      <c r="G203" s="40">
        <f t="shared" si="13"/>
        <v>45714</v>
      </c>
      <c r="H203" s="35">
        <v>45709</v>
      </c>
      <c r="I203" s="36">
        <v>2</v>
      </c>
      <c r="J203" s="29">
        <f t="shared" si="12"/>
        <v>45713</v>
      </c>
      <c r="K203" s="37">
        <v>1</v>
      </c>
      <c r="L203" s="28" t="str">
        <f ca="1">IF(K203=1,"Concluído",IF(AND(tbl_PlanilhaB[[#This Row],[% Finalizado]]=0,tbl_PlanilhaB[[#This Row],[Data Início Planej.]]&gt;=TODAY()),"Não iniciado",IF(OR(AND(tbl_PlanilhaB[[#This Row],[% Finalizado]]=0,tbl_PlanilhaB[[#This Row],[Data Início Planej.]]&lt;=TODAY()),G203&lt;TODAY()),"Atrasado",IF(AND(H203="",E203&lt;&gt;"",E203&lt;=TODAY()),"Atrasado","Em andamento"))))</f>
        <v>Concluído</v>
      </c>
      <c r="M203" s="53"/>
      <c r="N203" s="54"/>
      <c r="O203" s="38">
        <f>tbl_PlanilhaB[[#This Row],[Data Fim Planej.]]-tbl_PlanilhaB[[#This Row],[Data Início Planej.]]</f>
        <v>5</v>
      </c>
      <c r="P203" s="38">
        <f>IFERROR(tbl_PlanilhaB[[#This Row],[Data Fim Real]]-tbl_PlanilhaB[[#This Row],[Data Início Real]],tbl_PlanilhaB[[#This Row],[Data Fim Planej.]]-tbl_PlanilhaB[[#This Row],[Data Início Planej.]])</f>
        <v>4</v>
      </c>
      <c r="Q20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204" spans="1:17" ht="27">
      <c r="A204" s="62" t="s">
        <v>742</v>
      </c>
      <c r="B204" s="26" t="s">
        <v>178</v>
      </c>
      <c r="C204" s="26" t="s">
        <v>743</v>
      </c>
      <c r="D204" s="34" t="s">
        <v>166</v>
      </c>
      <c r="E204" s="35">
        <v>45713</v>
      </c>
      <c r="F204" s="36">
        <v>1</v>
      </c>
      <c r="G204" s="40">
        <f t="shared" si="13"/>
        <v>45714</v>
      </c>
      <c r="H204" s="35">
        <v>45713</v>
      </c>
      <c r="I204" s="36">
        <v>0</v>
      </c>
      <c r="J204" s="29">
        <f t="shared" si="12"/>
        <v>45713</v>
      </c>
      <c r="K204" s="37">
        <v>1</v>
      </c>
      <c r="L204" s="28" t="str">
        <f ca="1">IF(K204=1,"Concluído",IF(AND(tbl_PlanilhaB[[#This Row],[% Finalizado]]=0,tbl_PlanilhaB[[#This Row],[Data Início Planej.]]&gt;=TODAY()),"Não iniciado",IF(OR(AND(tbl_PlanilhaB[[#This Row],[% Finalizado]]=0,tbl_PlanilhaB[[#This Row],[Data Início Planej.]]&lt;=TODAY()),G204&lt;TODAY()),"Atrasado",IF(AND(H204="",E204&lt;&gt;"",E204&lt;=TODAY()),"Atrasado","Em andamento"))))</f>
        <v>Concluído</v>
      </c>
      <c r="M204" s="53"/>
      <c r="N204" s="54"/>
      <c r="O204" s="38">
        <f>tbl_PlanilhaB[[#This Row],[Data Fim Planej.]]-tbl_PlanilhaB[[#This Row],[Data Início Planej.]]</f>
        <v>1</v>
      </c>
      <c r="P204" s="38">
        <f>IFERROR(tbl_PlanilhaB[[#This Row],[Data Fim Real]]-tbl_PlanilhaB[[#This Row],[Data Início Real]],tbl_PlanilhaB[[#This Row],[Data Fim Planej.]]-tbl_PlanilhaB[[#This Row],[Data Início Planej.]])</f>
        <v>0</v>
      </c>
      <c r="Q20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205" spans="1:17" ht="27">
      <c r="A205" s="62" t="s">
        <v>742</v>
      </c>
      <c r="B205" s="26" t="s">
        <v>178</v>
      </c>
      <c r="C205" s="26" t="s">
        <v>744</v>
      </c>
      <c r="D205" s="34" t="s">
        <v>166</v>
      </c>
      <c r="E205" s="35">
        <v>45714</v>
      </c>
      <c r="F205" s="36">
        <v>1</v>
      </c>
      <c r="G205" s="40">
        <f t="shared" si="13"/>
        <v>45715</v>
      </c>
      <c r="H205" s="35">
        <v>45714</v>
      </c>
      <c r="I205" s="36">
        <v>0</v>
      </c>
      <c r="J205" s="29">
        <f t="shared" si="12"/>
        <v>45714</v>
      </c>
      <c r="K205" s="37">
        <v>1</v>
      </c>
      <c r="L205" s="28" t="str">
        <f ca="1">IF(K205=1,"Concluído",IF(AND(tbl_PlanilhaB[[#This Row],[% Finalizado]]=0,tbl_PlanilhaB[[#This Row],[Data Início Planej.]]&gt;=TODAY()),"Não iniciado",IF(OR(AND(tbl_PlanilhaB[[#This Row],[% Finalizado]]=0,tbl_PlanilhaB[[#This Row],[Data Início Planej.]]&lt;=TODAY()),G205&lt;TODAY()),"Atrasado",IF(AND(H205="",E205&lt;&gt;"",E205&lt;=TODAY()),"Atrasado","Em andamento"))))</f>
        <v>Concluído</v>
      </c>
      <c r="M205" s="53"/>
      <c r="N205" s="54"/>
      <c r="O205" s="38">
        <f>tbl_PlanilhaB[[#This Row],[Data Fim Planej.]]-tbl_PlanilhaB[[#This Row],[Data Início Planej.]]</f>
        <v>1</v>
      </c>
      <c r="P205" s="38">
        <f>IFERROR(tbl_PlanilhaB[[#This Row],[Data Fim Real]]-tbl_PlanilhaB[[#This Row],[Data Início Real]],tbl_PlanilhaB[[#This Row],[Data Fim Planej.]]-tbl_PlanilhaB[[#This Row],[Data Início Planej.]])</f>
        <v>0</v>
      </c>
      <c r="Q20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206" spans="1:17" ht="27">
      <c r="A206" s="62" t="s">
        <v>745</v>
      </c>
      <c r="B206" s="26" t="s">
        <v>178</v>
      </c>
      <c r="C206" s="26" t="s">
        <v>746</v>
      </c>
      <c r="D206" s="34" t="s">
        <v>166</v>
      </c>
      <c r="E206" s="35">
        <v>45818</v>
      </c>
      <c r="F206" s="36">
        <v>1</v>
      </c>
      <c r="G206" s="40">
        <f t="shared" si="13"/>
        <v>45819</v>
      </c>
      <c r="H206" s="35">
        <v>45818</v>
      </c>
      <c r="I206" s="36">
        <v>1</v>
      </c>
      <c r="J206" s="29">
        <f t="shared" si="12"/>
        <v>45819</v>
      </c>
      <c r="K206" s="37">
        <v>1</v>
      </c>
      <c r="L206" s="28" t="str">
        <f ca="1">IF(K206=1,"Concluído",IF(AND(tbl_PlanilhaB[[#This Row],[% Finalizado]]=0,tbl_PlanilhaB[[#This Row],[Data Início Planej.]]&gt;=TODAY()),"Não iniciado",IF(OR(AND(tbl_PlanilhaB[[#This Row],[% Finalizado]]=0,tbl_PlanilhaB[[#This Row],[Data Início Planej.]]&lt;=TODAY()),G206&lt;TODAY()),"Atrasado",IF(AND(H206="",E206&lt;&gt;"",E206&lt;=TODAY()),"Atrasado","Em andamento"))))</f>
        <v>Concluído</v>
      </c>
      <c r="M206" s="53"/>
      <c r="N206" s="54"/>
      <c r="O206" s="38">
        <f>tbl_PlanilhaB[[#This Row],[Data Fim Planej.]]-tbl_PlanilhaB[[#This Row],[Data Início Planej.]]</f>
        <v>1</v>
      </c>
      <c r="P206" s="38">
        <f>IFERROR(tbl_PlanilhaB[[#This Row],[Data Fim Real]]-tbl_PlanilhaB[[#This Row],[Data Início Real]],tbl_PlanilhaB[[#This Row],[Data Fim Planej.]]-tbl_PlanilhaB[[#This Row],[Data Início Planej.]])</f>
        <v>1</v>
      </c>
      <c r="Q20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07" spans="1:17" ht="27">
      <c r="A207" s="62" t="s">
        <v>747</v>
      </c>
      <c r="B207" s="26" t="s">
        <v>180</v>
      </c>
      <c r="C207" s="26" t="s">
        <v>748</v>
      </c>
      <c r="D207" s="34" t="s">
        <v>202</v>
      </c>
      <c r="E207" s="35">
        <v>45693</v>
      </c>
      <c r="F207" s="36">
        <v>7</v>
      </c>
      <c r="G207" s="40">
        <f t="shared" si="13"/>
        <v>45702</v>
      </c>
      <c r="H207" s="35">
        <v>45699</v>
      </c>
      <c r="I207" s="36">
        <v>4</v>
      </c>
      <c r="J207" s="29">
        <f t="shared" si="12"/>
        <v>45705</v>
      </c>
      <c r="K207" s="37">
        <v>1</v>
      </c>
      <c r="L207" s="28" t="str">
        <f ca="1">IF(K207=1,"Concluído",IF(AND(tbl_PlanilhaB[[#This Row],[% Finalizado]]=0,tbl_PlanilhaB[[#This Row],[Data Início Planej.]]&gt;=TODAY()),"Não iniciado",IF(OR(AND(tbl_PlanilhaB[[#This Row],[% Finalizado]]=0,tbl_PlanilhaB[[#This Row],[Data Início Planej.]]&lt;=TODAY()),G207&lt;TODAY()),"Atrasado",IF(AND(H207="",E207&lt;&gt;"",E207&lt;=TODAY()),"Atrasado","Em andamento"))))</f>
        <v>Concluído</v>
      </c>
      <c r="M207" s="53"/>
      <c r="N207" s="54"/>
      <c r="O207" s="38">
        <f>tbl_PlanilhaB[[#This Row],[Data Fim Planej.]]-tbl_PlanilhaB[[#This Row],[Data Início Planej.]]</f>
        <v>9</v>
      </c>
      <c r="P207" s="38">
        <f>IFERROR(tbl_PlanilhaB[[#This Row],[Data Fim Real]]-tbl_PlanilhaB[[#This Row],[Data Início Real]],tbl_PlanilhaB[[#This Row],[Data Fim Planej.]]-tbl_PlanilhaB[[#This Row],[Data Início Planej.]])</f>
        <v>6</v>
      </c>
      <c r="Q20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6</v>
      </c>
    </row>
    <row r="208" spans="1:17" ht="27">
      <c r="A208" s="62" t="s">
        <v>749</v>
      </c>
      <c r="B208" s="26" t="s">
        <v>182</v>
      </c>
      <c r="C208" s="26" t="s">
        <v>750</v>
      </c>
      <c r="D208" s="34" t="s">
        <v>202</v>
      </c>
      <c r="E208" s="35">
        <v>45701</v>
      </c>
      <c r="F208" s="36">
        <v>7</v>
      </c>
      <c r="G208" s="40">
        <f t="shared" si="13"/>
        <v>45712</v>
      </c>
      <c r="H208" s="35">
        <v>45701</v>
      </c>
      <c r="I208" s="36">
        <v>7</v>
      </c>
      <c r="J208" s="29">
        <f t="shared" si="12"/>
        <v>45712</v>
      </c>
      <c r="K208" s="37">
        <v>1</v>
      </c>
      <c r="L208" s="28" t="str">
        <f ca="1">IF(K208=1,"Concluído",IF(AND(tbl_PlanilhaB[[#This Row],[% Finalizado]]=0,tbl_PlanilhaB[[#This Row],[Data Início Planej.]]&gt;=TODAY()),"Não iniciado",IF(OR(AND(tbl_PlanilhaB[[#This Row],[% Finalizado]]=0,tbl_PlanilhaB[[#This Row],[Data Início Planej.]]&lt;=TODAY()),G208&lt;TODAY()),"Atrasado",IF(AND(H208="",E208&lt;&gt;"",E208&lt;=TODAY()),"Atrasado","Em andamento"))))</f>
        <v>Concluído</v>
      </c>
      <c r="M208" s="53"/>
      <c r="N208" s="54"/>
      <c r="O208" s="38">
        <f>tbl_PlanilhaB[[#This Row],[Data Fim Planej.]]-tbl_PlanilhaB[[#This Row],[Data Início Planej.]]</f>
        <v>11</v>
      </c>
      <c r="P208" s="38">
        <f>IFERROR(tbl_PlanilhaB[[#This Row],[Data Fim Real]]-tbl_PlanilhaB[[#This Row],[Data Início Real]],tbl_PlanilhaB[[#This Row],[Data Fim Planej.]]-tbl_PlanilhaB[[#This Row],[Data Início Planej.]])</f>
        <v>11</v>
      </c>
      <c r="Q20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11</v>
      </c>
    </row>
    <row r="209" spans="1:17" ht="27">
      <c r="A209" s="62" t="s">
        <v>751</v>
      </c>
      <c r="B209" s="26" t="s">
        <v>184</v>
      </c>
      <c r="C209" s="26" t="s">
        <v>187</v>
      </c>
      <c r="D209" s="34" t="s">
        <v>177</v>
      </c>
      <c r="E209" s="35">
        <v>45707</v>
      </c>
      <c r="F209" s="36">
        <v>1</v>
      </c>
      <c r="G209" s="40">
        <f t="shared" si="13"/>
        <v>45708</v>
      </c>
      <c r="H209" s="35">
        <v>45707</v>
      </c>
      <c r="I209" s="36">
        <v>1</v>
      </c>
      <c r="J209" s="29">
        <f t="shared" si="12"/>
        <v>45708</v>
      </c>
      <c r="K209" s="37">
        <v>1</v>
      </c>
      <c r="L209" s="28" t="str">
        <f ca="1">IF(K209=1,"Concluído",IF(AND(tbl_PlanilhaB[[#This Row],[% Finalizado]]=0,tbl_PlanilhaB[[#This Row],[Data Início Planej.]]&gt;=TODAY()),"Não iniciado",IF(OR(AND(tbl_PlanilhaB[[#This Row],[% Finalizado]]=0,tbl_PlanilhaB[[#This Row],[Data Início Planej.]]&lt;=TODAY()),G209&lt;TODAY()),"Atrasado",IF(AND(H209="",E209&lt;&gt;"",E209&lt;=TODAY()),"Atrasado","Em andamento"))))</f>
        <v>Concluído</v>
      </c>
      <c r="M209" s="53"/>
      <c r="N209" s="54"/>
      <c r="O209" s="38">
        <f>tbl_PlanilhaB[[#This Row],[Data Fim Planej.]]-tbl_PlanilhaB[[#This Row],[Data Início Planej.]]</f>
        <v>1</v>
      </c>
      <c r="P209" s="38">
        <f>IFERROR(tbl_PlanilhaB[[#This Row],[Data Fim Real]]-tbl_PlanilhaB[[#This Row],[Data Início Real]],tbl_PlanilhaB[[#This Row],[Data Fim Planej.]]-tbl_PlanilhaB[[#This Row],[Data Início Planej.]])</f>
        <v>1</v>
      </c>
      <c r="Q20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10" spans="1:17" ht="40.5">
      <c r="A210" s="62" t="s">
        <v>752</v>
      </c>
      <c r="B210" s="26" t="s">
        <v>185</v>
      </c>
      <c r="C210" s="26" t="s">
        <v>753</v>
      </c>
      <c r="D210" s="34" t="s">
        <v>177</v>
      </c>
      <c r="E210" s="35">
        <v>45716</v>
      </c>
      <c r="F210" s="36">
        <v>1</v>
      </c>
      <c r="G210" s="40">
        <f t="shared" si="13"/>
        <v>45719</v>
      </c>
      <c r="H210" s="35">
        <v>45716</v>
      </c>
      <c r="I210" s="36">
        <v>1</v>
      </c>
      <c r="J210" s="29">
        <f t="shared" si="12"/>
        <v>45719</v>
      </c>
      <c r="K210" s="37">
        <v>1</v>
      </c>
      <c r="L210" s="28" t="str">
        <f ca="1">IF(K210=1,"Concluído",IF(AND(tbl_PlanilhaB[[#This Row],[% Finalizado]]=0,tbl_PlanilhaB[[#This Row],[Data Início Planej.]]&gt;=TODAY()),"Não iniciado",IF(OR(AND(tbl_PlanilhaB[[#This Row],[% Finalizado]]=0,tbl_PlanilhaB[[#This Row],[Data Início Planej.]]&lt;=TODAY()),G210&lt;TODAY()),"Atrasado",IF(AND(H210="",E210&lt;&gt;"",E210&lt;=TODAY()),"Atrasado","Em andamento"))))</f>
        <v>Concluído</v>
      </c>
      <c r="M210" s="53"/>
      <c r="N210" s="54"/>
      <c r="O210" s="38">
        <f>tbl_PlanilhaB[[#This Row],[Data Fim Planej.]]-tbl_PlanilhaB[[#This Row],[Data Início Planej.]]</f>
        <v>3</v>
      </c>
      <c r="P210" s="38">
        <f>IFERROR(tbl_PlanilhaB[[#This Row],[Data Fim Real]]-tbl_PlanilhaB[[#This Row],[Data Início Real]],tbl_PlanilhaB[[#This Row],[Data Fim Planej.]]-tbl_PlanilhaB[[#This Row],[Data Início Planej.]])</f>
        <v>3</v>
      </c>
      <c r="Q21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211" spans="1:17" ht="40.5">
      <c r="A211" s="62" t="s">
        <v>754</v>
      </c>
      <c r="B211" s="26" t="s">
        <v>185</v>
      </c>
      <c r="C211" s="26" t="s">
        <v>755</v>
      </c>
      <c r="D211" s="34" t="s">
        <v>177</v>
      </c>
      <c r="E211" s="35">
        <v>45719</v>
      </c>
      <c r="F211" s="36">
        <v>1</v>
      </c>
      <c r="G211" s="40">
        <f t="shared" si="13"/>
        <v>45720</v>
      </c>
      <c r="H211" s="35">
        <v>45716</v>
      </c>
      <c r="I211" s="36">
        <v>1</v>
      </c>
      <c r="J211" s="29">
        <f t="shared" si="12"/>
        <v>45719</v>
      </c>
      <c r="K211" s="37">
        <v>1</v>
      </c>
      <c r="L211" s="28" t="str">
        <f ca="1">IF(K211=1,"Concluído",IF(AND(tbl_PlanilhaB[[#This Row],[% Finalizado]]=0,tbl_PlanilhaB[[#This Row],[Data Início Planej.]]&gt;=TODAY()),"Não iniciado",IF(OR(AND(tbl_PlanilhaB[[#This Row],[% Finalizado]]=0,tbl_PlanilhaB[[#This Row],[Data Início Planej.]]&lt;=TODAY()),G211&lt;TODAY()),"Atrasado",IF(AND(H211="",E211&lt;&gt;"",E211&lt;=TODAY()),"Atrasado","Em andamento"))))</f>
        <v>Concluído</v>
      </c>
      <c r="M211" s="53"/>
      <c r="N211" s="54"/>
      <c r="O211" s="38">
        <f>tbl_PlanilhaB[[#This Row],[Data Fim Planej.]]-tbl_PlanilhaB[[#This Row],[Data Início Planej.]]</f>
        <v>1</v>
      </c>
      <c r="P211" s="38">
        <f>IFERROR(tbl_PlanilhaB[[#This Row],[Data Fim Real]]-tbl_PlanilhaB[[#This Row],[Data Início Real]],tbl_PlanilhaB[[#This Row],[Data Fim Planej.]]-tbl_PlanilhaB[[#This Row],[Data Início Planej.]])</f>
        <v>3</v>
      </c>
      <c r="Q21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212" spans="1:17" ht="27">
      <c r="A212" s="62" t="s">
        <v>756</v>
      </c>
      <c r="B212" s="26" t="s">
        <v>199</v>
      </c>
      <c r="C212" s="26" t="s">
        <v>187</v>
      </c>
      <c r="D212" s="34" t="s">
        <v>177</v>
      </c>
      <c r="E212" s="35">
        <v>45721</v>
      </c>
      <c r="F212" s="36">
        <v>1</v>
      </c>
      <c r="G212" s="40">
        <f t="shared" si="13"/>
        <v>45722</v>
      </c>
      <c r="H212" s="35">
        <v>45721</v>
      </c>
      <c r="I212" s="36">
        <v>1</v>
      </c>
      <c r="J212" s="29">
        <f t="shared" si="12"/>
        <v>45722</v>
      </c>
      <c r="K212" s="37">
        <v>1</v>
      </c>
      <c r="L212" s="28" t="str">
        <f ca="1">IF(K212=1,"Concluído",IF(AND(tbl_PlanilhaB[[#This Row],[% Finalizado]]=0,tbl_PlanilhaB[[#This Row],[Data Início Planej.]]&gt;=TODAY()),"Não iniciado",IF(OR(AND(tbl_PlanilhaB[[#This Row],[% Finalizado]]=0,tbl_PlanilhaB[[#This Row],[Data Início Planej.]]&lt;=TODAY()),G212&lt;TODAY()),"Atrasado",IF(AND(H212="",E212&lt;&gt;"",E212&lt;=TODAY()),"Atrasado","Em andamento"))))</f>
        <v>Concluído</v>
      </c>
      <c r="M212" s="53"/>
      <c r="N212" s="54"/>
      <c r="O212" s="38">
        <f>tbl_PlanilhaB[[#This Row],[Data Fim Planej.]]-tbl_PlanilhaB[[#This Row],[Data Início Planej.]]</f>
        <v>1</v>
      </c>
      <c r="P212" s="38">
        <f>IFERROR(tbl_PlanilhaB[[#This Row],[Data Fim Real]]-tbl_PlanilhaB[[#This Row],[Data Início Real]],tbl_PlanilhaB[[#This Row],[Data Fim Planej.]]-tbl_PlanilhaB[[#This Row],[Data Início Planej.]])</f>
        <v>1</v>
      </c>
      <c r="Q21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13" spans="1:17" ht="40.5">
      <c r="A213" s="62" t="s">
        <v>757</v>
      </c>
      <c r="B213" s="26" t="s">
        <v>188</v>
      </c>
      <c r="C213" s="26" t="s">
        <v>758</v>
      </c>
      <c r="D213" s="34" t="s">
        <v>166</v>
      </c>
      <c r="E213" s="35">
        <v>45723</v>
      </c>
      <c r="F213" s="36">
        <v>1</v>
      </c>
      <c r="G213" s="40">
        <f t="shared" si="13"/>
        <v>45726</v>
      </c>
      <c r="H213" s="35">
        <v>45723</v>
      </c>
      <c r="I213" s="36">
        <v>0</v>
      </c>
      <c r="J213" s="29">
        <f t="shared" si="12"/>
        <v>45723</v>
      </c>
      <c r="K213" s="37">
        <v>1</v>
      </c>
      <c r="L213" s="28" t="str">
        <f ca="1">IF(K213=1,"Concluído",IF(AND(tbl_PlanilhaB[[#This Row],[% Finalizado]]=0,tbl_PlanilhaB[[#This Row],[Data Início Planej.]]&gt;=TODAY()),"Não iniciado",IF(OR(AND(tbl_PlanilhaB[[#This Row],[% Finalizado]]=0,tbl_PlanilhaB[[#This Row],[Data Início Planej.]]&lt;=TODAY()),G213&lt;TODAY()),"Atrasado",IF(AND(H213="",E213&lt;&gt;"",E213&lt;=TODAY()),"Atrasado","Em andamento"))))</f>
        <v>Concluído</v>
      </c>
      <c r="M213" s="53"/>
      <c r="N213" s="54"/>
      <c r="O213" s="38">
        <f>tbl_PlanilhaB[[#This Row],[Data Fim Planej.]]-tbl_PlanilhaB[[#This Row],[Data Início Planej.]]</f>
        <v>3</v>
      </c>
      <c r="P213" s="38">
        <f>IFERROR(tbl_PlanilhaB[[#This Row],[Data Fim Real]]-tbl_PlanilhaB[[#This Row],[Data Início Real]],tbl_PlanilhaB[[#This Row],[Data Fim Planej.]]-tbl_PlanilhaB[[#This Row],[Data Início Planej.]])</f>
        <v>0</v>
      </c>
      <c r="Q21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214" spans="1:17" ht="67.5">
      <c r="A214" s="62" t="s">
        <v>759</v>
      </c>
      <c r="B214" s="26" t="s">
        <v>191</v>
      </c>
      <c r="C214" s="26" t="s">
        <v>192</v>
      </c>
      <c r="D214" s="34" t="s">
        <v>166</v>
      </c>
      <c r="E214" s="35">
        <v>45733</v>
      </c>
      <c r="F214" s="36">
        <v>10</v>
      </c>
      <c r="G214" s="40">
        <f t="shared" si="13"/>
        <v>45747</v>
      </c>
      <c r="H214" s="35">
        <v>45733</v>
      </c>
      <c r="I214" s="36">
        <v>10</v>
      </c>
      <c r="J214" s="29">
        <f t="shared" si="12"/>
        <v>45747</v>
      </c>
      <c r="K214" s="37">
        <v>1</v>
      </c>
      <c r="L214" s="28" t="str">
        <f ca="1">IF(K214=1,"Concluído",IF(AND(tbl_PlanilhaB[[#This Row],[% Finalizado]]=0,tbl_PlanilhaB[[#This Row],[Data Início Planej.]]&gt;=TODAY()),"Não iniciado",IF(OR(AND(tbl_PlanilhaB[[#This Row],[% Finalizado]]=0,tbl_PlanilhaB[[#This Row],[Data Início Planej.]]&lt;=TODAY()),G214&lt;TODAY()),"Atrasado",IF(AND(H214="",E214&lt;&gt;"",E214&lt;=TODAY()),"Atrasado","Em andamento"))))</f>
        <v>Concluído</v>
      </c>
      <c r="M214" s="53"/>
      <c r="N214" s="54"/>
      <c r="O214" s="38">
        <f>tbl_PlanilhaB[[#This Row],[Data Fim Planej.]]-tbl_PlanilhaB[[#This Row],[Data Início Planej.]]</f>
        <v>14</v>
      </c>
      <c r="P214" s="38">
        <f>IFERROR(tbl_PlanilhaB[[#This Row],[Data Fim Real]]-tbl_PlanilhaB[[#This Row],[Data Início Real]],tbl_PlanilhaB[[#This Row],[Data Fim Planej.]]-tbl_PlanilhaB[[#This Row],[Data Início Planej.]])</f>
        <v>14</v>
      </c>
      <c r="Q21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14</v>
      </c>
    </row>
    <row r="215" spans="1:17" ht="54">
      <c r="A215" s="62" t="s">
        <v>760</v>
      </c>
      <c r="B215" s="26" t="s">
        <v>193</v>
      </c>
      <c r="C215" s="26" t="s">
        <v>761</v>
      </c>
      <c r="D215" s="34" t="s">
        <v>166</v>
      </c>
      <c r="E215" s="35">
        <v>45727</v>
      </c>
      <c r="F215" s="36">
        <v>5</v>
      </c>
      <c r="G215" s="40">
        <f t="shared" si="13"/>
        <v>45734</v>
      </c>
      <c r="H215" s="35">
        <v>45727</v>
      </c>
      <c r="I215" s="36">
        <v>5</v>
      </c>
      <c r="J215" s="29">
        <f t="shared" ref="J215:J242" si="14">IF(I215="","",WORKDAY(H215,I215))</f>
        <v>45734</v>
      </c>
      <c r="K215" s="37">
        <v>1</v>
      </c>
      <c r="L215" s="28" t="str">
        <f ca="1">IF(K215=1,"Concluído",IF(AND(tbl_PlanilhaB[[#This Row],[% Finalizado]]=0,tbl_PlanilhaB[[#This Row],[Data Início Planej.]]&gt;=TODAY()),"Não iniciado",IF(OR(AND(tbl_PlanilhaB[[#This Row],[% Finalizado]]=0,tbl_PlanilhaB[[#This Row],[Data Início Planej.]]&lt;=TODAY()),G215&lt;TODAY()),"Atrasado",IF(AND(H215="",E215&lt;&gt;"",E215&lt;=TODAY()),"Atrasado","Em andamento"))))</f>
        <v>Concluído</v>
      </c>
      <c r="M215" s="53"/>
      <c r="N215" s="54"/>
      <c r="O215" s="38">
        <f>tbl_PlanilhaB[[#This Row],[Data Fim Planej.]]-tbl_PlanilhaB[[#This Row],[Data Início Planej.]]</f>
        <v>7</v>
      </c>
      <c r="P215" s="38">
        <f>IFERROR(tbl_PlanilhaB[[#This Row],[Data Fim Real]]-tbl_PlanilhaB[[#This Row],[Data Início Real]],tbl_PlanilhaB[[#This Row],[Data Fim Planej.]]-tbl_PlanilhaB[[#This Row],[Data Início Planej.]])</f>
        <v>7</v>
      </c>
      <c r="Q21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216" spans="1:17" ht="54">
      <c r="A216" s="62" t="s">
        <v>762</v>
      </c>
      <c r="B216" s="26" t="s">
        <v>193</v>
      </c>
      <c r="C216" s="26" t="s">
        <v>763</v>
      </c>
      <c r="D216" s="34" t="s">
        <v>166</v>
      </c>
      <c r="E216" s="35">
        <v>45734</v>
      </c>
      <c r="F216" s="36">
        <v>3</v>
      </c>
      <c r="G216" s="40">
        <f t="shared" si="13"/>
        <v>45737</v>
      </c>
      <c r="H216" s="35">
        <v>45734</v>
      </c>
      <c r="I216" s="36">
        <v>3</v>
      </c>
      <c r="J216" s="29">
        <f t="shared" si="14"/>
        <v>45737</v>
      </c>
      <c r="K216" s="37">
        <v>1</v>
      </c>
      <c r="L216" s="28" t="str">
        <f ca="1">IF(K216=1,"Concluído",IF(AND(tbl_PlanilhaB[[#This Row],[% Finalizado]]=0,tbl_PlanilhaB[[#This Row],[Data Início Planej.]]&gt;=TODAY()),"Não iniciado",IF(OR(AND(tbl_PlanilhaB[[#This Row],[% Finalizado]]=0,tbl_PlanilhaB[[#This Row],[Data Início Planej.]]&lt;=TODAY()),G216&lt;TODAY()),"Atrasado",IF(AND(H216="",E216&lt;&gt;"",E216&lt;=TODAY()),"Atrasado","Em andamento"))))</f>
        <v>Concluído</v>
      </c>
      <c r="M216" s="53"/>
      <c r="N216" s="54"/>
      <c r="O216" s="38">
        <f>tbl_PlanilhaB[[#This Row],[Data Fim Planej.]]-tbl_PlanilhaB[[#This Row],[Data Início Planej.]]</f>
        <v>3</v>
      </c>
      <c r="P216" s="38">
        <f>IFERROR(tbl_PlanilhaB[[#This Row],[Data Fim Real]]-tbl_PlanilhaB[[#This Row],[Data Início Real]],tbl_PlanilhaB[[#This Row],[Data Fim Planej.]]-tbl_PlanilhaB[[#This Row],[Data Início Planej.]])</f>
        <v>3</v>
      </c>
      <c r="Q21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217" spans="1:17" ht="67.5">
      <c r="A217" s="62" t="s">
        <v>764</v>
      </c>
      <c r="B217" s="26" t="s">
        <v>195</v>
      </c>
      <c r="C217" s="26" t="s">
        <v>196</v>
      </c>
      <c r="D217" s="34" t="s">
        <v>166</v>
      </c>
      <c r="E217" s="35">
        <v>45744</v>
      </c>
      <c r="F217" s="36">
        <v>1</v>
      </c>
      <c r="G217" s="40">
        <f t="shared" si="13"/>
        <v>45747</v>
      </c>
      <c r="H217" s="35">
        <v>45744</v>
      </c>
      <c r="I217" s="36">
        <v>0</v>
      </c>
      <c r="J217" s="29">
        <f t="shared" si="14"/>
        <v>45744</v>
      </c>
      <c r="K217" s="37">
        <v>1</v>
      </c>
      <c r="L217" s="28" t="str">
        <f ca="1">IF(K217=1,"Concluído",IF(AND(tbl_PlanilhaB[[#This Row],[% Finalizado]]=0,tbl_PlanilhaB[[#This Row],[Data Início Planej.]]&gt;=TODAY()),"Não iniciado",IF(OR(AND(tbl_PlanilhaB[[#This Row],[% Finalizado]]=0,tbl_PlanilhaB[[#This Row],[Data Início Planej.]]&lt;=TODAY()),G217&lt;TODAY()),"Atrasado",IF(AND(H217="",E217&lt;&gt;"",E217&lt;=TODAY()),"Atrasado","Em andamento"))))</f>
        <v>Concluído</v>
      </c>
      <c r="M217" s="53"/>
      <c r="N217" s="54"/>
      <c r="O217" s="38">
        <f>tbl_PlanilhaB[[#This Row],[Data Fim Planej.]]-tbl_PlanilhaB[[#This Row],[Data Início Planej.]]</f>
        <v>3</v>
      </c>
      <c r="P217" s="38">
        <f>IFERROR(tbl_PlanilhaB[[#This Row],[Data Fim Real]]-tbl_PlanilhaB[[#This Row],[Data Início Real]],tbl_PlanilhaB[[#This Row],[Data Fim Planej.]]-tbl_PlanilhaB[[#This Row],[Data Início Planej.]])</f>
        <v>0</v>
      </c>
      <c r="Q21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218" spans="1:17" ht="54">
      <c r="A218" s="62" t="s">
        <v>765</v>
      </c>
      <c r="B218" s="26" t="s">
        <v>197</v>
      </c>
      <c r="C218" s="26" t="s">
        <v>766</v>
      </c>
      <c r="D218" s="34" t="s">
        <v>166</v>
      </c>
      <c r="E218" s="35">
        <v>45750</v>
      </c>
      <c r="F218" s="36">
        <v>4</v>
      </c>
      <c r="G218" s="40">
        <f t="shared" si="13"/>
        <v>45756</v>
      </c>
      <c r="H218" s="35">
        <v>45750</v>
      </c>
      <c r="I218" s="36">
        <v>4</v>
      </c>
      <c r="J218" s="29">
        <f t="shared" si="14"/>
        <v>45756</v>
      </c>
      <c r="K218" s="37">
        <v>1</v>
      </c>
      <c r="L218" s="28" t="str">
        <f ca="1">IF(K218=1,"Concluído",IF(AND(tbl_PlanilhaB[[#This Row],[% Finalizado]]=0,tbl_PlanilhaB[[#This Row],[Data Início Planej.]]&gt;=TODAY()),"Não iniciado",IF(OR(AND(tbl_PlanilhaB[[#This Row],[% Finalizado]]=0,tbl_PlanilhaB[[#This Row],[Data Início Planej.]]&lt;=TODAY()),G218&lt;TODAY()),"Atrasado",IF(AND(H218="",E218&lt;&gt;"",E218&lt;=TODAY()),"Atrasado","Em andamento"))))</f>
        <v>Concluído</v>
      </c>
      <c r="M218" s="53"/>
      <c r="N218" s="54"/>
      <c r="O218" s="38">
        <f>tbl_PlanilhaB[[#This Row],[Data Fim Planej.]]-tbl_PlanilhaB[[#This Row],[Data Início Planej.]]</f>
        <v>6</v>
      </c>
      <c r="P218" s="38">
        <f>IFERROR(tbl_PlanilhaB[[#This Row],[Data Fim Real]]-tbl_PlanilhaB[[#This Row],[Data Início Real]],tbl_PlanilhaB[[#This Row],[Data Fim Planej.]]-tbl_PlanilhaB[[#This Row],[Data Início Planej.]])</f>
        <v>6</v>
      </c>
      <c r="Q21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6</v>
      </c>
    </row>
    <row r="219" spans="1:17" ht="54">
      <c r="A219" s="62" t="s">
        <v>767</v>
      </c>
      <c r="B219" s="26" t="s">
        <v>197</v>
      </c>
      <c r="C219" s="26" t="s">
        <v>768</v>
      </c>
      <c r="D219" s="34" t="s">
        <v>166</v>
      </c>
      <c r="E219" s="35">
        <v>45757</v>
      </c>
      <c r="F219" s="36">
        <v>3</v>
      </c>
      <c r="G219" s="40">
        <f t="shared" si="13"/>
        <v>45762</v>
      </c>
      <c r="H219" s="35">
        <v>45757</v>
      </c>
      <c r="I219" s="36">
        <v>3</v>
      </c>
      <c r="J219" s="29">
        <f t="shared" si="14"/>
        <v>45762</v>
      </c>
      <c r="K219" s="37">
        <v>1</v>
      </c>
      <c r="L219" s="28" t="str">
        <f ca="1">IF(K219=1,"Concluído",IF(AND(tbl_PlanilhaB[[#This Row],[% Finalizado]]=0,tbl_PlanilhaB[[#This Row],[Data Início Planej.]]&gt;=TODAY()),"Não iniciado",IF(OR(AND(tbl_PlanilhaB[[#This Row],[% Finalizado]]=0,tbl_PlanilhaB[[#This Row],[Data Início Planej.]]&lt;=TODAY()),G219&lt;TODAY()),"Atrasado",IF(AND(H219="",E219&lt;&gt;"",E219&lt;=TODAY()),"Atrasado","Em andamento"))))</f>
        <v>Concluído</v>
      </c>
      <c r="M219" s="53"/>
      <c r="N219" s="54"/>
      <c r="O219" s="38">
        <f>tbl_PlanilhaB[[#This Row],[Data Fim Planej.]]-tbl_PlanilhaB[[#This Row],[Data Início Planej.]]</f>
        <v>5</v>
      </c>
      <c r="P219" s="38">
        <f>IFERROR(tbl_PlanilhaB[[#This Row],[Data Fim Real]]-tbl_PlanilhaB[[#This Row],[Data Início Real]],tbl_PlanilhaB[[#This Row],[Data Fim Planej.]]-tbl_PlanilhaB[[#This Row],[Data Início Planej.]])</f>
        <v>5</v>
      </c>
      <c r="Q21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220" spans="1:17" ht="27">
      <c r="A220" s="62" t="s">
        <v>769</v>
      </c>
      <c r="B220" s="26" t="s">
        <v>197</v>
      </c>
      <c r="C220" s="26" t="s">
        <v>770</v>
      </c>
      <c r="D220" s="34" t="s">
        <v>166</v>
      </c>
      <c r="E220" s="35">
        <v>45763</v>
      </c>
      <c r="F220" s="36">
        <v>3</v>
      </c>
      <c r="G220" s="40">
        <f t="shared" si="13"/>
        <v>45768</v>
      </c>
      <c r="H220" s="35">
        <v>45763</v>
      </c>
      <c r="I220" s="36">
        <v>1</v>
      </c>
      <c r="J220" s="29">
        <f t="shared" si="14"/>
        <v>45764</v>
      </c>
      <c r="K220" s="37">
        <v>1</v>
      </c>
      <c r="L220" s="28" t="str">
        <f ca="1">IF(K220=1,"Concluído",IF(AND(tbl_PlanilhaB[[#This Row],[% Finalizado]]=0,tbl_PlanilhaB[[#This Row],[Data Início Planej.]]&gt;=TODAY()),"Não iniciado",IF(OR(AND(tbl_PlanilhaB[[#This Row],[% Finalizado]]=0,tbl_PlanilhaB[[#This Row],[Data Início Planej.]]&lt;=TODAY()),G220&lt;TODAY()),"Atrasado",IF(AND(H220="",E220&lt;&gt;"",E220&lt;=TODAY()),"Atrasado","Em andamento"))))</f>
        <v>Concluído</v>
      </c>
      <c r="M220" s="53"/>
      <c r="N220" s="54"/>
      <c r="O220" s="38">
        <f>tbl_PlanilhaB[[#This Row],[Data Fim Planej.]]-tbl_PlanilhaB[[#This Row],[Data Início Planej.]]</f>
        <v>5</v>
      </c>
      <c r="P220" s="38">
        <f>IFERROR(tbl_PlanilhaB[[#This Row],[Data Fim Real]]-tbl_PlanilhaB[[#This Row],[Data Início Real]],tbl_PlanilhaB[[#This Row],[Data Fim Planej.]]-tbl_PlanilhaB[[#This Row],[Data Início Planej.]])</f>
        <v>1</v>
      </c>
      <c r="Q22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21" spans="1:17">
      <c r="A221" s="62" t="s">
        <v>771</v>
      </c>
      <c r="B221" s="26" t="s">
        <v>186</v>
      </c>
      <c r="C221" s="26" t="s">
        <v>187</v>
      </c>
      <c r="D221" s="34" t="s">
        <v>146</v>
      </c>
      <c r="E221" s="35">
        <v>45720</v>
      </c>
      <c r="F221" s="36">
        <v>8</v>
      </c>
      <c r="G221" s="40">
        <f t="shared" si="13"/>
        <v>45730</v>
      </c>
      <c r="H221" s="35">
        <v>45720</v>
      </c>
      <c r="I221" s="36">
        <v>8</v>
      </c>
      <c r="J221" s="29">
        <f t="shared" si="14"/>
        <v>45730</v>
      </c>
      <c r="K221" s="37">
        <v>1</v>
      </c>
      <c r="L221" s="28" t="str">
        <f ca="1">IF(K221=1,"Concluído",IF(AND(tbl_PlanilhaB[[#This Row],[% Finalizado]]=0,tbl_PlanilhaB[[#This Row],[Data Início Planej.]]&gt;=TODAY()),"Não iniciado",IF(OR(AND(tbl_PlanilhaB[[#This Row],[% Finalizado]]=0,tbl_PlanilhaB[[#This Row],[Data Início Planej.]]&lt;=TODAY()),G221&lt;TODAY()),"Atrasado",IF(AND(H221="",E221&lt;&gt;"",E221&lt;=TODAY()),"Atrasado","Em andamento"))))</f>
        <v>Concluído</v>
      </c>
      <c r="M221" s="53"/>
      <c r="N221" s="54"/>
      <c r="O221" s="38">
        <f>tbl_PlanilhaB[[#This Row],[Data Fim Planej.]]-tbl_PlanilhaB[[#This Row],[Data Início Planej.]]</f>
        <v>10</v>
      </c>
      <c r="P221" s="38">
        <f>IFERROR(tbl_PlanilhaB[[#This Row],[Data Fim Real]]-tbl_PlanilhaB[[#This Row],[Data Início Real]],tbl_PlanilhaB[[#This Row],[Data Fim Planej.]]-tbl_PlanilhaB[[#This Row],[Data Início Planej.]])</f>
        <v>10</v>
      </c>
      <c r="Q22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10</v>
      </c>
    </row>
    <row r="222" spans="1:17" ht="27">
      <c r="A222" s="62" t="s">
        <v>772</v>
      </c>
      <c r="B222" s="26" t="s">
        <v>200</v>
      </c>
      <c r="C222" s="26" t="s">
        <v>773</v>
      </c>
      <c r="D222" s="34" t="s">
        <v>202</v>
      </c>
      <c r="E222" s="35">
        <v>45712</v>
      </c>
      <c r="F222" s="36">
        <v>2</v>
      </c>
      <c r="G222" s="40">
        <f t="shared" si="13"/>
        <v>45714</v>
      </c>
      <c r="H222" s="35">
        <v>45712</v>
      </c>
      <c r="I222" s="36">
        <v>2</v>
      </c>
      <c r="J222" s="29">
        <f t="shared" si="14"/>
        <v>45714</v>
      </c>
      <c r="K222" s="37">
        <v>1</v>
      </c>
      <c r="L222" s="28" t="str">
        <f ca="1">IF(K222=1,"Concluído",IF(AND(tbl_PlanilhaB[[#This Row],[% Finalizado]]=0,tbl_PlanilhaB[[#This Row],[Data Início Planej.]]&gt;=TODAY()),"Não iniciado",IF(OR(AND(tbl_PlanilhaB[[#This Row],[% Finalizado]]=0,tbl_PlanilhaB[[#This Row],[Data Início Planej.]]&lt;=TODAY()),G222&lt;TODAY()),"Atrasado",IF(AND(H222="",E222&lt;&gt;"",E222&lt;=TODAY()),"Atrasado","Em andamento"))))</f>
        <v>Concluído</v>
      </c>
      <c r="M222" s="53"/>
      <c r="N222" s="54"/>
      <c r="O222" s="38">
        <f>tbl_PlanilhaB[[#This Row],[Data Fim Planej.]]-tbl_PlanilhaB[[#This Row],[Data Início Planej.]]</f>
        <v>2</v>
      </c>
      <c r="P222" s="38">
        <f>IFERROR(tbl_PlanilhaB[[#This Row],[Data Fim Real]]-tbl_PlanilhaB[[#This Row],[Data Início Real]],tbl_PlanilhaB[[#This Row],[Data Fim Planej.]]-tbl_PlanilhaB[[#This Row],[Data Início Planej.]])</f>
        <v>2</v>
      </c>
      <c r="Q22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223" spans="1:17" ht="27">
      <c r="A223" s="62" t="s">
        <v>774</v>
      </c>
      <c r="B223" s="26" t="s">
        <v>200</v>
      </c>
      <c r="C223" s="26" t="s">
        <v>775</v>
      </c>
      <c r="D223" s="34" t="s">
        <v>202</v>
      </c>
      <c r="E223" s="35">
        <v>45714</v>
      </c>
      <c r="F223" s="36">
        <v>1</v>
      </c>
      <c r="G223" s="40">
        <f t="shared" si="13"/>
        <v>45715</v>
      </c>
      <c r="H223" s="35">
        <v>45714</v>
      </c>
      <c r="I223" s="36">
        <v>1</v>
      </c>
      <c r="J223" s="29">
        <f t="shared" si="14"/>
        <v>45715</v>
      </c>
      <c r="K223" s="37">
        <v>1</v>
      </c>
      <c r="L223" s="28" t="str">
        <f ca="1">IF(K223=1,"Concluído",IF(AND(tbl_PlanilhaB[[#This Row],[% Finalizado]]=0,tbl_PlanilhaB[[#This Row],[Data Início Planej.]]&gt;=TODAY()),"Não iniciado",IF(OR(AND(tbl_PlanilhaB[[#This Row],[% Finalizado]]=0,tbl_PlanilhaB[[#This Row],[Data Início Planej.]]&lt;=TODAY()),G223&lt;TODAY()),"Atrasado",IF(AND(H223="",E223&lt;&gt;"",E223&lt;=TODAY()),"Atrasado","Em andamento"))))</f>
        <v>Concluído</v>
      </c>
      <c r="M223" s="53"/>
      <c r="N223" s="54"/>
      <c r="O223" s="38">
        <f>tbl_PlanilhaB[[#This Row],[Data Fim Planej.]]-tbl_PlanilhaB[[#This Row],[Data Início Planej.]]</f>
        <v>1</v>
      </c>
      <c r="P223" s="38">
        <f>IFERROR(tbl_PlanilhaB[[#This Row],[Data Fim Real]]-tbl_PlanilhaB[[#This Row],[Data Início Real]],tbl_PlanilhaB[[#This Row],[Data Fim Planej.]]-tbl_PlanilhaB[[#This Row],[Data Início Planej.]])</f>
        <v>1</v>
      </c>
      <c r="Q22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24" spans="1:17" ht="27">
      <c r="A224" s="62" t="s">
        <v>776</v>
      </c>
      <c r="B224" s="26" t="s">
        <v>200</v>
      </c>
      <c r="C224" s="26" t="s">
        <v>777</v>
      </c>
      <c r="D224" s="34" t="s">
        <v>202</v>
      </c>
      <c r="E224" s="35">
        <v>45715</v>
      </c>
      <c r="F224" s="36">
        <v>1</v>
      </c>
      <c r="G224" s="40">
        <f t="shared" si="13"/>
        <v>45716</v>
      </c>
      <c r="H224" s="35">
        <v>45715</v>
      </c>
      <c r="I224" s="36">
        <v>1</v>
      </c>
      <c r="J224" s="29">
        <f t="shared" si="14"/>
        <v>45716</v>
      </c>
      <c r="K224" s="37">
        <v>1</v>
      </c>
      <c r="L224" s="28" t="str">
        <f ca="1">IF(K224=1,"Concluído",IF(AND(tbl_PlanilhaB[[#This Row],[% Finalizado]]=0,tbl_PlanilhaB[[#This Row],[Data Início Planej.]]&gt;=TODAY()),"Não iniciado",IF(OR(AND(tbl_PlanilhaB[[#This Row],[% Finalizado]]=0,tbl_PlanilhaB[[#This Row],[Data Início Planej.]]&lt;=TODAY()),G224&lt;TODAY()),"Atrasado",IF(AND(H224="",E224&lt;&gt;"",E224&lt;=TODAY()),"Atrasado","Em andamento"))))</f>
        <v>Concluído</v>
      </c>
      <c r="M224" s="53"/>
      <c r="N224" s="54"/>
      <c r="O224" s="38">
        <f>tbl_PlanilhaB[[#This Row],[Data Fim Planej.]]-tbl_PlanilhaB[[#This Row],[Data Início Planej.]]</f>
        <v>1</v>
      </c>
      <c r="P224" s="38">
        <f>IFERROR(tbl_PlanilhaB[[#This Row],[Data Fim Real]]-tbl_PlanilhaB[[#This Row],[Data Início Real]],tbl_PlanilhaB[[#This Row],[Data Fim Planej.]]-tbl_PlanilhaB[[#This Row],[Data Início Planej.]])</f>
        <v>1</v>
      </c>
      <c r="Q22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25" spans="1:17" ht="27">
      <c r="A225" s="62" t="s">
        <v>778</v>
      </c>
      <c r="B225" s="26" t="s">
        <v>200</v>
      </c>
      <c r="C225" s="26" t="s">
        <v>779</v>
      </c>
      <c r="D225" s="34" t="s">
        <v>202</v>
      </c>
      <c r="E225" s="35">
        <v>45716</v>
      </c>
      <c r="F225" s="36">
        <v>1</v>
      </c>
      <c r="G225" s="40">
        <f t="shared" si="13"/>
        <v>45719</v>
      </c>
      <c r="H225" s="35">
        <v>45716</v>
      </c>
      <c r="I225" s="36">
        <v>3</v>
      </c>
      <c r="J225" s="29">
        <f t="shared" si="14"/>
        <v>45721</v>
      </c>
      <c r="K225" s="37">
        <v>1</v>
      </c>
      <c r="L225" s="28" t="str">
        <f ca="1">IF(K225=1,"Concluído",IF(AND(tbl_PlanilhaB[[#This Row],[% Finalizado]]=0,tbl_PlanilhaB[[#This Row],[Data Início Planej.]]&gt;=TODAY()),"Não iniciado",IF(OR(AND(tbl_PlanilhaB[[#This Row],[% Finalizado]]=0,tbl_PlanilhaB[[#This Row],[Data Início Planej.]]&lt;=TODAY()),G225&lt;TODAY()),"Atrasado",IF(AND(H225="",E225&lt;&gt;"",E225&lt;=TODAY()),"Atrasado","Em andamento"))))</f>
        <v>Concluído</v>
      </c>
      <c r="M225" s="53"/>
      <c r="N225" s="54"/>
      <c r="O225" s="38">
        <f>tbl_PlanilhaB[[#This Row],[Data Fim Planej.]]-tbl_PlanilhaB[[#This Row],[Data Início Planej.]]</f>
        <v>3</v>
      </c>
      <c r="P225" s="38">
        <f>IFERROR(tbl_PlanilhaB[[#This Row],[Data Fim Real]]-tbl_PlanilhaB[[#This Row],[Data Início Real]],tbl_PlanilhaB[[#This Row],[Data Fim Planej.]]-tbl_PlanilhaB[[#This Row],[Data Início Planej.]])</f>
        <v>5</v>
      </c>
      <c r="Q22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226" spans="1:17" ht="27">
      <c r="A226" s="62" t="s">
        <v>780</v>
      </c>
      <c r="B226" s="26" t="s">
        <v>200</v>
      </c>
      <c r="C226" s="26" t="s">
        <v>781</v>
      </c>
      <c r="D226" s="34" t="s">
        <v>202</v>
      </c>
      <c r="E226" s="35">
        <v>45722</v>
      </c>
      <c r="F226" s="36">
        <v>1</v>
      </c>
      <c r="G226" s="40">
        <f t="shared" si="13"/>
        <v>45723</v>
      </c>
      <c r="H226" s="35">
        <v>45722</v>
      </c>
      <c r="I226" s="36">
        <v>1</v>
      </c>
      <c r="J226" s="29">
        <f t="shared" si="14"/>
        <v>45723</v>
      </c>
      <c r="K226" s="37">
        <v>1</v>
      </c>
      <c r="L226" s="28" t="str">
        <f ca="1">IF(K226=1,"Concluído",IF(AND(tbl_PlanilhaB[[#This Row],[% Finalizado]]=0,tbl_PlanilhaB[[#This Row],[Data Início Planej.]]&gt;=TODAY()),"Não iniciado",IF(OR(AND(tbl_PlanilhaB[[#This Row],[% Finalizado]]=0,tbl_PlanilhaB[[#This Row],[Data Início Planej.]]&lt;=TODAY()),G226&lt;TODAY()),"Atrasado",IF(AND(H226="",E226&lt;&gt;"",E226&lt;=TODAY()),"Atrasado","Em andamento"))))</f>
        <v>Concluído</v>
      </c>
      <c r="M226" s="53"/>
      <c r="N226" s="54"/>
      <c r="O226" s="38">
        <f>tbl_PlanilhaB[[#This Row],[Data Fim Planej.]]-tbl_PlanilhaB[[#This Row],[Data Início Planej.]]</f>
        <v>1</v>
      </c>
      <c r="P226" s="38">
        <f>IFERROR(tbl_PlanilhaB[[#This Row],[Data Fim Real]]-tbl_PlanilhaB[[#This Row],[Data Início Real]],tbl_PlanilhaB[[#This Row],[Data Fim Planej.]]-tbl_PlanilhaB[[#This Row],[Data Início Planej.]])</f>
        <v>1</v>
      </c>
      <c r="Q22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27" spans="1:17" ht="27">
      <c r="A227" s="62" t="s">
        <v>782</v>
      </c>
      <c r="B227" s="26" t="s">
        <v>200</v>
      </c>
      <c r="C227" s="26" t="s">
        <v>783</v>
      </c>
      <c r="D227" s="34" t="s">
        <v>202</v>
      </c>
      <c r="E227" s="35">
        <v>45723</v>
      </c>
      <c r="F227" s="36">
        <v>3</v>
      </c>
      <c r="G227" s="40">
        <f t="shared" ref="G227:G230" si="15">IF(F227="","",WORKDAY(E227,F227))</f>
        <v>45728</v>
      </c>
      <c r="H227" s="35">
        <v>45723</v>
      </c>
      <c r="I227" s="36">
        <v>3</v>
      </c>
      <c r="J227" s="29">
        <f t="shared" si="14"/>
        <v>45728</v>
      </c>
      <c r="K227" s="37">
        <v>1</v>
      </c>
      <c r="L227" s="28" t="str">
        <f ca="1">IF(K227=1,"Concluído",IF(AND(tbl_PlanilhaB[[#This Row],[% Finalizado]]=0,tbl_PlanilhaB[[#This Row],[Data Início Planej.]]&gt;=TODAY()),"Não iniciado",IF(OR(AND(tbl_PlanilhaB[[#This Row],[% Finalizado]]=0,tbl_PlanilhaB[[#This Row],[Data Início Planej.]]&lt;=TODAY()),G227&lt;TODAY()),"Atrasado",IF(AND(H227="",E227&lt;&gt;"",E227&lt;=TODAY()),"Atrasado","Em andamento"))))</f>
        <v>Concluído</v>
      </c>
      <c r="M227" s="53"/>
      <c r="N227" s="54"/>
      <c r="O227" s="38">
        <f>tbl_PlanilhaB[[#This Row],[Data Fim Planej.]]-tbl_PlanilhaB[[#This Row],[Data Início Planej.]]</f>
        <v>5</v>
      </c>
      <c r="P227" s="38">
        <f>IFERROR(tbl_PlanilhaB[[#This Row],[Data Fim Real]]-tbl_PlanilhaB[[#This Row],[Data Início Real]],tbl_PlanilhaB[[#This Row],[Data Fim Planej.]]-tbl_PlanilhaB[[#This Row],[Data Início Planej.]])</f>
        <v>5</v>
      </c>
      <c r="Q22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228" spans="1:17" ht="27">
      <c r="A228" s="62" t="s">
        <v>784</v>
      </c>
      <c r="B228" s="26" t="s">
        <v>203</v>
      </c>
      <c r="C228" s="26" t="s">
        <v>187</v>
      </c>
      <c r="D228" s="34" t="s">
        <v>146</v>
      </c>
      <c r="E228" s="35">
        <v>45730</v>
      </c>
      <c r="F228" s="36">
        <v>5</v>
      </c>
      <c r="G228" s="40">
        <f t="shared" si="15"/>
        <v>45737</v>
      </c>
      <c r="H228" s="35">
        <v>45730</v>
      </c>
      <c r="I228" s="36">
        <v>5</v>
      </c>
      <c r="J228" s="29">
        <f t="shared" si="14"/>
        <v>45737</v>
      </c>
      <c r="K228" s="37">
        <v>1</v>
      </c>
      <c r="L228" s="28" t="str">
        <f ca="1">IF(K228=1,"Concluído",IF(AND(tbl_PlanilhaB[[#This Row],[% Finalizado]]=0,tbl_PlanilhaB[[#This Row],[Data Início Planej.]]&gt;=TODAY()),"Não iniciado",IF(OR(AND(tbl_PlanilhaB[[#This Row],[% Finalizado]]=0,tbl_PlanilhaB[[#This Row],[Data Início Planej.]]&lt;=TODAY()),G228&lt;TODAY()),"Atrasado",IF(AND(H228="",E228&lt;&gt;"",E228&lt;=TODAY()),"Atrasado","Em andamento"))))</f>
        <v>Concluído</v>
      </c>
      <c r="M228" s="53"/>
      <c r="N228" s="54"/>
      <c r="O228" s="38">
        <f>tbl_PlanilhaB[[#This Row],[Data Fim Planej.]]-tbl_PlanilhaB[[#This Row],[Data Início Planej.]]</f>
        <v>7</v>
      </c>
      <c r="P228" s="38">
        <f>IFERROR(tbl_PlanilhaB[[#This Row],[Data Fim Real]]-tbl_PlanilhaB[[#This Row],[Data Início Real]],tbl_PlanilhaB[[#This Row],[Data Fim Planej.]]-tbl_PlanilhaB[[#This Row],[Data Início Planej.]])</f>
        <v>7</v>
      </c>
      <c r="Q22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229" spans="1:17" ht="27">
      <c r="A229" s="62" t="s">
        <v>785</v>
      </c>
      <c r="B229" s="26" t="s">
        <v>208</v>
      </c>
      <c r="C229" s="26" t="s">
        <v>786</v>
      </c>
      <c r="D229" s="34" t="s">
        <v>146</v>
      </c>
      <c r="E229" s="35">
        <v>45737</v>
      </c>
      <c r="F229" s="36">
        <v>3</v>
      </c>
      <c r="G229" s="40">
        <f t="shared" si="15"/>
        <v>45742</v>
      </c>
      <c r="H229" s="35">
        <v>45737</v>
      </c>
      <c r="I229" s="36">
        <v>3</v>
      </c>
      <c r="J229" s="29">
        <f t="shared" si="14"/>
        <v>45742</v>
      </c>
      <c r="K229" s="37">
        <v>1</v>
      </c>
      <c r="L229" s="28" t="str">
        <f ca="1">IF(K229=1,"Concluído",IF(AND(tbl_PlanilhaB[[#This Row],[% Finalizado]]=0,tbl_PlanilhaB[[#This Row],[Data Início Planej.]]&gt;=TODAY()),"Não iniciado",IF(OR(AND(tbl_PlanilhaB[[#This Row],[% Finalizado]]=0,tbl_PlanilhaB[[#This Row],[Data Início Planej.]]&lt;=TODAY()),G229&lt;TODAY()),"Atrasado",IF(AND(H229="",E229&lt;&gt;"",E229&lt;=TODAY()),"Atrasado","Em andamento"))))</f>
        <v>Concluído</v>
      </c>
      <c r="M229" s="53"/>
      <c r="N229" s="54"/>
      <c r="O229" s="38">
        <f>tbl_PlanilhaB[[#This Row],[Data Fim Planej.]]-tbl_PlanilhaB[[#This Row],[Data Início Planej.]]</f>
        <v>5</v>
      </c>
      <c r="P229" s="38">
        <f>IFERROR(tbl_PlanilhaB[[#This Row],[Data Fim Real]]-tbl_PlanilhaB[[#This Row],[Data Início Real]],tbl_PlanilhaB[[#This Row],[Data Fim Planej.]]-tbl_PlanilhaB[[#This Row],[Data Início Planej.]])</f>
        <v>5</v>
      </c>
      <c r="Q22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230" spans="1:17">
      <c r="A230" s="62" t="s">
        <v>787</v>
      </c>
      <c r="B230" s="26" t="s">
        <v>210</v>
      </c>
      <c r="C230" s="26" t="s">
        <v>788</v>
      </c>
      <c r="D230" s="34" t="s">
        <v>146</v>
      </c>
      <c r="E230" s="35">
        <v>45742</v>
      </c>
      <c r="F230" s="36">
        <v>7</v>
      </c>
      <c r="G230" s="40">
        <f t="shared" si="15"/>
        <v>45751</v>
      </c>
      <c r="H230" s="35">
        <v>45742</v>
      </c>
      <c r="I230" s="36">
        <v>7</v>
      </c>
      <c r="J230" s="29">
        <f t="shared" si="14"/>
        <v>45751</v>
      </c>
      <c r="K230" s="37">
        <v>1</v>
      </c>
      <c r="L230" s="28" t="str">
        <f ca="1">IF(K230=1,"Concluído",IF(AND(tbl_PlanilhaB[[#This Row],[% Finalizado]]=0,tbl_PlanilhaB[[#This Row],[Data Início Planej.]]&gt;=TODAY()),"Não iniciado",IF(OR(AND(tbl_PlanilhaB[[#This Row],[% Finalizado]]=0,tbl_PlanilhaB[[#This Row],[Data Início Planej.]]&lt;=TODAY()),G230&lt;TODAY()),"Atrasado",IF(AND(H230="",E230&lt;&gt;"",E230&lt;=TODAY()),"Atrasado","Em andamento"))))</f>
        <v>Concluído</v>
      </c>
      <c r="M230" s="53"/>
      <c r="N230" s="54"/>
      <c r="O230" s="38">
        <f>tbl_PlanilhaB[[#This Row],[Data Fim Planej.]]-tbl_PlanilhaB[[#This Row],[Data Início Planej.]]</f>
        <v>9</v>
      </c>
      <c r="P230" s="38">
        <f>IFERROR(tbl_PlanilhaB[[#This Row],[Data Fim Real]]-tbl_PlanilhaB[[#This Row],[Data Início Real]],tbl_PlanilhaB[[#This Row],[Data Fim Planej.]]-tbl_PlanilhaB[[#This Row],[Data Início Planej.]])</f>
        <v>9</v>
      </c>
      <c r="Q23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9</v>
      </c>
    </row>
    <row r="231" spans="1:17" ht="27">
      <c r="A231" s="62" t="s">
        <v>789</v>
      </c>
      <c r="B231" s="26" t="s">
        <v>211</v>
      </c>
      <c r="C231" s="26" t="s">
        <v>790</v>
      </c>
      <c r="D231" s="34" t="s">
        <v>166</v>
      </c>
      <c r="E231" s="35">
        <v>45771</v>
      </c>
      <c r="F231" s="36">
        <v>1</v>
      </c>
      <c r="G231" s="40">
        <f>IF(F231="","",WORKDAY(tbl_PlanilhaB[[#This Row],[Data Início Planej.]],F231))</f>
        <v>45772</v>
      </c>
      <c r="H231" s="35">
        <v>45771</v>
      </c>
      <c r="I231" s="36">
        <v>1</v>
      </c>
      <c r="J231" s="29">
        <f t="shared" si="14"/>
        <v>45772</v>
      </c>
      <c r="K231" s="37">
        <v>1</v>
      </c>
      <c r="L231" s="28" t="str">
        <f ca="1">IF(K231=1,"Concluído",IF(AND(tbl_PlanilhaB[[#This Row],[% Finalizado]]=0,tbl_PlanilhaB[[#This Row],[Data Início Planej.]]&gt;=TODAY()),"Não iniciado",IF(OR(AND(tbl_PlanilhaB[[#This Row],[% Finalizado]]=0,tbl_PlanilhaB[[#This Row],[Data Início Planej.]]&lt;=TODAY()),G231&lt;TODAY()),"Atrasado",IF(AND(H231="",E231&lt;&gt;"",E231&lt;=TODAY()),"Atrasado","Em andamento"))))</f>
        <v>Concluído</v>
      </c>
      <c r="M231" s="53"/>
      <c r="N231" s="54"/>
      <c r="O231" s="38">
        <f>tbl_PlanilhaB[[#This Row],[Data Fim Planej.]]-tbl_PlanilhaB[[#This Row],[Data Início Planej.]]</f>
        <v>1</v>
      </c>
      <c r="P231" s="38">
        <f>IFERROR(tbl_PlanilhaB[[#This Row],[Data Fim Real]]-tbl_PlanilhaB[[#This Row],[Data Início Real]],tbl_PlanilhaB[[#This Row],[Data Fim Planej.]]-tbl_PlanilhaB[[#This Row],[Data Início Planej.]])</f>
        <v>1</v>
      </c>
      <c r="Q23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32" spans="1:17" ht="40.5">
      <c r="A232" s="62" t="s">
        <v>791</v>
      </c>
      <c r="B232" s="26" t="s">
        <v>213</v>
      </c>
      <c r="C232" s="26" t="s">
        <v>792</v>
      </c>
      <c r="D232" s="34" t="s">
        <v>166</v>
      </c>
      <c r="E232" s="35">
        <v>45784</v>
      </c>
      <c r="F232" s="36">
        <v>3</v>
      </c>
      <c r="G232" s="40">
        <f t="shared" ref="G232:G263" si="16">IF(F232="","",WORKDAY(E232,F232))</f>
        <v>45789</v>
      </c>
      <c r="H232" s="35">
        <v>45784</v>
      </c>
      <c r="I232" s="36">
        <v>3</v>
      </c>
      <c r="J232" s="29">
        <f t="shared" si="14"/>
        <v>45789</v>
      </c>
      <c r="K232" s="37">
        <v>1</v>
      </c>
      <c r="L232" s="28" t="str">
        <f ca="1">IF(K232=1,"Concluído",IF(AND(tbl_PlanilhaB[[#This Row],[% Finalizado]]=0,tbl_PlanilhaB[[#This Row],[Data Início Planej.]]&gt;=TODAY()),"Não iniciado",IF(OR(AND(tbl_PlanilhaB[[#This Row],[% Finalizado]]=0,tbl_PlanilhaB[[#This Row],[Data Início Planej.]]&lt;=TODAY()),G232&lt;TODAY()),"Atrasado",IF(AND(H232="",E232&lt;&gt;"",E232&lt;=TODAY()),"Atrasado","Em andamento"))))</f>
        <v>Concluído</v>
      </c>
      <c r="M232" s="53"/>
      <c r="N232" s="54"/>
      <c r="O232" s="38">
        <f>tbl_PlanilhaB[[#This Row],[Data Fim Planej.]]-tbl_PlanilhaB[[#This Row],[Data Início Planej.]]</f>
        <v>5</v>
      </c>
      <c r="P232" s="38">
        <f>IFERROR(tbl_PlanilhaB[[#This Row],[Data Fim Real]]-tbl_PlanilhaB[[#This Row],[Data Início Real]],tbl_PlanilhaB[[#This Row],[Data Fim Planej.]]-tbl_PlanilhaB[[#This Row],[Data Início Planej.]])</f>
        <v>5</v>
      </c>
      <c r="Q23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233" spans="1:17" ht="27">
      <c r="A233" s="62" t="s">
        <v>793</v>
      </c>
      <c r="B233" s="26" t="s">
        <v>213</v>
      </c>
      <c r="C233" s="26" t="s">
        <v>794</v>
      </c>
      <c r="D233" s="34" t="s">
        <v>166</v>
      </c>
      <c r="E233" s="35">
        <v>45790</v>
      </c>
      <c r="F233" s="36">
        <v>10</v>
      </c>
      <c r="G233" s="40">
        <f t="shared" si="16"/>
        <v>45804</v>
      </c>
      <c r="H233" s="35">
        <v>45790</v>
      </c>
      <c r="I233" s="36"/>
      <c r="J233" s="29" t="str">
        <f t="shared" si="14"/>
        <v/>
      </c>
      <c r="K233" s="37">
        <v>1</v>
      </c>
      <c r="L233" s="28" t="str">
        <f ca="1">IF(K233=1,"Concluído",IF(AND(tbl_PlanilhaB[[#This Row],[% Finalizado]]=0,tbl_PlanilhaB[[#This Row],[Data Início Planej.]]&gt;=TODAY()),"Não iniciado",IF(OR(AND(tbl_PlanilhaB[[#This Row],[% Finalizado]]=0,tbl_PlanilhaB[[#This Row],[Data Início Planej.]]&lt;=TODAY()),G233&lt;TODAY()),"Atrasado",IF(AND(H233="",E233&lt;&gt;"",E233&lt;=TODAY()),"Atrasado","Em andamento"))))</f>
        <v>Concluído</v>
      </c>
      <c r="M233" s="53"/>
      <c r="N233" s="54"/>
      <c r="O233" s="38">
        <f>tbl_PlanilhaB[[#This Row],[Data Fim Planej.]]-tbl_PlanilhaB[[#This Row],[Data Início Planej.]]</f>
        <v>14</v>
      </c>
      <c r="P233" s="38">
        <f>IFERROR(tbl_PlanilhaB[[#This Row],[Data Fim Real]]-tbl_PlanilhaB[[#This Row],[Data Início Real]],tbl_PlanilhaB[[#This Row],[Data Fim Planej.]]-tbl_PlanilhaB[[#This Row],[Data Início Planej.]])</f>
        <v>14</v>
      </c>
      <c r="Q233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234" spans="1:17" ht="27">
      <c r="A234" s="62" t="s">
        <v>795</v>
      </c>
      <c r="B234" s="26" t="s">
        <v>217</v>
      </c>
      <c r="C234" s="26" t="s">
        <v>796</v>
      </c>
      <c r="D234" s="34" t="s">
        <v>177</v>
      </c>
      <c r="E234" s="35">
        <v>45759</v>
      </c>
      <c r="F234" s="36">
        <v>5</v>
      </c>
      <c r="G234" s="40">
        <f t="shared" si="16"/>
        <v>45765</v>
      </c>
      <c r="H234" s="35">
        <v>45759</v>
      </c>
      <c r="I234" s="36">
        <v>5</v>
      </c>
      <c r="J234" s="29">
        <f t="shared" si="14"/>
        <v>45765</v>
      </c>
      <c r="K234" s="37">
        <v>1</v>
      </c>
      <c r="L234" s="28" t="str">
        <f ca="1">IF(K234=1,"Concluído",IF(AND(tbl_PlanilhaB[[#This Row],[% Finalizado]]=0,tbl_PlanilhaB[[#This Row],[Data Início Planej.]]&gt;=TODAY()),"Não iniciado",IF(OR(AND(tbl_PlanilhaB[[#This Row],[% Finalizado]]=0,tbl_PlanilhaB[[#This Row],[Data Início Planej.]]&lt;=TODAY()),G234&lt;TODAY()),"Atrasado",IF(AND(H234="",E234&lt;&gt;"",E234&lt;=TODAY()),"Atrasado","Em andamento"))))</f>
        <v>Concluído</v>
      </c>
      <c r="M234" s="53"/>
      <c r="N234" s="54"/>
      <c r="O234" s="38">
        <f>tbl_PlanilhaB[[#This Row],[Data Fim Planej.]]-tbl_PlanilhaB[[#This Row],[Data Início Planej.]]</f>
        <v>6</v>
      </c>
      <c r="P234" s="38">
        <f>IFERROR(tbl_PlanilhaB[[#This Row],[Data Fim Real]]-tbl_PlanilhaB[[#This Row],[Data Início Real]],tbl_PlanilhaB[[#This Row],[Data Fim Planej.]]-tbl_PlanilhaB[[#This Row],[Data Início Planej.]])</f>
        <v>6</v>
      </c>
      <c r="Q23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6</v>
      </c>
    </row>
    <row r="235" spans="1:17" ht="40.5">
      <c r="A235" s="62" t="s">
        <v>797</v>
      </c>
      <c r="B235" s="26" t="s">
        <v>217</v>
      </c>
      <c r="C235" s="26" t="s">
        <v>798</v>
      </c>
      <c r="D235" s="34" t="s">
        <v>177</v>
      </c>
      <c r="E235" s="35">
        <v>45765</v>
      </c>
      <c r="F235" s="36">
        <v>5</v>
      </c>
      <c r="G235" s="40">
        <f t="shared" si="16"/>
        <v>45772</v>
      </c>
      <c r="H235" s="35">
        <v>45772</v>
      </c>
      <c r="I235" s="36">
        <v>5</v>
      </c>
      <c r="J235" s="29">
        <f t="shared" si="14"/>
        <v>45779</v>
      </c>
      <c r="K235" s="37">
        <v>1</v>
      </c>
      <c r="L235" s="28" t="str">
        <f ca="1">IF(K235=1,"Concluído",IF(AND(tbl_PlanilhaB[[#This Row],[% Finalizado]]=0,tbl_PlanilhaB[[#This Row],[Data Início Planej.]]&gt;=TODAY()),"Não iniciado",IF(OR(AND(tbl_PlanilhaB[[#This Row],[% Finalizado]]=0,tbl_PlanilhaB[[#This Row],[Data Início Planej.]]&lt;=TODAY()),G235&lt;TODAY()),"Atrasado",IF(AND(H235="",E235&lt;&gt;"",E235&lt;=TODAY()),"Atrasado","Em andamento"))))</f>
        <v>Concluído</v>
      </c>
      <c r="M235" s="53"/>
      <c r="N235" s="54"/>
      <c r="O235" s="38">
        <f>tbl_PlanilhaB[[#This Row],[Data Fim Planej.]]-tbl_PlanilhaB[[#This Row],[Data Início Planej.]]</f>
        <v>7</v>
      </c>
      <c r="P235" s="38">
        <f>IFERROR(tbl_PlanilhaB[[#This Row],[Data Fim Real]]-tbl_PlanilhaB[[#This Row],[Data Início Real]],tbl_PlanilhaB[[#This Row],[Data Fim Planej.]]-tbl_PlanilhaB[[#This Row],[Data Início Planej.]])</f>
        <v>7</v>
      </c>
      <c r="Q23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236" spans="1:17" ht="40.5">
      <c r="A236" s="62" t="s">
        <v>799</v>
      </c>
      <c r="B236" s="26" t="s">
        <v>217</v>
      </c>
      <c r="C236" s="26" t="s">
        <v>800</v>
      </c>
      <c r="D236" s="34" t="s">
        <v>177</v>
      </c>
      <c r="E236" s="35">
        <v>45779</v>
      </c>
      <c r="F236" s="36">
        <v>3</v>
      </c>
      <c r="G236" s="40">
        <f t="shared" si="16"/>
        <v>45784</v>
      </c>
      <c r="H236" s="35">
        <v>45779</v>
      </c>
      <c r="I236" s="36">
        <v>3</v>
      </c>
      <c r="J236" s="29">
        <f t="shared" si="14"/>
        <v>45784</v>
      </c>
      <c r="K236" s="37">
        <v>1</v>
      </c>
      <c r="L236" s="28" t="str">
        <f ca="1">IF(K236=1,"Concluído",IF(AND(tbl_PlanilhaB[[#This Row],[% Finalizado]]=0,tbl_PlanilhaB[[#This Row],[Data Início Planej.]]&gt;=TODAY()),"Não iniciado",IF(OR(AND(tbl_PlanilhaB[[#This Row],[% Finalizado]]=0,tbl_PlanilhaB[[#This Row],[Data Início Planej.]]&lt;=TODAY()),G236&lt;TODAY()),"Atrasado",IF(AND(H236="",E236&lt;&gt;"",E236&lt;=TODAY()),"Atrasado","Em andamento"))))</f>
        <v>Concluído</v>
      </c>
      <c r="M236" s="53"/>
      <c r="N236" s="54"/>
      <c r="O236" s="38">
        <f>tbl_PlanilhaB[[#This Row],[Data Fim Planej.]]-tbl_PlanilhaB[[#This Row],[Data Início Planej.]]</f>
        <v>5</v>
      </c>
      <c r="P236" s="38">
        <f>IFERROR(tbl_PlanilhaB[[#This Row],[Data Fim Real]]-tbl_PlanilhaB[[#This Row],[Data Início Real]],tbl_PlanilhaB[[#This Row],[Data Fim Planej.]]-tbl_PlanilhaB[[#This Row],[Data Início Planej.]])</f>
        <v>5</v>
      </c>
      <c r="Q23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237" spans="1:17" ht="27">
      <c r="A237" s="62" t="s">
        <v>801</v>
      </c>
      <c r="B237" s="26" t="s">
        <v>217</v>
      </c>
      <c r="C237" s="26" t="s">
        <v>802</v>
      </c>
      <c r="D237" s="34" t="s">
        <v>177</v>
      </c>
      <c r="E237" s="35">
        <v>45784</v>
      </c>
      <c r="F237" s="36">
        <v>5</v>
      </c>
      <c r="G237" s="40">
        <f t="shared" si="16"/>
        <v>45791</v>
      </c>
      <c r="H237" s="35">
        <v>45784</v>
      </c>
      <c r="I237" s="36">
        <v>3</v>
      </c>
      <c r="J237" s="29">
        <f t="shared" si="14"/>
        <v>45789</v>
      </c>
      <c r="K237" s="37">
        <v>1</v>
      </c>
      <c r="L237" s="28" t="str">
        <f ca="1">IF(K237=1,"Concluído",IF(AND(tbl_PlanilhaB[[#This Row],[% Finalizado]]=0,tbl_PlanilhaB[[#This Row],[Data Início Planej.]]&gt;=TODAY()),"Não iniciado",IF(OR(AND(tbl_PlanilhaB[[#This Row],[% Finalizado]]=0,tbl_PlanilhaB[[#This Row],[Data Início Planej.]]&lt;=TODAY()),G237&lt;TODAY()),"Atrasado",IF(AND(H237="",E237&lt;&gt;"",E237&lt;=TODAY()),"Atrasado","Em andamento"))))</f>
        <v>Concluído</v>
      </c>
      <c r="M237" s="53"/>
      <c r="N237" s="54"/>
      <c r="O237" s="38">
        <f>tbl_PlanilhaB[[#This Row],[Data Fim Planej.]]-tbl_PlanilhaB[[#This Row],[Data Início Planej.]]</f>
        <v>7</v>
      </c>
      <c r="P237" s="38">
        <f>IFERROR(tbl_PlanilhaB[[#This Row],[Data Fim Real]]-tbl_PlanilhaB[[#This Row],[Data Início Real]],tbl_PlanilhaB[[#This Row],[Data Fim Planej.]]-tbl_PlanilhaB[[#This Row],[Data Início Planej.]])</f>
        <v>5</v>
      </c>
      <c r="Q23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238" spans="1:17">
      <c r="A238" s="62" t="s">
        <v>803</v>
      </c>
      <c r="B238" s="26" t="s">
        <v>215</v>
      </c>
      <c r="C238" s="26" t="s">
        <v>804</v>
      </c>
      <c r="D238" s="34" t="s">
        <v>177</v>
      </c>
      <c r="E238" s="35">
        <v>45756</v>
      </c>
      <c r="F238" s="36">
        <v>3</v>
      </c>
      <c r="G238" s="40">
        <f t="shared" si="16"/>
        <v>45761</v>
      </c>
      <c r="H238" s="35">
        <v>45756</v>
      </c>
      <c r="I238" s="36">
        <v>3</v>
      </c>
      <c r="J238" s="29">
        <f t="shared" si="14"/>
        <v>45761</v>
      </c>
      <c r="K238" s="37">
        <v>1</v>
      </c>
      <c r="L238" s="28" t="str">
        <f ca="1">IF(K238=1,"Concluído",IF(AND(tbl_PlanilhaB[[#This Row],[% Finalizado]]=0,tbl_PlanilhaB[[#This Row],[Data Início Planej.]]&gt;=TODAY()),"Não iniciado",IF(OR(AND(tbl_PlanilhaB[[#This Row],[% Finalizado]]=0,tbl_PlanilhaB[[#This Row],[Data Início Planej.]]&lt;=TODAY()),G238&lt;TODAY()),"Atrasado",IF(AND(H238="",E238&lt;&gt;"",E238&lt;=TODAY()),"Atrasado","Em andamento"))))</f>
        <v>Concluído</v>
      </c>
      <c r="M238" s="53"/>
      <c r="N238" s="54"/>
      <c r="O238" s="38">
        <f>tbl_PlanilhaB[[#This Row],[Data Fim Planej.]]-tbl_PlanilhaB[[#This Row],[Data Início Planej.]]</f>
        <v>5</v>
      </c>
      <c r="P238" s="38">
        <f>IFERROR(tbl_PlanilhaB[[#This Row],[Data Fim Real]]-tbl_PlanilhaB[[#This Row],[Data Início Real]],tbl_PlanilhaB[[#This Row],[Data Fim Planej.]]-tbl_PlanilhaB[[#This Row],[Data Início Planej.]])</f>
        <v>5</v>
      </c>
      <c r="Q23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239" spans="1:17" ht="27">
      <c r="A239" s="62" t="s">
        <v>805</v>
      </c>
      <c r="B239" s="26" t="s">
        <v>215</v>
      </c>
      <c r="C239" s="26" t="s">
        <v>806</v>
      </c>
      <c r="D239" s="34" t="s">
        <v>177</v>
      </c>
      <c r="E239" s="35">
        <v>45761</v>
      </c>
      <c r="F239" s="36">
        <v>10</v>
      </c>
      <c r="G239" s="40">
        <f t="shared" si="16"/>
        <v>45775</v>
      </c>
      <c r="H239" s="35">
        <v>45761</v>
      </c>
      <c r="I239" s="36">
        <v>10</v>
      </c>
      <c r="J239" s="29">
        <f t="shared" si="14"/>
        <v>45775</v>
      </c>
      <c r="K239" s="37">
        <v>1</v>
      </c>
      <c r="L239" s="28" t="str">
        <f ca="1">IF(K239=1,"Concluído",IF(AND(tbl_PlanilhaB[[#This Row],[% Finalizado]]=0,tbl_PlanilhaB[[#This Row],[Data Início Planej.]]&gt;=TODAY()),"Não iniciado",IF(OR(AND(tbl_PlanilhaB[[#This Row],[% Finalizado]]=0,tbl_PlanilhaB[[#This Row],[Data Início Planej.]]&lt;=TODAY()),G239&lt;TODAY()),"Atrasado",IF(AND(H239="",E239&lt;&gt;"",E239&lt;=TODAY()),"Atrasado","Em andamento"))))</f>
        <v>Concluído</v>
      </c>
      <c r="M239" s="53"/>
      <c r="N239" s="54"/>
      <c r="O239" s="38">
        <f>tbl_PlanilhaB[[#This Row],[Data Fim Planej.]]-tbl_PlanilhaB[[#This Row],[Data Início Planej.]]</f>
        <v>14</v>
      </c>
      <c r="P239" s="38">
        <f>IFERROR(tbl_PlanilhaB[[#This Row],[Data Fim Real]]-tbl_PlanilhaB[[#This Row],[Data Início Real]],tbl_PlanilhaB[[#This Row],[Data Fim Planej.]]-tbl_PlanilhaB[[#This Row],[Data Início Planej.]])</f>
        <v>14</v>
      </c>
      <c r="Q23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14</v>
      </c>
    </row>
    <row r="240" spans="1:17">
      <c r="A240" s="62" t="s">
        <v>807</v>
      </c>
      <c r="B240" s="26" t="s">
        <v>215</v>
      </c>
      <c r="C240" s="26" t="s">
        <v>808</v>
      </c>
      <c r="D240" s="34" t="s">
        <v>177</v>
      </c>
      <c r="E240" s="35">
        <v>45775</v>
      </c>
      <c r="F240" s="36">
        <v>5</v>
      </c>
      <c r="G240" s="40">
        <f t="shared" si="16"/>
        <v>45782</v>
      </c>
      <c r="H240" s="35">
        <v>45775</v>
      </c>
      <c r="I240" s="36">
        <v>5</v>
      </c>
      <c r="J240" s="29">
        <f t="shared" si="14"/>
        <v>45782</v>
      </c>
      <c r="K240" s="37">
        <v>1</v>
      </c>
      <c r="L240" s="28" t="str">
        <f ca="1">IF(K240=1,"Concluído",IF(AND(tbl_PlanilhaB[[#This Row],[% Finalizado]]=0,tbl_PlanilhaB[[#This Row],[Data Início Planej.]]&gt;=TODAY()),"Não iniciado",IF(OR(AND(tbl_PlanilhaB[[#This Row],[% Finalizado]]=0,tbl_PlanilhaB[[#This Row],[Data Início Planej.]]&lt;=TODAY()),G240&lt;TODAY()),"Atrasado",IF(AND(H240="",E240&lt;&gt;"",E240&lt;=TODAY()),"Atrasado","Em andamento"))))</f>
        <v>Concluído</v>
      </c>
      <c r="M240" s="53"/>
      <c r="N240" s="54"/>
      <c r="O240" s="38">
        <f>tbl_PlanilhaB[[#This Row],[Data Fim Planej.]]-tbl_PlanilhaB[[#This Row],[Data Início Planej.]]</f>
        <v>7</v>
      </c>
      <c r="P240" s="38">
        <f>IFERROR(tbl_PlanilhaB[[#This Row],[Data Fim Real]]-tbl_PlanilhaB[[#This Row],[Data Início Real]],tbl_PlanilhaB[[#This Row],[Data Fim Planej.]]-tbl_PlanilhaB[[#This Row],[Data Início Planej.]])</f>
        <v>7</v>
      </c>
      <c r="Q24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241" spans="1:17" ht="40.5">
      <c r="A241" s="62" t="s">
        <v>809</v>
      </c>
      <c r="B241" s="26" t="s">
        <v>218</v>
      </c>
      <c r="C241" s="26" t="s">
        <v>810</v>
      </c>
      <c r="D241" s="34" t="s">
        <v>166</v>
      </c>
      <c r="E241" s="35">
        <v>45797</v>
      </c>
      <c r="F241" s="36">
        <v>1</v>
      </c>
      <c r="G241" s="40">
        <f t="shared" si="16"/>
        <v>45798</v>
      </c>
      <c r="H241" s="35">
        <v>45797</v>
      </c>
      <c r="I241" s="36">
        <v>0</v>
      </c>
      <c r="J241" s="29">
        <f t="shared" si="14"/>
        <v>45797</v>
      </c>
      <c r="K241" s="37">
        <v>1</v>
      </c>
      <c r="L241" s="28" t="str">
        <f ca="1">IF(K241=1,"Concluído",IF(AND(tbl_PlanilhaB[[#This Row],[% Finalizado]]=0,tbl_PlanilhaB[[#This Row],[Data Início Planej.]]&gt;=TODAY()),"Não iniciado",IF(OR(AND(tbl_PlanilhaB[[#This Row],[% Finalizado]]=0,tbl_PlanilhaB[[#This Row],[Data Início Planej.]]&lt;=TODAY()),G241&lt;TODAY()),"Atrasado",IF(AND(H241="",E241&lt;&gt;"",E241&lt;=TODAY()),"Atrasado","Em andamento"))))</f>
        <v>Concluído</v>
      </c>
      <c r="M241" s="53"/>
      <c r="N241" s="54"/>
      <c r="O241" s="38">
        <f>tbl_PlanilhaB[[#This Row],[Data Fim Planej.]]-tbl_PlanilhaB[[#This Row],[Data Início Planej.]]</f>
        <v>1</v>
      </c>
      <c r="P241" s="38">
        <f>IFERROR(tbl_PlanilhaB[[#This Row],[Data Fim Real]]-tbl_PlanilhaB[[#This Row],[Data Início Real]],tbl_PlanilhaB[[#This Row],[Data Fim Planej.]]-tbl_PlanilhaB[[#This Row],[Data Início Planej.]])</f>
        <v>0</v>
      </c>
      <c r="Q24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242" spans="1:17" ht="27">
      <c r="A242" s="62" t="s">
        <v>811</v>
      </c>
      <c r="B242" s="26" t="s">
        <v>218</v>
      </c>
      <c r="C242" s="26" t="s">
        <v>812</v>
      </c>
      <c r="D242" s="34" t="s">
        <v>166</v>
      </c>
      <c r="E242" s="35">
        <v>45798</v>
      </c>
      <c r="F242" s="36">
        <v>8</v>
      </c>
      <c r="G242" s="40">
        <f t="shared" si="16"/>
        <v>45810</v>
      </c>
      <c r="H242" s="35">
        <v>45798</v>
      </c>
      <c r="I242" s="36">
        <v>19</v>
      </c>
      <c r="J242" s="29">
        <f t="shared" si="14"/>
        <v>45825</v>
      </c>
      <c r="K242" s="37">
        <v>1</v>
      </c>
      <c r="L242" s="28" t="str">
        <f ca="1">IF(K242=1,"Concluído",IF(AND(tbl_PlanilhaB[[#This Row],[% Finalizado]]=0,tbl_PlanilhaB[[#This Row],[Data Início Planej.]]&gt;=TODAY()),"Não iniciado",IF(OR(AND(tbl_PlanilhaB[[#This Row],[% Finalizado]]=0,tbl_PlanilhaB[[#This Row],[Data Início Planej.]]&lt;=TODAY()),G242&lt;TODAY()),"Atrasado",IF(AND(H242="",E242&lt;&gt;"",E242&lt;=TODAY()),"Atrasado","Em andamento"))))</f>
        <v>Concluído</v>
      </c>
      <c r="M242" s="53"/>
      <c r="N242" s="54"/>
      <c r="O242" s="38">
        <f>tbl_PlanilhaB[[#This Row],[Data Fim Planej.]]-tbl_PlanilhaB[[#This Row],[Data Início Planej.]]</f>
        <v>12</v>
      </c>
      <c r="P242" s="38">
        <f>IFERROR(tbl_PlanilhaB[[#This Row],[Data Fim Real]]-tbl_PlanilhaB[[#This Row],[Data Início Real]],tbl_PlanilhaB[[#This Row],[Data Fim Planej.]]-tbl_PlanilhaB[[#This Row],[Data Início Planej.]])</f>
        <v>27</v>
      </c>
      <c r="Q24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27</v>
      </c>
    </row>
    <row r="243" spans="1:17" ht="27">
      <c r="A243" s="62" t="s">
        <v>813</v>
      </c>
      <c r="B243" s="26" t="s">
        <v>218</v>
      </c>
      <c r="C243" s="26" t="s">
        <v>814</v>
      </c>
      <c r="D243" s="34" t="s">
        <v>166</v>
      </c>
      <c r="E243" s="35">
        <v>45810</v>
      </c>
      <c r="F243" s="36">
        <v>20</v>
      </c>
      <c r="G243" s="40">
        <f t="shared" si="16"/>
        <v>45838</v>
      </c>
      <c r="H243" s="35">
        <v>45817</v>
      </c>
      <c r="I243" s="36"/>
      <c r="J243" s="29">
        <v>45842</v>
      </c>
      <c r="K243" s="37">
        <v>1</v>
      </c>
      <c r="L243" s="28" t="str">
        <f ca="1">IF(K243=1,"Concluído",IF(AND(tbl_PlanilhaB[[#This Row],[% Finalizado]]=0,tbl_PlanilhaB[[#This Row],[Data Início Planej.]]&gt;=TODAY()),"Não iniciado",IF(OR(AND(tbl_PlanilhaB[[#This Row],[% Finalizado]]=0,tbl_PlanilhaB[[#This Row],[Data Início Planej.]]&lt;=TODAY()),G243&lt;TODAY()),"Atrasado",IF(AND(H243="",E243&lt;&gt;"",E243&lt;=TODAY()),"Atrasado","Em andamento"))))</f>
        <v>Concluído</v>
      </c>
      <c r="M243" s="53"/>
      <c r="N243" s="54"/>
      <c r="O243" s="38">
        <f>tbl_PlanilhaB[[#This Row],[Data Fim Planej.]]-tbl_PlanilhaB[[#This Row],[Data Início Planej.]]</f>
        <v>28</v>
      </c>
      <c r="P243" s="38">
        <f>IFERROR(tbl_PlanilhaB[[#This Row],[Data Fim Real]]-tbl_PlanilhaB[[#This Row],[Data Início Real]],tbl_PlanilhaB[[#This Row],[Data Fim Planej.]]-tbl_PlanilhaB[[#This Row],[Data Início Planej.]])</f>
        <v>25</v>
      </c>
      <c r="Q24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25</v>
      </c>
    </row>
    <row r="244" spans="1:17" ht="27">
      <c r="A244" s="62" t="s">
        <v>815</v>
      </c>
      <c r="B244" s="26" t="s">
        <v>231</v>
      </c>
      <c r="C244" s="26" t="s">
        <v>816</v>
      </c>
      <c r="D244" s="34" t="s">
        <v>146</v>
      </c>
      <c r="E244" s="35">
        <v>45784</v>
      </c>
      <c r="F244" s="36">
        <v>3</v>
      </c>
      <c r="G244" s="40">
        <f t="shared" si="16"/>
        <v>45789</v>
      </c>
      <c r="H244" s="35">
        <v>45784</v>
      </c>
      <c r="I244" s="36">
        <v>3</v>
      </c>
      <c r="J244" s="29">
        <f t="shared" ref="J244:J275" si="17">IF(I244="","",WORKDAY(H244,I244))</f>
        <v>45789</v>
      </c>
      <c r="K244" s="37">
        <v>1</v>
      </c>
      <c r="L244" s="28" t="str">
        <f ca="1">IF(K244=1,"Concluído",IF(AND(tbl_PlanilhaB[[#This Row],[% Finalizado]]=0,tbl_PlanilhaB[[#This Row],[Data Início Planej.]]&gt;=TODAY()),"Não iniciado",IF(OR(AND(tbl_PlanilhaB[[#This Row],[% Finalizado]]=0,tbl_PlanilhaB[[#This Row],[Data Início Planej.]]&lt;=TODAY()),G244&lt;TODAY()),"Atrasado",IF(AND(H244="",E244&lt;&gt;"",E244&lt;=TODAY()),"Atrasado","Em andamento"))))</f>
        <v>Concluído</v>
      </c>
      <c r="M244" s="53"/>
      <c r="N244" s="54"/>
      <c r="O244" s="38">
        <f>tbl_PlanilhaB[[#This Row],[Data Fim Planej.]]-tbl_PlanilhaB[[#This Row],[Data Início Planej.]]</f>
        <v>5</v>
      </c>
      <c r="P244" s="38">
        <f>IFERROR(tbl_PlanilhaB[[#This Row],[Data Fim Real]]-tbl_PlanilhaB[[#This Row],[Data Início Real]],tbl_PlanilhaB[[#This Row],[Data Fim Planej.]]-tbl_PlanilhaB[[#This Row],[Data Início Planej.]])</f>
        <v>5</v>
      </c>
      <c r="Q24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245" spans="1:17" ht="27">
      <c r="A245" s="62" t="s">
        <v>817</v>
      </c>
      <c r="B245" s="26" t="s">
        <v>231</v>
      </c>
      <c r="C245" s="26" t="s">
        <v>818</v>
      </c>
      <c r="D245" s="34" t="s">
        <v>146</v>
      </c>
      <c r="E245" s="35">
        <v>45787</v>
      </c>
      <c r="F245" s="36">
        <v>7</v>
      </c>
      <c r="G245" s="40">
        <f t="shared" si="16"/>
        <v>45797</v>
      </c>
      <c r="H245" s="35">
        <v>45787</v>
      </c>
      <c r="I245" s="36">
        <v>7</v>
      </c>
      <c r="J245" s="29">
        <f t="shared" si="17"/>
        <v>45797</v>
      </c>
      <c r="K245" s="37">
        <v>1</v>
      </c>
      <c r="L245" s="28" t="str">
        <f ca="1">IF(K245=1,"Concluído",IF(AND(tbl_PlanilhaB[[#This Row],[% Finalizado]]=0,tbl_PlanilhaB[[#This Row],[Data Início Planej.]]&gt;=TODAY()),"Não iniciado",IF(OR(AND(tbl_PlanilhaB[[#This Row],[% Finalizado]]=0,tbl_PlanilhaB[[#This Row],[Data Início Planej.]]&lt;=TODAY()),G245&lt;TODAY()),"Atrasado",IF(AND(H245="",E245&lt;&gt;"",E245&lt;=TODAY()),"Atrasado","Em andamento"))))</f>
        <v>Concluído</v>
      </c>
      <c r="M245" s="53"/>
      <c r="N245" s="54"/>
      <c r="O245" s="38">
        <f>tbl_PlanilhaB[[#This Row],[Data Fim Planej.]]-tbl_PlanilhaB[[#This Row],[Data Início Planej.]]</f>
        <v>10</v>
      </c>
      <c r="P245" s="38">
        <f>IFERROR(tbl_PlanilhaB[[#This Row],[Data Fim Real]]-tbl_PlanilhaB[[#This Row],[Data Início Real]],tbl_PlanilhaB[[#This Row],[Data Fim Planej.]]-tbl_PlanilhaB[[#This Row],[Data Início Planej.]])</f>
        <v>10</v>
      </c>
      <c r="Q24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10</v>
      </c>
    </row>
    <row r="246" spans="1:17" ht="27">
      <c r="A246" s="62" t="s">
        <v>819</v>
      </c>
      <c r="B246" s="26" t="s">
        <v>231</v>
      </c>
      <c r="C246" s="26" t="s">
        <v>820</v>
      </c>
      <c r="D246" s="34" t="s">
        <v>146</v>
      </c>
      <c r="E246" s="35">
        <v>45794</v>
      </c>
      <c r="F246" s="36">
        <v>6</v>
      </c>
      <c r="G246" s="40">
        <f t="shared" si="16"/>
        <v>45803</v>
      </c>
      <c r="H246" s="35">
        <v>45794</v>
      </c>
      <c r="I246" s="36">
        <v>6</v>
      </c>
      <c r="J246" s="29">
        <f t="shared" si="17"/>
        <v>45803</v>
      </c>
      <c r="K246" s="37">
        <v>1</v>
      </c>
      <c r="L246" s="28" t="str">
        <f ca="1">IF(K246=1,"Concluído",IF(AND(tbl_PlanilhaB[[#This Row],[% Finalizado]]=0,tbl_PlanilhaB[[#This Row],[Data Início Planej.]]&gt;=TODAY()),"Não iniciado",IF(OR(AND(tbl_PlanilhaB[[#This Row],[% Finalizado]]=0,tbl_PlanilhaB[[#This Row],[Data Início Planej.]]&lt;=TODAY()),G246&lt;TODAY()),"Atrasado",IF(AND(H246="",E246&lt;&gt;"",E246&lt;=TODAY()),"Atrasado","Em andamento"))))</f>
        <v>Concluído</v>
      </c>
      <c r="M246" s="53"/>
      <c r="N246" s="54"/>
      <c r="O246" s="38">
        <f>tbl_PlanilhaB[[#This Row],[Data Fim Planej.]]-tbl_PlanilhaB[[#This Row],[Data Início Planej.]]</f>
        <v>9</v>
      </c>
      <c r="P246" s="38">
        <f>IFERROR(tbl_PlanilhaB[[#This Row],[Data Fim Real]]-tbl_PlanilhaB[[#This Row],[Data Início Real]],tbl_PlanilhaB[[#This Row],[Data Fim Planej.]]-tbl_PlanilhaB[[#This Row],[Data Início Planej.]])</f>
        <v>9</v>
      </c>
      <c r="Q24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9</v>
      </c>
    </row>
    <row r="247" spans="1:17" ht="27">
      <c r="A247" s="62" t="s">
        <v>821</v>
      </c>
      <c r="B247" s="26" t="s">
        <v>231</v>
      </c>
      <c r="C247" s="26" t="s">
        <v>822</v>
      </c>
      <c r="D247" s="34" t="s">
        <v>146</v>
      </c>
      <c r="E247" s="35">
        <v>45800</v>
      </c>
      <c r="F247" s="36">
        <v>7</v>
      </c>
      <c r="G247" s="40">
        <f t="shared" si="16"/>
        <v>45811</v>
      </c>
      <c r="H247" s="35">
        <v>45800</v>
      </c>
      <c r="I247" s="36">
        <v>7</v>
      </c>
      <c r="J247" s="29">
        <f t="shared" si="17"/>
        <v>45811</v>
      </c>
      <c r="K247" s="37">
        <v>1</v>
      </c>
      <c r="L247" s="28" t="str">
        <f ca="1">IF(K247=1,"Concluído",IF(AND(tbl_PlanilhaB[[#This Row],[% Finalizado]]=0,tbl_PlanilhaB[[#This Row],[Data Início Planej.]]&gt;=TODAY()),"Não iniciado",IF(OR(AND(tbl_PlanilhaB[[#This Row],[% Finalizado]]=0,tbl_PlanilhaB[[#This Row],[Data Início Planej.]]&lt;=TODAY()),G247&lt;TODAY()),"Atrasado",IF(AND(H247="",E247&lt;&gt;"",E247&lt;=TODAY()),"Atrasado","Em andamento"))))</f>
        <v>Concluído</v>
      </c>
      <c r="M247" s="53"/>
      <c r="N247" s="54"/>
      <c r="O247" s="38">
        <f>tbl_PlanilhaB[[#This Row],[Data Fim Planej.]]-tbl_PlanilhaB[[#This Row],[Data Início Planej.]]</f>
        <v>11</v>
      </c>
      <c r="P247" s="38">
        <f>IFERROR(tbl_PlanilhaB[[#This Row],[Data Fim Real]]-tbl_PlanilhaB[[#This Row],[Data Início Real]],tbl_PlanilhaB[[#This Row],[Data Fim Planej.]]-tbl_PlanilhaB[[#This Row],[Data Início Planej.]])</f>
        <v>11</v>
      </c>
      <c r="Q24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11</v>
      </c>
    </row>
    <row r="248" spans="1:17" ht="27">
      <c r="A248" s="62" t="s">
        <v>823</v>
      </c>
      <c r="B248" s="26" t="s">
        <v>231</v>
      </c>
      <c r="C248" s="26" t="s">
        <v>824</v>
      </c>
      <c r="D248" s="34" t="s">
        <v>146</v>
      </c>
      <c r="E248" s="35">
        <v>45807</v>
      </c>
      <c r="F248" s="36">
        <v>6</v>
      </c>
      <c r="G248" s="40">
        <f t="shared" si="16"/>
        <v>45817</v>
      </c>
      <c r="H248" s="35">
        <v>45807</v>
      </c>
      <c r="I248" s="36">
        <v>6</v>
      </c>
      <c r="J248" s="29">
        <f t="shared" si="17"/>
        <v>45817</v>
      </c>
      <c r="K248" s="37">
        <v>1</v>
      </c>
      <c r="L248" s="28" t="str">
        <f ca="1">IF(K248=1,"Concluído",IF(AND(tbl_PlanilhaB[[#This Row],[% Finalizado]]=0,tbl_PlanilhaB[[#This Row],[Data Início Planej.]]&gt;=TODAY()),"Não iniciado",IF(OR(AND(tbl_PlanilhaB[[#This Row],[% Finalizado]]=0,tbl_PlanilhaB[[#This Row],[Data Início Planej.]]&lt;=TODAY()),G248&lt;TODAY()),"Atrasado",IF(AND(H248="",E248&lt;&gt;"",E248&lt;=TODAY()),"Atrasado","Em andamento"))))</f>
        <v>Concluído</v>
      </c>
      <c r="M248" s="53"/>
      <c r="N248" s="54"/>
      <c r="O248" s="38">
        <f>tbl_PlanilhaB[[#This Row],[Data Fim Planej.]]-tbl_PlanilhaB[[#This Row],[Data Início Planej.]]</f>
        <v>10</v>
      </c>
      <c r="P248" s="38">
        <f>IFERROR(tbl_PlanilhaB[[#This Row],[Data Fim Real]]-tbl_PlanilhaB[[#This Row],[Data Início Real]],tbl_PlanilhaB[[#This Row],[Data Fim Planej.]]-tbl_PlanilhaB[[#This Row],[Data Início Planej.]])</f>
        <v>10</v>
      </c>
      <c r="Q24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10</v>
      </c>
    </row>
    <row r="249" spans="1:17" ht="67.5">
      <c r="A249" s="62" t="s">
        <v>825</v>
      </c>
      <c r="B249" s="26" t="s">
        <v>231</v>
      </c>
      <c r="C249" s="26" t="s">
        <v>826</v>
      </c>
      <c r="D249" s="34" t="s">
        <v>146</v>
      </c>
      <c r="E249" s="35">
        <v>45817</v>
      </c>
      <c r="F249" s="36">
        <v>4</v>
      </c>
      <c r="G249" s="40">
        <f t="shared" si="16"/>
        <v>45821</v>
      </c>
      <c r="H249" s="35">
        <v>45817</v>
      </c>
      <c r="I249" s="36">
        <v>3</v>
      </c>
      <c r="J249" s="29">
        <f t="shared" si="17"/>
        <v>45820</v>
      </c>
      <c r="K249" s="37">
        <v>1</v>
      </c>
      <c r="L249" s="28" t="str">
        <f ca="1">IF(K249=1,"Concluído",IF(AND(tbl_PlanilhaB[[#This Row],[% Finalizado]]=0,tbl_PlanilhaB[[#This Row],[Data Início Planej.]]&gt;=TODAY()),"Não iniciado",IF(OR(AND(tbl_PlanilhaB[[#This Row],[% Finalizado]]=0,tbl_PlanilhaB[[#This Row],[Data Início Planej.]]&lt;=TODAY()),G249&lt;TODAY()),"Atrasado",IF(AND(H249="",E249&lt;&gt;"",E249&lt;=TODAY()),"Atrasado","Em andamento"))))</f>
        <v>Concluído</v>
      </c>
      <c r="M249" s="53"/>
      <c r="N249" s="54"/>
      <c r="O249" s="38">
        <f>tbl_PlanilhaB[[#This Row],[Data Fim Planej.]]-tbl_PlanilhaB[[#This Row],[Data Início Planej.]]</f>
        <v>4</v>
      </c>
      <c r="P249" s="38">
        <f>IFERROR(tbl_PlanilhaB[[#This Row],[Data Fim Real]]-tbl_PlanilhaB[[#This Row],[Data Início Real]],tbl_PlanilhaB[[#This Row],[Data Fim Planej.]]-tbl_PlanilhaB[[#This Row],[Data Início Planej.]])</f>
        <v>3</v>
      </c>
      <c r="Q24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250" spans="1:17" ht="27">
      <c r="A250" s="62" t="s">
        <v>827</v>
      </c>
      <c r="B250" s="26" t="s">
        <v>233</v>
      </c>
      <c r="C250" s="26" t="s">
        <v>828</v>
      </c>
      <c r="D250" s="34" t="s">
        <v>146</v>
      </c>
      <c r="E250" s="35">
        <v>45789</v>
      </c>
      <c r="F250" s="36">
        <v>2</v>
      </c>
      <c r="G250" s="40">
        <f t="shared" si="16"/>
        <v>45791</v>
      </c>
      <c r="H250" s="35">
        <v>45789</v>
      </c>
      <c r="I250" s="36">
        <v>2</v>
      </c>
      <c r="J250" s="29">
        <f t="shared" si="17"/>
        <v>45791</v>
      </c>
      <c r="K250" s="37">
        <v>1</v>
      </c>
      <c r="L250" s="28" t="str">
        <f ca="1">IF(K250=1,"Concluído",IF(AND(tbl_PlanilhaB[[#This Row],[% Finalizado]]=0,tbl_PlanilhaB[[#This Row],[Data Início Planej.]]&gt;=TODAY()),"Não iniciado",IF(OR(AND(tbl_PlanilhaB[[#This Row],[% Finalizado]]=0,tbl_PlanilhaB[[#This Row],[Data Início Planej.]]&lt;=TODAY()),G250&lt;TODAY()),"Atrasado",IF(AND(H250="",E250&lt;&gt;"",E250&lt;=TODAY()),"Atrasado","Em andamento"))))</f>
        <v>Concluído</v>
      </c>
      <c r="M250" s="53"/>
      <c r="N250" s="54"/>
      <c r="O250" s="38">
        <f>tbl_PlanilhaB[[#This Row],[Data Fim Planej.]]-tbl_PlanilhaB[[#This Row],[Data Início Planej.]]</f>
        <v>2</v>
      </c>
      <c r="P250" s="38">
        <f>IFERROR(tbl_PlanilhaB[[#This Row],[Data Fim Real]]-tbl_PlanilhaB[[#This Row],[Data Início Real]],tbl_PlanilhaB[[#This Row],[Data Fim Planej.]]-tbl_PlanilhaB[[#This Row],[Data Início Planej.]])</f>
        <v>2</v>
      </c>
      <c r="Q25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251" spans="1:17" ht="54">
      <c r="A251" s="62" t="s">
        <v>829</v>
      </c>
      <c r="B251" s="26" t="s">
        <v>233</v>
      </c>
      <c r="C251" s="26" t="s">
        <v>830</v>
      </c>
      <c r="D251" s="34" t="s">
        <v>146</v>
      </c>
      <c r="E251" s="35">
        <v>45791</v>
      </c>
      <c r="F251" s="36">
        <v>2</v>
      </c>
      <c r="G251" s="40">
        <f t="shared" si="16"/>
        <v>45793</v>
      </c>
      <c r="H251" s="35">
        <v>45791</v>
      </c>
      <c r="I251" s="36">
        <v>2</v>
      </c>
      <c r="J251" s="29">
        <f t="shared" si="17"/>
        <v>45793</v>
      </c>
      <c r="K251" s="37">
        <v>1</v>
      </c>
      <c r="L251" s="28" t="str">
        <f ca="1">IF(K251=1,"Concluído",IF(AND(tbl_PlanilhaB[[#This Row],[% Finalizado]]=0,tbl_PlanilhaB[[#This Row],[Data Início Planej.]]&gt;=TODAY()),"Não iniciado",IF(OR(AND(tbl_PlanilhaB[[#This Row],[% Finalizado]]=0,tbl_PlanilhaB[[#This Row],[Data Início Planej.]]&lt;=TODAY()),G251&lt;TODAY()),"Atrasado",IF(AND(H251="",E251&lt;&gt;"",E251&lt;=TODAY()),"Atrasado","Em andamento"))))</f>
        <v>Concluído</v>
      </c>
      <c r="M251" s="53"/>
      <c r="N251" s="54"/>
      <c r="O251" s="38">
        <f>tbl_PlanilhaB[[#This Row],[Data Fim Planej.]]-tbl_PlanilhaB[[#This Row],[Data Início Planej.]]</f>
        <v>2</v>
      </c>
      <c r="P251" s="38">
        <f>IFERROR(tbl_PlanilhaB[[#This Row],[Data Fim Real]]-tbl_PlanilhaB[[#This Row],[Data Início Real]],tbl_PlanilhaB[[#This Row],[Data Fim Planej.]]-tbl_PlanilhaB[[#This Row],[Data Início Planej.]])</f>
        <v>2</v>
      </c>
      <c r="Q25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252" spans="1:17" ht="67.5">
      <c r="A252" s="62" t="s">
        <v>831</v>
      </c>
      <c r="B252" s="26" t="s">
        <v>233</v>
      </c>
      <c r="C252" s="26" t="s">
        <v>832</v>
      </c>
      <c r="D252" s="34" t="s">
        <v>146</v>
      </c>
      <c r="E252" s="35">
        <v>45793</v>
      </c>
      <c r="F252" s="36">
        <v>2</v>
      </c>
      <c r="G252" s="40">
        <f t="shared" si="16"/>
        <v>45797</v>
      </c>
      <c r="H252" s="35">
        <v>45793</v>
      </c>
      <c r="I252" s="36">
        <v>2</v>
      </c>
      <c r="J252" s="29">
        <f t="shared" si="17"/>
        <v>45797</v>
      </c>
      <c r="K252" s="37">
        <v>1</v>
      </c>
      <c r="L252" s="28" t="str">
        <f ca="1">IF(K252=1,"Concluído",IF(AND(tbl_PlanilhaB[[#This Row],[% Finalizado]]=0,tbl_PlanilhaB[[#This Row],[Data Início Planej.]]&gt;=TODAY()),"Não iniciado",IF(OR(AND(tbl_PlanilhaB[[#This Row],[% Finalizado]]=0,tbl_PlanilhaB[[#This Row],[Data Início Planej.]]&lt;=TODAY()),G252&lt;TODAY()),"Atrasado",IF(AND(H252="",E252&lt;&gt;"",E252&lt;=TODAY()),"Atrasado","Em andamento"))))</f>
        <v>Concluído</v>
      </c>
      <c r="M252" s="53"/>
      <c r="N252" s="54"/>
      <c r="O252" s="38">
        <f>tbl_PlanilhaB[[#This Row],[Data Fim Planej.]]-tbl_PlanilhaB[[#This Row],[Data Início Planej.]]</f>
        <v>4</v>
      </c>
      <c r="P252" s="38">
        <f>IFERROR(tbl_PlanilhaB[[#This Row],[Data Fim Real]]-tbl_PlanilhaB[[#This Row],[Data Início Real]],tbl_PlanilhaB[[#This Row],[Data Fim Planej.]]-tbl_PlanilhaB[[#This Row],[Data Início Planej.]])</f>
        <v>4</v>
      </c>
      <c r="Q25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253" spans="1:17" ht="54">
      <c r="A253" s="62" t="s">
        <v>833</v>
      </c>
      <c r="B253" s="26" t="s">
        <v>235</v>
      </c>
      <c r="C253" s="26" t="s">
        <v>834</v>
      </c>
      <c r="D253" s="34" t="s">
        <v>237</v>
      </c>
      <c r="E253" s="35">
        <v>45820</v>
      </c>
      <c r="F253" s="36">
        <v>3</v>
      </c>
      <c r="G253" s="40">
        <f t="shared" si="16"/>
        <v>45825</v>
      </c>
      <c r="H253" s="35">
        <v>45820</v>
      </c>
      <c r="I253" s="36">
        <v>6</v>
      </c>
      <c r="J253" s="29">
        <f t="shared" si="17"/>
        <v>45828</v>
      </c>
      <c r="K253" s="37">
        <v>1</v>
      </c>
      <c r="L253" s="28" t="str">
        <f ca="1">IF(K253=1,"Concluído",IF(AND(tbl_PlanilhaB[[#This Row],[% Finalizado]]=0,tbl_PlanilhaB[[#This Row],[Data Início Planej.]]&gt;=TODAY()),"Não iniciado",IF(OR(AND(tbl_PlanilhaB[[#This Row],[% Finalizado]]=0,tbl_PlanilhaB[[#This Row],[Data Início Planej.]]&lt;=TODAY()),G253&lt;TODAY()),"Atrasado",IF(AND(H253="",E253&lt;&gt;"",E253&lt;=TODAY()),"Atrasado","Em andamento"))))</f>
        <v>Concluído</v>
      </c>
      <c r="M253" s="53"/>
      <c r="N253" s="54"/>
      <c r="O253" s="38">
        <f>tbl_PlanilhaB[[#This Row],[Data Fim Planej.]]-tbl_PlanilhaB[[#This Row],[Data Início Planej.]]</f>
        <v>5</v>
      </c>
      <c r="P253" s="38">
        <f>IFERROR(tbl_PlanilhaB[[#This Row],[Data Fim Real]]-tbl_PlanilhaB[[#This Row],[Data Início Real]],tbl_PlanilhaB[[#This Row],[Data Fim Planej.]]-tbl_PlanilhaB[[#This Row],[Data Início Planej.]])</f>
        <v>8</v>
      </c>
      <c r="Q25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8</v>
      </c>
    </row>
    <row r="254" spans="1:17" ht="40.5">
      <c r="A254" s="62" t="s">
        <v>835</v>
      </c>
      <c r="B254" s="26" t="s">
        <v>235</v>
      </c>
      <c r="C254" s="26" t="s">
        <v>836</v>
      </c>
      <c r="D254" s="34" t="s">
        <v>237</v>
      </c>
      <c r="E254" s="35">
        <v>45831</v>
      </c>
      <c r="F254" s="36">
        <v>3</v>
      </c>
      <c r="G254" s="40">
        <f t="shared" si="16"/>
        <v>45834</v>
      </c>
      <c r="H254" s="35">
        <v>45831</v>
      </c>
      <c r="I254" s="36">
        <v>5</v>
      </c>
      <c r="J254" s="29">
        <f t="shared" si="17"/>
        <v>45838</v>
      </c>
      <c r="K254" s="37">
        <v>1</v>
      </c>
      <c r="L254" s="28" t="str">
        <f ca="1">IF(K254=1,"Concluído",IF(AND(tbl_PlanilhaB[[#This Row],[% Finalizado]]=0,tbl_PlanilhaB[[#This Row],[Data Início Planej.]]&gt;=TODAY()),"Não iniciado",IF(OR(AND(tbl_PlanilhaB[[#This Row],[% Finalizado]]=0,tbl_PlanilhaB[[#This Row],[Data Início Planej.]]&lt;=TODAY()),G254&lt;TODAY()),"Atrasado",IF(AND(H254="",E254&lt;&gt;"",E254&lt;=TODAY()),"Atrasado","Em andamento"))))</f>
        <v>Concluído</v>
      </c>
      <c r="M254" s="53"/>
      <c r="N254" s="54"/>
      <c r="O254" s="38">
        <f>tbl_PlanilhaB[[#This Row],[Data Fim Planej.]]-tbl_PlanilhaB[[#This Row],[Data Início Planej.]]</f>
        <v>3</v>
      </c>
      <c r="P254" s="38">
        <f>IFERROR(tbl_PlanilhaB[[#This Row],[Data Fim Real]]-tbl_PlanilhaB[[#This Row],[Data Início Real]],tbl_PlanilhaB[[#This Row],[Data Fim Planej.]]-tbl_PlanilhaB[[#This Row],[Data Início Planej.]])</f>
        <v>7</v>
      </c>
      <c r="Q25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255" spans="1:17" ht="40.5">
      <c r="A255" s="62" t="s">
        <v>837</v>
      </c>
      <c r="B255" s="26" t="s">
        <v>238</v>
      </c>
      <c r="C255" s="26" t="s">
        <v>838</v>
      </c>
      <c r="D255" s="34" t="s">
        <v>226</v>
      </c>
      <c r="E255" s="35">
        <v>45817</v>
      </c>
      <c r="F255" s="36">
        <v>1</v>
      </c>
      <c r="G255" s="40">
        <f t="shared" si="16"/>
        <v>45818</v>
      </c>
      <c r="H255" s="35">
        <v>45817</v>
      </c>
      <c r="I255" s="36">
        <v>1</v>
      </c>
      <c r="J255" s="29">
        <f t="shared" si="17"/>
        <v>45818</v>
      </c>
      <c r="K255" s="37">
        <v>1</v>
      </c>
      <c r="L255" s="28" t="str">
        <f ca="1">IF(K255=1,"Concluído",IF(AND(tbl_PlanilhaB[[#This Row],[% Finalizado]]=0,tbl_PlanilhaB[[#This Row],[Data Início Planej.]]&gt;=TODAY()),"Não iniciado",IF(OR(AND(tbl_PlanilhaB[[#This Row],[% Finalizado]]=0,tbl_PlanilhaB[[#This Row],[Data Início Planej.]]&lt;=TODAY()),G255&lt;TODAY()),"Atrasado",IF(AND(H255="",E255&lt;&gt;"",E255&lt;=TODAY()),"Atrasado","Em andamento"))))</f>
        <v>Concluído</v>
      </c>
      <c r="M255" s="53"/>
      <c r="N255" s="54"/>
      <c r="O255" s="38">
        <f>tbl_PlanilhaB[[#This Row],[Data Fim Planej.]]-tbl_PlanilhaB[[#This Row],[Data Início Planej.]]</f>
        <v>1</v>
      </c>
      <c r="P255" s="38">
        <f>IFERROR(tbl_PlanilhaB[[#This Row],[Data Fim Real]]-tbl_PlanilhaB[[#This Row],[Data Início Real]],tbl_PlanilhaB[[#This Row],[Data Fim Planej.]]-tbl_PlanilhaB[[#This Row],[Data Início Planej.]])</f>
        <v>1</v>
      </c>
      <c r="Q25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56" spans="1:17" ht="27">
      <c r="A256" s="62" t="s">
        <v>839</v>
      </c>
      <c r="B256" s="26" t="s">
        <v>238</v>
      </c>
      <c r="C256" s="26" t="s">
        <v>840</v>
      </c>
      <c r="D256" s="34" t="s">
        <v>226</v>
      </c>
      <c r="E256" s="35">
        <v>45818</v>
      </c>
      <c r="F256" s="36">
        <v>2</v>
      </c>
      <c r="G256" s="40">
        <f t="shared" si="16"/>
        <v>45820</v>
      </c>
      <c r="H256" s="35">
        <v>45818</v>
      </c>
      <c r="I256" s="36">
        <v>1</v>
      </c>
      <c r="J256" s="29">
        <f t="shared" si="17"/>
        <v>45819</v>
      </c>
      <c r="K256" s="37">
        <v>1</v>
      </c>
      <c r="L256" s="28" t="str">
        <f ca="1">IF(K256=1,"Concluído",IF(AND(tbl_PlanilhaB[[#This Row],[% Finalizado]]=0,tbl_PlanilhaB[[#This Row],[Data Início Planej.]]&gt;=TODAY()),"Não iniciado",IF(OR(AND(tbl_PlanilhaB[[#This Row],[% Finalizado]]=0,tbl_PlanilhaB[[#This Row],[Data Início Planej.]]&lt;=TODAY()),G256&lt;TODAY()),"Atrasado",IF(AND(H256="",E256&lt;&gt;"",E256&lt;=TODAY()),"Atrasado","Em andamento"))))</f>
        <v>Concluído</v>
      </c>
      <c r="M256" s="53"/>
      <c r="N256" s="54"/>
      <c r="O256" s="38">
        <f>tbl_PlanilhaB[[#This Row],[Data Fim Planej.]]-tbl_PlanilhaB[[#This Row],[Data Início Planej.]]</f>
        <v>2</v>
      </c>
      <c r="P256" s="38">
        <f>IFERROR(tbl_PlanilhaB[[#This Row],[Data Fim Real]]-tbl_PlanilhaB[[#This Row],[Data Início Real]],tbl_PlanilhaB[[#This Row],[Data Fim Planej.]]-tbl_PlanilhaB[[#This Row],[Data Início Planej.]])</f>
        <v>1</v>
      </c>
      <c r="Q25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57" spans="1:17" ht="67.5">
      <c r="A257" s="62" t="s">
        <v>841</v>
      </c>
      <c r="B257" s="26" t="s">
        <v>238</v>
      </c>
      <c r="C257" s="26" t="s">
        <v>842</v>
      </c>
      <c r="D257" s="34" t="s">
        <v>226</v>
      </c>
      <c r="E257" s="35">
        <v>45820</v>
      </c>
      <c r="F257" s="36">
        <v>3</v>
      </c>
      <c r="G257" s="40">
        <f t="shared" si="16"/>
        <v>45825</v>
      </c>
      <c r="H257" s="35">
        <v>45820</v>
      </c>
      <c r="I257" s="36">
        <v>3</v>
      </c>
      <c r="J257" s="29">
        <f t="shared" si="17"/>
        <v>45825</v>
      </c>
      <c r="K257" s="37">
        <v>1</v>
      </c>
      <c r="L257" s="28" t="str">
        <f ca="1">IF(K257=1,"Concluído",IF(AND(tbl_PlanilhaB[[#This Row],[% Finalizado]]=0,tbl_PlanilhaB[[#This Row],[Data Início Planej.]]&gt;=TODAY()),"Não iniciado",IF(OR(AND(tbl_PlanilhaB[[#This Row],[% Finalizado]]=0,tbl_PlanilhaB[[#This Row],[Data Início Planej.]]&lt;=TODAY()),G257&lt;TODAY()),"Atrasado",IF(AND(H257="",E257&lt;&gt;"",E257&lt;=TODAY()),"Atrasado","Em andamento"))))</f>
        <v>Concluído</v>
      </c>
      <c r="M257" s="53"/>
      <c r="N257" s="54"/>
      <c r="O257" s="38">
        <f>tbl_PlanilhaB[[#This Row],[Data Fim Planej.]]-tbl_PlanilhaB[[#This Row],[Data Início Planej.]]</f>
        <v>5</v>
      </c>
      <c r="P257" s="38">
        <f>IFERROR(tbl_PlanilhaB[[#This Row],[Data Fim Real]]-tbl_PlanilhaB[[#This Row],[Data Início Real]],tbl_PlanilhaB[[#This Row],[Data Fim Planej.]]-tbl_PlanilhaB[[#This Row],[Data Início Planej.]])</f>
        <v>5</v>
      </c>
      <c r="Q25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258" spans="1:17" ht="27">
      <c r="A258" s="62" t="s">
        <v>843</v>
      </c>
      <c r="B258" s="26" t="s">
        <v>238</v>
      </c>
      <c r="C258" s="26" t="s">
        <v>844</v>
      </c>
      <c r="D258" s="34" t="s">
        <v>226</v>
      </c>
      <c r="E258" s="35">
        <v>45825</v>
      </c>
      <c r="F258" s="36">
        <v>4</v>
      </c>
      <c r="G258" s="40">
        <f t="shared" si="16"/>
        <v>45831</v>
      </c>
      <c r="H258" s="35">
        <v>45825</v>
      </c>
      <c r="I258" s="36">
        <v>3</v>
      </c>
      <c r="J258" s="29">
        <f t="shared" si="17"/>
        <v>45828</v>
      </c>
      <c r="K258" s="37">
        <v>1</v>
      </c>
      <c r="L258" s="28" t="str">
        <f ca="1">IF(K258=1,"Concluído",IF(AND(tbl_PlanilhaB[[#This Row],[% Finalizado]]=0,tbl_PlanilhaB[[#This Row],[Data Início Planej.]]&gt;=TODAY()),"Não iniciado",IF(OR(AND(tbl_PlanilhaB[[#This Row],[% Finalizado]]=0,tbl_PlanilhaB[[#This Row],[Data Início Planej.]]&lt;=TODAY()),G258&lt;TODAY()),"Atrasado",IF(AND(H258="",E258&lt;&gt;"",E258&lt;=TODAY()),"Atrasado","Em andamento"))))</f>
        <v>Concluído</v>
      </c>
      <c r="M258" s="53"/>
      <c r="N258" s="54"/>
      <c r="O258" s="38">
        <f>tbl_PlanilhaB[[#This Row],[Data Fim Planej.]]-tbl_PlanilhaB[[#This Row],[Data Início Planej.]]</f>
        <v>6</v>
      </c>
      <c r="P258" s="38">
        <f>IFERROR(tbl_PlanilhaB[[#This Row],[Data Fim Real]]-tbl_PlanilhaB[[#This Row],[Data Início Real]],tbl_PlanilhaB[[#This Row],[Data Fim Planej.]]-tbl_PlanilhaB[[#This Row],[Data Início Planej.]])</f>
        <v>3</v>
      </c>
      <c r="Q25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259" spans="1:17" ht="27">
      <c r="A259" s="62" t="s">
        <v>845</v>
      </c>
      <c r="B259" s="44" t="s">
        <v>240</v>
      </c>
      <c r="C259" s="26" t="s">
        <v>846</v>
      </c>
      <c r="D259" s="34" t="s">
        <v>226</v>
      </c>
      <c r="E259" s="35">
        <v>45832</v>
      </c>
      <c r="F259" s="36">
        <v>1</v>
      </c>
      <c r="G259" s="40">
        <f t="shared" si="16"/>
        <v>45833</v>
      </c>
      <c r="H259" s="35">
        <v>45832</v>
      </c>
      <c r="I259" s="36">
        <v>1</v>
      </c>
      <c r="J259" s="29">
        <f t="shared" si="17"/>
        <v>45833</v>
      </c>
      <c r="K259" s="37">
        <v>1</v>
      </c>
      <c r="L259" s="28" t="str">
        <f ca="1">IF(K259=1,"Concluído",IF(AND(tbl_PlanilhaB[[#This Row],[% Finalizado]]=0,tbl_PlanilhaB[[#This Row],[Data Início Planej.]]&gt;=TODAY()),"Não iniciado",IF(OR(AND(tbl_PlanilhaB[[#This Row],[% Finalizado]]=0,tbl_PlanilhaB[[#This Row],[Data Início Planej.]]&lt;=TODAY()),G259&lt;TODAY()),"Atrasado",IF(AND(H259="",E259&lt;&gt;"",E259&lt;=TODAY()),"Atrasado","Em andamento"))))</f>
        <v>Concluído</v>
      </c>
      <c r="M259" s="53"/>
      <c r="N259" s="54"/>
      <c r="O259" s="38">
        <f>tbl_PlanilhaB[[#This Row],[Data Fim Planej.]]-tbl_PlanilhaB[[#This Row],[Data Início Planej.]]</f>
        <v>1</v>
      </c>
      <c r="P259" s="38">
        <f>IFERROR(tbl_PlanilhaB[[#This Row],[Data Fim Real]]-tbl_PlanilhaB[[#This Row],[Data Início Real]],tbl_PlanilhaB[[#This Row],[Data Fim Planej.]]-tbl_PlanilhaB[[#This Row],[Data Início Planej.]])</f>
        <v>1</v>
      </c>
      <c r="Q25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60" spans="1:17" ht="40.5">
      <c r="A260" s="62" t="s">
        <v>847</v>
      </c>
      <c r="B260" s="26" t="s">
        <v>235</v>
      </c>
      <c r="C260" s="26" t="s">
        <v>848</v>
      </c>
      <c r="D260" s="34" t="s">
        <v>237</v>
      </c>
      <c r="E260" s="35">
        <v>45838</v>
      </c>
      <c r="F260" s="36">
        <v>3</v>
      </c>
      <c r="G260" s="40">
        <f t="shared" si="16"/>
        <v>45841</v>
      </c>
      <c r="H260" s="35">
        <v>45838</v>
      </c>
      <c r="I260" s="36">
        <v>6</v>
      </c>
      <c r="J260" s="29">
        <f t="shared" si="17"/>
        <v>45846</v>
      </c>
      <c r="K260" s="37">
        <v>1</v>
      </c>
      <c r="L260" s="28" t="str">
        <f ca="1">IF(K260=1,"Concluído",IF(AND(tbl_PlanilhaB[[#This Row],[% Finalizado]]=0,tbl_PlanilhaB[[#This Row],[Data Início Planej.]]&gt;=TODAY()),"Não iniciado",IF(OR(AND(tbl_PlanilhaB[[#This Row],[% Finalizado]]=0,tbl_PlanilhaB[[#This Row],[Data Início Planej.]]&lt;=TODAY()),G260&lt;TODAY()),"Atrasado",IF(AND(H260="",E260&lt;&gt;"",E260&lt;=TODAY()),"Atrasado","Em andamento"))))</f>
        <v>Concluído</v>
      </c>
      <c r="M260" s="53"/>
      <c r="N260" s="54"/>
      <c r="O260" s="38">
        <f>tbl_PlanilhaB[[#This Row],[Data Fim Planej.]]-tbl_PlanilhaB[[#This Row],[Data Início Planej.]]</f>
        <v>3</v>
      </c>
      <c r="P260" s="38">
        <f>IFERROR(tbl_PlanilhaB[[#This Row],[Data Fim Real]]-tbl_PlanilhaB[[#This Row],[Data Início Real]],tbl_PlanilhaB[[#This Row],[Data Fim Planej.]]-tbl_PlanilhaB[[#This Row],[Data Início Planej.]])</f>
        <v>8</v>
      </c>
      <c r="Q26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8</v>
      </c>
    </row>
    <row r="261" spans="1:17">
      <c r="A261" s="62" t="s">
        <v>849</v>
      </c>
      <c r="B261" s="26" t="s">
        <v>246</v>
      </c>
      <c r="C261" s="26" t="s">
        <v>850</v>
      </c>
      <c r="D261" s="34" t="s">
        <v>248</v>
      </c>
      <c r="E261" s="35">
        <v>45838</v>
      </c>
      <c r="F261" s="36">
        <v>5</v>
      </c>
      <c r="G261" s="40">
        <f t="shared" si="16"/>
        <v>45845</v>
      </c>
      <c r="H261" s="35">
        <v>45838</v>
      </c>
      <c r="I261" s="36"/>
      <c r="J261" s="29" t="str">
        <f t="shared" si="17"/>
        <v/>
      </c>
      <c r="K261" s="37">
        <v>1</v>
      </c>
      <c r="L261" s="28" t="str">
        <f ca="1">IF(K261=1,"Concluído",IF(AND(tbl_PlanilhaB[[#This Row],[% Finalizado]]=0,tbl_PlanilhaB[[#This Row],[Data Início Planej.]]&gt;=TODAY()),"Não iniciado",IF(OR(AND(tbl_PlanilhaB[[#This Row],[% Finalizado]]=0,tbl_PlanilhaB[[#This Row],[Data Início Planej.]]&lt;=TODAY()),G261&lt;TODAY()),"Atrasado",IF(AND(H261="",E261&lt;&gt;"",E261&lt;=TODAY()),"Atrasado","Em andamento"))))</f>
        <v>Concluído</v>
      </c>
      <c r="M261" s="53"/>
      <c r="N261" s="54"/>
      <c r="O261" s="38">
        <f>tbl_PlanilhaB[[#This Row],[Data Fim Planej.]]-tbl_PlanilhaB[[#This Row],[Data Início Planej.]]</f>
        <v>7</v>
      </c>
      <c r="P261" s="38">
        <f>IFERROR(tbl_PlanilhaB[[#This Row],[Data Fim Real]]-tbl_PlanilhaB[[#This Row],[Data Início Real]],tbl_PlanilhaB[[#This Row],[Data Fim Planej.]]-tbl_PlanilhaB[[#This Row],[Data Início Planej.]])</f>
        <v>7</v>
      </c>
      <c r="Q261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262" spans="1:17" ht="27">
      <c r="A262" s="62" t="s">
        <v>851</v>
      </c>
      <c r="B262" s="26" t="s">
        <v>200</v>
      </c>
      <c r="C262" s="26" t="s">
        <v>852</v>
      </c>
      <c r="D262" s="34" t="s">
        <v>202</v>
      </c>
      <c r="E262" s="35">
        <v>45729</v>
      </c>
      <c r="F262" s="36">
        <v>4</v>
      </c>
      <c r="G262" s="40">
        <f t="shared" si="16"/>
        <v>45735</v>
      </c>
      <c r="H262" s="35">
        <v>45729</v>
      </c>
      <c r="I262" s="36">
        <v>4</v>
      </c>
      <c r="J262" s="29">
        <f t="shared" si="17"/>
        <v>45735</v>
      </c>
      <c r="K262" s="37">
        <v>1</v>
      </c>
      <c r="L262" s="28" t="str">
        <f ca="1">IF(K262=1,"Concluído",IF(AND(tbl_PlanilhaB[[#This Row],[% Finalizado]]=0,tbl_PlanilhaB[[#This Row],[Data Início Planej.]]&gt;=TODAY()),"Não iniciado",IF(OR(AND(tbl_PlanilhaB[[#This Row],[% Finalizado]]=0,tbl_PlanilhaB[[#This Row],[Data Início Planej.]]&lt;=TODAY()),G262&lt;TODAY()),"Atrasado",IF(AND(H262="",E262&lt;&gt;"",E262&lt;=TODAY()),"Atrasado","Em andamento"))))</f>
        <v>Concluído</v>
      </c>
      <c r="M262" s="53"/>
      <c r="N262" s="54"/>
      <c r="O262" s="38">
        <f>tbl_PlanilhaB[[#This Row],[Data Fim Planej.]]-tbl_PlanilhaB[[#This Row],[Data Início Planej.]]</f>
        <v>6</v>
      </c>
      <c r="P262" s="38">
        <f>IFERROR(tbl_PlanilhaB[[#This Row],[Data Fim Real]]-tbl_PlanilhaB[[#This Row],[Data Início Real]],tbl_PlanilhaB[[#This Row],[Data Fim Planej.]]-tbl_PlanilhaB[[#This Row],[Data Início Planej.]])</f>
        <v>6</v>
      </c>
      <c r="Q26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6</v>
      </c>
    </row>
    <row r="263" spans="1:17" ht="27">
      <c r="A263" s="62" t="s">
        <v>853</v>
      </c>
      <c r="B263" s="26" t="s">
        <v>200</v>
      </c>
      <c r="C263" s="26" t="s">
        <v>854</v>
      </c>
      <c r="D263" s="34" t="s">
        <v>202</v>
      </c>
      <c r="E263" s="35">
        <v>45735</v>
      </c>
      <c r="F263" s="36">
        <v>4</v>
      </c>
      <c r="G263" s="40">
        <f t="shared" si="16"/>
        <v>45741</v>
      </c>
      <c r="H263" s="35">
        <v>45735</v>
      </c>
      <c r="I263" s="36">
        <v>5</v>
      </c>
      <c r="J263" s="29">
        <f t="shared" si="17"/>
        <v>45742</v>
      </c>
      <c r="K263" s="37">
        <v>1</v>
      </c>
      <c r="L263" s="28" t="str">
        <f ca="1">IF(K263=1,"Concluído",IF(AND(tbl_PlanilhaB[[#This Row],[% Finalizado]]=0,tbl_PlanilhaB[[#This Row],[Data Início Planej.]]&gt;=TODAY()),"Não iniciado",IF(OR(AND(tbl_PlanilhaB[[#This Row],[% Finalizado]]=0,tbl_PlanilhaB[[#This Row],[Data Início Planej.]]&lt;=TODAY()),G263&lt;TODAY()),"Atrasado",IF(AND(H263="",E263&lt;&gt;"",E263&lt;=TODAY()),"Atrasado","Em andamento"))))</f>
        <v>Concluído</v>
      </c>
      <c r="M263" s="53"/>
      <c r="N263" s="54"/>
      <c r="O263" s="38">
        <f>tbl_PlanilhaB[[#This Row],[Data Fim Planej.]]-tbl_PlanilhaB[[#This Row],[Data Início Planej.]]</f>
        <v>6</v>
      </c>
      <c r="P263" s="38">
        <f>IFERROR(tbl_PlanilhaB[[#This Row],[Data Fim Real]]-tbl_PlanilhaB[[#This Row],[Data Início Real]],tbl_PlanilhaB[[#This Row],[Data Fim Planej.]]-tbl_PlanilhaB[[#This Row],[Data Início Planej.]])</f>
        <v>7</v>
      </c>
      <c r="Q26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264" spans="1:17" ht="27">
      <c r="A264" s="62" t="s">
        <v>855</v>
      </c>
      <c r="B264" s="26" t="s">
        <v>200</v>
      </c>
      <c r="C264" s="26" t="s">
        <v>856</v>
      </c>
      <c r="D264" s="34" t="s">
        <v>202</v>
      </c>
      <c r="E264" s="35">
        <v>45742</v>
      </c>
      <c r="F264" s="36">
        <v>1</v>
      </c>
      <c r="G264" s="40">
        <f t="shared" ref="G264:G295" si="18">IF(F264="","",WORKDAY(E264,F264))</f>
        <v>45743</v>
      </c>
      <c r="H264" s="35">
        <v>45742</v>
      </c>
      <c r="I264" s="36">
        <v>2</v>
      </c>
      <c r="J264" s="29">
        <f t="shared" si="17"/>
        <v>45744</v>
      </c>
      <c r="K264" s="37">
        <v>1</v>
      </c>
      <c r="L264" s="28" t="str">
        <f ca="1">IF(K264=1,"Concluído",IF(AND(tbl_PlanilhaB[[#This Row],[% Finalizado]]=0,tbl_PlanilhaB[[#This Row],[Data Início Planej.]]&gt;=TODAY()),"Não iniciado",IF(OR(AND(tbl_PlanilhaB[[#This Row],[% Finalizado]]=0,tbl_PlanilhaB[[#This Row],[Data Início Planej.]]&lt;=TODAY()),G264&lt;TODAY()),"Atrasado",IF(AND(H264="",E264&lt;&gt;"",E264&lt;=TODAY()),"Atrasado","Em andamento"))))</f>
        <v>Concluído</v>
      </c>
      <c r="M264" s="53"/>
      <c r="N264" s="54"/>
      <c r="O264" s="38">
        <f>tbl_PlanilhaB[[#This Row],[Data Fim Planej.]]-tbl_PlanilhaB[[#This Row],[Data Início Planej.]]</f>
        <v>1</v>
      </c>
      <c r="P264" s="38">
        <f>IFERROR(tbl_PlanilhaB[[#This Row],[Data Fim Real]]-tbl_PlanilhaB[[#This Row],[Data Início Real]],tbl_PlanilhaB[[#This Row],[Data Fim Planej.]]-tbl_PlanilhaB[[#This Row],[Data Início Planej.]])</f>
        <v>2</v>
      </c>
      <c r="Q26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265" spans="1:17" ht="27">
      <c r="A265" s="62" t="s">
        <v>857</v>
      </c>
      <c r="B265" s="26" t="s">
        <v>200</v>
      </c>
      <c r="C265" s="26" t="s">
        <v>858</v>
      </c>
      <c r="D265" s="34" t="s">
        <v>202</v>
      </c>
      <c r="E265" s="35">
        <v>45744</v>
      </c>
      <c r="F265" s="36">
        <v>2</v>
      </c>
      <c r="G265" s="40">
        <f t="shared" si="18"/>
        <v>45748</v>
      </c>
      <c r="H265" s="35">
        <v>45744</v>
      </c>
      <c r="I265" s="36">
        <v>1</v>
      </c>
      <c r="J265" s="29">
        <f t="shared" si="17"/>
        <v>45747</v>
      </c>
      <c r="K265" s="37">
        <v>1</v>
      </c>
      <c r="L265" s="28" t="str">
        <f ca="1">IF(K265=1,"Concluído",IF(AND(tbl_PlanilhaB[[#This Row],[% Finalizado]]=0,tbl_PlanilhaB[[#This Row],[Data Início Planej.]]&gt;=TODAY()),"Não iniciado",IF(OR(AND(tbl_PlanilhaB[[#This Row],[% Finalizado]]=0,tbl_PlanilhaB[[#This Row],[Data Início Planej.]]&lt;=TODAY()),G265&lt;TODAY()),"Atrasado",IF(AND(H265="",E265&lt;&gt;"",E265&lt;=TODAY()),"Atrasado","Em andamento"))))</f>
        <v>Concluído</v>
      </c>
      <c r="M265" s="53"/>
      <c r="N265" s="54"/>
      <c r="O265" s="38">
        <f>tbl_PlanilhaB[[#This Row],[Data Fim Planej.]]-tbl_PlanilhaB[[#This Row],[Data Início Planej.]]</f>
        <v>4</v>
      </c>
      <c r="P265" s="38">
        <f>IFERROR(tbl_PlanilhaB[[#This Row],[Data Fim Real]]-tbl_PlanilhaB[[#This Row],[Data Início Real]],tbl_PlanilhaB[[#This Row],[Data Fim Planej.]]-tbl_PlanilhaB[[#This Row],[Data Início Planej.]])</f>
        <v>3</v>
      </c>
      <c r="Q26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266" spans="1:17" ht="27">
      <c r="A266" s="62" t="s">
        <v>859</v>
      </c>
      <c r="B266" s="26" t="s">
        <v>200</v>
      </c>
      <c r="C266" s="26" t="s">
        <v>860</v>
      </c>
      <c r="D266" s="34" t="s">
        <v>202</v>
      </c>
      <c r="E266" s="35">
        <v>45748</v>
      </c>
      <c r="F266" s="36">
        <v>2</v>
      </c>
      <c r="G266" s="40">
        <f t="shared" si="18"/>
        <v>45750</v>
      </c>
      <c r="H266" s="35">
        <v>45748</v>
      </c>
      <c r="I266" s="36">
        <v>2</v>
      </c>
      <c r="J266" s="29">
        <f t="shared" si="17"/>
        <v>45750</v>
      </c>
      <c r="K266" s="37">
        <v>1</v>
      </c>
      <c r="L266" s="28" t="str">
        <f ca="1">IF(K266=1,"Concluído",IF(AND(tbl_PlanilhaB[[#This Row],[% Finalizado]]=0,tbl_PlanilhaB[[#This Row],[Data Início Planej.]]&gt;=TODAY()),"Não iniciado",IF(OR(AND(tbl_PlanilhaB[[#This Row],[% Finalizado]]=0,tbl_PlanilhaB[[#This Row],[Data Início Planej.]]&lt;=TODAY()),G266&lt;TODAY()),"Atrasado",IF(AND(H266="",E266&lt;&gt;"",E266&lt;=TODAY()),"Atrasado","Em andamento"))))</f>
        <v>Concluído</v>
      </c>
      <c r="M266" s="53"/>
      <c r="N266" s="54"/>
      <c r="O266" s="38">
        <f>tbl_PlanilhaB[[#This Row],[Data Fim Planej.]]-tbl_PlanilhaB[[#This Row],[Data Início Planej.]]</f>
        <v>2</v>
      </c>
      <c r="P266" s="38">
        <f>IFERROR(tbl_PlanilhaB[[#This Row],[Data Fim Real]]-tbl_PlanilhaB[[#This Row],[Data Início Real]],tbl_PlanilhaB[[#This Row],[Data Fim Planej.]]-tbl_PlanilhaB[[#This Row],[Data Início Planej.]])</f>
        <v>2</v>
      </c>
      <c r="Q26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267" spans="1:17" ht="27">
      <c r="A267" s="62" t="s">
        <v>861</v>
      </c>
      <c r="B267" s="26" t="s">
        <v>200</v>
      </c>
      <c r="C267" s="26" t="s">
        <v>862</v>
      </c>
      <c r="D267" s="34" t="s">
        <v>202</v>
      </c>
      <c r="E267" s="35">
        <v>45750</v>
      </c>
      <c r="F267" s="36">
        <v>2</v>
      </c>
      <c r="G267" s="40">
        <f t="shared" si="18"/>
        <v>45754</v>
      </c>
      <c r="H267" s="35">
        <v>45750</v>
      </c>
      <c r="I267" s="36">
        <v>2</v>
      </c>
      <c r="J267" s="29">
        <f t="shared" si="17"/>
        <v>45754</v>
      </c>
      <c r="K267" s="37">
        <v>1</v>
      </c>
      <c r="L267" s="28" t="str">
        <f ca="1">IF(K267=1,"Concluído",IF(AND(tbl_PlanilhaB[[#This Row],[% Finalizado]]=0,tbl_PlanilhaB[[#This Row],[Data Início Planej.]]&gt;=TODAY()),"Não iniciado",IF(OR(AND(tbl_PlanilhaB[[#This Row],[% Finalizado]]=0,tbl_PlanilhaB[[#This Row],[Data Início Planej.]]&lt;=TODAY()),G267&lt;TODAY()),"Atrasado",IF(AND(H267="",E267&lt;&gt;"",E267&lt;=TODAY()),"Atrasado","Em andamento"))))</f>
        <v>Concluído</v>
      </c>
      <c r="M267" s="53"/>
      <c r="N267" s="54"/>
      <c r="O267" s="38">
        <f>tbl_PlanilhaB[[#This Row],[Data Fim Planej.]]-tbl_PlanilhaB[[#This Row],[Data Início Planej.]]</f>
        <v>4</v>
      </c>
      <c r="P267" s="38">
        <f>IFERROR(tbl_PlanilhaB[[#This Row],[Data Fim Real]]-tbl_PlanilhaB[[#This Row],[Data Início Real]],tbl_PlanilhaB[[#This Row],[Data Fim Planej.]]-tbl_PlanilhaB[[#This Row],[Data Início Planej.]])</f>
        <v>4</v>
      </c>
      <c r="Q26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268" spans="1:17" ht="27">
      <c r="A268" s="62" t="s">
        <v>863</v>
      </c>
      <c r="B268" s="26" t="s">
        <v>200</v>
      </c>
      <c r="C268" s="26" t="s">
        <v>864</v>
      </c>
      <c r="D268" s="34" t="s">
        <v>202</v>
      </c>
      <c r="E268" s="35">
        <v>45754</v>
      </c>
      <c r="F268" s="36">
        <v>3</v>
      </c>
      <c r="G268" s="40">
        <f t="shared" si="18"/>
        <v>45757</v>
      </c>
      <c r="H268" s="35">
        <v>45754</v>
      </c>
      <c r="I268" s="36">
        <v>3</v>
      </c>
      <c r="J268" s="29">
        <f t="shared" si="17"/>
        <v>45757</v>
      </c>
      <c r="K268" s="37">
        <v>1</v>
      </c>
      <c r="L268" s="28" t="str">
        <f ca="1">IF(K268=1,"Concluído",IF(AND(tbl_PlanilhaB[[#This Row],[% Finalizado]]=0,tbl_PlanilhaB[[#This Row],[Data Início Planej.]]&gt;=TODAY()),"Não iniciado",IF(OR(AND(tbl_PlanilhaB[[#This Row],[% Finalizado]]=0,tbl_PlanilhaB[[#This Row],[Data Início Planej.]]&lt;=TODAY()),G268&lt;TODAY()),"Atrasado",IF(AND(H268="",E268&lt;&gt;"",E268&lt;=TODAY()),"Atrasado","Em andamento"))))</f>
        <v>Concluído</v>
      </c>
      <c r="M268" s="53"/>
      <c r="N268" s="54"/>
      <c r="O268" s="38">
        <f>tbl_PlanilhaB[[#This Row],[Data Fim Planej.]]-tbl_PlanilhaB[[#This Row],[Data Início Planej.]]</f>
        <v>3</v>
      </c>
      <c r="P268" s="38">
        <f>IFERROR(tbl_PlanilhaB[[#This Row],[Data Fim Real]]-tbl_PlanilhaB[[#This Row],[Data Início Real]],tbl_PlanilhaB[[#This Row],[Data Fim Planej.]]-tbl_PlanilhaB[[#This Row],[Data Início Planej.]])</f>
        <v>3</v>
      </c>
      <c r="Q26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269" spans="1:17" ht="27">
      <c r="A269" s="62" t="s">
        <v>865</v>
      </c>
      <c r="B269" s="26" t="s">
        <v>200</v>
      </c>
      <c r="C269" s="26" t="s">
        <v>866</v>
      </c>
      <c r="D269" s="34" t="s">
        <v>202</v>
      </c>
      <c r="E269" s="35">
        <v>45757</v>
      </c>
      <c r="F269" s="36">
        <v>4</v>
      </c>
      <c r="G269" s="40">
        <f t="shared" si="18"/>
        <v>45763</v>
      </c>
      <c r="H269" s="35">
        <v>45757</v>
      </c>
      <c r="I269" s="36">
        <v>4</v>
      </c>
      <c r="J269" s="29">
        <f t="shared" si="17"/>
        <v>45763</v>
      </c>
      <c r="K269" s="37">
        <v>1</v>
      </c>
      <c r="L269" s="28" t="str">
        <f ca="1">IF(K269=1,"Concluído",IF(AND(tbl_PlanilhaB[[#This Row],[% Finalizado]]=0,tbl_PlanilhaB[[#This Row],[Data Início Planej.]]&gt;=TODAY()),"Não iniciado",IF(OR(AND(tbl_PlanilhaB[[#This Row],[% Finalizado]]=0,tbl_PlanilhaB[[#This Row],[Data Início Planej.]]&lt;=TODAY()),G269&lt;TODAY()),"Atrasado",IF(AND(H269="",E269&lt;&gt;"",E269&lt;=TODAY()),"Atrasado","Em andamento"))))</f>
        <v>Concluído</v>
      </c>
      <c r="M269" s="53"/>
      <c r="N269" s="54"/>
      <c r="O269" s="38">
        <f>tbl_PlanilhaB[[#This Row],[Data Fim Planej.]]-tbl_PlanilhaB[[#This Row],[Data Início Planej.]]</f>
        <v>6</v>
      </c>
      <c r="P269" s="38">
        <f>IFERROR(tbl_PlanilhaB[[#This Row],[Data Fim Real]]-tbl_PlanilhaB[[#This Row],[Data Início Real]],tbl_PlanilhaB[[#This Row],[Data Fim Planej.]]-tbl_PlanilhaB[[#This Row],[Data Início Planej.]])</f>
        <v>6</v>
      </c>
      <c r="Q26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6</v>
      </c>
    </row>
    <row r="270" spans="1:17" ht="27">
      <c r="A270" s="62" t="s">
        <v>867</v>
      </c>
      <c r="B270" s="26" t="s">
        <v>200</v>
      </c>
      <c r="C270" s="26" t="s">
        <v>868</v>
      </c>
      <c r="D270" s="34" t="s">
        <v>202</v>
      </c>
      <c r="E270" s="35">
        <v>45763</v>
      </c>
      <c r="F270" s="36">
        <v>1</v>
      </c>
      <c r="G270" s="40">
        <f t="shared" si="18"/>
        <v>45764</v>
      </c>
      <c r="H270" s="35">
        <v>45763</v>
      </c>
      <c r="I270" s="36">
        <v>1</v>
      </c>
      <c r="J270" s="29">
        <f t="shared" si="17"/>
        <v>45764</v>
      </c>
      <c r="K270" s="37">
        <v>1</v>
      </c>
      <c r="L270" s="28" t="str">
        <f ca="1">IF(K270=1,"Concluído",IF(AND(tbl_PlanilhaB[[#This Row],[% Finalizado]]=0,tbl_PlanilhaB[[#This Row],[Data Início Planej.]]&gt;=TODAY()),"Não iniciado",IF(OR(AND(tbl_PlanilhaB[[#This Row],[% Finalizado]]=0,tbl_PlanilhaB[[#This Row],[Data Início Planej.]]&lt;=TODAY()),G270&lt;TODAY()),"Atrasado",IF(AND(H270="",E270&lt;&gt;"",E270&lt;=TODAY()),"Atrasado","Em andamento"))))</f>
        <v>Concluído</v>
      </c>
      <c r="M270" s="53"/>
      <c r="N270" s="54"/>
      <c r="O270" s="38">
        <f>tbl_PlanilhaB[[#This Row],[Data Fim Planej.]]-tbl_PlanilhaB[[#This Row],[Data Início Planej.]]</f>
        <v>1</v>
      </c>
      <c r="P270" s="38">
        <f>IFERROR(tbl_PlanilhaB[[#This Row],[Data Fim Real]]-tbl_PlanilhaB[[#This Row],[Data Início Real]],tbl_PlanilhaB[[#This Row],[Data Fim Planej.]]-tbl_PlanilhaB[[#This Row],[Data Início Planej.]])</f>
        <v>1</v>
      </c>
      <c r="Q27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71" spans="1:17" ht="27">
      <c r="A271" s="62" t="s">
        <v>869</v>
      </c>
      <c r="B271" s="26" t="s">
        <v>200</v>
      </c>
      <c r="C271" s="26" t="s">
        <v>870</v>
      </c>
      <c r="D271" s="34" t="s">
        <v>202</v>
      </c>
      <c r="E271" s="35">
        <v>45764</v>
      </c>
      <c r="F271" s="36">
        <v>2</v>
      </c>
      <c r="G271" s="40">
        <f t="shared" si="18"/>
        <v>45768</v>
      </c>
      <c r="H271" s="35">
        <v>45764</v>
      </c>
      <c r="I271" s="36">
        <v>3</v>
      </c>
      <c r="J271" s="29">
        <f t="shared" si="17"/>
        <v>45769</v>
      </c>
      <c r="K271" s="37">
        <v>1</v>
      </c>
      <c r="L271" s="28" t="str">
        <f ca="1">IF(K271=1,"Concluído",IF(AND(tbl_PlanilhaB[[#This Row],[% Finalizado]]=0,tbl_PlanilhaB[[#This Row],[Data Início Planej.]]&gt;=TODAY()),"Não iniciado",IF(OR(AND(tbl_PlanilhaB[[#This Row],[% Finalizado]]=0,tbl_PlanilhaB[[#This Row],[Data Início Planej.]]&lt;=TODAY()),G271&lt;TODAY()),"Atrasado",IF(AND(H271="",E271&lt;&gt;"",E271&lt;=TODAY()),"Atrasado","Em andamento"))))</f>
        <v>Concluído</v>
      </c>
      <c r="M271" s="53"/>
      <c r="N271" s="54"/>
      <c r="O271" s="38">
        <f>tbl_PlanilhaB[[#This Row],[Data Fim Planej.]]-tbl_PlanilhaB[[#This Row],[Data Início Planej.]]</f>
        <v>4</v>
      </c>
      <c r="P271" s="38">
        <f>IFERROR(tbl_PlanilhaB[[#This Row],[Data Fim Real]]-tbl_PlanilhaB[[#This Row],[Data Início Real]],tbl_PlanilhaB[[#This Row],[Data Fim Planej.]]-tbl_PlanilhaB[[#This Row],[Data Início Planej.]])</f>
        <v>5</v>
      </c>
      <c r="Q27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272" spans="1:17" ht="27">
      <c r="A272" s="62" t="s">
        <v>871</v>
      </c>
      <c r="B272" s="26" t="s">
        <v>200</v>
      </c>
      <c r="C272" s="26" t="s">
        <v>872</v>
      </c>
      <c r="D272" s="34" t="s">
        <v>202</v>
      </c>
      <c r="E272" s="35">
        <v>45769</v>
      </c>
      <c r="F272" s="36">
        <v>2</v>
      </c>
      <c r="G272" s="40">
        <f t="shared" si="18"/>
        <v>45771</v>
      </c>
      <c r="H272" s="35">
        <v>45769</v>
      </c>
      <c r="I272" s="36">
        <v>3</v>
      </c>
      <c r="J272" s="29">
        <f t="shared" si="17"/>
        <v>45772</v>
      </c>
      <c r="K272" s="37">
        <v>1</v>
      </c>
      <c r="L272" s="28" t="str">
        <f ca="1">IF(K272=1,"Concluído",IF(AND(tbl_PlanilhaB[[#This Row],[% Finalizado]]=0,tbl_PlanilhaB[[#This Row],[Data Início Planej.]]&gt;=TODAY()),"Não iniciado",IF(OR(AND(tbl_PlanilhaB[[#This Row],[% Finalizado]]=0,tbl_PlanilhaB[[#This Row],[Data Início Planej.]]&lt;=TODAY()),G272&lt;TODAY()),"Atrasado",IF(AND(H272="",E272&lt;&gt;"",E272&lt;=TODAY()),"Atrasado","Em andamento"))))</f>
        <v>Concluído</v>
      </c>
      <c r="M272" s="53"/>
      <c r="N272" s="54"/>
      <c r="O272" s="38">
        <f>tbl_PlanilhaB[[#This Row],[Data Fim Planej.]]-tbl_PlanilhaB[[#This Row],[Data Início Planej.]]</f>
        <v>2</v>
      </c>
      <c r="P272" s="38">
        <f>IFERROR(tbl_PlanilhaB[[#This Row],[Data Fim Real]]-tbl_PlanilhaB[[#This Row],[Data Início Real]],tbl_PlanilhaB[[#This Row],[Data Fim Planej.]]-tbl_PlanilhaB[[#This Row],[Data Início Planej.]])</f>
        <v>3</v>
      </c>
      <c r="Q27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273" spans="1:17" ht="27">
      <c r="A273" s="62" t="s">
        <v>873</v>
      </c>
      <c r="B273" s="26" t="s">
        <v>200</v>
      </c>
      <c r="C273" s="26" t="s">
        <v>874</v>
      </c>
      <c r="D273" s="34" t="s">
        <v>202</v>
      </c>
      <c r="E273" s="35">
        <v>45772</v>
      </c>
      <c r="F273" s="36">
        <v>2</v>
      </c>
      <c r="G273" s="40">
        <f t="shared" si="18"/>
        <v>45776</v>
      </c>
      <c r="H273" s="35">
        <v>45772</v>
      </c>
      <c r="I273" s="36">
        <v>2</v>
      </c>
      <c r="J273" s="29">
        <f t="shared" si="17"/>
        <v>45776</v>
      </c>
      <c r="K273" s="37">
        <v>1</v>
      </c>
      <c r="L273" s="28" t="str">
        <f ca="1">IF(K273=1,"Concluído",IF(AND(tbl_PlanilhaB[[#This Row],[% Finalizado]]=0,tbl_PlanilhaB[[#This Row],[Data Início Planej.]]&gt;=TODAY()),"Não iniciado",IF(OR(AND(tbl_PlanilhaB[[#This Row],[% Finalizado]]=0,tbl_PlanilhaB[[#This Row],[Data Início Planej.]]&lt;=TODAY()),G273&lt;TODAY()),"Atrasado",IF(AND(H273="",E273&lt;&gt;"",E273&lt;=TODAY()),"Atrasado","Em andamento"))))</f>
        <v>Concluído</v>
      </c>
      <c r="M273" s="53"/>
      <c r="N273" s="54"/>
      <c r="O273" s="38">
        <f>tbl_PlanilhaB[[#This Row],[Data Fim Planej.]]-tbl_PlanilhaB[[#This Row],[Data Início Planej.]]</f>
        <v>4</v>
      </c>
      <c r="P273" s="38">
        <f>IFERROR(tbl_PlanilhaB[[#This Row],[Data Fim Real]]-tbl_PlanilhaB[[#This Row],[Data Início Real]],tbl_PlanilhaB[[#This Row],[Data Fim Planej.]]-tbl_PlanilhaB[[#This Row],[Data Início Planej.]])</f>
        <v>4</v>
      </c>
      <c r="Q27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274" spans="1:17" ht="27">
      <c r="A274" s="62" t="s">
        <v>875</v>
      </c>
      <c r="B274" s="26" t="s">
        <v>200</v>
      </c>
      <c r="C274" s="26" t="s">
        <v>876</v>
      </c>
      <c r="D274" s="34" t="s">
        <v>202</v>
      </c>
      <c r="E274" s="35">
        <v>45776</v>
      </c>
      <c r="F274" s="36">
        <v>3</v>
      </c>
      <c r="G274" s="40">
        <f t="shared" si="18"/>
        <v>45779</v>
      </c>
      <c r="H274" s="35">
        <v>45776</v>
      </c>
      <c r="I274" s="36">
        <v>5</v>
      </c>
      <c r="J274" s="29">
        <f t="shared" si="17"/>
        <v>45783</v>
      </c>
      <c r="K274" s="37">
        <v>1</v>
      </c>
      <c r="L274" s="28" t="str">
        <f ca="1">IF(K274=1,"Concluído",IF(AND(tbl_PlanilhaB[[#This Row],[% Finalizado]]=0,tbl_PlanilhaB[[#This Row],[Data Início Planej.]]&gt;=TODAY()),"Não iniciado",IF(OR(AND(tbl_PlanilhaB[[#This Row],[% Finalizado]]=0,tbl_PlanilhaB[[#This Row],[Data Início Planej.]]&lt;=TODAY()),G274&lt;TODAY()),"Atrasado",IF(AND(H274="",E274&lt;&gt;"",E274&lt;=TODAY()),"Atrasado","Em andamento"))))</f>
        <v>Concluído</v>
      </c>
      <c r="M274" s="53"/>
      <c r="N274" s="54"/>
      <c r="O274" s="38">
        <f>tbl_PlanilhaB[[#This Row],[Data Fim Planej.]]-tbl_PlanilhaB[[#This Row],[Data Início Planej.]]</f>
        <v>3</v>
      </c>
      <c r="P274" s="38">
        <f>IFERROR(tbl_PlanilhaB[[#This Row],[Data Fim Real]]-tbl_PlanilhaB[[#This Row],[Data Início Real]],tbl_PlanilhaB[[#This Row],[Data Fim Planej.]]-tbl_PlanilhaB[[#This Row],[Data Início Planej.]])</f>
        <v>7</v>
      </c>
      <c r="Q27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275" spans="1:17" ht="27">
      <c r="A275" s="62" t="s">
        <v>877</v>
      </c>
      <c r="B275" s="26" t="s">
        <v>200</v>
      </c>
      <c r="C275" s="26" t="s">
        <v>878</v>
      </c>
      <c r="D275" s="34" t="s">
        <v>202</v>
      </c>
      <c r="E275" s="35">
        <v>45776</v>
      </c>
      <c r="F275" s="36">
        <v>3</v>
      </c>
      <c r="G275" s="40">
        <f t="shared" si="18"/>
        <v>45779</v>
      </c>
      <c r="H275" s="35">
        <v>45776</v>
      </c>
      <c r="I275" s="36">
        <v>5</v>
      </c>
      <c r="J275" s="29">
        <f t="shared" si="17"/>
        <v>45783</v>
      </c>
      <c r="K275" s="37">
        <v>1</v>
      </c>
      <c r="L275" s="28" t="str">
        <f ca="1">IF(K275=1,"Concluído",IF(AND(tbl_PlanilhaB[[#This Row],[% Finalizado]]=0,tbl_PlanilhaB[[#This Row],[Data Início Planej.]]&gt;=TODAY()),"Não iniciado",IF(OR(AND(tbl_PlanilhaB[[#This Row],[% Finalizado]]=0,tbl_PlanilhaB[[#This Row],[Data Início Planej.]]&lt;=TODAY()),G275&lt;TODAY()),"Atrasado",IF(AND(H275="",E275&lt;&gt;"",E275&lt;=TODAY()),"Atrasado","Em andamento"))))</f>
        <v>Concluído</v>
      </c>
      <c r="M275" s="53"/>
      <c r="N275" s="54"/>
      <c r="O275" s="38">
        <f>tbl_PlanilhaB[[#This Row],[Data Fim Planej.]]-tbl_PlanilhaB[[#This Row],[Data Início Planej.]]</f>
        <v>3</v>
      </c>
      <c r="P275" s="38">
        <f>IFERROR(tbl_PlanilhaB[[#This Row],[Data Fim Real]]-tbl_PlanilhaB[[#This Row],[Data Início Real]],tbl_PlanilhaB[[#This Row],[Data Fim Planej.]]-tbl_PlanilhaB[[#This Row],[Data Início Planej.]])</f>
        <v>7</v>
      </c>
      <c r="Q27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276" spans="1:17" ht="40.5">
      <c r="A276" s="62" t="s">
        <v>879</v>
      </c>
      <c r="B276" s="26" t="s">
        <v>200</v>
      </c>
      <c r="C276" s="26" t="s">
        <v>880</v>
      </c>
      <c r="D276" s="34" t="s">
        <v>202</v>
      </c>
      <c r="E276" s="35">
        <v>45783</v>
      </c>
      <c r="F276" s="36">
        <v>1</v>
      </c>
      <c r="G276" s="40">
        <f t="shared" si="18"/>
        <v>45784</v>
      </c>
      <c r="H276" s="35">
        <v>45783</v>
      </c>
      <c r="I276" s="36">
        <v>2</v>
      </c>
      <c r="J276" s="40">
        <f t="shared" ref="J276:J307" si="19">IF(I276="","",WORKDAY(H276,I276))</f>
        <v>45785</v>
      </c>
      <c r="K276" s="37">
        <v>1</v>
      </c>
      <c r="L276" s="28" t="str">
        <f ca="1">IF(K276=1,"Concluído",IF(AND(tbl_PlanilhaB[[#This Row],[% Finalizado]]=0,tbl_PlanilhaB[[#This Row],[Data Início Planej.]]&gt;=TODAY()),"Não iniciado",IF(OR(AND(tbl_PlanilhaB[[#This Row],[% Finalizado]]=0,tbl_PlanilhaB[[#This Row],[Data Início Planej.]]&lt;=TODAY()),G276&lt;TODAY()),"Atrasado",IF(AND(H276="",E276&lt;&gt;"",E276&lt;=TODAY()),"Atrasado","Em andamento"))))</f>
        <v>Concluído</v>
      </c>
      <c r="M276" s="53"/>
      <c r="N276" s="54"/>
      <c r="O276" s="38">
        <f>tbl_PlanilhaB[[#This Row],[Data Fim Planej.]]-tbl_PlanilhaB[[#This Row],[Data Início Planej.]]</f>
        <v>1</v>
      </c>
      <c r="P276" s="38">
        <f>IFERROR(tbl_PlanilhaB[[#This Row],[Data Fim Real]]-tbl_PlanilhaB[[#This Row],[Data Início Real]],tbl_PlanilhaB[[#This Row],[Data Fim Planej.]]-tbl_PlanilhaB[[#This Row],[Data Início Planej.]])</f>
        <v>2</v>
      </c>
      <c r="Q27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277" spans="1:17" ht="40.5">
      <c r="A277" s="62" t="s">
        <v>881</v>
      </c>
      <c r="B277" s="26" t="s">
        <v>200</v>
      </c>
      <c r="C277" s="26" t="s">
        <v>882</v>
      </c>
      <c r="D277" s="34" t="s">
        <v>202</v>
      </c>
      <c r="E277" s="35">
        <v>45785</v>
      </c>
      <c r="F277" s="36">
        <v>1</v>
      </c>
      <c r="G277" s="40">
        <f t="shared" si="18"/>
        <v>45786</v>
      </c>
      <c r="H277" s="35">
        <v>45785</v>
      </c>
      <c r="I277" s="36">
        <v>2</v>
      </c>
      <c r="J277" s="29">
        <f t="shared" si="19"/>
        <v>45789</v>
      </c>
      <c r="K277" s="37">
        <v>1</v>
      </c>
      <c r="L277" s="28" t="str">
        <f ca="1">IF(K277=1,"Concluído",IF(AND(tbl_PlanilhaB[[#This Row],[% Finalizado]]=0,tbl_PlanilhaB[[#This Row],[Data Início Planej.]]&gt;=TODAY()),"Não iniciado",IF(OR(AND(tbl_PlanilhaB[[#This Row],[% Finalizado]]=0,tbl_PlanilhaB[[#This Row],[Data Início Planej.]]&lt;=TODAY()),G277&lt;TODAY()),"Atrasado",IF(AND(H277="",E277&lt;&gt;"",E277&lt;=TODAY()),"Atrasado","Em andamento"))))</f>
        <v>Concluído</v>
      </c>
      <c r="M277" s="53"/>
      <c r="N277" s="54"/>
      <c r="O277" s="38">
        <f>tbl_PlanilhaB[[#This Row],[Data Fim Planej.]]-tbl_PlanilhaB[[#This Row],[Data Início Planej.]]</f>
        <v>1</v>
      </c>
      <c r="P277" s="38">
        <f>IFERROR(tbl_PlanilhaB[[#This Row],[Data Fim Real]]-tbl_PlanilhaB[[#This Row],[Data Início Real]],tbl_PlanilhaB[[#This Row],[Data Fim Planej.]]-tbl_PlanilhaB[[#This Row],[Data Início Planej.]])</f>
        <v>4</v>
      </c>
      <c r="Q27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278" spans="1:17" ht="27">
      <c r="A278" s="62" t="s">
        <v>883</v>
      </c>
      <c r="B278" s="26" t="s">
        <v>200</v>
      </c>
      <c r="C278" s="26" t="s">
        <v>884</v>
      </c>
      <c r="D278" s="34" t="s">
        <v>202</v>
      </c>
      <c r="E278" s="35">
        <v>45789</v>
      </c>
      <c r="F278" s="36">
        <v>2</v>
      </c>
      <c r="G278" s="40">
        <f t="shared" si="18"/>
        <v>45791</v>
      </c>
      <c r="H278" s="35">
        <v>45789</v>
      </c>
      <c r="I278" s="36">
        <v>2</v>
      </c>
      <c r="J278" s="29">
        <f t="shared" si="19"/>
        <v>45791</v>
      </c>
      <c r="K278" s="37">
        <v>1</v>
      </c>
      <c r="L278" s="28" t="str">
        <f ca="1">IF(K278=1,"Concluído",IF(AND(tbl_PlanilhaB[[#This Row],[% Finalizado]]=0,tbl_PlanilhaB[[#This Row],[Data Início Planej.]]&gt;=TODAY()),"Não iniciado",IF(OR(AND(tbl_PlanilhaB[[#This Row],[% Finalizado]]=0,tbl_PlanilhaB[[#This Row],[Data Início Planej.]]&lt;=TODAY()),G278&lt;TODAY()),"Atrasado",IF(AND(H278="",E278&lt;&gt;"",E278&lt;=TODAY()),"Atrasado","Em andamento"))))</f>
        <v>Concluído</v>
      </c>
      <c r="M278" s="53"/>
      <c r="N278" s="54"/>
      <c r="O278" s="38">
        <f>tbl_PlanilhaB[[#This Row],[Data Fim Planej.]]-tbl_PlanilhaB[[#This Row],[Data Início Planej.]]</f>
        <v>2</v>
      </c>
      <c r="P278" s="38">
        <f>IFERROR(tbl_PlanilhaB[[#This Row],[Data Fim Real]]-tbl_PlanilhaB[[#This Row],[Data Início Real]],tbl_PlanilhaB[[#This Row],[Data Fim Planej.]]-tbl_PlanilhaB[[#This Row],[Data Início Planej.]])</f>
        <v>2</v>
      </c>
      <c r="Q27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279" spans="1:17" ht="27">
      <c r="A279" s="62" t="s">
        <v>885</v>
      </c>
      <c r="B279" s="26" t="s">
        <v>200</v>
      </c>
      <c r="C279" s="26" t="s">
        <v>886</v>
      </c>
      <c r="D279" s="34" t="s">
        <v>202</v>
      </c>
      <c r="E279" s="35">
        <v>45789</v>
      </c>
      <c r="F279" s="36">
        <v>3</v>
      </c>
      <c r="G279" s="40">
        <f t="shared" si="18"/>
        <v>45792</v>
      </c>
      <c r="H279" s="35">
        <v>45789</v>
      </c>
      <c r="I279" s="36">
        <v>3</v>
      </c>
      <c r="J279" s="29">
        <f t="shared" si="19"/>
        <v>45792</v>
      </c>
      <c r="K279" s="37">
        <v>1</v>
      </c>
      <c r="L279" s="28" t="str">
        <f ca="1">IF(K279=1,"Concluído",IF(AND(tbl_PlanilhaB[[#This Row],[% Finalizado]]=0,tbl_PlanilhaB[[#This Row],[Data Início Planej.]]&gt;=TODAY()),"Não iniciado",IF(OR(AND(tbl_PlanilhaB[[#This Row],[% Finalizado]]=0,tbl_PlanilhaB[[#This Row],[Data Início Planej.]]&lt;=TODAY()),G279&lt;TODAY()),"Atrasado",IF(AND(H279="",E279&lt;&gt;"",E279&lt;=TODAY()),"Atrasado","Em andamento"))))</f>
        <v>Concluído</v>
      </c>
      <c r="M279" s="53"/>
      <c r="N279" s="54"/>
      <c r="O279" s="38">
        <f>tbl_PlanilhaB[[#This Row],[Data Fim Planej.]]-tbl_PlanilhaB[[#This Row],[Data Início Planej.]]</f>
        <v>3</v>
      </c>
      <c r="P279" s="38">
        <f>IFERROR(tbl_PlanilhaB[[#This Row],[Data Fim Real]]-tbl_PlanilhaB[[#This Row],[Data Início Real]],tbl_PlanilhaB[[#This Row],[Data Fim Planej.]]-tbl_PlanilhaB[[#This Row],[Data Início Planej.]])</f>
        <v>3</v>
      </c>
      <c r="Q27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280" spans="1:17" ht="27">
      <c r="A280" s="62" t="s">
        <v>887</v>
      </c>
      <c r="B280" s="26" t="s">
        <v>200</v>
      </c>
      <c r="C280" s="26" t="s">
        <v>888</v>
      </c>
      <c r="D280" s="34" t="s">
        <v>202</v>
      </c>
      <c r="E280" s="35">
        <v>45790</v>
      </c>
      <c r="F280" s="36">
        <v>1</v>
      </c>
      <c r="G280" s="40">
        <f t="shared" si="18"/>
        <v>45791</v>
      </c>
      <c r="H280" s="35">
        <v>45790</v>
      </c>
      <c r="I280" s="36">
        <v>1</v>
      </c>
      <c r="J280" s="29">
        <f t="shared" si="19"/>
        <v>45791</v>
      </c>
      <c r="K280" s="37">
        <v>1</v>
      </c>
      <c r="L280" s="28" t="str">
        <f ca="1">IF(K280=1,"Concluído",IF(AND(tbl_PlanilhaB[[#This Row],[% Finalizado]]=0,tbl_PlanilhaB[[#This Row],[Data Início Planej.]]&gt;=TODAY()),"Não iniciado",IF(OR(AND(tbl_PlanilhaB[[#This Row],[% Finalizado]]=0,tbl_PlanilhaB[[#This Row],[Data Início Planej.]]&lt;=TODAY()),G280&lt;TODAY()),"Atrasado",IF(AND(H280="",E280&lt;&gt;"",E280&lt;=TODAY()),"Atrasado","Em andamento"))))</f>
        <v>Concluído</v>
      </c>
      <c r="M280" s="53"/>
      <c r="N280" s="54"/>
      <c r="O280" s="38">
        <f>tbl_PlanilhaB[[#This Row],[Data Fim Planej.]]-tbl_PlanilhaB[[#This Row],[Data Início Planej.]]</f>
        <v>1</v>
      </c>
      <c r="P280" s="38">
        <f>IFERROR(tbl_PlanilhaB[[#This Row],[Data Fim Real]]-tbl_PlanilhaB[[#This Row],[Data Início Real]],tbl_PlanilhaB[[#This Row],[Data Fim Planej.]]-tbl_PlanilhaB[[#This Row],[Data Início Planej.]])</f>
        <v>1</v>
      </c>
      <c r="Q28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81" spans="1:17" ht="27">
      <c r="A281" s="62" t="s">
        <v>889</v>
      </c>
      <c r="B281" s="26" t="s">
        <v>200</v>
      </c>
      <c r="C281" s="26" t="s">
        <v>890</v>
      </c>
      <c r="D281" s="34" t="s">
        <v>202</v>
      </c>
      <c r="E281" s="35">
        <v>45791</v>
      </c>
      <c r="F281" s="36">
        <v>1</v>
      </c>
      <c r="G281" s="40">
        <f t="shared" si="18"/>
        <v>45792</v>
      </c>
      <c r="H281" s="35">
        <v>45791</v>
      </c>
      <c r="I281" s="36">
        <v>1</v>
      </c>
      <c r="J281" s="29">
        <f t="shared" si="19"/>
        <v>45792</v>
      </c>
      <c r="K281" s="37">
        <v>1</v>
      </c>
      <c r="L281" s="28" t="str">
        <f ca="1">IF(K281=1,"Concluído",IF(AND(tbl_PlanilhaB[[#This Row],[% Finalizado]]=0,tbl_PlanilhaB[[#This Row],[Data Início Planej.]]&gt;=TODAY()),"Não iniciado",IF(OR(AND(tbl_PlanilhaB[[#This Row],[% Finalizado]]=0,tbl_PlanilhaB[[#This Row],[Data Início Planej.]]&lt;=TODAY()),G281&lt;TODAY()),"Atrasado",IF(AND(H281="",E281&lt;&gt;"",E281&lt;=TODAY()),"Atrasado","Em andamento"))))</f>
        <v>Concluído</v>
      </c>
      <c r="M281" s="53"/>
      <c r="N281" s="54"/>
      <c r="O281" s="38">
        <f>tbl_PlanilhaB[[#This Row],[Data Fim Planej.]]-tbl_PlanilhaB[[#This Row],[Data Início Planej.]]</f>
        <v>1</v>
      </c>
      <c r="P281" s="38">
        <f>IFERROR(tbl_PlanilhaB[[#This Row],[Data Fim Real]]-tbl_PlanilhaB[[#This Row],[Data Início Real]],tbl_PlanilhaB[[#This Row],[Data Fim Planej.]]-tbl_PlanilhaB[[#This Row],[Data Início Planej.]])</f>
        <v>1</v>
      </c>
      <c r="Q28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82" spans="1:17" ht="27">
      <c r="A282" s="62" t="s">
        <v>891</v>
      </c>
      <c r="B282" s="26" t="s">
        <v>200</v>
      </c>
      <c r="C282" s="26" t="s">
        <v>892</v>
      </c>
      <c r="D282" s="34" t="s">
        <v>202</v>
      </c>
      <c r="E282" s="35">
        <v>45791</v>
      </c>
      <c r="F282" s="36">
        <v>1</v>
      </c>
      <c r="G282" s="40">
        <f t="shared" si="18"/>
        <v>45792</v>
      </c>
      <c r="H282" s="35">
        <v>45791</v>
      </c>
      <c r="I282" s="36">
        <v>1</v>
      </c>
      <c r="J282" s="29">
        <f t="shared" si="19"/>
        <v>45792</v>
      </c>
      <c r="K282" s="37">
        <v>1</v>
      </c>
      <c r="L282" s="28" t="str">
        <f ca="1">IF(K282=1,"Concluído",IF(AND(tbl_PlanilhaB[[#This Row],[% Finalizado]]=0,tbl_PlanilhaB[[#This Row],[Data Início Planej.]]&gt;=TODAY()),"Não iniciado",IF(OR(AND(tbl_PlanilhaB[[#This Row],[% Finalizado]]=0,tbl_PlanilhaB[[#This Row],[Data Início Planej.]]&lt;=TODAY()),G282&lt;TODAY()),"Atrasado",IF(AND(H282="",E282&lt;&gt;"",E282&lt;=TODAY()),"Atrasado","Em andamento"))))</f>
        <v>Concluído</v>
      </c>
      <c r="M282" s="53"/>
      <c r="N282" s="54"/>
      <c r="O282" s="38">
        <f>tbl_PlanilhaB[[#This Row],[Data Fim Planej.]]-tbl_PlanilhaB[[#This Row],[Data Início Planej.]]</f>
        <v>1</v>
      </c>
      <c r="P282" s="38">
        <f>IFERROR(tbl_PlanilhaB[[#This Row],[Data Fim Real]]-tbl_PlanilhaB[[#This Row],[Data Início Real]],tbl_PlanilhaB[[#This Row],[Data Fim Planej.]]-tbl_PlanilhaB[[#This Row],[Data Início Planej.]])</f>
        <v>1</v>
      </c>
      <c r="Q28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83" spans="1:17" ht="27">
      <c r="A283" s="62" t="s">
        <v>893</v>
      </c>
      <c r="B283" s="26" t="s">
        <v>200</v>
      </c>
      <c r="C283" s="26" t="s">
        <v>894</v>
      </c>
      <c r="D283" s="34" t="s">
        <v>202</v>
      </c>
      <c r="E283" s="35">
        <v>45793</v>
      </c>
      <c r="F283" s="36">
        <v>1</v>
      </c>
      <c r="G283" s="40">
        <f t="shared" si="18"/>
        <v>45796</v>
      </c>
      <c r="H283" s="35">
        <v>45793</v>
      </c>
      <c r="I283" s="36">
        <v>1</v>
      </c>
      <c r="J283" s="29">
        <f t="shared" si="19"/>
        <v>45796</v>
      </c>
      <c r="K283" s="37">
        <v>1</v>
      </c>
      <c r="L283" s="28" t="str">
        <f ca="1">IF(K283=1,"Concluído",IF(AND(tbl_PlanilhaB[[#This Row],[% Finalizado]]=0,tbl_PlanilhaB[[#This Row],[Data Início Planej.]]&gt;=TODAY()),"Não iniciado",IF(OR(AND(tbl_PlanilhaB[[#This Row],[% Finalizado]]=0,tbl_PlanilhaB[[#This Row],[Data Início Planej.]]&lt;=TODAY()),G283&lt;TODAY()),"Atrasado",IF(AND(H283="",E283&lt;&gt;"",E283&lt;=TODAY()),"Atrasado","Em andamento"))))</f>
        <v>Concluído</v>
      </c>
      <c r="M283" s="53"/>
      <c r="N283" s="54"/>
      <c r="O283" s="38">
        <f>tbl_PlanilhaB[[#This Row],[Data Fim Planej.]]-tbl_PlanilhaB[[#This Row],[Data Início Planej.]]</f>
        <v>3</v>
      </c>
      <c r="P283" s="38">
        <f>IFERROR(tbl_PlanilhaB[[#This Row],[Data Fim Real]]-tbl_PlanilhaB[[#This Row],[Data Início Real]],tbl_PlanilhaB[[#This Row],[Data Fim Planej.]]-tbl_PlanilhaB[[#This Row],[Data Início Planej.]])</f>
        <v>3</v>
      </c>
      <c r="Q28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284" spans="1:17" ht="40.5">
      <c r="A284" s="62" t="s">
        <v>895</v>
      </c>
      <c r="B284" s="26" t="s">
        <v>200</v>
      </c>
      <c r="C284" s="26" t="s">
        <v>896</v>
      </c>
      <c r="D284" s="34" t="s">
        <v>202</v>
      </c>
      <c r="E284" s="35">
        <v>45797</v>
      </c>
      <c r="F284" s="36">
        <v>1</v>
      </c>
      <c r="G284" s="40">
        <f t="shared" si="18"/>
        <v>45798</v>
      </c>
      <c r="H284" s="35">
        <v>45797</v>
      </c>
      <c r="I284" s="36">
        <v>1</v>
      </c>
      <c r="J284" s="29">
        <f t="shared" si="19"/>
        <v>45798</v>
      </c>
      <c r="K284" s="37">
        <v>1</v>
      </c>
      <c r="L284" s="28" t="str">
        <f ca="1">IF(K284=1,"Concluído",IF(AND(tbl_PlanilhaB[[#This Row],[% Finalizado]]=0,tbl_PlanilhaB[[#This Row],[Data Início Planej.]]&gt;=TODAY()),"Não iniciado",IF(OR(AND(tbl_PlanilhaB[[#This Row],[% Finalizado]]=0,tbl_PlanilhaB[[#This Row],[Data Início Planej.]]&lt;=TODAY()),G284&lt;TODAY()),"Atrasado",IF(AND(H284="",E284&lt;&gt;"",E284&lt;=TODAY()),"Atrasado","Em andamento"))))</f>
        <v>Concluído</v>
      </c>
      <c r="M284" s="53"/>
      <c r="N284" s="54"/>
      <c r="O284" s="38">
        <f>tbl_PlanilhaB[[#This Row],[Data Fim Planej.]]-tbl_PlanilhaB[[#This Row],[Data Início Planej.]]</f>
        <v>1</v>
      </c>
      <c r="P284" s="38">
        <f>IFERROR(tbl_PlanilhaB[[#This Row],[Data Fim Real]]-tbl_PlanilhaB[[#This Row],[Data Início Real]],tbl_PlanilhaB[[#This Row],[Data Fim Planej.]]-tbl_PlanilhaB[[#This Row],[Data Início Planej.]])</f>
        <v>1</v>
      </c>
      <c r="Q28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85" spans="1:17" ht="54">
      <c r="A285" s="62" t="s">
        <v>897</v>
      </c>
      <c r="B285" s="26" t="s">
        <v>204</v>
      </c>
      <c r="C285" s="26" t="s">
        <v>898</v>
      </c>
      <c r="D285" s="34" t="s">
        <v>202</v>
      </c>
      <c r="E285" s="35">
        <v>45798</v>
      </c>
      <c r="F285" s="36">
        <v>9</v>
      </c>
      <c r="G285" s="40">
        <f t="shared" si="18"/>
        <v>45811</v>
      </c>
      <c r="H285" s="35">
        <v>45798</v>
      </c>
      <c r="I285" s="36">
        <v>9</v>
      </c>
      <c r="J285" s="29">
        <f t="shared" si="19"/>
        <v>45811</v>
      </c>
      <c r="K285" s="37">
        <v>1</v>
      </c>
      <c r="L285" s="28" t="str">
        <f ca="1">IF(K285=1,"Concluído",IF(AND(tbl_PlanilhaB[[#This Row],[% Finalizado]]=0,tbl_PlanilhaB[[#This Row],[Data Início Planej.]]&gt;=TODAY()),"Não iniciado",IF(OR(AND(tbl_PlanilhaB[[#This Row],[% Finalizado]]=0,tbl_PlanilhaB[[#This Row],[Data Início Planej.]]&lt;=TODAY()),G285&lt;TODAY()),"Atrasado",IF(AND(H285="",E285&lt;&gt;"",E285&lt;=TODAY()),"Atrasado","Em andamento"))))</f>
        <v>Concluído</v>
      </c>
      <c r="M285" s="53"/>
      <c r="N285" s="54"/>
      <c r="O285" s="38">
        <f>tbl_PlanilhaB[[#This Row],[Data Fim Planej.]]-tbl_PlanilhaB[[#This Row],[Data Início Planej.]]</f>
        <v>13</v>
      </c>
      <c r="P285" s="38">
        <f>IFERROR(tbl_PlanilhaB[[#This Row],[Data Fim Real]]-tbl_PlanilhaB[[#This Row],[Data Início Real]],tbl_PlanilhaB[[#This Row],[Data Fim Planej.]]-tbl_PlanilhaB[[#This Row],[Data Início Planej.]])</f>
        <v>13</v>
      </c>
      <c r="Q28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13</v>
      </c>
    </row>
    <row r="286" spans="1:17" ht="54">
      <c r="A286" s="62" t="s">
        <v>899</v>
      </c>
      <c r="B286" s="26" t="s">
        <v>220</v>
      </c>
      <c r="C286" s="26" t="s">
        <v>900</v>
      </c>
      <c r="D286" s="34" t="s">
        <v>202</v>
      </c>
      <c r="E286" s="35">
        <v>45799</v>
      </c>
      <c r="F286" s="36">
        <v>3</v>
      </c>
      <c r="G286" s="40">
        <f t="shared" si="18"/>
        <v>45804</v>
      </c>
      <c r="H286" s="35">
        <v>45799</v>
      </c>
      <c r="I286" s="36">
        <v>3</v>
      </c>
      <c r="J286" s="29">
        <f t="shared" si="19"/>
        <v>45804</v>
      </c>
      <c r="K286" s="37">
        <v>1</v>
      </c>
      <c r="L286" s="28" t="str">
        <f ca="1">IF(K286=1,"Concluído",IF(AND(tbl_PlanilhaB[[#This Row],[% Finalizado]]=0,tbl_PlanilhaB[[#This Row],[Data Início Planej.]]&gt;=TODAY()),"Não iniciado",IF(OR(AND(tbl_PlanilhaB[[#This Row],[% Finalizado]]=0,tbl_PlanilhaB[[#This Row],[Data Início Planej.]]&lt;=TODAY()),G286&lt;TODAY()),"Atrasado",IF(AND(H286="",E286&lt;&gt;"",E286&lt;=TODAY()),"Atrasado","Em andamento"))))</f>
        <v>Concluído</v>
      </c>
      <c r="M286" s="53"/>
      <c r="N286" s="54"/>
      <c r="O286" s="38">
        <f>tbl_PlanilhaB[[#This Row],[Data Fim Planej.]]-tbl_PlanilhaB[[#This Row],[Data Início Planej.]]</f>
        <v>5</v>
      </c>
      <c r="P286" s="38">
        <f>IFERROR(tbl_PlanilhaB[[#This Row],[Data Fim Real]]-tbl_PlanilhaB[[#This Row],[Data Início Real]],tbl_PlanilhaB[[#This Row],[Data Fim Planej.]]-tbl_PlanilhaB[[#This Row],[Data Início Planej.]])</f>
        <v>5</v>
      </c>
      <c r="Q28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287" spans="1:17" ht="54">
      <c r="A287" s="62" t="s">
        <v>901</v>
      </c>
      <c r="B287" s="26" t="s">
        <v>220</v>
      </c>
      <c r="C287" s="26" t="s">
        <v>902</v>
      </c>
      <c r="D287" s="34" t="s">
        <v>202</v>
      </c>
      <c r="E287" s="35">
        <v>45804</v>
      </c>
      <c r="F287" s="36">
        <v>2</v>
      </c>
      <c r="G287" s="40">
        <f t="shared" si="18"/>
        <v>45806</v>
      </c>
      <c r="H287" s="35">
        <v>45804</v>
      </c>
      <c r="I287" s="36">
        <v>2</v>
      </c>
      <c r="J287" s="29">
        <f t="shared" si="19"/>
        <v>45806</v>
      </c>
      <c r="K287" s="37">
        <v>1</v>
      </c>
      <c r="L287" s="28" t="str">
        <f ca="1">IF(K287=1,"Concluído",IF(AND(tbl_PlanilhaB[[#This Row],[% Finalizado]]=0,tbl_PlanilhaB[[#This Row],[Data Início Planej.]]&gt;=TODAY()),"Não iniciado",IF(OR(AND(tbl_PlanilhaB[[#This Row],[% Finalizado]]=0,tbl_PlanilhaB[[#This Row],[Data Início Planej.]]&lt;=TODAY()),G287&lt;TODAY()),"Atrasado",IF(AND(H287="",E287&lt;&gt;"",E287&lt;=TODAY()),"Atrasado","Em andamento"))))</f>
        <v>Concluído</v>
      </c>
      <c r="M287" s="53"/>
      <c r="N287" s="54"/>
      <c r="O287" s="38">
        <f>tbl_PlanilhaB[[#This Row],[Data Fim Planej.]]-tbl_PlanilhaB[[#This Row],[Data Início Planej.]]</f>
        <v>2</v>
      </c>
      <c r="P287" s="38">
        <f>IFERROR(tbl_PlanilhaB[[#This Row],[Data Fim Real]]-tbl_PlanilhaB[[#This Row],[Data Início Real]],tbl_PlanilhaB[[#This Row],[Data Fim Planej.]]-tbl_PlanilhaB[[#This Row],[Data Início Planej.]])</f>
        <v>2</v>
      </c>
      <c r="Q28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288" spans="1:17" ht="54">
      <c r="A288" s="62" t="s">
        <v>903</v>
      </c>
      <c r="B288" s="26" t="s">
        <v>220</v>
      </c>
      <c r="C288" s="26" t="s">
        <v>904</v>
      </c>
      <c r="D288" s="34" t="s">
        <v>202</v>
      </c>
      <c r="E288" s="35">
        <v>45806</v>
      </c>
      <c r="F288" s="36">
        <v>3</v>
      </c>
      <c r="G288" s="40">
        <f t="shared" si="18"/>
        <v>45811</v>
      </c>
      <c r="H288" s="35">
        <v>45806</v>
      </c>
      <c r="I288" s="36">
        <v>2</v>
      </c>
      <c r="J288" s="29">
        <f t="shared" si="19"/>
        <v>45810</v>
      </c>
      <c r="K288" s="37">
        <v>1</v>
      </c>
      <c r="L288" s="28" t="str">
        <f ca="1">IF(K288=1,"Concluído",IF(AND(tbl_PlanilhaB[[#This Row],[% Finalizado]]=0,tbl_PlanilhaB[[#This Row],[Data Início Planej.]]&gt;=TODAY()),"Não iniciado",IF(OR(AND(tbl_PlanilhaB[[#This Row],[% Finalizado]]=0,tbl_PlanilhaB[[#This Row],[Data Início Planej.]]&lt;=TODAY()),G288&lt;TODAY()),"Atrasado",IF(AND(H288="",E288&lt;&gt;"",E288&lt;=TODAY()),"Atrasado","Em andamento"))))</f>
        <v>Concluído</v>
      </c>
      <c r="M288" s="53"/>
      <c r="N288" s="54"/>
      <c r="O288" s="38">
        <f>tbl_PlanilhaB[[#This Row],[Data Fim Planej.]]-tbl_PlanilhaB[[#This Row],[Data Início Planej.]]</f>
        <v>5</v>
      </c>
      <c r="P288" s="38">
        <f>IFERROR(tbl_PlanilhaB[[#This Row],[Data Fim Real]]-tbl_PlanilhaB[[#This Row],[Data Início Real]],tbl_PlanilhaB[[#This Row],[Data Fim Planej.]]-tbl_PlanilhaB[[#This Row],[Data Início Planej.]])</f>
        <v>4</v>
      </c>
      <c r="Q28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289" spans="1:17" ht="67.5">
      <c r="A289" s="62" t="s">
        <v>905</v>
      </c>
      <c r="B289" s="26" t="s">
        <v>222</v>
      </c>
      <c r="C289" s="26" t="s">
        <v>906</v>
      </c>
      <c r="D289" s="34" t="s">
        <v>202</v>
      </c>
      <c r="E289" s="35">
        <v>45805</v>
      </c>
      <c r="F289" s="36">
        <v>1</v>
      </c>
      <c r="G289" s="40">
        <f t="shared" si="18"/>
        <v>45806</v>
      </c>
      <c r="H289" s="35">
        <v>45805</v>
      </c>
      <c r="I289" s="36">
        <v>1</v>
      </c>
      <c r="J289" s="29">
        <f t="shared" si="19"/>
        <v>45806</v>
      </c>
      <c r="K289" s="37">
        <v>1</v>
      </c>
      <c r="L289" s="28" t="str">
        <f ca="1">IF(K289=1,"Concluído",IF(AND(tbl_PlanilhaB[[#This Row],[% Finalizado]]=0,tbl_PlanilhaB[[#This Row],[Data Início Planej.]]&gt;=TODAY()),"Não iniciado",IF(OR(AND(tbl_PlanilhaB[[#This Row],[% Finalizado]]=0,tbl_PlanilhaB[[#This Row],[Data Início Planej.]]&lt;=TODAY()),G289&lt;TODAY()),"Atrasado",IF(AND(H289="",E289&lt;&gt;"",E289&lt;=TODAY()),"Atrasado","Em andamento"))))</f>
        <v>Concluído</v>
      </c>
      <c r="M289" s="53"/>
      <c r="N289" s="54"/>
      <c r="O289" s="38">
        <f>tbl_PlanilhaB[[#This Row],[Data Fim Planej.]]-tbl_PlanilhaB[[#This Row],[Data Início Planej.]]</f>
        <v>1</v>
      </c>
      <c r="P289" s="38">
        <f>IFERROR(tbl_PlanilhaB[[#This Row],[Data Fim Real]]-tbl_PlanilhaB[[#This Row],[Data Início Real]],tbl_PlanilhaB[[#This Row],[Data Fim Planej.]]-tbl_PlanilhaB[[#This Row],[Data Início Planej.]])</f>
        <v>1</v>
      </c>
      <c r="Q28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290" spans="1:17" ht="54">
      <c r="A290" s="62" t="s">
        <v>907</v>
      </c>
      <c r="B290" s="26" t="s">
        <v>222</v>
      </c>
      <c r="C290" s="26" t="s">
        <v>908</v>
      </c>
      <c r="D290" s="34" t="s">
        <v>202</v>
      </c>
      <c r="E290" s="35">
        <v>45807</v>
      </c>
      <c r="F290" s="36">
        <v>1</v>
      </c>
      <c r="G290" s="40">
        <f t="shared" si="18"/>
        <v>45810</v>
      </c>
      <c r="H290" s="35">
        <v>45807</v>
      </c>
      <c r="I290" s="36">
        <v>1</v>
      </c>
      <c r="J290" s="29">
        <f t="shared" si="19"/>
        <v>45810</v>
      </c>
      <c r="K290" s="37">
        <v>1</v>
      </c>
      <c r="L290" s="28" t="str">
        <f ca="1">IF(K290=1,"Concluído",IF(AND(tbl_PlanilhaB[[#This Row],[% Finalizado]]=0,tbl_PlanilhaB[[#This Row],[Data Início Planej.]]&gt;=TODAY()),"Não iniciado",IF(OR(AND(tbl_PlanilhaB[[#This Row],[% Finalizado]]=0,tbl_PlanilhaB[[#This Row],[Data Início Planej.]]&lt;=TODAY()),G290&lt;TODAY()),"Atrasado",IF(AND(H290="",E290&lt;&gt;"",E290&lt;=TODAY()),"Atrasado","Em andamento"))))</f>
        <v>Concluído</v>
      </c>
      <c r="M290" s="53"/>
      <c r="N290" s="54"/>
      <c r="O290" s="38">
        <f>tbl_PlanilhaB[[#This Row],[Data Fim Planej.]]-tbl_PlanilhaB[[#This Row],[Data Início Planej.]]</f>
        <v>3</v>
      </c>
      <c r="P290" s="38">
        <f>IFERROR(tbl_PlanilhaB[[#This Row],[Data Fim Real]]-tbl_PlanilhaB[[#This Row],[Data Início Real]],tbl_PlanilhaB[[#This Row],[Data Fim Planej.]]-tbl_PlanilhaB[[#This Row],[Data Início Planej.]])</f>
        <v>3</v>
      </c>
      <c r="Q29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291" spans="1:17" ht="54">
      <c r="A291" s="62" t="s">
        <v>909</v>
      </c>
      <c r="B291" s="26" t="s">
        <v>220</v>
      </c>
      <c r="C291" s="26" t="s">
        <v>910</v>
      </c>
      <c r="D291" s="34" t="s">
        <v>202</v>
      </c>
      <c r="E291" s="35">
        <v>45810</v>
      </c>
      <c r="F291" s="36">
        <v>2</v>
      </c>
      <c r="G291" s="40">
        <f t="shared" si="18"/>
        <v>45812</v>
      </c>
      <c r="H291" s="35">
        <v>45810</v>
      </c>
      <c r="I291" s="36">
        <v>2</v>
      </c>
      <c r="J291" s="29">
        <f t="shared" si="19"/>
        <v>45812</v>
      </c>
      <c r="K291" s="37">
        <v>1</v>
      </c>
      <c r="L291" s="28" t="str">
        <f ca="1">IF(K291=1,"Concluído",IF(AND(tbl_PlanilhaB[[#This Row],[% Finalizado]]=0,tbl_PlanilhaB[[#This Row],[Data Início Planej.]]&gt;=TODAY()),"Não iniciado",IF(OR(AND(tbl_PlanilhaB[[#This Row],[% Finalizado]]=0,tbl_PlanilhaB[[#This Row],[Data Início Planej.]]&lt;=TODAY()),G291&lt;TODAY()),"Atrasado",IF(AND(H291="",E291&lt;&gt;"",E291&lt;=TODAY()),"Atrasado","Em andamento"))))</f>
        <v>Concluído</v>
      </c>
      <c r="M291" s="53"/>
      <c r="N291" s="54"/>
      <c r="O291" s="38">
        <f>tbl_PlanilhaB[[#This Row],[Data Fim Planej.]]-tbl_PlanilhaB[[#This Row],[Data Início Planej.]]</f>
        <v>2</v>
      </c>
      <c r="P291" s="38">
        <f>IFERROR(tbl_PlanilhaB[[#This Row],[Data Fim Real]]-tbl_PlanilhaB[[#This Row],[Data Início Real]],tbl_PlanilhaB[[#This Row],[Data Fim Planej.]]-tbl_PlanilhaB[[#This Row],[Data Início Planej.]])</f>
        <v>2</v>
      </c>
      <c r="Q29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292" spans="1:17" ht="54">
      <c r="A292" s="62" t="s">
        <v>911</v>
      </c>
      <c r="B292" s="26" t="s">
        <v>220</v>
      </c>
      <c r="C292" s="26" t="s">
        <v>912</v>
      </c>
      <c r="D292" s="34" t="s">
        <v>202</v>
      </c>
      <c r="E292" s="35">
        <v>45813</v>
      </c>
      <c r="F292" s="36">
        <v>2</v>
      </c>
      <c r="G292" s="40">
        <f t="shared" si="18"/>
        <v>45817</v>
      </c>
      <c r="H292" s="35">
        <v>45813</v>
      </c>
      <c r="I292" s="36">
        <v>2</v>
      </c>
      <c r="J292" s="29">
        <f t="shared" si="19"/>
        <v>45817</v>
      </c>
      <c r="K292" s="37">
        <v>1</v>
      </c>
      <c r="L292" s="28" t="str">
        <f ca="1">IF(K292=1,"Concluído",IF(AND(tbl_PlanilhaB[[#This Row],[% Finalizado]]=0,tbl_PlanilhaB[[#This Row],[Data Início Planej.]]&gt;=TODAY()),"Não iniciado",IF(OR(AND(tbl_PlanilhaB[[#This Row],[% Finalizado]]=0,tbl_PlanilhaB[[#This Row],[Data Início Planej.]]&lt;=TODAY()),G292&lt;TODAY()),"Atrasado",IF(AND(H292="",E292&lt;&gt;"",E292&lt;=TODAY()),"Atrasado","Em andamento"))))</f>
        <v>Concluído</v>
      </c>
      <c r="M292" s="53"/>
      <c r="N292" s="54"/>
      <c r="O292" s="38">
        <f>tbl_PlanilhaB[[#This Row],[Data Fim Planej.]]-tbl_PlanilhaB[[#This Row],[Data Início Planej.]]</f>
        <v>4</v>
      </c>
      <c r="P292" s="38">
        <f>IFERROR(tbl_PlanilhaB[[#This Row],[Data Fim Real]]-tbl_PlanilhaB[[#This Row],[Data Início Real]],tbl_PlanilhaB[[#This Row],[Data Fim Planej.]]-tbl_PlanilhaB[[#This Row],[Data Início Planej.]])</f>
        <v>4</v>
      </c>
      <c r="Q29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293" spans="1:17" ht="54">
      <c r="A293" s="62" t="s">
        <v>913</v>
      </c>
      <c r="B293" s="26" t="s">
        <v>220</v>
      </c>
      <c r="C293" s="26" t="s">
        <v>914</v>
      </c>
      <c r="D293" s="34" t="s">
        <v>202</v>
      </c>
      <c r="E293" s="35">
        <v>45817</v>
      </c>
      <c r="F293" s="36">
        <v>2</v>
      </c>
      <c r="G293" s="40">
        <f t="shared" si="18"/>
        <v>45819</v>
      </c>
      <c r="H293" s="35">
        <v>45817</v>
      </c>
      <c r="I293" s="36">
        <v>2</v>
      </c>
      <c r="J293" s="29">
        <f t="shared" si="19"/>
        <v>45819</v>
      </c>
      <c r="K293" s="37">
        <v>1</v>
      </c>
      <c r="L293" s="28" t="str">
        <f ca="1">IF(K293=1,"Concluído",IF(AND(tbl_PlanilhaB[[#This Row],[% Finalizado]]=0,tbl_PlanilhaB[[#This Row],[Data Início Planej.]]&gt;=TODAY()),"Não iniciado",IF(OR(AND(tbl_PlanilhaB[[#This Row],[% Finalizado]]=0,tbl_PlanilhaB[[#This Row],[Data Início Planej.]]&lt;=TODAY()),G293&lt;TODAY()),"Atrasado",IF(AND(H293="",E293&lt;&gt;"",E293&lt;=TODAY()),"Atrasado","Em andamento"))))</f>
        <v>Concluído</v>
      </c>
      <c r="M293" s="53"/>
      <c r="N293" s="54"/>
      <c r="O293" s="38">
        <f>tbl_PlanilhaB[[#This Row],[Data Fim Planej.]]-tbl_PlanilhaB[[#This Row],[Data Início Planej.]]</f>
        <v>2</v>
      </c>
      <c r="P293" s="38">
        <f>IFERROR(tbl_PlanilhaB[[#This Row],[Data Fim Real]]-tbl_PlanilhaB[[#This Row],[Data Início Real]],tbl_PlanilhaB[[#This Row],[Data Fim Planej.]]-tbl_PlanilhaB[[#This Row],[Data Início Planej.]])</f>
        <v>2</v>
      </c>
      <c r="Q29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294" spans="1:17" ht="54">
      <c r="A294" s="62" t="s">
        <v>915</v>
      </c>
      <c r="B294" s="26" t="s">
        <v>220</v>
      </c>
      <c r="C294" s="26" t="s">
        <v>916</v>
      </c>
      <c r="D294" s="34" t="s">
        <v>202</v>
      </c>
      <c r="E294" s="35">
        <v>45810</v>
      </c>
      <c r="F294" s="36">
        <v>7</v>
      </c>
      <c r="G294" s="40">
        <f t="shared" si="18"/>
        <v>45819</v>
      </c>
      <c r="H294" s="35">
        <v>45810</v>
      </c>
      <c r="I294" s="36">
        <v>7</v>
      </c>
      <c r="J294" s="29">
        <f t="shared" si="19"/>
        <v>45819</v>
      </c>
      <c r="K294" s="37">
        <v>1</v>
      </c>
      <c r="L294" s="28" t="str">
        <f ca="1">IF(K294=1,"Concluído",IF(AND(tbl_PlanilhaB[[#This Row],[% Finalizado]]=0,tbl_PlanilhaB[[#This Row],[Data Início Planej.]]&gt;=TODAY()),"Não iniciado",IF(OR(AND(tbl_PlanilhaB[[#This Row],[% Finalizado]]=0,tbl_PlanilhaB[[#This Row],[Data Início Planej.]]&lt;=TODAY()),G294&lt;TODAY()),"Atrasado",IF(AND(H294="",E294&lt;&gt;"",E294&lt;=TODAY()),"Atrasado","Em andamento"))))</f>
        <v>Concluído</v>
      </c>
      <c r="M294" s="53"/>
      <c r="N294" s="54"/>
      <c r="O294" s="38">
        <f>tbl_PlanilhaB[[#This Row],[Data Fim Planej.]]-tbl_PlanilhaB[[#This Row],[Data Início Planej.]]</f>
        <v>9</v>
      </c>
      <c r="P294" s="38">
        <f>IFERROR(tbl_PlanilhaB[[#This Row],[Data Fim Real]]-tbl_PlanilhaB[[#This Row],[Data Início Real]],tbl_PlanilhaB[[#This Row],[Data Fim Planej.]]-tbl_PlanilhaB[[#This Row],[Data Início Planej.]])</f>
        <v>9</v>
      </c>
      <c r="Q29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9</v>
      </c>
    </row>
    <row r="295" spans="1:17" ht="40.5">
      <c r="A295" s="62" t="s">
        <v>917</v>
      </c>
      <c r="B295" s="26" t="s">
        <v>224</v>
      </c>
      <c r="C295" s="26" t="s">
        <v>918</v>
      </c>
      <c r="D295" s="34" t="s">
        <v>226</v>
      </c>
      <c r="E295" s="35">
        <v>45789</v>
      </c>
      <c r="F295" s="36">
        <v>2</v>
      </c>
      <c r="G295" s="40">
        <f t="shared" si="18"/>
        <v>45791</v>
      </c>
      <c r="H295" s="35">
        <v>45789</v>
      </c>
      <c r="I295" s="36">
        <v>2</v>
      </c>
      <c r="J295" s="29">
        <f t="shared" si="19"/>
        <v>45791</v>
      </c>
      <c r="K295" s="37">
        <v>1</v>
      </c>
      <c r="L295" s="28" t="str">
        <f ca="1">IF(K295=1,"Concluído",IF(AND(tbl_PlanilhaB[[#This Row],[% Finalizado]]=0,tbl_PlanilhaB[[#This Row],[Data Início Planej.]]&gt;=TODAY()),"Não iniciado",IF(OR(AND(tbl_PlanilhaB[[#This Row],[% Finalizado]]=0,tbl_PlanilhaB[[#This Row],[Data Início Planej.]]&lt;=TODAY()),G295&lt;TODAY()),"Atrasado",IF(AND(H295="",E295&lt;&gt;"",E295&lt;=TODAY()),"Atrasado","Em andamento"))))</f>
        <v>Concluído</v>
      </c>
      <c r="M295" s="53"/>
      <c r="N295" s="54"/>
      <c r="O295" s="38">
        <f>tbl_PlanilhaB[[#This Row],[Data Fim Planej.]]-tbl_PlanilhaB[[#This Row],[Data Início Planej.]]</f>
        <v>2</v>
      </c>
      <c r="P295" s="38">
        <f>IFERROR(tbl_PlanilhaB[[#This Row],[Data Fim Real]]-tbl_PlanilhaB[[#This Row],[Data Início Real]],tbl_PlanilhaB[[#This Row],[Data Fim Planej.]]-tbl_PlanilhaB[[#This Row],[Data Início Planej.]])</f>
        <v>2</v>
      </c>
      <c r="Q29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296" spans="1:17" ht="27">
      <c r="A296" s="62" t="s">
        <v>919</v>
      </c>
      <c r="B296" s="26" t="s">
        <v>227</v>
      </c>
      <c r="C296" s="26" t="s">
        <v>920</v>
      </c>
      <c r="D296" s="34" t="s">
        <v>226</v>
      </c>
      <c r="E296" s="35">
        <v>45792</v>
      </c>
      <c r="F296" s="36">
        <v>4</v>
      </c>
      <c r="G296" s="40">
        <f t="shared" ref="G296:G327" si="20">IF(F296="","",WORKDAY(E296,F296))</f>
        <v>45798</v>
      </c>
      <c r="H296" s="35">
        <v>45792</v>
      </c>
      <c r="I296" s="36">
        <v>4</v>
      </c>
      <c r="J296" s="29">
        <f t="shared" si="19"/>
        <v>45798</v>
      </c>
      <c r="K296" s="37">
        <v>1</v>
      </c>
      <c r="L296" s="28" t="str">
        <f ca="1">IF(K296=1,"Concluído",IF(AND(tbl_PlanilhaB[[#This Row],[% Finalizado]]=0,tbl_PlanilhaB[[#This Row],[Data Início Planej.]]&gt;=TODAY()),"Não iniciado",IF(OR(AND(tbl_PlanilhaB[[#This Row],[% Finalizado]]=0,tbl_PlanilhaB[[#This Row],[Data Início Planej.]]&lt;=TODAY()),G296&lt;TODAY()),"Atrasado",IF(AND(H296="",E296&lt;&gt;"",E296&lt;=TODAY()),"Atrasado","Em andamento"))))</f>
        <v>Concluído</v>
      </c>
      <c r="M296" s="53"/>
      <c r="N296" s="54"/>
      <c r="O296" s="38">
        <f>tbl_PlanilhaB[[#This Row],[Data Fim Planej.]]-tbl_PlanilhaB[[#This Row],[Data Início Planej.]]</f>
        <v>6</v>
      </c>
      <c r="P296" s="38">
        <f>IFERROR(tbl_PlanilhaB[[#This Row],[Data Fim Real]]-tbl_PlanilhaB[[#This Row],[Data Início Real]],tbl_PlanilhaB[[#This Row],[Data Fim Planej.]]-tbl_PlanilhaB[[#This Row],[Data Início Planej.]])</f>
        <v>6</v>
      </c>
      <c r="Q29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6</v>
      </c>
    </row>
    <row r="297" spans="1:17" ht="27">
      <c r="A297" s="62" t="s">
        <v>921</v>
      </c>
      <c r="B297" s="26" t="s">
        <v>229</v>
      </c>
      <c r="C297" s="44" t="s">
        <v>230</v>
      </c>
      <c r="D297" s="34" t="s">
        <v>226</v>
      </c>
      <c r="E297" s="35">
        <v>45799</v>
      </c>
      <c r="F297" s="36">
        <v>5</v>
      </c>
      <c r="G297" s="40">
        <f t="shared" si="20"/>
        <v>45806</v>
      </c>
      <c r="H297" s="35">
        <v>45799</v>
      </c>
      <c r="I297" s="36">
        <v>5</v>
      </c>
      <c r="J297" s="29">
        <f t="shared" si="19"/>
        <v>45806</v>
      </c>
      <c r="K297" s="37">
        <v>1</v>
      </c>
      <c r="L297" s="28" t="str">
        <f ca="1">IF(K297=1,"Concluído",IF(AND(tbl_PlanilhaB[[#This Row],[% Finalizado]]=0,tbl_PlanilhaB[[#This Row],[Data Início Planej.]]&gt;=TODAY()),"Não iniciado",IF(OR(AND(tbl_PlanilhaB[[#This Row],[% Finalizado]]=0,tbl_PlanilhaB[[#This Row],[Data Início Planej.]]&lt;=TODAY()),G297&lt;TODAY()),"Atrasado",IF(AND(H297="",E297&lt;&gt;"",E297&lt;=TODAY()),"Atrasado","Em andamento"))))</f>
        <v>Concluído</v>
      </c>
      <c r="M297" s="53"/>
      <c r="N297" s="54"/>
      <c r="O297" s="38">
        <f>tbl_PlanilhaB[[#This Row],[Data Fim Planej.]]-tbl_PlanilhaB[[#This Row],[Data Início Planej.]]</f>
        <v>7</v>
      </c>
      <c r="P297" s="38">
        <f>IFERROR(tbl_PlanilhaB[[#This Row],[Data Fim Real]]-tbl_PlanilhaB[[#This Row],[Data Início Real]],tbl_PlanilhaB[[#This Row],[Data Fim Planej.]]-tbl_PlanilhaB[[#This Row],[Data Início Planej.]])</f>
        <v>7</v>
      </c>
      <c r="Q29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298" spans="1:17" ht="40.5">
      <c r="A298" s="62" t="s">
        <v>922</v>
      </c>
      <c r="B298" s="26" t="s">
        <v>242</v>
      </c>
      <c r="C298" s="26" t="s">
        <v>243</v>
      </c>
      <c r="D298" s="34" t="s">
        <v>190</v>
      </c>
      <c r="E298" s="35">
        <v>45832</v>
      </c>
      <c r="F298" s="36">
        <v>3</v>
      </c>
      <c r="G298" s="40">
        <f t="shared" si="20"/>
        <v>45835</v>
      </c>
      <c r="H298" s="35">
        <v>45832</v>
      </c>
      <c r="I298" s="36">
        <v>11</v>
      </c>
      <c r="J298" s="29">
        <f t="shared" si="19"/>
        <v>45847</v>
      </c>
      <c r="K298" s="37">
        <v>1</v>
      </c>
      <c r="L298" s="28" t="str">
        <f ca="1">IF(K298=1,"Concluído",IF(AND(tbl_PlanilhaB[[#This Row],[% Finalizado]]=0,tbl_PlanilhaB[[#This Row],[Data Início Planej.]]&gt;=TODAY()),"Não iniciado",IF(OR(AND(tbl_PlanilhaB[[#This Row],[% Finalizado]]=0,tbl_PlanilhaB[[#This Row],[Data Início Planej.]]&lt;=TODAY()),G298&lt;TODAY()),"Atrasado",IF(AND(H298="",E298&lt;&gt;"",E298&lt;=TODAY()),"Atrasado","Em andamento"))))</f>
        <v>Concluído</v>
      </c>
      <c r="M298" s="53"/>
      <c r="N298" s="54"/>
      <c r="O298" s="38">
        <f>tbl_PlanilhaB[[#This Row],[Data Fim Planej.]]-tbl_PlanilhaB[[#This Row],[Data Início Planej.]]</f>
        <v>3</v>
      </c>
      <c r="P298" s="38">
        <f>IFERROR(tbl_PlanilhaB[[#This Row],[Data Fim Real]]-tbl_PlanilhaB[[#This Row],[Data Início Real]],tbl_PlanilhaB[[#This Row],[Data Fim Planej.]]-tbl_PlanilhaB[[#This Row],[Data Início Planej.]])</f>
        <v>15</v>
      </c>
      <c r="Q29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15</v>
      </c>
    </row>
    <row r="299" spans="1:17" ht="54">
      <c r="A299" s="62" t="s">
        <v>923</v>
      </c>
      <c r="B299" s="26" t="s">
        <v>244</v>
      </c>
      <c r="C299" s="26" t="s">
        <v>924</v>
      </c>
      <c r="D299" s="34" t="s">
        <v>226</v>
      </c>
      <c r="E299" s="35">
        <v>45833</v>
      </c>
      <c r="F299" s="36">
        <v>1</v>
      </c>
      <c r="G299" s="40">
        <f t="shared" si="20"/>
        <v>45834</v>
      </c>
      <c r="H299" s="35">
        <v>45833</v>
      </c>
      <c r="I299" s="36">
        <v>1</v>
      </c>
      <c r="J299" s="29">
        <f t="shared" si="19"/>
        <v>45834</v>
      </c>
      <c r="K299" s="37">
        <v>1</v>
      </c>
      <c r="L299" s="28" t="str">
        <f ca="1">IF(K299=1,"Concluído",IF(AND(tbl_PlanilhaB[[#This Row],[% Finalizado]]=0,tbl_PlanilhaB[[#This Row],[Data Início Planej.]]&gt;=TODAY()),"Não iniciado",IF(OR(AND(tbl_PlanilhaB[[#This Row],[% Finalizado]]=0,tbl_PlanilhaB[[#This Row],[Data Início Planej.]]&lt;=TODAY()),G299&lt;TODAY()),"Atrasado",IF(AND(H299="",E299&lt;&gt;"",E299&lt;=TODAY()),"Atrasado","Em andamento"))))</f>
        <v>Concluído</v>
      </c>
      <c r="M299" s="53"/>
      <c r="N299" s="54"/>
      <c r="O299" s="38">
        <f>tbl_PlanilhaB[[#This Row],[Data Fim Planej.]]-tbl_PlanilhaB[[#This Row],[Data Início Planej.]]</f>
        <v>1</v>
      </c>
      <c r="P299" s="38">
        <f>IFERROR(tbl_PlanilhaB[[#This Row],[Data Fim Real]]-tbl_PlanilhaB[[#This Row],[Data Início Real]],tbl_PlanilhaB[[#This Row],[Data Fim Planej.]]-tbl_PlanilhaB[[#This Row],[Data Início Planej.]])</f>
        <v>1</v>
      </c>
      <c r="Q29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00" spans="1:17" ht="67.5">
      <c r="A300" s="62" t="s">
        <v>925</v>
      </c>
      <c r="B300" s="26" t="s">
        <v>249</v>
      </c>
      <c r="C300" s="26" t="s">
        <v>926</v>
      </c>
      <c r="D300" s="34" t="s">
        <v>226</v>
      </c>
      <c r="E300" s="35">
        <v>45833</v>
      </c>
      <c r="F300" s="36">
        <v>1</v>
      </c>
      <c r="G300" s="40">
        <f t="shared" si="20"/>
        <v>45834</v>
      </c>
      <c r="H300" s="35">
        <v>45833</v>
      </c>
      <c r="I300" s="36">
        <v>1</v>
      </c>
      <c r="J300" s="29">
        <f t="shared" si="19"/>
        <v>45834</v>
      </c>
      <c r="K300" s="37">
        <v>1</v>
      </c>
      <c r="L300" s="28" t="str">
        <f ca="1">IF(K300=1,"Concluído",IF(AND(tbl_PlanilhaB[[#This Row],[% Finalizado]]=0,tbl_PlanilhaB[[#This Row],[Data Início Planej.]]&gt;=TODAY()),"Não iniciado",IF(OR(AND(tbl_PlanilhaB[[#This Row],[% Finalizado]]=0,tbl_PlanilhaB[[#This Row],[Data Início Planej.]]&lt;=TODAY()),G300&lt;TODAY()),"Atrasado",IF(AND(H300="",E300&lt;&gt;"",E300&lt;=TODAY()),"Atrasado","Em andamento"))))</f>
        <v>Concluído</v>
      </c>
      <c r="M300" s="53"/>
      <c r="N300" s="54"/>
      <c r="O300" s="38">
        <f>tbl_PlanilhaB[[#This Row],[Data Fim Planej.]]-tbl_PlanilhaB[[#This Row],[Data Início Planej.]]</f>
        <v>1</v>
      </c>
      <c r="P300" s="38">
        <f>IFERROR(tbl_PlanilhaB[[#This Row],[Data Fim Real]]-tbl_PlanilhaB[[#This Row],[Data Início Real]],tbl_PlanilhaB[[#This Row],[Data Fim Planej.]]-tbl_PlanilhaB[[#This Row],[Data Início Planej.]])</f>
        <v>1</v>
      </c>
      <c r="Q30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01" spans="1:17" ht="54">
      <c r="A301" s="62" t="s">
        <v>927</v>
      </c>
      <c r="B301" s="26" t="s">
        <v>249</v>
      </c>
      <c r="C301" s="26" t="s">
        <v>928</v>
      </c>
      <c r="D301" s="34" t="s">
        <v>226</v>
      </c>
      <c r="E301" s="35">
        <v>45835</v>
      </c>
      <c r="F301" s="36">
        <v>2</v>
      </c>
      <c r="G301" s="40">
        <f t="shared" si="20"/>
        <v>45839</v>
      </c>
      <c r="H301" s="35">
        <v>45835</v>
      </c>
      <c r="I301" s="36">
        <v>1</v>
      </c>
      <c r="J301" s="29">
        <f t="shared" si="19"/>
        <v>45838</v>
      </c>
      <c r="K301" s="37">
        <v>1</v>
      </c>
      <c r="L301" s="28" t="str">
        <f ca="1">IF(K301=1,"Concluído",IF(AND(tbl_PlanilhaB[[#This Row],[% Finalizado]]=0,tbl_PlanilhaB[[#This Row],[Data Início Planej.]]&gt;=TODAY()),"Não iniciado",IF(OR(AND(tbl_PlanilhaB[[#This Row],[% Finalizado]]=0,tbl_PlanilhaB[[#This Row],[Data Início Planej.]]&lt;=TODAY()),G301&lt;TODAY()),"Atrasado",IF(AND(H301="",E301&lt;&gt;"",E301&lt;=TODAY()),"Atrasado","Em andamento"))))</f>
        <v>Concluído</v>
      </c>
      <c r="M301" s="53"/>
      <c r="N301" s="54"/>
      <c r="O301" s="38">
        <f>tbl_PlanilhaB[[#This Row],[Data Fim Planej.]]-tbl_PlanilhaB[[#This Row],[Data Início Planej.]]</f>
        <v>4</v>
      </c>
      <c r="P301" s="38">
        <f>IFERROR(tbl_PlanilhaB[[#This Row],[Data Fim Real]]-tbl_PlanilhaB[[#This Row],[Data Início Real]],tbl_PlanilhaB[[#This Row],[Data Fim Planej.]]-tbl_PlanilhaB[[#This Row],[Data Início Planej.]])</f>
        <v>3</v>
      </c>
      <c r="Q30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302" spans="1:17" ht="40.5">
      <c r="A302" s="62" t="s">
        <v>929</v>
      </c>
      <c r="B302" s="26" t="s">
        <v>249</v>
      </c>
      <c r="C302" s="26" t="s">
        <v>930</v>
      </c>
      <c r="D302" s="34" t="s">
        <v>226</v>
      </c>
      <c r="E302" s="35">
        <v>45839</v>
      </c>
      <c r="F302" s="36">
        <v>2</v>
      </c>
      <c r="G302" s="40">
        <f t="shared" si="20"/>
        <v>45841</v>
      </c>
      <c r="H302" s="35">
        <v>45839</v>
      </c>
      <c r="I302" s="36">
        <v>2</v>
      </c>
      <c r="J302" s="29">
        <f t="shared" si="19"/>
        <v>45841</v>
      </c>
      <c r="K302" s="37">
        <v>1</v>
      </c>
      <c r="L302" s="28" t="str">
        <f ca="1">IF(K302=1,"Concluído",IF(AND(tbl_PlanilhaB[[#This Row],[% Finalizado]]=0,tbl_PlanilhaB[[#This Row],[Data Início Planej.]]&gt;=TODAY()),"Não iniciado",IF(OR(AND(tbl_PlanilhaB[[#This Row],[% Finalizado]]=0,tbl_PlanilhaB[[#This Row],[Data Início Planej.]]&lt;=TODAY()),G302&lt;TODAY()),"Atrasado",IF(AND(H302="",E302&lt;&gt;"",E302&lt;=TODAY()),"Atrasado","Em andamento"))))</f>
        <v>Concluído</v>
      </c>
      <c r="M302" s="53"/>
      <c r="N302" s="54"/>
      <c r="O302" s="38">
        <f>tbl_PlanilhaB[[#This Row],[Data Fim Planej.]]-tbl_PlanilhaB[[#This Row],[Data Início Planej.]]</f>
        <v>2</v>
      </c>
      <c r="P302" s="38">
        <f>IFERROR(tbl_PlanilhaB[[#This Row],[Data Fim Real]]-tbl_PlanilhaB[[#This Row],[Data Início Real]],tbl_PlanilhaB[[#This Row],[Data Fim Planej.]]-tbl_PlanilhaB[[#This Row],[Data Início Planej.]])</f>
        <v>2</v>
      </c>
      <c r="Q30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303" spans="1:17" ht="27">
      <c r="A303" s="62" t="s">
        <v>931</v>
      </c>
      <c r="B303" s="26" t="s">
        <v>249</v>
      </c>
      <c r="C303" s="26" t="s">
        <v>932</v>
      </c>
      <c r="D303" s="34" t="s">
        <v>226</v>
      </c>
      <c r="E303" s="35">
        <v>45841</v>
      </c>
      <c r="F303" s="36">
        <v>0</v>
      </c>
      <c r="G303" s="40">
        <f t="shared" si="20"/>
        <v>45841</v>
      </c>
      <c r="H303" s="35">
        <v>45841</v>
      </c>
      <c r="I303" s="36">
        <v>0</v>
      </c>
      <c r="J303" s="29">
        <f t="shared" si="19"/>
        <v>45841</v>
      </c>
      <c r="K303" s="37">
        <v>1</v>
      </c>
      <c r="L303" s="28" t="str">
        <f ca="1">IF(K303=1,"Concluído",IF(AND(tbl_PlanilhaB[[#This Row],[% Finalizado]]=0,tbl_PlanilhaB[[#This Row],[Data Início Planej.]]&gt;=TODAY()),"Não iniciado",IF(OR(AND(tbl_PlanilhaB[[#This Row],[% Finalizado]]=0,tbl_PlanilhaB[[#This Row],[Data Início Planej.]]&lt;=TODAY()),G303&lt;TODAY()),"Atrasado",IF(AND(H303="",E303&lt;&gt;"",E303&lt;=TODAY()),"Atrasado","Em andamento"))))</f>
        <v>Concluído</v>
      </c>
      <c r="M303" s="53"/>
      <c r="N303" s="54"/>
      <c r="O303" s="38">
        <f>tbl_PlanilhaB[[#This Row],[Data Fim Planej.]]-tbl_PlanilhaB[[#This Row],[Data Início Planej.]]</f>
        <v>0</v>
      </c>
      <c r="P303" s="38">
        <f>IFERROR(tbl_PlanilhaB[[#This Row],[Data Fim Real]]-tbl_PlanilhaB[[#This Row],[Data Início Real]],tbl_PlanilhaB[[#This Row],[Data Fim Planej.]]-tbl_PlanilhaB[[#This Row],[Data Início Planej.]])</f>
        <v>0</v>
      </c>
      <c r="Q30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304" spans="1:17" ht="54">
      <c r="A304" s="62" t="s">
        <v>933</v>
      </c>
      <c r="B304" s="26" t="s">
        <v>251</v>
      </c>
      <c r="C304" s="26" t="s">
        <v>934</v>
      </c>
      <c r="D304" s="34" t="s">
        <v>146</v>
      </c>
      <c r="E304" s="35">
        <v>45821</v>
      </c>
      <c r="F304" s="36">
        <v>2</v>
      </c>
      <c r="G304" s="40">
        <f t="shared" si="20"/>
        <v>45825</v>
      </c>
      <c r="H304" s="35">
        <v>45821</v>
      </c>
      <c r="I304" s="36">
        <v>2</v>
      </c>
      <c r="J304" s="29">
        <f t="shared" si="19"/>
        <v>45825</v>
      </c>
      <c r="K304" s="37">
        <v>1</v>
      </c>
      <c r="L304" s="28" t="str">
        <f ca="1">IF(K304=1,"Concluído",IF(AND(tbl_PlanilhaB[[#This Row],[% Finalizado]]=0,tbl_PlanilhaB[[#This Row],[Data Início Planej.]]&gt;=TODAY()),"Não iniciado",IF(OR(AND(tbl_PlanilhaB[[#This Row],[% Finalizado]]=0,tbl_PlanilhaB[[#This Row],[Data Início Planej.]]&lt;=TODAY()),G304&lt;TODAY()),"Atrasado",IF(AND(H304="",E304&lt;&gt;"",E304&lt;=TODAY()),"Atrasado","Em andamento"))))</f>
        <v>Concluído</v>
      </c>
      <c r="M304" s="53"/>
      <c r="N304" s="54"/>
      <c r="O304" s="38">
        <f>tbl_PlanilhaB[[#This Row],[Data Fim Planej.]]-tbl_PlanilhaB[[#This Row],[Data Início Planej.]]</f>
        <v>4</v>
      </c>
      <c r="P304" s="38">
        <f>IFERROR(tbl_PlanilhaB[[#This Row],[Data Fim Real]]-tbl_PlanilhaB[[#This Row],[Data Início Real]],tbl_PlanilhaB[[#This Row],[Data Fim Planej.]]-tbl_PlanilhaB[[#This Row],[Data Início Planej.]])</f>
        <v>4</v>
      </c>
      <c r="Q30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305" spans="1:17" ht="81">
      <c r="A305" s="62" t="s">
        <v>935</v>
      </c>
      <c r="B305" s="26" t="s">
        <v>251</v>
      </c>
      <c r="C305" s="26" t="s">
        <v>936</v>
      </c>
      <c r="D305" s="34" t="s">
        <v>146</v>
      </c>
      <c r="E305" s="35">
        <v>45825</v>
      </c>
      <c r="F305" s="36">
        <v>3</v>
      </c>
      <c r="G305" s="40">
        <f t="shared" si="20"/>
        <v>45828</v>
      </c>
      <c r="H305" s="35">
        <v>45825</v>
      </c>
      <c r="I305" s="36">
        <v>3</v>
      </c>
      <c r="J305" s="29">
        <f t="shared" si="19"/>
        <v>45828</v>
      </c>
      <c r="K305" s="37">
        <v>1</v>
      </c>
      <c r="L305" s="28" t="str">
        <f ca="1">IF(K305=1,"Concluído",IF(AND(tbl_PlanilhaB[[#This Row],[% Finalizado]]=0,tbl_PlanilhaB[[#This Row],[Data Início Planej.]]&gt;=TODAY()),"Não iniciado",IF(OR(AND(tbl_PlanilhaB[[#This Row],[% Finalizado]]=0,tbl_PlanilhaB[[#This Row],[Data Início Planej.]]&lt;=TODAY()),G305&lt;TODAY()),"Atrasado",IF(AND(H305="",E305&lt;&gt;"",E305&lt;=TODAY()),"Atrasado","Em andamento"))))</f>
        <v>Concluído</v>
      </c>
      <c r="M305" s="53"/>
      <c r="N305" s="54"/>
      <c r="O305" s="38">
        <f>tbl_PlanilhaB[[#This Row],[Data Fim Planej.]]-tbl_PlanilhaB[[#This Row],[Data Início Planej.]]</f>
        <v>3</v>
      </c>
      <c r="P305" s="38">
        <f>IFERROR(tbl_PlanilhaB[[#This Row],[Data Fim Real]]-tbl_PlanilhaB[[#This Row],[Data Início Real]],tbl_PlanilhaB[[#This Row],[Data Fim Planej.]]-tbl_PlanilhaB[[#This Row],[Data Início Planej.]])</f>
        <v>3</v>
      </c>
      <c r="Q30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306" spans="1:17" ht="81">
      <c r="A306" s="62" t="s">
        <v>937</v>
      </c>
      <c r="B306" s="26" t="s">
        <v>251</v>
      </c>
      <c r="C306" s="26" t="s">
        <v>938</v>
      </c>
      <c r="D306" s="34" t="s">
        <v>146</v>
      </c>
      <c r="E306" s="35">
        <v>45826</v>
      </c>
      <c r="F306" s="36">
        <v>3</v>
      </c>
      <c r="G306" s="40">
        <f t="shared" si="20"/>
        <v>45831</v>
      </c>
      <c r="H306" s="35">
        <v>45826</v>
      </c>
      <c r="I306" s="36">
        <v>3</v>
      </c>
      <c r="J306" s="29">
        <f t="shared" si="19"/>
        <v>45831</v>
      </c>
      <c r="K306" s="37">
        <v>1</v>
      </c>
      <c r="L306" s="28" t="str">
        <f ca="1">IF(K306=1,"Concluído",IF(AND(tbl_PlanilhaB[[#This Row],[% Finalizado]]=0,tbl_PlanilhaB[[#This Row],[Data Início Planej.]]&gt;=TODAY()),"Não iniciado",IF(OR(AND(tbl_PlanilhaB[[#This Row],[% Finalizado]]=0,tbl_PlanilhaB[[#This Row],[Data Início Planej.]]&lt;=TODAY()),G306&lt;TODAY()),"Atrasado",IF(AND(H306="",E306&lt;&gt;"",E306&lt;=TODAY()),"Atrasado","Em andamento"))))</f>
        <v>Concluído</v>
      </c>
      <c r="M306" s="53"/>
      <c r="N306" s="54"/>
      <c r="O306" s="38">
        <f>tbl_PlanilhaB[[#This Row],[Data Fim Planej.]]-tbl_PlanilhaB[[#This Row],[Data Início Planej.]]</f>
        <v>5</v>
      </c>
      <c r="P306" s="38">
        <f>IFERROR(tbl_PlanilhaB[[#This Row],[Data Fim Real]]-tbl_PlanilhaB[[#This Row],[Data Início Real]],tbl_PlanilhaB[[#This Row],[Data Fim Planej.]]-tbl_PlanilhaB[[#This Row],[Data Início Planej.]])</f>
        <v>5</v>
      </c>
      <c r="Q30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307" spans="1:17" ht="67.5">
      <c r="A307" s="62" t="s">
        <v>939</v>
      </c>
      <c r="B307" s="26" t="s">
        <v>251</v>
      </c>
      <c r="C307" s="26" t="s">
        <v>940</v>
      </c>
      <c r="D307" s="34" t="s">
        <v>146</v>
      </c>
      <c r="E307" s="35">
        <v>45828</v>
      </c>
      <c r="F307" s="36">
        <v>3</v>
      </c>
      <c r="G307" s="40">
        <f t="shared" si="20"/>
        <v>45833</v>
      </c>
      <c r="H307" s="35">
        <v>45828</v>
      </c>
      <c r="I307" s="36">
        <v>3</v>
      </c>
      <c r="J307" s="29">
        <f t="shared" si="19"/>
        <v>45833</v>
      </c>
      <c r="K307" s="37">
        <v>1</v>
      </c>
      <c r="L307" s="28" t="str">
        <f ca="1">IF(K307=1,"Concluído",IF(AND(tbl_PlanilhaB[[#This Row],[% Finalizado]]=0,tbl_PlanilhaB[[#This Row],[Data Início Planej.]]&gt;=TODAY()),"Não iniciado",IF(OR(AND(tbl_PlanilhaB[[#This Row],[% Finalizado]]=0,tbl_PlanilhaB[[#This Row],[Data Início Planej.]]&lt;=TODAY()),G307&lt;TODAY()),"Atrasado",IF(AND(H307="",E307&lt;&gt;"",E307&lt;=TODAY()),"Atrasado","Em andamento"))))</f>
        <v>Concluído</v>
      </c>
      <c r="M307" s="53"/>
      <c r="N307" s="54"/>
      <c r="O307" s="38">
        <f>tbl_PlanilhaB[[#This Row],[Data Fim Planej.]]-tbl_PlanilhaB[[#This Row],[Data Início Planej.]]</f>
        <v>5</v>
      </c>
      <c r="P307" s="38">
        <f>IFERROR(tbl_PlanilhaB[[#This Row],[Data Fim Real]]-tbl_PlanilhaB[[#This Row],[Data Início Real]],tbl_PlanilhaB[[#This Row],[Data Fim Planej.]]-tbl_PlanilhaB[[#This Row],[Data Início Planej.]])</f>
        <v>5</v>
      </c>
      <c r="Q30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308" spans="1:17" ht="67.5">
      <c r="A308" s="62" t="s">
        <v>941</v>
      </c>
      <c r="B308" s="26" t="s">
        <v>251</v>
      </c>
      <c r="C308" s="26" t="s">
        <v>942</v>
      </c>
      <c r="D308" s="34" t="s">
        <v>146</v>
      </c>
      <c r="E308" s="35">
        <v>45831</v>
      </c>
      <c r="F308" s="36">
        <v>3</v>
      </c>
      <c r="G308" s="40">
        <f t="shared" si="20"/>
        <v>45834</v>
      </c>
      <c r="H308" s="35">
        <v>45830</v>
      </c>
      <c r="I308" s="36">
        <v>3</v>
      </c>
      <c r="J308" s="29">
        <f t="shared" ref="J308:J339" si="21">IF(I308="","",WORKDAY(H308,I308))</f>
        <v>45833</v>
      </c>
      <c r="K308" s="37">
        <v>1</v>
      </c>
      <c r="L308" s="28" t="str">
        <f ca="1">IF(K308=1,"Concluído",IF(AND(tbl_PlanilhaB[[#This Row],[% Finalizado]]=0,tbl_PlanilhaB[[#This Row],[Data Início Planej.]]&gt;=TODAY()),"Não iniciado",IF(OR(AND(tbl_PlanilhaB[[#This Row],[% Finalizado]]=0,tbl_PlanilhaB[[#This Row],[Data Início Planej.]]&lt;=TODAY()),G308&lt;TODAY()),"Atrasado",IF(AND(H308="",E308&lt;&gt;"",E308&lt;=TODAY()),"Atrasado","Em andamento"))))</f>
        <v>Concluído</v>
      </c>
      <c r="M308" s="53"/>
      <c r="N308" s="54"/>
      <c r="O308" s="38">
        <f>tbl_PlanilhaB[[#This Row],[Data Fim Planej.]]-tbl_PlanilhaB[[#This Row],[Data Início Planej.]]</f>
        <v>3</v>
      </c>
      <c r="P308" s="38">
        <f>IFERROR(tbl_PlanilhaB[[#This Row],[Data Fim Real]]-tbl_PlanilhaB[[#This Row],[Data Início Real]],tbl_PlanilhaB[[#This Row],[Data Fim Planej.]]-tbl_PlanilhaB[[#This Row],[Data Início Planej.]])</f>
        <v>3</v>
      </c>
      <c r="Q30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309" spans="1:17" ht="67.5">
      <c r="A309" s="62" t="s">
        <v>943</v>
      </c>
      <c r="B309" s="26" t="s">
        <v>251</v>
      </c>
      <c r="C309" s="26" t="s">
        <v>944</v>
      </c>
      <c r="D309" s="34" t="s">
        <v>146</v>
      </c>
      <c r="E309" s="35">
        <v>45834</v>
      </c>
      <c r="F309" s="36">
        <v>3</v>
      </c>
      <c r="G309" s="40">
        <f t="shared" si="20"/>
        <v>45839</v>
      </c>
      <c r="H309" s="35">
        <v>45834</v>
      </c>
      <c r="I309" s="36">
        <v>3</v>
      </c>
      <c r="J309" s="29">
        <f t="shared" si="21"/>
        <v>45839</v>
      </c>
      <c r="K309" s="37">
        <v>1</v>
      </c>
      <c r="L309" s="28" t="str">
        <f ca="1">IF(K309=1,"Concluído",IF(AND(tbl_PlanilhaB[[#This Row],[% Finalizado]]=0,tbl_PlanilhaB[[#This Row],[Data Início Planej.]]&gt;=TODAY()),"Não iniciado",IF(OR(AND(tbl_PlanilhaB[[#This Row],[% Finalizado]]=0,tbl_PlanilhaB[[#This Row],[Data Início Planej.]]&lt;=TODAY()),G309&lt;TODAY()),"Atrasado",IF(AND(H309="",E309&lt;&gt;"",E309&lt;=TODAY()),"Atrasado","Em andamento"))))</f>
        <v>Concluído</v>
      </c>
      <c r="M309" s="53"/>
      <c r="N309" s="54"/>
      <c r="O309" s="38">
        <f>tbl_PlanilhaB[[#This Row],[Data Fim Planej.]]-tbl_PlanilhaB[[#This Row],[Data Início Planej.]]</f>
        <v>5</v>
      </c>
      <c r="P309" s="38">
        <f>IFERROR(tbl_PlanilhaB[[#This Row],[Data Fim Real]]-tbl_PlanilhaB[[#This Row],[Data Início Real]],tbl_PlanilhaB[[#This Row],[Data Fim Planej.]]-tbl_PlanilhaB[[#This Row],[Data Início Planej.]])</f>
        <v>5</v>
      </c>
      <c r="Q30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310" spans="1:17" ht="54">
      <c r="A310" s="62" t="s">
        <v>945</v>
      </c>
      <c r="B310" s="26" t="s">
        <v>251</v>
      </c>
      <c r="C310" s="26" t="s">
        <v>946</v>
      </c>
      <c r="D310" s="34" t="s">
        <v>146</v>
      </c>
      <c r="E310" s="35">
        <v>45839</v>
      </c>
      <c r="F310" s="36">
        <v>3</v>
      </c>
      <c r="G310" s="40">
        <f t="shared" si="20"/>
        <v>45842</v>
      </c>
      <c r="H310" s="35">
        <v>45839</v>
      </c>
      <c r="I310" s="36">
        <v>3</v>
      </c>
      <c r="J310" s="29">
        <f t="shared" si="21"/>
        <v>45842</v>
      </c>
      <c r="K310" s="37">
        <v>1</v>
      </c>
      <c r="L310" s="28" t="str">
        <f ca="1">IF(K310=1,"Concluído",IF(AND(tbl_PlanilhaB[[#This Row],[% Finalizado]]=0,tbl_PlanilhaB[[#This Row],[Data Início Planej.]]&gt;=TODAY()),"Não iniciado",IF(OR(AND(tbl_PlanilhaB[[#This Row],[% Finalizado]]=0,tbl_PlanilhaB[[#This Row],[Data Início Planej.]]&lt;=TODAY()),G310&lt;TODAY()),"Atrasado",IF(AND(H310="",E310&lt;&gt;"",E310&lt;=TODAY()),"Atrasado","Em andamento"))))</f>
        <v>Concluído</v>
      </c>
      <c r="M310" s="53"/>
      <c r="N310" s="54"/>
      <c r="O310" s="38">
        <f>tbl_PlanilhaB[[#This Row],[Data Fim Planej.]]-tbl_PlanilhaB[[#This Row],[Data Início Planej.]]</f>
        <v>3</v>
      </c>
      <c r="P310" s="38">
        <f>IFERROR(tbl_PlanilhaB[[#This Row],[Data Fim Real]]-tbl_PlanilhaB[[#This Row],[Data Início Real]],tbl_PlanilhaB[[#This Row],[Data Fim Planej.]]-tbl_PlanilhaB[[#This Row],[Data Início Planej.]])</f>
        <v>3</v>
      </c>
      <c r="Q31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311" spans="1:17" ht="67.5">
      <c r="A311" s="62" t="s">
        <v>947</v>
      </c>
      <c r="B311" s="26" t="s">
        <v>251</v>
      </c>
      <c r="C311" s="26" t="s">
        <v>948</v>
      </c>
      <c r="D311" s="34" t="s">
        <v>146</v>
      </c>
      <c r="E311" s="35">
        <v>45842</v>
      </c>
      <c r="F311" s="36">
        <v>2</v>
      </c>
      <c r="G311" s="40">
        <f t="shared" si="20"/>
        <v>45846</v>
      </c>
      <c r="H311" s="35">
        <v>45842</v>
      </c>
      <c r="I311" s="36">
        <v>2</v>
      </c>
      <c r="J311" s="29">
        <f t="shared" si="21"/>
        <v>45846</v>
      </c>
      <c r="K311" s="37">
        <v>1</v>
      </c>
      <c r="L311" s="28" t="str">
        <f ca="1">IF(K311=1,"Concluído",IF(AND(tbl_PlanilhaB[[#This Row],[% Finalizado]]=0,tbl_PlanilhaB[[#This Row],[Data Início Planej.]]&gt;=TODAY()),"Não iniciado",IF(OR(AND(tbl_PlanilhaB[[#This Row],[% Finalizado]]=0,tbl_PlanilhaB[[#This Row],[Data Início Planej.]]&lt;=TODAY()),G311&lt;TODAY()),"Atrasado",IF(AND(H311="",E311&lt;&gt;"",E311&lt;=TODAY()),"Atrasado","Em andamento"))))</f>
        <v>Concluído</v>
      </c>
      <c r="M311" s="53"/>
      <c r="N311" s="54"/>
      <c r="O311" s="38">
        <f>tbl_PlanilhaB[[#This Row],[Data Fim Planej.]]-tbl_PlanilhaB[[#This Row],[Data Início Planej.]]</f>
        <v>4</v>
      </c>
      <c r="P311" s="38">
        <f>IFERROR(tbl_PlanilhaB[[#This Row],[Data Fim Real]]-tbl_PlanilhaB[[#This Row],[Data Início Real]],tbl_PlanilhaB[[#This Row],[Data Fim Planej.]]-tbl_PlanilhaB[[#This Row],[Data Início Planej.]])</f>
        <v>4</v>
      </c>
      <c r="Q31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312" spans="1:17" ht="40.5">
      <c r="A312" s="62" t="s">
        <v>949</v>
      </c>
      <c r="B312" s="26" t="s">
        <v>253</v>
      </c>
      <c r="C312" s="26" t="s">
        <v>254</v>
      </c>
      <c r="D312" s="34" t="s">
        <v>226</v>
      </c>
      <c r="E312" s="35">
        <v>45842</v>
      </c>
      <c r="F312" s="36">
        <v>1</v>
      </c>
      <c r="G312" s="40">
        <f t="shared" si="20"/>
        <v>45845</v>
      </c>
      <c r="H312" s="35">
        <v>45842</v>
      </c>
      <c r="I312" s="36">
        <v>1</v>
      </c>
      <c r="J312" s="29">
        <f t="shared" si="21"/>
        <v>45845</v>
      </c>
      <c r="K312" s="37">
        <v>1</v>
      </c>
      <c r="L312" s="28" t="str">
        <f ca="1">IF(K312=1,"Concluído",IF(AND(tbl_PlanilhaB[[#This Row],[% Finalizado]]=0,tbl_PlanilhaB[[#This Row],[Data Início Planej.]]&gt;=TODAY()),"Não iniciado",IF(OR(AND(tbl_PlanilhaB[[#This Row],[% Finalizado]]=0,tbl_PlanilhaB[[#This Row],[Data Início Planej.]]&lt;=TODAY()),G312&lt;TODAY()),"Atrasado",IF(AND(H312="",E312&lt;&gt;"",E312&lt;=TODAY()),"Atrasado","Em andamento"))))</f>
        <v>Concluído</v>
      </c>
      <c r="M312" s="53"/>
      <c r="N312" s="54"/>
      <c r="O312" s="38">
        <f>tbl_PlanilhaB[[#This Row],[Data Fim Planej.]]-tbl_PlanilhaB[[#This Row],[Data Início Planej.]]</f>
        <v>3</v>
      </c>
      <c r="P312" s="38">
        <f>IFERROR(tbl_PlanilhaB[[#This Row],[Data Fim Real]]-tbl_PlanilhaB[[#This Row],[Data Início Real]],tbl_PlanilhaB[[#This Row],[Data Fim Planej.]]-tbl_PlanilhaB[[#This Row],[Data Início Planej.]])</f>
        <v>3</v>
      </c>
      <c r="Q31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313" spans="1:17" ht="27">
      <c r="A313" s="62" t="s">
        <v>950</v>
      </c>
      <c r="B313" s="26" t="s">
        <v>255</v>
      </c>
      <c r="C313" s="26" t="s">
        <v>951</v>
      </c>
      <c r="D313" s="34" t="s">
        <v>190</v>
      </c>
      <c r="E313" s="35">
        <v>45832</v>
      </c>
      <c r="F313" s="36">
        <v>1</v>
      </c>
      <c r="G313" s="40">
        <f t="shared" si="20"/>
        <v>45833</v>
      </c>
      <c r="H313" s="35">
        <v>45862</v>
      </c>
      <c r="I313" s="36">
        <v>1</v>
      </c>
      <c r="J313" s="29">
        <f t="shared" si="21"/>
        <v>45863</v>
      </c>
      <c r="K313" s="37">
        <v>1</v>
      </c>
      <c r="L313" s="28" t="str">
        <f ca="1">IF(K313=1,"Concluído",IF(AND(tbl_PlanilhaB[[#This Row],[% Finalizado]]=0,tbl_PlanilhaB[[#This Row],[Data Início Planej.]]&gt;=TODAY()),"Não iniciado",IF(OR(AND(tbl_PlanilhaB[[#This Row],[% Finalizado]]=0,tbl_PlanilhaB[[#This Row],[Data Início Planej.]]&lt;=TODAY()),G313&lt;TODAY()),"Atrasado",IF(AND(H313="",E313&lt;&gt;"",E313&lt;=TODAY()),"Atrasado","Em andamento"))))</f>
        <v>Concluído</v>
      </c>
      <c r="M313" s="53"/>
      <c r="N313" s="54"/>
      <c r="O313" s="38">
        <f>tbl_PlanilhaB[[#This Row],[Data Fim Planej.]]-tbl_PlanilhaB[[#This Row],[Data Início Planej.]]</f>
        <v>1</v>
      </c>
      <c r="P313" s="38">
        <f>IFERROR(tbl_PlanilhaB[[#This Row],[Data Fim Real]]-tbl_PlanilhaB[[#This Row],[Data Início Real]],tbl_PlanilhaB[[#This Row],[Data Fim Planej.]]-tbl_PlanilhaB[[#This Row],[Data Início Planej.]])</f>
        <v>1</v>
      </c>
      <c r="Q31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14" spans="1:17" ht="27">
      <c r="A314" s="62" t="s">
        <v>952</v>
      </c>
      <c r="B314" s="26" t="s">
        <v>255</v>
      </c>
      <c r="C314" s="26" t="s">
        <v>953</v>
      </c>
      <c r="D314" s="34" t="s">
        <v>202</v>
      </c>
      <c r="E314" s="35">
        <v>45833</v>
      </c>
      <c r="F314" s="36">
        <v>1</v>
      </c>
      <c r="G314" s="40">
        <f t="shared" si="20"/>
        <v>45834</v>
      </c>
      <c r="H314" s="35">
        <v>45833</v>
      </c>
      <c r="I314" s="36">
        <v>1</v>
      </c>
      <c r="J314" s="29">
        <f t="shared" si="21"/>
        <v>45834</v>
      </c>
      <c r="K314" s="37">
        <v>1</v>
      </c>
      <c r="L314" s="28" t="str">
        <f ca="1">IF(K314=1,"Concluído",IF(AND(tbl_PlanilhaB[[#This Row],[% Finalizado]]=0,tbl_PlanilhaB[[#This Row],[Data Início Planej.]]&gt;=TODAY()),"Não iniciado",IF(OR(AND(tbl_PlanilhaB[[#This Row],[% Finalizado]]=0,tbl_PlanilhaB[[#This Row],[Data Início Planej.]]&lt;=TODAY()),G314&lt;TODAY()),"Atrasado",IF(AND(H314="",E314&lt;&gt;"",E314&lt;=TODAY()),"Atrasado","Em andamento"))))</f>
        <v>Concluído</v>
      </c>
      <c r="M314" s="53"/>
      <c r="N314" s="54"/>
      <c r="O314" s="38">
        <f>tbl_PlanilhaB[[#This Row],[Data Fim Planej.]]-tbl_PlanilhaB[[#This Row],[Data Início Planej.]]</f>
        <v>1</v>
      </c>
      <c r="P314" s="38">
        <f>IFERROR(tbl_PlanilhaB[[#This Row],[Data Fim Real]]-tbl_PlanilhaB[[#This Row],[Data Início Real]],tbl_PlanilhaB[[#This Row],[Data Fim Planej.]]-tbl_PlanilhaB[[#This Row],[Data Início Planej.]])</f>
        <v>1</v>
      </c>
      <c r="Q31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15" spans="1:17">
      <c r="A315" s="62" t="s">
        <v>954</v>
      </c>
      <c r="B315" s="26" t="s">
        <v>255</v>
      </c>
      <c r="C315" s="26" t="s">
        <v>955</v>
      </c>
      <c r="D315" s="34" t="s">
        <v>190</v>
      </c>
      <c r="E315" s="35">
        <v>45834</v>
      </c>
      <c r="F315" s="36">
        <v>1</v>
      </c>
      <c r="G315" s="40">
        <f t="shared" si="20"/>
        <v>45835</v>
      </c>
      <c r="H315" s="35">
        <v>45834</v>
      </c>
      <c r="I315" s="36">
        <v>1</v>
      </c>
      <c r="J315" s="29">
        <f t="shared" si="21"/>
        <v>45835</v>
      </c>
      <c r="K315" s="37">
        <v>1</v>
      </c>
      <c r="L315" s="28" t="str">
        <f ca="1">IF(K315=1,"Concluído",IF(AND(tbl_PlanilhaB[[#This Row],[% Finalizado]]=0,tbl_PlanilhaB[[#This Row],[Data Início Planej.]]&gt;=TODAY()),"Não iniciado",IF(OR(AND(tbl_PlanilhaB[[#This Row],[% Finalizado]]=0,tbl_PlanilhaB[[#This Row],[Data Início Planej.]]&lt;=TODAY()),G315&lt;TODAY()),"Atrasado",IF(AND(H315="",E315&lt;&gt;"",E315&lt;=TODAY()),"Atrasado","Em andamento"))))</f>
        <v>Concluído</v>
      </c>
      <c r="M315" s="53"/>
      <c r="N315" s="54"/>
      <c r="O315" s="38">
        <f>tbl_PlanilhaB[[#This Row],[Data Fim Planej.]]-tbl_PlanilhaB[[#This Row],[Data Início Planej.]]</f>
        <v>1</v>
      </c>
      <c r="P315" s="38">
        <f>IFERROR(tbl_PlanilhaB[[#This Row],[Data Fim Real]]-tbl_PlanilhaB[[#This Row],[Data Início Real]],tbl_PlanilhaB[[#This Row],[Data Fim Planej.]]-tbl_PlanilhaB[[#This Row],[Data Início Planej.]])</f>
        <v>1</v>
      </c>
      <c r="Q31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16" spans="1:17">
      <c r="A316" s="62" t="s">
        <v>956</v>
      </c>
      <c r="B316" s="26" t="s">
        <v>255</v>
      </c>
      <c r="C316" s="26" t="s">
        <v>957</v>
      </c>
      <c r="D316" s="34" t="s">
        <v>190</v>
      </c>
      <c r="E316" s="35">
        <v>45835</v>
      </c>
      <c r="F316" s="36">
        <v>1</v>
      </c>
      <c r="G316" s="40">
        <f t="shared" si="20"/>
        <v>45838</v>
      </c>
      <c r="H316" s="35">
        <v>45835</v>
      </c>
      <c r="I316" s="36">
        <v>1</v>
      </c>
      <c r="J316" s="29">
        <f t="shared" si="21"/>
        <v>45838</v>
      </c>
      <c r="K316" s="37">
        <v>1</v>
      </c>
      <c r="L316" s="28" t="str">
        <f ca="1">IF(K316=1,"Concluído",IF(AND(tbl_PlanilhaB[[#This Row],[% Finalizado]]=0,tbl_PlanilhaB[[#This Row],[Data Início Planej.]]&gt;=TODAY()),"Não iniciado",IF(OR(AND(tbl_PlanilhaB[[#This Row],[% Finalizado]]=0,tbl_PlanilhaB[[#This Row],[Data Início Planej.]]&lt;=TODAY()),G316&lt;TODAY()),"Atrasado",IF(AND(H316="",E316&lt;&gt;"",E316&lt;=TODAY()),"Atrasado","Em andamento"))))</f>
        <v>Concluído</v>
      </c>
      <c r="M316" s="53"/>
      <c r="N316" s="54"/>
      <c r="O316" s="38">
        <f>tbl_PlanilhaB[[#This Row],[Data Fim Planej.]]-tbl_PlanilhaB[[#This Row],[Data Início Planej.]]</f>
        <v>3</v>
      </c>
      <c r="P316" s="38">
        <f>IFERROR(tbl_PlanilhaB[[#This Row],[Data Fim Real]]-tbl_PlanilhaB[[#This Row],[Data Início Real]],tbl_PlanilhaB[[#This Row],[Data Fim Planej.]]-tbl_PlanilhaB[[#This Row],[Data Início Planej.]])</f>
        <v>3</v>
      </c>
      <c r="Q31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317" spans="1:17" ht="27">
      <c r="A317" s="62" t="s">
        <v>958</v>
      </c>
      <c r="B317" s="26" t="s">
        <v>255</v>
      </c>
      <c r="C317" s="26" t="s">
        <v>959</v>
      </c>
      <c r="D317" s="34" t="s">
        <v>202</v>
      </c>
      <c r="E317" s="35">
        <v>45838</v>
      </c>
      <c r="F317" s="36">
        <v>1</v>
      </c>
      <c r="G317" s="40">
        <f t="shared" si="20"/>
        <v>45839</v>
      </c>
      <c r="H317" s="35">
        <v>45838</v>
      </c>
      <c r="I317" s="36">
        <v>1</v>
      </c>
      <c r="J317" s="29">
        <f t="shared" si="21"/>
        <v>45839</v>
      </c>
      <c r="K317" s="37">
        <v>1</v>
      </c>
      <c r="L317" s="28" t="str">
        <f ca="1">IF(K317=1,"Concluído",IF(AND(tbl_PlanilhaB[[#This Row],[% Finalizado]]=0,tbl_PlanilhaB[[#This Row],[Data Início Planej.]]&gt;=TODAY()),"Não iniciado",IF(OR(AND(tbl_PlanilhaB[[#This Row],[% Finalizado]]=0,tbl_PlanilhaB[[#This Row],[Data Início Planej.]]&lt;=TODAY()),G317&lt;TODAY()),"Atrasado",IF(AND(H317="",E317&lt;&gt;"",E317&lt;=TODAY()),"Atrasado","Em andamento"))))</f>
        <v>Concluído</v>
      </c>
      <c r="M317" s="53"/>
      <c r="N317" s="54"/>
      <c r="O317" s="38">
        <f>tbl_PlanilhaB[[#This Row],[Data Fim Planej.]]-tbl_PlanilhaB[[#This Row],[Data Início Planej.]]</f>
        <v>1</v>
      </c>
      <c r="P317" s="38">
        <f>IFERROR(tbl_PlanilhaB[[#This Row],[Data Fim Real]]-tbl_PlanilhaB[[#This Row],[Data Início Real]],tbl_PlanilhaB[[#This Row],[Data Fim Planej.]]-tbl_PlanilhaB[[#This Row],[Data Início Planej.]])</f>
        <v>1</v>
      </c>
      <c r="Q31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18" spans="1:17" ht="27">
      <c r="A318" s="62" t="s">
        <v>960</v>
      </c>
      <c r="B318" s="26" t="s">
        <v>255</v>
      </c>
      <c r="C318" s="26" t="s">
        <v>961</v>
      </c>
      <c r="D318" s="34" t="s">
        <v>202</v>
      </c>
      <c r="E318" s="35">
        <v>45839</v>
      </c>
      <c r="F318" s="36">
        <v>1</v>
      </c>
      <c r="G318" s="40">
        <f t="shared" si="20"/>
        <v>45840</v>
      </c>
      <c r="H318" s="35">
        <v>45839</v>
      </c>
      <c r="I318" s="36">
        <v>1</v>
      </c>
      <c r="J318" s="29">
        <f t="shared" si="21"/>
        <v>45840</v>
      </c>
      <c r="K318" s="37">
        <v>1</v>
      </c>
      <c r="L318" s="28" t="str">
        <f ca="1">IF(K318=1,"Concluído",IF(AND(tbl_PlanilhaB[[#This Row],[% Finalizado]]=0,tbl_PlanilhaB[[#This Row],[Data Início Planej.]]&gt;=TODAY()),"Não iniciado",IF(OR(AND(tbl_PlanilhaB[[#This Row],[% Finalizado]]=0,tbl_PlanilhaB[[#This Row],[Data Início Planej.]]&lt;=TODAY()),G318&lt;TODAY()),"Atrasado",IF(AND(H318="",E318&lt;&gt;"",E318&lt;=TODAY()),"Atrasado","Em andamento"))))</f>
        <v>Concluído</v>
      </c>
      <c r="M318" s="53"/>
      <c r="N318" s="54"/>
      <c r="O318" s="38">
        <f>tbl_PlanilhaB[[#This Row],[Data Fim Planej.]]-tbl_PlanilhaB[[#This Row],[Data Início Planej.]]</f>
        <v>1</v>
      </c>
      <c r="P318" s="38">
        <f>IFERROR(tbl_PlanilhaB[[#This Row],[Data Fim Real]]-tbl_PlanilhaB[[#This Row],[Data Início Real]],tbl_PlanilhaB[[#This Row],[Data Fim Planej.]]-tbl_PlanilhaB[[#This Row],[Data Início Planej.]])</f>
        <v>1</v>
      </c>
      <c r="Q31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19" spans="1:17" ht="27">
      <c r="A319" s="62">
        <v>129.69999999999999</v>
      </c>
      <c r="B319" s="26" t="s">
        <v>255</v>
      </c>
      <c r="C319" s="26" t="s">
        <v>962</v>
      </c>
      <c r="D319" s="34" t="s">
        <v>190</v>
      </c>
      <c r="E319" s="35">
        <v>45840</v>
      </c>
      <c r="F319" s="36">
        <v>1</v>
      </c>
      <c r="G319" s="40">
        <f t="shared" si="20"/>
        <v>45841</v>
      </c>
      <c r="H319" s="35">
        <v>45840</v>
      </c>
      <c r="I319" s="36">
        <v>1</v>
      </c>
      <c r="J319" s="29">
        <f t="shared" si="21"/>
        <v>45841</v>
      </c>
      <c r="K319" s="37">
        <v>1</v>
      </c>
      <c r="L319" s="28" t="str">
        <f ca="1">IF(K319=1,"Concluído",IF(AND(tbl_PlanilhaB[[#This Row],[% Finalizado]]=0,tbl_PlanilhaB[[#This Row],[Data Início Planej.]]&gt;=TODAY()),"Não iniciado",IF(OR(AND(tbl_PlanilhaB[[#This Row],[% Finalizado]]=0,tbl_PlanilhaB[[#This Row],[Data Início Planej.]]&lt;=TODAY()),G319&lt;TODAY()),"Atrasado",IF(AND(H319="",E319&lt;&gt;"",E319&lt;=TODAY()),"Atrasado","Em andamento"))))</f>
        <v>Concluído</v>
      </c>
      <c r="M319" s="53"/>
      <c r="N319" s="54"/>
      <c r="O319" s="38">
        <f>tbl_PlanilhaB[[#This Row],[Data Fim Planej.]]-tbl_PlanilhaB[[#This Row],[Data Início Planej.]]</f>
        <v>1</v>
      </c>
      <c r="P319" s="38">
        <f>IFERROR(tbl_PlanilhaB[[#This Row],[Data Fim Real]]-tbl_PlanilhaB[[#This Row],[Data Início Real]],tbl_PlanilhaB[[#This Row],[Data Fim Planej.]]-tbl_PlanilhaB[[#This Row],[Data Início Planej.]])</f>
        <v>1</v>
      </c>
      <c r="Q31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20" spans="1:17" ht="27">
      <c r="A320" s="62" t="s">
        <v>963</v>
      </c>
      <c r="B320" s="26" t="s">
        <v>255</v>
      </c>
      <c r="C320" s="26" t="s">
        <v>964</v>
      </c>
      <c r="D320" s="34" t="s">
        <v>202</v>
      </c>
      <c r="E320" s="35">
        <v>45841</v>
      </c>
      <c r="F320" s="36">
        <v>1</v>
      </c>
      <c r="G320" s="40">
        <f t="shared" si="20"/>
        <v>45842</v>
      </c>
      <c r="H320" s="35">
        <v>45841</v>
      </c>
      <c r="I320" s="36">
        <v>1</v>
      </c>
      <c r="J320" s="29">
        <f t="shared" si="21"/>
        <v>45842</v>
      </c>
      <c r="K320" s="37">
        <v>1</v>
      </c>
      <c r="L320" s="28" t="str">
        <f ca="1">IF(K320=1,"Concluído",IF(AND(tbl_PlanilhaB[[#This Row],[% Finalizado]]=0,tbl_PlanilhaB[[#This Row],[Data Início Planej.]]&gt;=TODAY()),"Não iniciado",IF(OR(AND(tbl_PlanilhaB[[#This Row],[% Finalizado]]=0,tbl_PlanilhaB[[#This Row],[Data Início Planej.]]&lt;=TODAY()),G320&lt;TODAY()),"Atrasado",IF(AND(H320="",E320&lt;&gt;"",E320&lt;=TODAY()),"Atrasado","Em andamento"))))</f>
        <v>Concluído</v>
      </c>
      <c r="M320" s="53"/>
      <c r="N320" s="54"/>
      <c r="O320" s="38">
        <f>tbl_PlanilhaB[[#This Row],[Data Fim Planej.]]-tbl_PlanilhaB[[#This Row],[Data Início Planej.]]</f>
        <v>1</v>
      </c>
      <c r="P320" s="38">
        <f>IFERROR(tbl_PlanilhaB[[#This Row],[Data Fim Real]]-tbl_PlanilhaB[[#This Row],[Data Início Real]],tbl_PlanilhaB[[#This Row],[Data Fim Planej.]]-tbl_PlanilhaB[[#This Row],[Data Início Planej.]])</f>
        <v>1</v>
      </c>
      <c r="Q32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21" spans="1:17" ht="27">
      <c r="A321" s="62" t="s">
        <v>965</v>
      </c>
      <c r="B321" s="26" t="s">
        <v>255</v>
      </c>
      <c r="C321" s="26" t="s">
        <v>966</v>
      </c>
      <c r="D321" s="34" t="s">
        <v>202</v>
      </c>
      <c r="E321" s="35">
        <v>45842</v>
      </c>
      <c r="F321" s="36">
        <v>5</v>
      </c>
      <c r="G321" s="40">
        <f t="shared" si="20"/>
        <v>45849</v>
      </c>
      <c r="H321" s="35">
        <v>45842</v>
      </c>
      <c r="I321" s="36">
        <v>5</v>
      </c>
      <c r="J321" s="29">
        <f t="shared" si="21"/>
        <v>45849</v>
      </c>
      <c r="K321" s="37">
        <v>1</v>
      </c>
      <c r="L321" s="28" t="str">
        <f ca="1">IF(K321=1,"Concluído",IF(AND(tbl_PlanilhaB[[#This Row],[% Finalizado]]=0,tbl_PlanilhaB[[#This Row],[Data Início Planej.]]&gt;=TODAY()),"Não iniciado",IF(OR(AND(tbl_PlanilhaB[[#This Row],[% Finalizado]]=0,tbl_PlanilhaB[[#This Row],[Data Início Planej.]]&lt;=TODAY()),G321&lt;TODAY()),"Atrasado",IF(AND(H321="",E321&lt;&gt;"",E321&lt;=TODAY()),"Atrasado","Em andamento"))))</f>
        <v>Concluído</v>
      </c>
      <c r="M321" s="53"/>
      <c r="N321" s="54"/>
      <c r="O321" s="38">
        <f>tbl_PlanilhaB[[#This Row],[Data Fim Planej.]]-tbl_PlanilhaB[[#This Row],[Data Início Planej.]]</f>
        <v>7</v>
      </c>
      <c r="P321" s="38">
        <f>IFERROR(tbl_PlanilhaB[[#This Row],[Data Fim Real]]-tbl_PlanilhaB[[#This Row],[Data Início Real]],tbl_PlanilhaB[[#This Row],[Data Fim Planej.]]-tbl_PlanilhaB[[#This Row],[Data Início Planej.]])</f>
        <v>7</v>
      </c>
      <c r="Q32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322" spans="1:17" ht="67.5">
      <c r="A322" s="62" t="s">
        <v>967</v>
      </c>
      <c r="B322" s="26" t="s">
        <v>257</v>
      </c>
      <c r="C322" s="26" t="s">
        <v>968</v>
      </c>
      <c r="D322" s="34" t="s">
        <v>226</v>
      </c>
      <c r="E322" s="35">
        <v>45845</v>
      </c>
      <c r="F322" s="36">
        <v>1</v>
      </c>
      <c r="G322" s="40">
        <f t="shared" si="20"/>
        <v>45846</v>
      </c>
      <c r="H322" s="35">
        <v>45845</v>
      </c>
      <c r="I322" s="36">
        <v>1</v>
      </c>
      <c r="J322" s="29">
        <f t="shared" si="21"/>
        <v>45846</v>
      </c>
      <c r="K322" s="37">
        <v>1</v>
      </c>
      <c r="L322" s="28" t="str">
        <f ca="1">IF(K322=1,"Concluído",IF(AND(tbl_PlanilhaB[[#This Row],[% Finalizado]]=0,tbl_PlanilhaB[[#This Row],[Data Início Planej.]]&gt;=TODAY()),"Não iniciado",IF(OR(AND(tbl_PlanilhaB[[#This Row],[% Finalizado]]=0,tbl_PlanilhaB[[#This Row],[Data Início Planej.]]&lt;=TODAY()),G322&lt;TODAY()),"Atrasado",IF(AND(H322="",E322&lt;&gt;"",E322&lt;=TODAY()),"Atrasado","Em andamento"))))</f>
        <v>Concluído</v>
      </c>
      <c r="M322" s="53"/>
      <c r="N322" s="54"/>
      <c r="O322" s="38">
        <f>tbl_PlanilhaB[[#This Row],[Data Fim Planej.]]-tbl_PlanilhaB[[#This Row],[Data Início Planej.]]</f>
        <v>1</v>
      </c>
      <c r="P322" s="38">
        <f>IFERROR(tbl_PlanilhaB[[#This Row],[Data Fim Real]]-tbl_PlanilhaB[[#This Row],[Data Início Real]],tbl_PlanilhaB[[#This Row],[Data Fim Planej.]]-tbl_PlanilhaB[[#This Row],[Data Início Planej.]])</f>
        <v>1</v>
      </c>
      <c r="Q32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23" spans="1:17" ht="54">
      <c r="A323" s="62" t="s">
        <v>969</v>
      </c>
      <c r="B323" s="26" t="s">
        <v>257</v>
      </c>
      <c r="C323" s="26" t="s">
        <v>970</v>
      </c>
      <c r="D323" s="34" t="s">
        <v>226</v>
      </c>
      <c r="E323" s="35">
        <v>45847</v>
      </c>
      <c r="F323" s="36">
        <v>1</v>
      </c>
      <c r="G323" s="40">
        <f t="shared" si="20"/>
        <v>45848</v>
      </c>
      <c r="H323" s="35">
        <v>45848</v>
      </c>
      <c r="I323" s="36">
        <v>1</v>
      </c>
      <c r="J323" s="29">
        <f t="shared" si="21"/>
        <v>45849</v>
      </c>
      <c r="K323" s="37">
        <v>1</v>
      </c>
      <c r="L323" s="28" t="str">
        <f ca="1">IF(K323=1,"Concluído",IF(AND(tbl_PlanilhaB[[#This Row],[% Finalizado]]=0,tbl_PlanilhaB[[#This Row],[Data Início Planej.]]&gt;=TODAY()),"Não iniciado",IF(OR(AND(tbl_PlanilhaB[[#This Row],[% Finalizado]]=0,tbl_PlanilhaB[[#This Row],[Data Início Planej.]]&lt;=TODAY()),G323&lt;TODAY()),"Atrasado",IF(AND(H323="",E323&lt;&gt;"",E323&lt;=TODAY()),"Atrasado","Em andamento"))))</f>
        <v>Concluído</v>
      </c>
      <c r="M323" s="53"/>
      <c r="N323" s="54"/>
      <c r="O323" s="38">
        <f>tbl_PlanilhaB[[#This Row],[Data Fim Planej.]]-tbl_PlanilhaB[[#This Row],[Data Início Planej.]]</f>
        <v>1</v>
      </c>
      <c r="P323" s="38">
        <f>IFERROR(tbl_PlanilhaB[[#This Row],[Data Fim Real]]-tbl_PlanilhaB[[#This Row],[Data Início Real]],tbl_PlanilhaB[[#This Row],[Data Fim Planej.]]-tbl_PlanilhaB[[#This Row],[Data Início Planej.]])</f>
        <v>1</v>
      </c>
      <c r="Q32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24" spans="1:17" ht="27">
      <c r="A324" s="62" t="s">
        <v>971</v>
      </c>
      <c r="B324" s="26" t="s">
        <v>257</v>
      </c>
      <c r="C324" s="26" t="s">
        <v>972</v>
      </c>
      <c r="D324" s="34" t="s">
        <v>226</v>
      </c>
      <c r="E324" s="35">
        <v>45849</v>
      </c>
      <c r="F324" s="36">
        <v>1</v>
      </c>
      <c r="G324" s="40">
        <f t="shared" si="20"/>
        <v>45852</v>
      </c>
      <c r="H324" s="35">
        <v>45849</v>
      </c>
      <c r="I324" s="36">
        <v>1</v>
      </c>
      <c r="J324" s="29">
        <f t="shared" si="21"/>
        <v>45852</v>
      </c>
      <c r="K324" s="37">
        <v>1</v>
      </c>
      <c r="L324" s="28" t="str">
        <f ca="1">IF(K324=1,"Concluído",IF(AND(tbl_PlanilhaB[[#This Row],[% Finalizado]]=0,tbl_PlanilhaB[[#This Row],[Data Início Planej.]]&gt;=TODAY()),"Não iniciado",IF(OR(AND(tbl_PlanilhaB[[#This Row],[% Finalizado]]=0,tbl_PlanilhaB[[#This Row],[Data Início Planej.]]&lt;=TODAY()),G324&lt;TODAY()),"Atrasado",IF(AND(H324="",E324&lt;&gt;"",E324&lt;=TODAY()),"Atrasado","Em andamento"))))</f>
        <v>Concluído</v>
      </c>
      <c r="M324" s="53"/>
      <c r="N324" s="54"/>
      <c r="O324" s="38">
        <f>tbl_PlanilhaB[[#This Row],[Data Fim Planej.]]-tbl_PlanilhaB[[#This Row],[Data Início Planej.]]</f>
        <v>3</v>
      </c>
      <c r="P324" s="38">
        <f>IFERROR(tbl_PlanilhaB[[#This Row],[Data Fim Real]]-tbl_PlanilhaB[[#This Row],[Data Início Real]],tbl_PlanilhaB[[#This Row],[Data Fim Planej.]]-tbl_PlanilhaB[[#This Row],[Data Início Planej.]])</f>
        <v>3</v>
      </c>
      <c r="Q32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325" spans="1:17" ht="40.5">
      <c r="A325" s="62" t="s">
        <v>973</v>
      </c>
      <c r="B325" s="26" t="s">
        <v>257</v>
      </c>
      <c r="C325" s="26" t="s">
        <v>974</v>
      </c>
      <c r="D325" s="34" t="s">
        <v>226</v>
      </c>
      <c r="E325" s="35">
        <v>45852</v>
      </c>
      <c r="F325" s="36">
        <v>3</v>
      </c>
      <c r="G325" s="40">
        <f t="shared" si="20"/>
        <v>45855</v>
      </c>
      <c r="H325" s="35">
        <v>45852</v>
      </c>
      <c r="I325" s="36">
        <v>3</v>
      </c>
      <c r="J325" s="29">
        <f t="shared" si="21"/>
        <v>45855</v>
      </c>
      <c r="K325" s="37">
        <v>1</v>
      </c>
      <c r="L325" s="28" t="str">
        <f ca="1">IF(K325=1,"Concluído",IF(AND(tbl_PlanilhaB[[#This Row],[% Finalizado]]=0,tbl_PlanilhaB[[#This Row],[Data Início Planej.]]&gt;=TODAY()),"Não iniciado",IF(OR(AND(tbl_PlanilhaB[[#This Row],[% Finalizado]]=0,tbl_PlanilhaB[[#This Row],[Data Início Planej.]]&lt;=TODAY()),G325&lt;TODAY()),"Atrasado",IF(AND(H325="",E325&lt;&gt;"",E325&lt;=TODAY()),"Atrasado","Em andamento"))))</f>
        <v>Concluído</v>
      </c>
      <c r="M325" s="53"/>
      <c r="N325" s="54"/>
      <c r="O325" s="38">
        <f>tbl_PlanilhaB[[#This Row],[Data Fim Planej.]]-tbl_PlanilhaB[[#This Row],[Data Início Planej.]]</f>
        <v>3</v>
      </c>
      <c r="P325" s="38">
        <f>IFERROR(tbl_PlanilhaB[[#This Row],[Data Fim Real]]-tbl_PlanilhaB[[#This Row],[Data Início Real]],tbl_PlanilhaB[[#This Row],[Data Fim Planej.]]-tbl_PlanilhaB[[#This Row],[Data Início Planej.]])</f>
        <v>3</v>
      </c>
      <c r="Q32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326" spans="1:17" ht="27">
      <c r="A326" s="62" t="s">
        <v>975</v>
      </c>
      <c r="B326" s="26" t="s">
        <v>259</v>
      </c>
      <c r="C326" s="26" t="s">
        <v>976</v>
      </c>
      <c r="D326" s="34" t="s">
        <v>226</v>
      </c>
      <c r="E326" s="35">
        <v>45855</v>
      </c>
      <c r="F326" s="36">
        <v>1</v>
      </c>
      <c r="G326" s="40">
        <f t="shared" si="20"/>
        <v>45856</v>
      </c>
      <c r="H326" s="35">
        <v>45855</v>
      </c>
      <c r="I326" s="36">
        <v>1</v>
      </c>
      <c r="J326" s="29">
        <f t="shared" si="21"/>
        <v>45856</v>
      </c>
      <c r="K326" s="37">
        <v>1</v>
      </c>
      <c r="L326" s="28" t="str">
        <f ca="1">IF(K326=1,"Concluído",IF(AND(tbl_PlanilhaB[[#This Row],[% Finalizado]]=0,tbl_PlanilhaB[[#This Row],[Data Início Planej.]]&gt;=TODAY()),"Não iniciado",IF(OR(AND(tbl_PlanilhaB[[#This Row],[% Finalizado]]=0,tbl_PlanilhaB[[#This Row],[Data Início Planej.]]&lt;=TODAY()),G326&lt;TODAY()),"Atrasado",IF(AND(H326="",E326&lt;&gt;"",E326&lt;=TODAY()),"Atrasado","Em andamento"))))</f>
        <v>Concluído</v>
      </c>
      <c r="M326" s="53"/>
      <c r="N326" s="54"/>
      <c r="O326" s="38">
        <f>tbl_PlanilhaB[[#This Row],[Data Fim Planej.]]-tbl_PlanilhaB[[#This Row],[Data Início Planej.]]</f>
        <v>1</v>
      </c>
      <c r="P326" s="38">
        <f>IFERROR(tbl_PlanilhaB[[#This Row],[Data Fim Real]]-tbl_PlanilhaB[[#This Row],[Data Início Real]],tbl_PlanilhaB[[#This Row],[Data Fim Planej.]]-tbl_PlanilhaB[[#This Row],[Data Início Planej.]])</f>
        <v>1</v>
      </c>
      <c r="Q32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27" spans="1:17" ht="40.5">
      <c r="A327" s="62" t="s">
        <v>977</v>
      </c>
      <c r="B327" s="26" t="s">
        <v>261</v>
      </c>
      <c r="C327" s="26" t="s">
        <v>978</v>
      </c>
      <c r="D327" s="34" t="s">
        <v>226</v>
      </c>
      <c r="E327" s="35">
        <v>45859</v>
      </c>
      <c r="F327" s="36">
        <v>0.5</v>
      </c>
      <c r="G327" s="40">
        <f t="shared" si="20"/>
        <v>45859</v>
      </c>
      <c r="H327" s="35">
        <v>45859</v>
      </c>
      <c r="I327" s="36">
        <v>0.5</v>
      </c>
      <c r="J327" s="29">
        <f t="shared" si="21"/>
        <v>45859</v>
      </c>
      <c r="K327" s="37">
        <v>1</v>
      </c>
      <c r="L327" s="28" t="str">
        <f ca="1">IF(K327=1,"Concluído",IF(AND(tbl_PlanilhaB[[#This Row],[% Finalizado]]=0,tbl_PlanilhaB[[#This Row],[Data Início Planej.]]&gt;=TODAY()),"Não iniciado",IF(OR(AND(tbl_PlanilhaB[[#This Row],[% Finalizado]]=0,tbl_PlanilhaB[[#This Row],[Data Início Planej.]]&lt;=TODAY()),G327&lt;TODAY()),"Atrasado",IF(AND(H327="",E327&lt;&gt;"",E327&lt;=TODAY()),"Atrasado","Em andamento"))))</f>
        <v>Concluído</v>
      </c>
      <c r="M327" s="53"/>
      <c r="N327" s="54"/>
      <c r="O327" s="38">
        <f>tbl_PlanilhaB[[#This Row],[Data Fim Planej.]]-tbl_PlanilhaB[[#This Row],[Data Início Planej.]]</f>
        <v>0</v>
      </c>
      <c r="P327" s="38">
        <f>IFERROR(tbl_PlanilhaB[[#This Row],[Data Fim Real]]-tbl_PlanilhaB[[#This Row],[Data Início Real]],tbl_PlanilhaB[[#This Row],[Data Fim Planej.]]-tbl_PlanilhaB[[#This Row],[Data Início Planej.]])</f>
        <v>0</v>
      </c>
      <c r="Q32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328" spans="1:17" ht="40.5">
      <c r="A328" s="62" t="s">
        <v>979</v>
      </c>
      <c r="B328" s="26" t="s">
        <v>235</v>
      </c>
      <c r="C328" s="26" t="s">
        <v>980</v>
      </c>
      <c r="D328" s="34" t="s">
        <v>237</v>
      </c>
      <c r="E328" s="35">
        <v>45861</v>
      </c>
      <c r="F328" s="36">
        <v>1</v>
      </c>
      <c r="G328" s="40">
        <f t="shared" ref="G328:G349" si="22">IF(F328="","",WORKDAY(E328,F328))</f>
        <v>45862</v>
      </c>
      <c r="H328" s="35">
        <v>45861</v>
      </c>
      <c r="I328" s="36">
        <v>5</v>
      </c>
      <c r="J328" s="29">
        <f t="shared" si="21"/>
        <v>45868</v>
      </c>
      <c r="K328" s="37">
        <v>1</v>
      </c>
      <c r="L328" s="28" t="str">
        <f ca="1">IF(K328=1,"Concluído",IF(AND(tbl_PlanilhaB[[#This Row],[% Finalizado]]=0,tbl_PlanilhaB[[#This Row],[Data Início Planej.]]&gt;=TODAY()),"Não iniciado",IF(OR(AND(tbl_PlanilhaB[[#This Row],[% Finalizado]]=0,tbl_PlanilhaB[[#This Row],[Data Início Planej.]]&lt;=TODAY()),G328&lt;TODAY()),"Atrasado",IF(AND(H328="",E328&lt;&gt;"",E328&lt;=TODAY()),"Atrasado","Em andamento"))))</f>
        <v>Concluído</v>
      </c>
      <c r="M328" s="53"/>
      <c r="N328" s="54"/>
      <c r="O328" s="38">
        <f>tbl_PlanilhaB[[#This Row],[Data Fim Planej.]]-tbl_PlanilhaB[[#This Row],[Data Início Planej.]]</f>
        <v>1</v>
      </c>
      <c r="P328" s="38">
        <f>IFERROR(tbl_PlanilhaB[[#This Row],[Data Fim Real]]-tbl_PlanilhaB[[#This Row],[Data Início Real]],tbl_PlanilhaB[[#This Row],[Data Fim Planej.]]-tbl_PlanilhaB[[#This Row],[Data Início Planej.]])</f>
        <v>7</v>
      </c>
      <c r="Q32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329" spans="1:17" ht="27">
      <c r="A329" s="62" t="s">
        <v>981</v>
      </c>
      <c r="B329" s="26" t="s">
        <v>263</v>
      </c>
      <c r="C329" s="26" t="s">
        <v>982</v>
      </c>
      <c r="D329" s="34" t="s">
        <v>226</v>
      </c>
      <c r="E329" s="35">
        <v>45859</v>
      </c>
      <c r="F329" s="36">
        <v>5</v>
      </c>
      <c r="G329" s="40">
        <f t="shared" si="22"/>
        <v>45866</v>
      </c>
      <c r="H329" s="35">
        <v>45859</v>
      </c>
      <c r="I329" s="36">
        <v>5</v>
      </c>
      <c r="J329" s="29">
        <f t="shared" si="21"/>
        <v>45866</v>
      </c>
      <c r="K329" s="37">
        <v>1</v>
      </c>
      <c r="L329" s="28" t="str">
        <f ca="1">IF(K329=1,"Concluído",IF(AND(tbl_PlanilhaB[[#This Row],[% Finalizado]]=0,tbl_PlanilhaB[[#This Row],[Data Início Planej.]]&gt;=TODAY()),"Não iniciado",IF(OR(AND(tbl_PlanilhaB[[#This Row],[% Finalizado]]=0,tbl_PlanilhaB[[#This Row],[Data Início Planej.]]&lt;=TODAY()),G329&lt;TODAY()),"Atrasado",IF(AND(H329="",E329&lt;&gt;"",E329&lt;=TODAY()),"Atrasado","Em andamento"))))</f>
        <v>Concluído</v>
      </c>
      <c r="M329" s="53"/>
      <c r="N329" s="54"/>
      <c r="O329" s="38">
        <f>tbl_PlanilhaB[[#This Row],[Data Fim Planej.]]-tbl_PlanilhaB[[#This Row],[Data Início Planej.]]</f>
        <v>7</v>
      </c>
      <c r="P329" s="38">
        <f>IFERROR(tbl_PlanilhaB[[#This Row],[Data Fim Real]]-tbl_PlanilhaB[[#This Row],[Data Início Real]],tbl_PlanilhaB[[#This Row],[Data Fim Planej.]]-tbl_PlanilhaB[[#This Row],[Data Início Planej.]])</f>
        <v>7</v>
      </c>
      <c r="Q32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330" spans="1:17" ht="40.5">
      <c r="A330" s="62" t="s">
        <v>983</v>
      </c>
      <c r="B330" s="26" t="s">
        <v>265</v>
      </c>
      <c r="C330" s="26" t="s">
        <v>984</v>
      </c>
      <c r="D330" s="34" t="s">
        <v>237</v>
      </c>
      <c r="E330" s="35">
        <v>45868</v>
      </c>
      <c r="F330" s="36">
        <v>5</v>
      </c>
      <c r="G330" s="40">
        <f t="shared" si="22"/>
        <v>45875</v>
      </c>
      <c r="H330" s="35">
        <v>45868</v>
      </c>
      <c r="I330" s="36">
        <v>5</v>
      </c>
      <c r="J330" s="29">
        <f t="shared" si="21"/>
        <v>45875</v>
      </c>
      <c r="K330" s="37">
        <v>1</v>
      </c>
      <c r="L330" s="28" t="str">
        <f ca="1">IF(K330=1,"Concluído",IF(AND(tbl_PlanilhaB[[#This Row],[% Finalizado]]=0,tbl_PlanilhaB[[#This Row],[Data Início Planej.]]&gt;=TODAY()),"Não iniciado",IF(OR(AND(tbl_PlanilhaB[[#This Row],[% Finalizado]]=0,tbl_PlanilhaB[[#This Row],[Data Início Planej.]]&lt;=TODAY()),G330&lt;TODAY()),"Atrasado",IF(AND(H330="",E330&lt;&gt;"",E330&lt;=TODAY()),"Atrasado","Em andamento"))))</f>
        <v>Concluído</v>
      </c>
      <c r="M330" s="53"/>
      <c r="N330" s="54"/>
      <c r="O330" s="38">
        <f>tbl_PlanilhaB[[#This Row],[Data Fim Planej.]]-tbl_PlanilhaB[[#This Row],[Data Início Planej.]]</f>
        <v>7</v>
      </c>
      <c r="P330" s="38">
        <f>IFERROR(tbl_PlanilhaB[[#This Row],[Data Fim Real]]-tbl_PlanilhaB[[#This Row],[Data Início Real]],tbl_PlanilhaB[[#This Row],[Data Fim Planej.]]-tbl_PlanilhaB[[#This Row],[Data Início Planej.]])</f>
        <v>7</v>
      </c>
      <c r="Q33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331" spans="1:17" ht="40.5">
      <c r="A331" s="62" t="s">
        <v>985</v>
      </c>
      <c r="B331" s="26" t="s">
        <v>267</v>
      </c>
      <c r="C331" s="26" t="s">
        <v>986</v>
      </c>
      <c r="D331" s="34" t="s">
        <v>269</v>
      </c>
      <c r="E331" s="35">
        <v>45848</v>
      </c>
      <c r="F331" s="36">
        <v>10</v>
      </c>
      <c r="G331" s="40">
        <f t="shared" si="22"/>
        <v>45862</v>
      </c>
      <c r="H331" s="35">
        <v>45849</v>
      </c>
      <c r="I331" s="36">
        <v>13</v>
      </c>
      <c r="J331" s="29">
        <f t="shared" si="21"/>
        <v>45868</v>
      </c>
      <c r="K331" s="37">
        <v>1</v>
      </c>
      <c r="L331" s="28" t="str">
        <f ca="1">IF(K331=1,"Concluído",IF(AND(tbl_PlanilhaB[[#This Row],[% Finalizado]]=0,tbl_PlanilhaB[[#This Row],[Data Início Planej.]]&gt;=TODAY()),"Não iniciado",IF(OR(AND(tbl_PlanilhaB[[#This Row],[% Finalizado]]=0,tbl_PlanilhaB[[#This Row],[Data Início Planej.]]&lt;=TODAY()),G331&lt;TODAY()),"Atrasado",IF(AND(H331="",E331&lt;&gt;"",E331&lt;=TODAY()),"Atrasado","Em andamento"))))</f>
        <v>Concluído</v>
      </c>
      <c r="M331" s="53"/>
      <c r="N331" s="54"/>
      <c r="O331" s="38">
        <f>tbl_PlanilhaB[[#This Row],[Data Fim Planej.]]-tbl_PlanilhaB[[#This Row],[Data Início Planej.]]</f>
        <v>14</v>
      </c>
      <c r="P331" s="38">
        <f>IFERROR(tbl_PlanilhaB[[#This Row],[Data Fim Real]]-tbl_PlanilhaB[[#This Row],[Data Início Real]],tbl_PlanilhaB[[#This Row],[Data Fim Planej.]]-tbl_PlanilhaB[[#This Row],[Data Início Planej.]])</f>
        <v>19</v>
      </c>
      <c r="Q33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19</v>
      </c>
    </row>
    <row r="332" spans="1:17" ht="40.5">
      <c r="A332" s="62" t="s">
        <v>987</v>
      </c>
      <c r="B332" s="26" t="s">
        <v>270</v>
      </c>
      <c r="C332" s="26" t="s">
        <v>988</v>
      </c>
      <c r="D332" s="34" t="s">
        <v>269</v>
      </c>
      <c r="E332" s="35">
        <v>45863</v>
      </c>
      <c r="F332" s="36">
        <v>5</v>
      </c>
      <c r="G332" s="40">
        <f t="shared" si="22"/>
        <v>45870</v>
      </c>
      <c r="H332" s="35">
        <v>45863</v>
      </c>
      <c r="I332" s="36">
        <v>6</v>
      </c>
      <c r="J332" s="29">
        <f t="shared" si="21"/>
        <v>45873</v>
      </c>
      <c r="K332" s="37">
        <v>1</v>
      </c>
      <c r="L332" s="28" t="str">
        <f ca="1">IF(K332=1,"Concluído",IF(AND(tbl_PlanilhaB[[#This Row],[% Finalizado]]=0,tbl_PlanilhaB[[#This Row],[Data Início Planej.]]&gt;=TODAY()),"Não iniciado",IF(OR(AND(tbl_PlanilhaB[[#This Row],[% Finalizado]]=0,tbl_PlanilhaB[[#This Row],[Data Início Planej.]]&lt;=TODAY()),G332&lt;TODAY()),"Atrasado",IF(AND(H332="",E332&lt;&gt;"",E332&lt;=TODAY()),"Atrasado","Em andamento"))))</f>
        <v>Concluído</v>
      </c>
      <c r="M332" s="53"/>
      <c r="N332" s="54"/>
      <c r="O332" s="38">
        <f>tbl_PlanilhaB[[#This Row],[Data Fim Planej.]]-tbl_PlanilhaB[[#This Row],[Data Início Planej.]]</f>
        <v>7</v>
      </c>
      <c r="P332" s="38">
        <f>IFERROR(tbl_PlanilhaB[[#This Row],[Data Fim Real]]-tbl_PlanilhaB[[#This Row],[Data Início Real]],tbl_PlanilhaB[[#This Row],[Data Fim Planej.]]-tbl_PlanilhaB[[#This Row],[Data Início Planej.]])</f>
        <v>10</v>
      </c>
      <c r="Q33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10</v>
      </c>
    </row>
    <row r="333" spans="1:17">
      <c r="A333" s="62" t="s">
        <v>989</v>
      </c>
      <c r="B333" s="26" t="s">
        <v>274</v>
      </c>
      <c r="C333" s="26" t="s">
        <v>990</v>
      </c>
      <c r="D333" s="34" t="s">
        <v>226</v>
      </c>
      <c r="E333" s="35">
        <v>45866</v>
      </c>
      <c r="F333" s="36">
        <v>1</v>
      </c>
      <c r="G333" s="40">
        <f t="shared" si="22"/>
        <v>45867</v>
      </c>
      <c r="H333" s="35">
        <v>45866</v>
      </c>
      <c r="I333" s="36">
        <v>1</v>
      </c>
      <c r="J333" s="29">
        <f t="shared" si="21"/>
        <v>45867</v>
      </c>
      <c r="K333" s="37">
        <v>1</v>
      </c>
      <c r="L333" s="28" t="str">
        <f ca="1">IF(K333=1,"Concluído",IF(AND(tbl_PlanilhaB[[#This Row],[% Finalizado]]=0,tbl_PlanilhaB[[#This Row],[Data Início Planej.]]&gt;=TODAY()),"Não iniciado",IF(OR(AND(tbl_PlanilhaB[[#This Row],[% Finalizado]]=0,tbl_PlanilhaB[[#This Row],[Data Início Planej.]]&lt;=TODAY()),G333&lt;TODAY()),"Atrasado",IF(AND(H333="",E333&lt;&gt;"",E333&lt;=TODAY()),"Atrasado","Em andamento"))))</f>
        <v>Concluído</v>
      </c>
      <c r="M333" s="53"/>
      <c r="N333" s="54"/>
      <c r="O333" s="38">
        <f>tbl_PlanilhaB[[#This Row],[Data Fim Planej.]]-tbl_PlanilhaB[[#This Row],[Data Início Planej.]]</f>
        <v>1</v>
      </c>
      <c r="P333" s="38">
        <f>IFERROR(tbl_PlanilhaB[[#This Row],[Data Fim Real]]-tbl_PlanilhaB[[#This Row],[Data Início Real]],tbl_PlanilhaB[[#This Row],[Data Fim Planej.]]-tbl_PlanilhaB[[#This Row],[Data Início Planej.]])</f>
        <v>1</v>
      </c>
      <c r="Q33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34" spans="1:17" ht="67.5">
      <c r="A334" s="62" t="s">
        <v>991</v>
      </c>
      <c r="B334" s="26" t="s">
        <v>276</v>
      </c>
      <c r="C334" s="26" t="s">
        <v>992</v>
      </c>
      <c r="D334" s="34" t="s">
        <v>226</v>
      </c>
      <c r="E334" s="35">
        <v>45866</v>
      </c>
      <c r="F334" s="36">
        <v>1</v>
      </c>
      <c r="G334" s="40">
        <f t="shared" si="22"/>
        <v>45867</v>
      </c>
      <c r="H334" s="35">
        <v>45866</v>
      </c>
      <c r="I334" s="36">
        <v>1</v>
      </c>
      <c r="J334" s="29">
        <f t="shared" si="21"/>
        <v>45867</v>
      </c>
      <c r="K334" s="37">
        <v>1</v>
      </c>
      <c r="L334" s="28" t="str">
        <f ca="1">IF(K334=1,"Concluído",IF(AND(tbl_PlanilhaB[[#This Row],[% Finalizado]]=0,tbl_PlanilhaB[[#This Row],[Data Início Planej.]]&gt;=TODAY()),"Não iniciado",IF(OR(AND(tbl_PlanilhaB[[#This Row],[% Finalizado]]=0,tbl_PlanilhaB[[#This Row],[Data Início Planej.]]&lt;=TODAY()),G334&lt;TODAY()),"Atrasado",IF(AND(H334="",E334&lt;&gt;"",E334&lt;=TODAY()),"Atrasado","Em andamento"))))</f>
        <v>Concluído</v>
      </c>
      <c r="M334" s="53"/>
      <c r="N334" s="54"/>
      <c r="O334" s="38">
        <f>tbl_PlanilhaB[[#This Row],[Data Fim Planej.]]-tbl_PlanilhaB[[#This Row],[Data Início Planej.]]</f>
        <v>1</v>
      </c>
      <c r="P334" s="38">
        <f>IFERROR(tbl_PlanilhaB[[#This Row],[Data Fim Real]]-tbl_PlanilhaB[[#This Row],[Data Início Real]],tbl_PlanilhaB[[#This Row],[Data Fim Planej.]]-tbl_PlanilhaB[[#This Row],[Data Início Planej.]])</f>
        <v>1</v>
      </c>
      <c r="Q33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35" spans="1:17" ht="94.5">
      <c r="A335" s="62" t="s">
        <v>993</v>
      </c>
      <c r="B335" s="26" t="s">
        <v>276</v>
      </c>
      <c r="C335" s="26" t="s">
        <v>994</v>
      </c>
      <c r="D335" s="34" t="s">
        <v>226</v>
      </c>
      <c r="E335" s="35">
        <v>45867</v>
      </c>
      <c r="F335" s="36">
        <v>1</v>
      </c>
      <c r="G335" s="40">
        <f t="shared" si="22"/>
        <v>45868</v>
      </c>
      <c r="H335" s="35">
        <v>45867</v>
      </c>
      <c r="I335" s="36">
        <v>1</v>
      </c>
      <c r="J335" s="29">
        <f t="shared" si="21"/>
        <v>45868</v>
      </c>
      <c r="K335" s="37">
        <v>1</v>
      </c>
      <c r="L335" s="28" t="str">
        <f ca="1">IF(K335=1,"Concluído",IF(AND(tbl_PlanilhaB[[#This Row],[% Finalizado]]=0,tbl_PlanilhaB[[#This Row],[Data Início Planej.]]&gt;=TODAY()),"Não iniciado",IF(OR(AND(tbl_PlanilhaB[[#This Row],[% Finalizado]]=0,tbl_PlanilhaB[[#This Row],[Data Início Planej.]]&lt;=TODAY()),G335&lt;TODAY()),"Atrasado",IF(AND(H335="",E335&lt;&gt;"",E335&lt;=TODAY()),"Atrasado","Em andamento"))))</f>
        <v>Concluído</v>
      </c>
      <c r="M335" s="53"/>
      <c r="N335" s="54"/>
      <c r="O335" s="38">
        <f>tbl_PlanilhaB[[#This Row],[Data Fim Planej.]]-tbl_PlanilhaB[[#This Row],[Data Início Planej.]]</f>
        <v>1</v>
      </c>
      <c r="P335" s="38">
        <f>IFERROR(tbl_PlanilhaB[[#This Row],[Data Fim Real]]-tbl_PlanilhaB[[#This Row],[Data Início Real]],tbl_PlanilhaB[[#This Row],[Data Fim Planej.]]-tbl_PlanilhaB[[#This Row],[Data Início Planej.]])</f>
        <v>1</v>
      </c>
      <c r="Q33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36" spans="1:17" ht="81">
      <c r="A336" s="62" t="s">
        <v>995</v>
      </c>
      <c r="B336" s="26" t="s">
        <v>276</v>
      </c>
      <c r="C336" s="26" t="s">
        <v>996</v>
      </c>
      <c r="D336" s="34" t="s">
        <v>226</v>
      </c>
      <c r="E336" s="35">
        <v>45868</v>
      </c>
      <c r="F336" s="36">
        <v>1</v>
      </c>
      <c r="G336" s="40">
        <f t="shared" si="22"/>
        <v>45869</v>
      </c>
      <c r="H336" s="35">
        <v>45868</v>
      </c>
      <c r="I336" s="36">
        <v>1</v>
      </c>
      <c r="J336" s="29">
        <f t="shared" si="21"/>
        <v>45869</v>
      </c>
      <c r="K336" s="37">
        <v>1</v>
      </c>
      <c r="L336" s="28" t="str">
        <f ca="1">IF(K336=1,"Concluído",IF(AND(tbl_PlanilhaB[[#This Row],[% Finalizado]]=0,tbl_PlanilhaB[[#This Row],[Data Início Planej.]]&gt;=TODAY()),"Não iniciado",IF(OR(AND(tbl_PlanilhaB[[#This Row],[% Finalizado]]=0,tbl_PlanilhaB[[#This Row],[Data Início Planej.]]&lt;=TODAY()),G336&lt;TODAY()),"Atrasado",IF(AND(H336="",E336&lt;&gt;"",E336&lt;=TODAY()),"Atrasado","Em andamento"))))</f>
        <v>Concluído</v>
      </c>
      <c r="M336" s="53"/>
      <c r="N336" s="54"/>
      <c r="O336" s="38">
        <f>tbl_PlanilhaB[[#This Row],[Data Fim Planej.]]-tbl_PlanilhaB[[#This Row],[Data Início Planej.]]</f>
        <v>1</v>
      </c>
      <c r="P336" s="38">
        <f>IFERROR(tbl_PlanilhaB[[#This Row],[Data Fim Real]]-tbl_PlanilhaB[[#This Row],[Data Início Real]],tbl_PlanilhaB[[#This Row],[Data Fim Planej.]]-tbl_PlanilhaB[[#This Row],[Data Início Planej.]])</f>
        <v>1</v>
      </c>
      <c r="Q33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37" spans="1:17" ht="81">
      <c r="A337" s="62" t="s">
        <v>997</v>
      </c>
      <c r="B337" s="26" t="s">
        <v>276</v>
      </c>
      <c r="C337" s="26" t="s">
        <v>998</v>
      </c>
      <c r="D337" s="34" t="s">
        <v>226</v>
      </c>
      <c r="E337" s="35">
        <v>45869</v>
      </c>
      <c r="F337" s="36">
        <v>2</v>
      </c>
      <c r="G337" s="40">
        <f t="shared" si="22"/>
        <v>45873</v>
      </c>
      <c r="H337" s="35">
        <v>45839</v>
      </c>
      <c r="I337" s="36">
        <v>1</v>
      </c>
      <c r="J337" s="29">
        <f t="shared" si="21"/>
        <v>45840</v>
      </c>
      <c r="K337" s="37">
        <v>1</v>
      </c>
      <c r="L337" s="28" t="str">
        <f ca="1">IF(K337=1,"Concluído",IF(AND(tbl_PlanilhaB[[#This Row],[% Finalizado]]=0,tbl_PlanilhaB[[#This Row],[Data Início Planej.]]&gt;=TODAY()),"Não iniciado",IF(OR(AND(tbl_PlanilhaB[[#This Row],[% Finalizado]]=0,tbl_PlanilhaB[[#This Row],[Data Início Planej.]]&lt;=TODAY()),G337&lt;TODAY()),"Atrasado",IF(AND(H337="",E337&lt;&gt;"",E337&lt;=TODAY()),"Atrasado","Em andamento"))))</f>
        <v>Concluído</v>
      </c>
      <c r="M337" s="53"/>
      <c r="N337" s="54"/>
      <c r="O337" s="38">
        <f>tbl_PlanilhaB[[#This Row],[Data Fim Planej.]]-tbl_PlanilhaB[[#This Row],[Data Início Planej.]]</f>
        <v>4</v>
      </c>
      <c r="P337" s="38">
        <f>IFERROR(tbl_PlanilhaB[[#This Row],[Data Fim Real]]-tbl_PlanilhaB[[#This Row],[Data Início Real]],tbl_PlanilhaB[[#This Row],[Data Fim Planej.]]-tbl_PlanilhaB[[#This Row],[Data Início Planej.]])</f>
        <v>1</v>
      </c>
      <c r="Q33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38" spans="1:17" ht="40.5">
      <c r="A338" s="62" t="s">
        <v>999</v>
      </c>
      <c r="B338" s="26" t="s">
        <v>278</v>
      </c>
      <c r="C338" s="26" t="s">
        <v>1000</v>
      </c>
      <c r="D338" s="34" t="s">
        <v>226</v>
      </c>
      <c r="E338" s="35">
        <v>45873</v>
      </c>
      <c r="F338" s="36">
        <v>1</v>
      </c>
      <c r="G338" s="40">
        <f t="shared" si="22"/>
        <v>45874</v>
      </c>
      <c r="H338" s="35">
        <v>45873</v>
      </c>
      <c r="I338" s="36">
        <v>1</v>
      </c>
      <c r="J338" s="29">
        <f t="shared" si="21"/>
        <v>45874</v>
      </c>
      <c r="K338" s="37">
        <v>1</v>
      </c>
      <c r="L338" s="28" t="str">
        <f ca="1">IF(K338=1,"Concluído",IF(AND(tbl_PlanilhaB[[#This Row],[% Finalizado]]=0,tbl_PlanilhaB[[#This Row],[Data Início Planej.]]&gt;=TODAY()),"Não iniciado",IF(OR(AND(tbl_PlanilhaB[[#This Row],[% Finalizado]]=0,tbl_PlanilhaB[[#This Row],[Data Início Planej.]]&lt;=TODAY()),G338&lt;TODAY()),"Atrasado",IF(AND(H338="",E338&lt;&gt;"",E338&lt;=TODAY()),"Atrasado","Em andamento"))))</f>
        <v>Concluído</v>
      </c>
      <c r="M338" s="53"/>
      <c r="N338" s="54"/>
      <c r="O338" s="38">
        <f>tbl_PlanilhaB[[#This Row],[Data Fim Planej.]]-tbl_PlanilhaB[[#This Row],[Data Início Planej.]]</f>
        <v>1</v>
      </c>
      <c r="P338" s="38">
        <f>IFERROR(tbl_PlanilhaB[[#This Row],[Data Fim Real]]-tbl_PlanilhaB[[#This Row],[Data Início Real]],tbl_PlanilhaB[[#This Row],[Data Fim Planej.]]-tbl_PlanilhaB[[#This Row],[Data Início Planej.]])</f>
        <v>1</v>
      </c>
      <c r="Q33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39" spans="1:17" ht="27">
      <c r="A339" s="62" t="s">
        <v>1001</v>
      </c>
      <c r="B339" s="26" t="s">
        <v>255</v>
      </c>
      <c r="C339" s="26" t="s">
        <v>1002</v>
      </c>
      <c r="D339" s="34" t="s">
        <v>202</v>
      </c>
      <c r="E339" s="35">
        <v>45849</v>
      </c>
      <c r="F339" s="36">
        <v>2</v>
      </c>
      <c r="G339" s="40">
        <f t="shared" si="22"/>
        <v>45853</v>
      </c>
      <c r="H339" s="35">
        <v>45849</v>
      </c>
      <c r="I339" s="36">
        <v>2</v>
      </c>
      <c r="J339" s="29">
        <f t="shared" si="21"/>
        <v>45853</v>
      </c>
      <c r="K339" s="37">
        <v>1</v>
      </c>
      <c r="L339" s="28" t="str">
        <f ca="1">IF(K339=1,"Concluído",IF(AND(tbl_PlanilhaB[[#This Row],[% Finalizado]]=0,tbl_PlanilhaB[[#This Row],[Data Início Planej.]]&gt;=TODAY()),"Não iniciado",IF(OR(AND(tbl_PlanilhaB[[#This Row],[% Finalizado]]=0,tbl_PlanilhaB[[#This Row],[Data Início Planej.]]&lt;=TODAY()),G339&lt;TODAY()),"Atrasado",IF(AND(H339="",E339&lt;&gt;"",E339&lt;=TODAY()),"Atrasado","Em andamento"))))</f>
        <v>Concluído</v>
      </c>
      <c r="M339" s="53"/>
      <c r="N339" s="54"/>
      <c r="O339" s="38">
        <f>tbl_PlanilhaB[[#This Row],[Data Fim Planej.]]-tbl_PlanilhaB[[#This Row],[Data Início Planej.]]</f>
        <v>4</v>
      </c>
      <c r="P339" s="38">
        <f>IFERROR(tbl_PlanilhaB[[#This Row],[Data Fim Real]]-tbl_PlanilhaB[[#This Row],[Data Início Real]],tbl_PlanilhaB[[#This Row],[Data Fim Planej.]]-tbl_PlanilhaB[[#This Row],[Data Início Planej.]])</f>
        <v>4</v>
      </c>
      <c r="Q33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340" spans="1:17">
      <c r="A340" s="62" t="s">
        <v>1003</v>
      </c>
      <c r="B340" s="26" t="s">
        <v>255</v>
      </c>
      <c r="C340" s="26" t="s">
        <v>1004</v>
      </c>
      <c r="D340" s="34" t="s">
        <v>202</v>
      </c>
      <c r="E340" s="35">
        <v>45852</v>
      </c>
      <c r="F340" s="36">
        <v>1</v>
      </c>
      <c r="G340" s="40">
        <f t="shared" si="22"/>
        <v>45853</v>
      </c>
      <c r="H340" s="35">
        <v>45852</v>
      </c>
      <c r="I340" s="36">
        <v>1</v>
      </c>
      <c r="J340" s="29">
        <f t="shared" ref="J340:J349" si="23">IF(I340="","",WORKDAY(H340,I340))</f>
        <v>45853</v>
      </c>
      <c r="K340" s="37">
        <v>1</v>
      </c>
      <c r="L340" s="28" t="str">
        <f ca="1">IF(K340=1,"Concluído",IF(AND(tbl_PlanilhaB[[#This Row],[% Finalizado]]=0,tbl_PlanilhaB[[#This Row],[Data Início Planej.]]&gt;=TODAY()),"Não iniciado",IF(OR(AND(tbl_PlanilhaB[[#This Row],[% Finalizado]]=0,tbl_PlanilhaB[[#This Row],[Data Início Planej.]]&lt;=TODAY()),G340&lt;TODAY()),"Atrasado",IF(AND(H340="",E340&lt;&gt;"",E340&lt;=TODAY()),"Atrasado","Em andamento"))))</f>
        <v>Concluído</v>
      </c>
      <c r="M340" s="53"/>
      <c r="N340" s="54"/>
      <c r="O340" s="38">
        <f>tbl_PlanilhaB[[#This Row],[Data Fim Planej.]]-tbl_PlanilhaB[[#This Row],[Data Início Planej.]]</f>
        <v>1</v>
      </c>
      <c r="P340" s="38">
        <f>IFERROR(tbl_PlanilhaB[[#This Row],[Data Fim Real]]-tbl_PlanilhaB[[#This Row],[Data Início Real]],tbl_PlanilhaB[[#This Row],[Data Fim Planej.]]-tbl_PlanilhaB[[#This Row],[Data Início Planej.]])</f>
        <v>1</v>
      </c>
      <c r="Q34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41" spans="1:17">
      <c r="A341" s="62" t="s">
        <v>1005</v>
      </c>
      <c r="B341" s="26" t="s">
        <v>255</v>
      </c>
      <c r="C341" s="26" t="s">
        <v>1006</v>
      </c>
      <c r="D341" s="34" t="s">
        <v>202</v>
      </c>
      <c r="E341" s="35">
        <v>45854</v>
      </c>
      <c r="F341" s="36">
        <v>1</v>
      </c>
      <c r="G341" s="40">
        <f t="shared" si="22"/>
        <v>45855</v>
      </c>
      <c r="H341" s="35">
        <v>45854</v>
      </c>
      <c r="I341" s="36">
        <v>1</v>
      </c>
      <c r="J341" s="29">
        <f t="shared" si="23"/>
        <v>45855</v>
      </c>
      <c r="K341" s="37">
        <v>1</v>
      </c>
      <c r="L341" s="28" t="str">
        <f ca="1">IF(K341=1,"Concluído",IF(AND(tbl_PlanilhaB[[#This Row],[% Finalizado]]=0,tbl_PlanilhaB[[#This Row],[Data Início Planej.]]&gt;=TODAY()),"Não iniciado",IF(OR(AND(tbl_PlanilhaB[[#This Row],[% Finalizado]]=0,tbl_PlanilhaB[[#This Row],[Data Início Planej.]]&lt;=TODAY()),G341&lt;TODAY()),"Atrasado",IF(AND(H341="",E341&lt;&gt;"",E341&lt;=TODAY()),"Atrasado","Em andamento"))))</f>
        <v>Concluído</v>
      </c>
      <c r="M341" s="53"/>
      <c r="N341" s="54"/>
      <c r="O341" s="38">
        <f>tbl_PlanilhaB[[#This Row],[Data Fim Planej.]]-tbl_PlanilhaB[[#This Row],[Data Início Planej.]]</f>
        <v>1</v>
      </c>
      <c r="P341" s="38">
        <f>IFERROR(tbl_PlanilhaB[[#This Row],[Data Fim Real]]-tbl_PlanilhaB[[#This Row],[Data Início Real]],tbl_PlanilhaB[[#This Row],[Data Fim Planej.]]-tbl_PlanilhaB[[#This Row],[Data Início Planej.]])</f>
        <v>1</v>
      </c>
      <c r="Q34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42" spans="1:17">
      <c r="A342" s="62" t="s">
        <v>1007</v>
      </c>
      <c r="B342" s="26" t="s">
        <v>255</v>
      </c>
      <c r="C342" s="26" t="s">
        <v>1008</v>
      </c>
      <c r="D342" s="34" t="s">
        <v>202</v>
      </c>
      <c r="E342" s="35">
        <v>45854</v>
      </c>
      <c r="F342" s="36">
        <v>1</v>
      </c>
      <c r="G342" s="40">
        <f t="shared" si="22"/>
        <v>45855</v>
      </c>
      <c r="H342" s="35">
        <v>45854</v>
      </c>
      <c r="I342" s="36">
        <v>1</v>
      </c>
      <c r="J342" s="29">
        <f t="shared" si="23"/>
        <v>45855</v>
      </c>
      <c r="K342" s="37">
        <v>1</v>
      </c>
      <c r="L342" s="28" t="str">
        <f ca="1">IF(K342=1,"Concluído",IF(AND(tbl_PlanilhaB[[#This Row],[% Finalizado]]=0,tbl_PlanilhaB[[#This Row],[Data Início Planej.]]&gt;=TODAY()),"Não iniciado",IF(OR(AND(tbl_PlanilhaB[[#This Row],[% Finalizado]]=0,tbl_PlanilhaB[[#This Row],[Data Início Planej.]]&lt;=TODAY()),G342&lt;TODAY()),"Atrasado",IF(AND(H342="",E342&lt;&gt;"",E342&lt;=TODAY()),"Atrasado","Em andamento"))))</f>
        <v>Concluído</v>
      </c>
      <c r="M342" s="53"/>
      <c r="N342" s="54"/>
      <c r="O342" s="38">
        <f>tbl_PlanilhaB[[#This Row],[Data Fim Planej.]]-tbl_PlanilhaB[[#This Row],[Data Início Planej.]]</f>
        <v>1</v>
      </c>
      <c r="P342" s="38">
        <f>IFERROR(tbl_PlanilhaB[[#This Row],[Data Fim Real]]-tbl_PlanilhaB[[#This Row],[Data Início Real]],tbl_PlanilhaB[[#This Row],[Data Fim Planej.]]-tbl_PlanilhaB[[#This Row],[Data Início Planej.]])</f>
        <v>1</v>
      </c>
      <c r="Q34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43" spans="1:17" ht="27">
      <c r="A343" s="62" t="s">
        <v>1009</v>
      </c>
      <c r="B343" s="26" t="s">
        <v>255</v>
      </c>
      <c r="C343" s="26" t="s">
        <v>1010</v>
      </c>
      <c r="D343" s="34" t="s">
        <v>202</v>
      </c>
      <c r="E343" s="35">
        <v>45855</v>
      </c>
      <c r="F343" s="36">
        <v>1</v>
      </c>
      <c r="G343" s="40">
        <f t="shared" si="22"/>
        <v>45856</v>
      </c>
      <c r="H343" s="35">
        <v>45855</v>
      </c>
      <c r="I343" s="36">
        <v>1</v>
      </c>
      <c r="J343" s="29">
        <f t="shared" si="23"/>
        <v>45856</v>
      </c>
      <c r="K343" s="37">
        <v>1</v>
      </c>
      <c r="L343" s="28" t="str">
        <f ca="1">IF(K343=1,"Concluído",IF(AND(tbl_PlanilhaB[[#This Row],[% Finalizado]]=0,tbl_PlanilhaB[[#This Row],[Data Início Planej.]]&gt;=TODAY()),"Não iniciado",IF(OR(AND(tbl_PlanilhaB[[#This Row],[% Finalizado]]=0,tbl_PlanilhaB[[#This Row],[Data Início Planej.]]&lt;=TODAY()),G343&lt;TODAY()),"Atrasado",IF(AND(H343="",E343&lt;&gt;"",E343&lt;=TODAY()),"Atrasado","Em andamento"))))</f>
        <v>Concluído</v>
      </c>
      <c r="M343" s="53"/>
      <c r="N343" s="54"/>
      <c r="O343" s="38">
        <f>tbl_PlanilhaB[[#This Row],[Data Fim Planej.]]-tbl_PlanilhaB[[#This Row],[Data Início Planej.]]</f>
        <v>1</v>
      </c>
      <c r="P343" s="38">
        <f>IFERROR(tbl_PlanilhaB[[#This Row],[Data Fim Real]]-tbl_PlanilhaB[[#This Row],[Data Início Real]],tbl_PlanilhaB[[#This Row],[Data Fim Planej.]]-tbl_PlanilhaB[[#This Row],[Data Início Planej.]])</f>
        <v>1</v>
      </c>
      <c r="Q34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44" spans="1:17">
      <c r="A344" s="62" t="s">
        <v>1011</v>
      </c>
      <c r="B344" s="26" t="s">
        <v>255</v>
      </c>
      <c r="C344" s="26" t="s">
        <v>1012</v>
      </c>
      <c r="D344" s="34" t="s">
        <v>202</v>
      </c>
      <c r="E344" s="35">
        <v>45855</v>
      </c>
      <c r="F344" s="36">
        <v>1</v>
      </c>
      <c r="G344" s="40">
        <f t="shared" si="22"/>
        <v>45856</v>
      </c>
      <c r="H344" s="35">
        <v>45855</v>
      </c>
      <c r="I344" s="36">
        <v>1</v>
      </c>
      <c r="J344" s="29">
        <f t="shared" si="23"/>
        <v>45856</v>
      </c>
      <c r="K344" s="37">
        <v>1</v>
      </c>
      <c r="L344" s="28" t="str">
        <f ca="1">IF(K344=1,"Concluído",IF(AND(tbl_PlanilhaB[[#This Row],[% Finalizado]]=0,tbl_PlanilhaB[[#This Row],[Data Início Planej.]]&gt;=TODAY()),"Não iniciado",IF(OR(AND(tbl_PlanilhaB[[#This Row],[% Finalizado]]=0,tbl_PlanilhaB[[#This Row],[Data Início Planej.]]&lt;=TODAY()),G344&lt;TODAY()),"Atrasado",IF(AND(H344="",E344&lt;&gt;"",E344&lt;=TODAY()),"Atrasado","Em andamento"))))</f>
        <v>Concluído</v>
      </c>
      <c r="M344" s="53"/>
      <c r="N344" s="54"/>
      <c r="O344" s="38">
        <f>tbl_PlanilhaB[[#This Row],[Data Fim Planej.]]-tbl_PlanilhaB[[#This Row],[Data Início Planej.]]</f>
        <v>1</v>
      </c>
      <c r="P344" s="38">
        <f>IFERROR(tbl_PlanilhaB[[#This Row],[Data Fim Real]]-tbl_PlanilhaB[[#This Row],[Data Início Real]],tbl_PlanilhaB[[#This Row],[Data Fim Planej.]]-tbl_PlanilhaB[[#This Row],[Data Início Planej.]])</f>
        <v>1</v>
      </c>
      <c r="Q34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45" spans="1:17" ht="27">
      <c r="A345" s="62" t="s">
        <v>1013</v>
      </c>
      <c r="B345" s="26" t="s">
        <v>272</v>
      </c>
      <c r="C345" s="26" t="s">
        <v>1014</v>
      </c>
      <c r="D345" s="34" t="s">
        <v>202</v>
      </c>
      <c r="E345" s="35">
        <v>45866</v>
      </c>
      <c r="F345" s="36">
        <v>2</v>
      </c>
      <c r="G345" s="40">
        <f t="shared" si="22"/>
        <v>45868</v>
      </c>
      <c r="H345" s="35">
        <v>45866</v>
      </c>
      <c r="I345" s="36">
        <v>2</v>
      </c>
      <c r="J345" s="29">
        <f t="shared" si="23"/>
        <v>45868</v>
      </c>
      <c r="K345" s="37">
        <v>1</v>
      </c>
      <c r="L345" s="28" t="str">
        <f ca="1">IF(K345=1,"Concluído",IF(AND(tbl_PlanilhaB[[#This Row],[% Finalizado]]=0,tbl_PlanilhaB[[#This Row],[Data Início Planej.]]&gt;=TODAY()),"Não iniciado",IF(OR(AND(tbl_PlanilhaB[[#This Row],[% Finalizado]]=0,tbl_PlanilhaB[[#This Row],[Data Início Planej.]]&lt;=TODAY()),G345&lt;TODAY()),"Atrasado",IF(AND(H345="",E345&lt;&gt;"",E345&lt;=TODAY()),"Atrasado","Em andamento"))))</f>
        <v>Concluído</v>
      </c>
      <c r="M345" s="53"/>
      <c r="N345" s="54"/>
      <c r="O345" s="38">
        <f>tbl_PlanilhaB[[#This Row],[Data Fim Planej.]]-tbl_PlanilhaB[[#This Row],[Data Início Planej.]]</f>
        <v>2</v>
      </c>
      <c r="P345" s="38">
        <f>IFERROR(tbl_PlanilhaB[[#This Row],[Data Fim Real]]-tbl_PlanilhaB[[#This Row],[Data Início Real]],tbl_PlanilhaB[[#This Row],[Data Fim Planej.]]-tbl_PlanilhaB[[#This Row],[Data Início Planej.]])</f>
        <v>2</v>
      </c>
      <c r="Q34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346" spans="1:17" ht="27">
      <c r="A346" s="62" t="s">
        <v>1015</v>
      </c>
      <c r="B346" s="26" t="s">
        <v>272</v>
      </c>
      <c r="C346" s="26" t="s">
        <v>1016</v>
      </c>
      <c r="D346" s="34" t="s">
        <v>202</v>
      </c>
      <c r="E346" s="35">
        <v>45868</v>
      </c>
      <c r="F346" s="36">
        <v>2</v>
      </c>
      <c r="G346" s="40">
        <f t="shared" si="22"/>
        <v>45870</v>
      </c>
      <c r="H346" s="35">
        <v>45868</v>
      </c>
      <c r="I346" s="36">
        <v>1</v>
      </c>
      <c r="J346" s="29">
        <f t="shared" si="23"/>
        <v>45869</v>
      </c>
      <c r="K346" s="37">
        <v>1</v>
      </c>
      <c r="L346" s="28" t="str">
        <f ca="1">IF(K346=1,"Concluído",IF(AND(tbl_PlanilhaB[[#This Row],[% Finalizado]]=0,tbl_PlanilhaB[[#This Row],[Data Início Planej.]]&gt;=TODAY()),"Não iniciado",IF(OR(AND(tbl_PlanilhaB[[#This Row],[% Finalizado]]=0,tbl_PlanilhaB[[#This Row],[Data Início Planej.]]&lt;=TODAY()),G346&lt;TODAY()),"Atrasado",IF(AND(H346="",E346&lt;&gt;"",E346&lt;=TODAY()),"Atrasado","Em andamento"))))</f>
        <v>Concluído</v>
      </c>
      <c r="M346" s="53"/>
      <c r="N346" s="54"/>
      <c r="O346" s="38">
        <f>tbl_PlanilhaB[[#This Row],[Data Fim Planej.]]-tbl_PlanilhaB[[#This Row],[Data Início Planej.]]</f>
        <v>2</v>
      </c>
      <c r="P346" s="38">
        <f>IFERROR(tbl_PlanilhaB[[#This Row],[Data Fim Real]]-tbl_PlanilhaB[[#This Row],[Data Início Real]],tbl_PlanilhaB[[#This Row],[Data Fim Planej.]]-tbl_PlanilhaB[[#This Row],[Data Início Planej.]])</f>
        <v>1</v>
      </c>
      <c r="Q34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47" spans="1:17" ht="27">
      <c r="A347" s="62" t="s">
        <v>1017</v>
      </c>
      <c r="B347" s="26" t="s">
        <v>280</v>
      </c>
      <c r="C347" s="26" t="s">
        <v>1018</v>
      </c>
      <c r="D347" s="34" t="s">
        <v>146</v>
      </c>
      <c r="E347" s="35">
        <v>45846</v>
      </c>
      <c r="F347" s="36">
        <v>2</v>
      </c>
      <c r="G347" s="40">
        <f t="shared" si="22"/>
        <v>45848</v>
      </c>
      <c r="H347" s="35">
        <v>45846</v>
      </c>
      <c r="I347" s="36">
        <v>2</v>
      </c>
      <c r="J347" s="29">
        <f t="shared" si="23"/>
        <v>45848</v>
      </c>
      <c r="K347" s="37">
        <v>1</v>
      </c>
      <c r="L347" s="28" t="str">
        <f ca="1">IF(K347=1,"Concluído",IF(AND(tbl_PlanilhaB[[#This Row],[% Finalizado]]=0,tbl_PlanilhaB[[#This Row],[Data Início Planej.]]&gt;=TODAY()),"Não iniciado",IF(OR(AND(tbl_PlanilhaB[[#This Row],[% Finalizado]]=0,tbl_PlanilhaB[[#This Row],[Data Início Planej.]]&lt;=TODAY()),G347&lt;TODAY()),"Atrasado",IF(AND(H347="",E347&lt;&gt;"",E347&lt;=TODAY()),"Atrasado","Em andamento"))))</f>
        <v>Concluído</v>
      </c>
      <c r="M347" s="53"/>
      <c r="N347" s="54"/>
      <c r="O347" s="38">
        <f>tbl_PlanilhaB[[#This Row],[Data Fim Planej.]]-tbl_PlanilhaB[[#This Row],[Data Início Planej.]]</f>
        <v>2</v>
      </c>
      <c r="P347" s="38">
        <f>IFERROR(tbl_PlanilhaB[[#This Row],[Data Fim Real]]-tbl_PlanilhaB[[#This Row],[Data Início Real]],tbl_PlanilhaB[[#This Row],[Data Fim Planej.]]-tbl_PlanilhaB[[#This Row],[Data Início Planej.]])</f>
        <v>2</v>
      </c>
      <c r="Q34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348" spans="1:17" ht="67.5">
      <c r="A348" s="62" t="s">
        <v>1019</v>
      </c>
      <c r="B348" s="26" t="s">
        <v>282</v>
      </c>
      <c r="C348" s="26" t="s">
        <v>283</v>
      </c>
      <c r="D348" s="34" t="s">
        <v>146</v>
      </c>
      <c r="E348" s="35">
        <v>45848</v>
      </c>
      <c r="F348" s="36">
        <v>6</v>
      </c>
      <c r="G348" s="40">
        <f t="shared" si="22"/>
        <v>45856</v>
      </c>
      <c r="H348" s="35">
        <v>45848</v>
      </c>
      <c r="I348" s="36">
        <v>6</v>
      </c>
      <c r="J348" s="29">
        <f t="shared" si="23"/>
        <v>45856</v>
      </c>
      <c r="K348" s="37">
        <v>1</v>
      </c>
      <c r="L348" s="28" t="str">
        <f ca="1">IF(K348=1,"Concluído",IF(AND(tbl_PlanilhaB[[#This Row],[% Finalizado]]=0,tbl_PlanilhaB[[#This Row],[Data Início Planej.]]&gt;=TODAY()),"Não iniciado",IF(OR(AND(tbl_PlanilhaB[[#This Row],[% Finalizado]]=0,tbl_PlanilhaB[[#This Row],[Data Início Planej.]]&lt;=TODAY()),G348&lt;TODAY()),"Atrasado",IF(AND(H348="",E348&lt;&gt;"",E348&lt;=TODAY()),"Atrasado","Em andamento"))))</f>
        <v>Concluído</v>
      </c>
      <c r="M348" s="53"/>
      <c r="N348" s="54"/>
      <c r="O348" s="38">
        <f>tbl_PlanilhaB[[#This Row],[Data Fim Planej.]]-tbl_PlanilhaB[[#This Row],[Data Início Planej.]]</f>
        <v>8</v>
      </c>
      <c r="P348" s="38">
        <f>IFERROR(tbl_PlanilhaB[[#This Row],[Data Fim Real]]-tbl_PlanilhaB[[#This Row],[Data Início Real]],tbl_PlanilhaB[[#This Row],[Data Fim Planej.]]-tbl_PlanilhaB[[#This Row],[Data Início Planej.]])</f>
        <v>8</v>
      </c>
      <c r="Q34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8</v>
      </c>
    </row>
    <row r="349" spans="1:17" ht="54">
      <c r="A349" s="62" t="s">
        <v>1020</v>
      </c>
      <c r="B349" s="26" t="s">
        <v>284</v>
      </c>
      <c r="C349" s="26" t="s">
        <v>285</v>
      </c>
      <c r="D349" s="34" t="s">
        <v>146</v>
      </c>
      <c r="E349" s="35">
        <v>45856</v>
      </c>
      <c r="F349" s="36">
        <v>1</v>
      </c>
      <c r="G349" s="40">
        <f t="shared" si="22"/>
        <v>45859</v>
      </c>
      <c r="H349" s="35">
        <v>45856</v>
      </c>
      <c r="I349" s="36">
        <v>1</v>
      </c>
      <c r="J349" s="29">
        <f t="shared" si="23"/>
        <v>45859</v>
      </c>
      <c r="K349" s="37">
        <v>1</v>
      </c>
      <c r="L349" s="28" t="str">
        <f ca="1">IF(K349=1,"Concluído",IF(AND(tbl_PlanilhaB[[#This Row],[% Finalizado]]=0,tbl_PlanilhaB[[#This Row],[Data Início Planej.]]&gt;=TODAY()),"Não iniciado",IF(OR(AND(tbl_PlanilhaB[[#This Row],[% Finalizado]]=0,tbl_PlanilhaB[[#This Row],[Data Início Planej.]]&lt;=TODAY()),G349&lt;TODAY()),"Atrasado",IF(AND(H349="",E349&lt;&gt;"",E349&lt;=TODAY()),"Atrasado","Em andamento"))))</f>
        <v>Concluído</v>
      </c>
      <c r="M349" s="53"/>
      <c r="N349" s="54"/>
      <c r="O349" s="38">
        <f>tbl_PlanilhaB[[#This Row],[Data Fim Planej.]]-tbl_PlanilhaB[[#This Row],[Data Início Planej.]]</f>
        <v>3</v>
      </c>
      <c r="P349" s="38">
        <f>IFERROR(tbl_PlanilhaB[[#This Row],[Data Fim Real]]-tbl_PlanilhaB[[#This Row],[Data Início Real]],tbl_PlanilhaB[[#This Row],[Data Fim Planej.]]-tbl_PlanilhaB[[#This Row],[Data Início Planej.]])</f>
        <v>3</v>
      </c>
      <c r="Q34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350" spans="1:17" ht="40.5">
      <c r="A350" s="62" t="s">
        <v>1021</v>
      </c>
      <c r="B350" s="26" t="s">
        <v>235</v>
      </c>
      <c r="C350" s="26" t="s">
        <v>1022</v>
      </c>
      <c r="D350" s="34" t="s">
        <v>237</v>
      </c>
      <c r="E350" s="35">
        <v>45873</v>
      </c>
      <c r="F350" s="36">
        <v>1</v>
      </c>
      <c r="G350" s="40">
        <v>45874</v>
      </c>
      <c r="H350" s="35">
        <v>45873</v>
      </c>
      <c r="I350" s="36">
        <v>1</v>
      </c>
      <c r="J350" s="29">
        <v>45874</v>
      </c>
      <c r="K350" s="37">
        <v>1</v>
      </c>
      <c r="L350" s="28" t="str">
        <f ca="1">IF(K350=1,"Concluído",IF(AND(tbl_PlanilhaB[[#This Row],[% Finalizado]]=0,tbl_PlanilhaB[[#This Row],[Data Início Planej.]]&gt;=TODAY()),"Não iniciado",IF(OR(AND(tbl_PlanilhaB[[#This Row],[% Finalizado]]=0,tbl_PlanilhaB[[#This Row],[Data Início Planej.]]&lt;=TODAY()),G350&lt;TODAY()),"Atrasado",IF(AND(H350="",E350&lt;&gt;"",E350&lt;=TODAY()),"Atrasado","Em andamento"))))</f>
        <v>Concluído</v>
      </c>
      <c r="M350" s="53"/>
      <c r="N350" s="54"/>
      <c r="O350" s="38">
        <f>tbl_PlanilhaB[[#This Row],[Data Fim Planej.]]-tbl_PlanilhaB[[#This Row],[Data Início Planej.]]</f>
        <v>1</v>
      </c>
      <c r="P350" s="38">
        <f>IFERROR(tbl_PlanilhaB[[#This Row],[Data Fim Real]]-tbl_PlanilhaB[[#This Row],[Data Início Real]],tbl_PlanilhaB[[#This Row],[Data Fim Planej.]]-tbl_PlanilhaB[[#This Row],[Data Início Planej.]])</f>
        <v>1</v>
      </c>
      <c r="Q35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51" spans="1:17" ht="40.5">
      <c r="A351" s="62" t="s">
        <v>1023</v>
      </c>
      <c r="B351" s="26" t="s">
        <v>286</v>
      </c>
      <c r="C351" s="26" t="s">
        <v>287</v>
      </c>
      <c r="D351" s="34" t="s">
        <v>146</v>
      </c>
      <c r="E351" s="35">
        <v>45859</v>
      </c>
      <c r="F351" s="36">
        <v>5</v>
      </c>
      <c r="G351" s="40">
        <f t="shared" ref="G351:G357" si="24">IF(F351="","",WORKDAY(E351,F351))</f>
        <v>45866</v>
      </c>
      <c r="H351" s="35">
        <v>45859</v>
      </c>
      <c r="I351" s="36">
        <v>5</v>
      </c>
      <c r="J351" s="29">
        <f t="shared" ref="J351:J356" si="25">IF(I351="","",WORKDAY(H351,I351))</f>
        <v>45866</v>
      </c>
      <c r="K351" s="37">
        <v>1</v>
      </c>
      <c r="L351" s="28" t="str">
        <f ca="1">IF(K351=1,"Concluído",IF(AND(tbl_PlanilhaB[[#This Row],[% Finalizado]]=0,tbl_PlanilhaB[[#This Row],[Data Início Planej.]]&gt;=TODAY()),"Não iniciado",IF(OR(AND(tbl_PlanilhaB[[#This Row],[% Finalizado]]=0,tbl_PlanilhaB[[#This Row],[Data Início Planej.]]&lt;=TODAY()),G351&lt;TODAY()),"Atrasado",IF(AND(H351="",E351&lt;&gt;"",E351&lt;=TODAY()),"Atrasado","Em andamento"))))</f>
        <v>Concluído</v>
      </c>
      <c r="M351" s="53"/>
      <c r="N351" s="54"/>
      <c r="O351" s="38">
        <f>tbl_PlanilhaB[[#This Row],[Data Fim Planej.]]-tbl_PlanilhaB[[#This Row],[Data Início Planej.]]</f>
        <v>7</v>
      </c>
      <c r="P351" s="38">
        <f>IFERROR(tbl_PlanilhaB[[#This Row],[Data Fim Real]]-tbl_PlanilhaB[[#This Row],[Data Início Real]],tbl_PlanilhaB[[#This Row],[Data Fim Planej.]]-tbl_PlanilhaB[[#This Row],[Data Início Planej.]])</f>
        <v>7</v>
      </c>
      <c r="Q35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352" spans="1:17" ht="40.5">
      <c r="A352" s="62" t="s">
        <v>1024</v>
      </c>
      <c r="B352" s="26" t="s">
        <v>288</v>
      </c>
      <c r="C352" s="26" t="s">
        <v>289</v>
      </c>
      <c r="D352" s="34" t="s">
        <v>146</v>
      </c>
      <c r="E352" s="35">
        <v>45866</v>
      </c>
      <c r="F352" s="36">
        <v>3</v>
      </c>
      <c r="G352" s="40">
        <f t="shared" si="24"/>
        <v>45869</v>
      </c>
      <c r="H352" s="35">
        <v>45866</v>
      </c>
      <c r="I352" s="36">
        <v>3</v>
      </c>
      <c r="J352" s="29">
        <f t="shared" si="25"/>
        <v>45869</v>
      </c>
      <c r="K352" s="37">
        <v>1</v>
      </c>
      <c r="L352" s="28" t="str">
        <f ca="1">IF(K352=1,"Concluído",IF(AND(tbl_PlanilhaB[[#This Row],[% Finalizado]]=0,tbl_PlanilhaB[[#This Row],[Data Início Planej.]]&gt;=TODAY()),"Não iniciado",IF(OR(AND(tbl_PlanilhaB[[#This Row],[% Finalizado]]=0,tbl_PlanilhaB[[#This Row],[Data Início Planej.]]&lt;=TODAY()),G352&lt;TODAY()),"Atrasado",IF(AND(H352="",E352&lt;&gt;"",E352&lt;=TODAY()),"Atrasado","Em andamento"))))</f>
        <v>Concluído</v>
      </c>
      <c r="M352" s="53"/>
      <c r="N352" s="54"/>
      <c r="O352" s="38">
        <f>tbl_PlanilhaB[[#This Row],[Data Fim Planej.]]-tbl_PlanilhaB[[#This Row],[Data Início Planej.]]</f>
        <v>3</v>
      </c>
      <c r="P352" s="38">
        <f>IFERROR(tbl_PlanilhaB[[#This Row],[Data Fim Real]]-tbl_PlanilhaB[[#This Row],[Data Início Real]],tbl_PlanilhaB[[#This Row],[Data Fim Planej.]]-tbl_PlanilhaB[[#This Row],[Data Início Planej.]])</f>
        <v>3</v>
      </c>
      <c r="Q35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353" spans="1:17" ht="40.5">
      <c r="A353" s="62" t="s">
        <v>1025</v>
      </c>
      <c r="B353" s="26" t="s">
        <v>290</v>
      </c>
      <c r="C353" s="26" t="s">
        <v>291</v>
      </c>
      <c r="D353" s="34" t="s">
        <v>146</v>
      </c>
      <c r="E353" s="35">
        <v>45869</v>
      </c>
      <c r="F353" s="36">
        <v>3</v>
      </c>
      <c r="G353" s="40">
        <f t="shared" si="24"/>
        <v>45874</v>
      </c>
      <c r="H353" s="35">
        <v>45869</v>
      </c>
      <c r="I353" s="36">
        <v>3</v>
      </c>
      <c r="J353" s="29">
        <f t="shared" si="25"/>
        <v>45874</v>
      </c>
      <c r="K353" s="37">
        <v>1</v>
      </c>
      <c r="L353" s="28" t="str">
        <f ca="1">IF(K353=1,"Concluído",IF(AND(tbl_PlanilhaB[[#This Row],[% Finalizado]]=0,tbl_PlanilhaB[[#This Row],[Data Início Planej.]]&gt;=TODAY()),"Não iniciado",IF(OR(AND(tbl_PlanilhaB[[#This Row],[% Finalizado]]=0,tbl_PlanilhaB[[#This Row],[Data Início Planej.]]&lt;=TODAY()),G353&lt;TODAY()),"Atrasado",IF(AND(H353="",E353&lt;&gt;"",E353&lt;=TODAY()),"Atrasado","Em andamento"))))</f>
        <v>Concluído</v>
      </c>
      <c r="M353" s="53"/>
      <c r="N353" s="54"/>
      <c r="O353" s="38">
        <f>tbl_PlanilhaB[[#This Row],[Data Fim Planej.]]-tbl_PlanilhaB[[#This Row],[Data Início Planej.]]</f>
        <v>5</v>
      </c>
      <c r="P353" s="38">
        <f>IFERROR(tbl_PlanilhaB[[#This Row],[Data Fim Real]]-tbl_PlanilhaB[[#This Row],[Data Início Real]],tbl_PlanilhaB[[#This Row],[Data Fim Planej.]]-tbl_PlanilhaB[[#This Row],[Data Início Planej.]])</f>
        <v>5</v>
      </c>
      <c r="Q35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354" spans="1:17" ht="27">
      <c r="A354" s="62" t="s">
        <v>1026</v>
      </c>
      <c r="B354" s="26" t="s">
        <v>292</v>
      </c>
      <c r="C354" s="26" t="s">
        <v>1027</v>
      </c>
      <c r="D354" s="34" t="s">
        <v>146</v>
      </c>
      <c r="E354" s="35">
        <v>45874</v>
      </c>
      <c r="F354" s="36">
        <v>60</v>
      </c>
      <c r="G354" s="40">
        <f t="shared" si="24"/>
        <v>45958</v>
      </c>
      <c r="H354" s="35">
        <v>45874</v>
      </c>
      <c r="I354" s="36">
        <v>60</v>
      </c>
      <c r="J354" s="29">
        <f t="shared" si="25"/>
        <v>45958</v>
      </c>
      <c r="K354" s="37">
        <v>0.85</v>
      </c>
      <c r="L354" s="28" t="str">
        <f ca="1">IF(K354=1,"Concluído",IF(AND(tbl_PlanilhaB[[#This Row],[% Finalizado]]=0,tbl_PlanilhaB[[#This Row],[Data Início Planej.]]&gt;=TODAY()),"Não iniciado",IF(OR(AND(tbl_PlanilhaB[[#This Row],[% Finalizado]]=0,tbl_PlanilhaB[[#This Row],[Data Início Planej.]]&lt;=TODAY()),G354&lt;TODAY()),"Atrasado",IF(AND(H354="",E354&lt;&gt;"",E354&lt;=TODAY()),"Atrasado","Em andamento"))))</f>
        <v>Atrasado</v>
      </c>
      <c r="M354" s="53"/>
      <c r="N354" s="54"/>
      <c r="O354" s="38">
        <f>tbl_PlanilhaB[[#This Row],[Data Fim Planej.]]-tbl_PlanilhaB[[#This Row],[Data Início Planej.]]</f>
        <v>84</v>
      </c>
      <c r="P354" s="38">
        <f>IFERROR(tbl_PlanilhaB[[#This Row],[Data Fim Real]]-tbl_PlanilhaB[[#This Row],[Data Início Real]],tbl_PlanilhaB[[#This Row],[Data Fim Planej.]]-tbl_PlanilhaB[[#This Row],[Data Início Planej.]])</f>
        <v>84</v>
      </c>
      <c r="Q35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84</v>
      </c>
    </row>
    <row r="355" spans="1:17" ht="27">
      <c r="A355" s="62" t="s">
        <v>1028</v>
      </c>
      <c r="B355" s="26" t="s">
        <v>294</v>
      </c>
      <c r="C355" s="26" t="s">
        <v>1029</v>
      </c>
      <c r="D355" s="34" t="s">
        <v>146</v>
      </c>
      <c r="E355" s="35">
        <v>45874</v>
      </c>
      <c r="F355" s="36">
        <v>3</v>
      </c>
      <c r="G355" s="40">
        <f t="shared" si="24"/>
        <v>45877</v>
      </c>
      <c r="H355" s="35">
        <v>45874</v>
      </c>
      <c r="I355" s="36">
        <v>3</v>
      </c>
      <c r="J355" s="29">
        <f t="shared" si="25"/>
        <v>45877</v>
      </c>
      <c r="K355" s="37">
        <v>1</v>
      </c>
      <c r="L355" s="28" t="str">
        <f ca="1">IF(K355=1,"Concluído",IF(AND(tbl_PlanilhaB[[#This Row],[% Finalizado]]=0,tbl_PlanilhaB[[#This Row],[Data Início Planej.]]&gt;=TODAY()),"Não iniciado",IF(OR(AND(tbl_PlanilhaB[[#This Row],[% Finalizado]]=0,tbl_PlanilhaB[[#This Row],[Data Início Planej.]]&lt;=TODAY()),G355&lt;TODAY()),"Atrasado",IF(AND(H355="",E355&lt;&gt;"",E355&lt;=TODAY()),"Atrasado","Em andamento"))))</f>
        <v>Concluído</v>
      </c>
      <c r="M355" s="53"/>
      <c r="N355" s="54"/>
      <c r="O355" s="38">
        <f>tbl_PlanilhaB[[#This Row],[Data Fim Planej.]]-tbl_PlanilhaB[[#This Row],[Data Início Planej.]]</f>
        <v>3</v>
      </c>
      <c r="P355" s="38">
        <f>IFERROR(tbl_PlanilhaB[[#This Row],[Data Fim Real]]-tbl_PlanilhaB[[#This Row],[Data Início Real]],tbl_PlanilhaB[[#This Row],[Data Fim Planej.]]-tbl_PlanilhaB[[#This Row],[Data Início Planej.]])</f>
        <v>3</v>
      </c>
      <c r="Q35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356" spans="1:17" ht="27">
      <c r="A356" s="62" t="s">
        <v>1030</v>
      </c>
      <c r="B356" s="26" t="s">
        <v>296</v>
      </c>
      <c r="C356" s="26" t="s">
        <v>1031</v>
      </c>
      <c r="D356" s="34" t="s">
        <v>146</v>
      </c>
      <c r="E356" s="35">
        <v>45881</v>
      </c>
      <c r="F356" s="36">
        <v>3</v>
      </c>
      <c r="G356" s="40">
        <f t="shared" si="24"/>
        <v>45884</v>
      </c>
      <c r="H356" s="35">
        <v>45881</v>
      </c>
      <c r="I356" s="36">
        <v>3</v>
      </c>
      <c r="J356" s="29">
        <f t="shared" si="25"/>
        <v>45884</v>
      </c>
      <c r="K356" s="37">
        <v>1</v>
      </c>
      <c r="L356" s="28" t="str">
        <f ca="1">IF(K356=1,"Concluído",IF(AND(tbl_PlanilhaB[[#This Row],[% Finalizado]]=0,tbl_PlanilhaB[[#This Row],[Data Início Planej.]]&gt;=TODAY()),"Não iniciado",IF(OR(AND(tbl_PlanilhaB[[#This Row],[% Finalizado]]=0,tbl_PlanilhaB[[#This Row],[Data Início Planej.]]&lt;=TODAY()),G356&lt;TODAY()),"Atrasado",IF(AND(H356="",E356&lt;&gt;"",E356&lt;=TODAY()),"Atrasado","Em andamento"))))</f>
        <v>Concluído</v>
      </c>
      <c r="M356" s="53"/>
      <c r="N356" s="54"/>
      <c r="O356" s="38">
        <f>tbl_PlanilhaB[[#This Row],[Data Fim Planej.]]-tbl_PlanilhaB[[#This Row],[Data Início Planej.]]</f>
        <v>3</v>
      </c>
      <c r="P356" s="38">
        <f>IFERROR(tbl_PlanilhaB[[#This Row],[Data Fim Real]]-tbl_PlanilhaB[[#This Row],[Data Início Real]],tbl_PlanilhaB[[#This Row],[Data Fim Planej.]]-tbl_PlanilhaB[[#This Row],[Data Início Planej.]])</f>
        <v>3</v>
      </c>
      <c r="Q35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357" spans="1:17" ht="40.5">
      <c r="A357" s="62" t="s">
        <v>1032</v>
      </c>
      <c r="B357" s="26" t="s">
        <v>265</v>
      </c>
      <c r="C357" s="26" t="s">
        <v>1022</v>
      </c>
      <c r="D357" s="34" t="s">
        <v>237</v>
      </c>
      <c r="E357" s="35">
        <v>45875</v>
      </c>
      <c r="F357" s="36">
        <v>1</v>
      </c>
      <c r="G357" s="40">
        <f t="shared" si="24"/>
        <v>45876</v>
      </c>
      <c r="H357" s="35">
        <v>45875</v>
      </c>
      <c r="I357" s="36">
        <v>1</v>
      </c>
      <c r="J357" s="29">
        <f>IF(I357="","",WORKDAY(H357,I357))</f>
        <v>45876</v>
      </c>
      <c r="K357" s="37">
        <v>1</v>
      </c>
      <c r="L357" s="28" t="str">
        <f ca="1">IF(K357=1,"Concluído",IF(AND(tbl_PlanilhaB[[#This Row],[% Finalizado]]=0,tbl_PlanilhaB[[#This Row],[Data Início Planej.]]&gt;=TODAY()),"Não iniciado",IF(OR(AND(tbl_PlanilhaB[[#This Row],[% Finalizado]]=0,tbl_PlanilhaB[[#This Row],[Data Início Planej.]]&lt;=TODAY()),G357&lt;TODAY()),"Atrasado",IF(AND(H357="",E357&lt;&gt;"",E357&lt;=TODAY()),"Atrasado","Em andamento"))))</f>
        <v>Concluído</v>
      </c>
      <c r="M357" s="53"/>
      <c r="N357" s="54"/>
      <c r="O357" s="38">
        <f>tbl_PlanilhaB[[#This Row],[Data Fim Planej.]]-tbl_PlanilhaB[[#This Row],[Data Início Planej.]]</f>
        <v>1</v>
      </c>
      <c r="P357" s="38">
        <f>IFERROR(tbl_PlanilhaB[[#This Row],[Data Fim Real]]-tbl_PlanilhaB[[#This Row],[Data Início Real]],tbl_PlanilhaB[[#This Row],[Data Fim Planej.]]-tbl_PlanilhaB[[#This Row],[Data Início Planej.]])</f>
        <v>1</v>
      </c>
      <c r="Q35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58" spans="1:17" ht="67.5">
      <c r="A358" s="62" t="s">
        <v>1033</v>
      </c>
      <c r="B358" s="26" t="s">
        <v>298</v>
      </c>
      <c r="C358" s="26" t="s">
        <v>1034</v>
      </c>
      <c r="D358" s="34" t="s">
        <v>237</v>
      </c>
      <c r="E358" s="35">
        <v>45880</v>
      </c>
      <c r="F358" s="36">
        <v>2</v>
      </c>
      <c r="G358" s="40">
        <v>45883</v>
      </c>
      <c r="H358" s="35">
        <v>45880</v>
      </c>
      <c r="I358" s="36">
        <v>2</v>
      </c>
      <c r="J358" s="29">
        <v>45887</v>
      </c>
      <c r="K358" s="37">
        <v>1</v>
      </c>
      <c r="L358" s="28" t="str">
        <f ca="1">IF(K358=1,"Concluído",IF(AND(tbl_PlanilhaB[[#This Row],[% Finalizado]]=0,tbl_PlanilhaB[[#This Row],[Data Início Planej.]]&gt;=TODAY()),"Não iniciado",IF(OR(AND(tbl_PlanilhaB[[#This Row],[% Finalizado]]=0,tbl_PlanilhaB[[#This Row],[Data Início Planej.]]&lt;=TODAY()),G358&lt;TODAY()),"Atrasado",IF(AND(H358="",E358&lt;&gt;"",E358&lt;=TODAY()),"Atrasado","Em andamento"))))</f>
        <v>Concluído</v>
      </c>
      <c r="M358" s="53"/>
      <c r="N358" s="54"/>
      <c r="O358" s="38">
        <f>tbl_PlanilhaB[[#This Row],[Data Fim Planej.]]-tbl_PlanilhaB[[#This Row],[Data Início Planej.]]</f>
        <v>3</v>
      </c>
      <c r="P358" s="38">
        <f>IFERROR(tbl_PlanilhaB[[#This Row],[Data Fim Real]]-tbl_PlanilhaB[[#This Row],[Data Início Real]],tbl_PlanilhaB[[#This Row],[Data Fim Planej.]]-tbl_PlanilhaB[[#This Row],[Data Início Planej.]])</f>
        <v>7</v>
      </c>
      <c r="Q35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359" spans="1:17" ht="81">
      <c r="A359" s="62" t="s">
        <v>1035</v>
      </c>
      <c r="B359" s="26" t="s">
        <v>300</v>
      </c>
      <c r="C359" s="26" t="s">
        <v>301</v>
      </c>
      <c r="D359" s="34" t="s">
        <v>226</v>
      </c>
      <c r="E359" s="35">
        <v>45874</v>
      </c>
      <c r="F359" s="36">
        <v>60</v>
      </c>
      <c r="G359" s="40">
        <f t="shared" ref="G359:G363" si="26">IF(F359="","",WORKDAY(E359,F359))</f>
        <v>45958</v>
      </c>
      <c r="H359" s="35">
        <v>45874</v>
      </c>
      <c r="I359" s="36">
        <v>60</v>
      </c>
      <c r="J359" s="29">
        <f t="shared" ref="J359:J363" si="27">IF(I359="","",WORKDAY(H359,I359))</f>
        <v>45958</v>
      </c>
      <c r="K359" s="37">
        <v>0.5</v>
      </c>
      <c r="L359" s="28" t="str">
        <f ca="1">IF(K359=1,"Concluído",IF(AND(tbl_PlanilhaB[[#This Row],[% Finalizado]]=0,tbl_PlanilhaB[[#This Row],[Data Início Planej.]]&gt;=TODAY()),"Não iniciado",IF(OR(AND(tbl_PlanilhaB[[#This Row],[% Finalizado]]=0,tbl_PlanilhaB[[#This Row],[Data Início Planej.]]&lt;=TODAY()),G359&lt;TODAY()),"Atrasado",IF(AND(H359="",E359&lt;&gt;"",E359&lt;=TODAY()),"Atrasado","Em andamento"))))</f>
        <v>Atrasado</v>
      </c>
      <c r="M359" s="53"/>
      <c r="N359" s="54"/>
      <c r="O359" s="38">
        <f>tbl_PlanilhaB[[#This Row],[Data Fim Planej.]]-tbl_PlanilhaB[[#This Row],[Data Início Planej.]]</f>
        <v>84</v>
      </c>
      <c r="P359" s="38">
        <f>IFERROR(tbl_PlanilhaB[[#This Row],[Data Fim Real]]-tbl_PlanilhaB[[#This Row],[Data Início Real]],tbl_PlanilhaB[[#This Row],[Data Fim Planej.]]-tbl_PlanilhaB[[#This Row],[Data Início Planej.]])</f>
        <v>84</v>
      </c>
      <c r="Q35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84</v>
      </c>
    </row>
    <row r="360" spans="1:17" ht="67.5">
      <c r="A360" s="62" t="s">
        <v>1036</v>
      </c>
      <c r="B360" s="26" t="s">
        <v>302</v>
      </c>
      <c r="C360" s="26" t="s">
        <v>303</v>
      </c>
      <c r="D360" s="34" t="s">
        <v>226</v>
      </c>
      <c r="E360" s="35">
        <v>45881</v>
      </c>
      <c r="F360" s="36">
        <v>2</v>
      </c>
      <c r="G360" s="40">
        <f t="shared" si="26"/>
        <v>45883</v>
      </c>
      <c r="H360" s="35">
        <v>45881</v>
      </c>
      <c r="I360" s="36">
        <v>2</v>
      </c>
      <c r="J360" s="29">
        <f t="shared" si="27"/>
        <v>45883</v>
      </c>
      <c r="K360" s="37">
        <v>1</v>
      </c>
      <c r="L360" s="28" t="str">
        <f ca="1">IF(K360=1,"Concluído",IF(AND(tbl_PlanilhaB[[#This Row],[% Finalizado]]=0,tbl_PlanilhaB[[#This Row],[Data Início Planej.]]&gt;=TODAY()),"Não iniciado",IF(OR(AND(tbl_PlanilhaB[[#This Row],[% Finalizado]]=0,tbl_PlanilhaB[[#This Row],[Data Início Planej.]]&lt;=TODAY()),G360&lt;TODAY()),"Atrasado",IF(AND(H360="",E360&lt;&gt;"",E360&lt;=TODAY()),"Atrasado","Em andamento"))))</f>
        <v>Concluído</v>
      </c>
      <c r="M360" s="53"/>
      <c r="N360" s="54"/>
      <c r="O360" s="38">
        <f>tbl_PlanilhaB[[#This Row],[Data Fim Planej.]]-tbl_PlanilhaB[[#This Row],[Data Início Planej.]]</f>
        <v>2</v>
      </c>
      <c r="P360" s="38">
        <f>IFERROR(tbl_PlanilhaB[[#This Row],[Data Fim Real]]-tbl_PlanilhaB[[#This Row],[Data Início Real]],tbl_PlanilhaB[[#This Row],[Data Fim Planej.]]-tbl_PlanilhaB[[#This Row],[Data Início Planej.]])</f>
        <v>2</v>
      </c>
      <c r="Q36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361" spans="1:17" ht="27">
      <c r="A361" s="62" t="s">
        <v>1037</v>
      </c>
      <c r="B361" s="26" t="s">
        <v>304</v>
      </c>
      <c r="C361" s="26" t="s">
        <v>305</v>
      </c>
      <c r="D361" s="34" t="s">
        <v>226</v>
      </c>
      <c r="E361" s="35">
        <v>45882</v>
      </c>
      <c r="F361" s="36">
        <v>1</v>
      </c>
      <c r="G361" s="40">
        <f t="shared" si="26"/>
        <v>45883</v>
      </c>
      <c r="H361" s="35">
        <v>45882</v>
      </c>
      <c r="I361" s="36">
        <v>1</v>
      </c>
      <c r="J361" s="29">
        <f t="shared" si="27"/>
        <v>45883</v>
      </c>
      <c r="K361" s="37">
        <v>1</v>
      </c>
      <c r="L361" s="28" t="str">
        <f ca="1">IF(K361=1,"Concluído",IF(AND(tbl_PlanilhaB[[#This Row],[% Finalizado]]=0,tbl_PlanilhaB[[#This Row],[Data Início Planej.]]&gt;=TODAY()),"Não iniciado",IF(OR(AND(tbl_PlanilhaB[[#This Row],[% Finalizado]]=0,tbl_PlanilhaB[[#This Row],[Data Início Planej.]]&lt;=TODAY()),G361&lt;TODAY()),"Atrasado",IF(AND(H361="",E361&lt;&gt;"",E361&lt;=TODAY()),"Atrasado","Em andamento"))))</f>
        <v>Concluído</v>
      </c>
      <c r="M361" s="53"/>
      <c r="N361" s="54"/>
      <c r="O361" s="38">
        <f>tbl_PlanilhaB[[#This Row],[Data Fim Planej.]]-tbl_PlanilhaB[[#This Row],[Data Início Planej.]]</f>
        <v>1</v>
      </c>
      <c r="P361" s="38">
        <f>IFERROR(tbl_PlanilhaB[[#This Row],[Data Fim Real]]-tbl_PlanilhaB[[#This Row],[Data Início Real]],tbl_PlanilhaB[[#This Row],[Data Fim Planej.]]-tbl_PlanilhaB[[#This Row],[Data Início Planej.]])</f>
        <v>1</v>
      </c>
      <c r="Q36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62" spans="1:17" ht="40.5">
      <c r="A362" s="62" t="s">
        <v>1038</v>
      </c>
      <c r="B362" s="26" t="s">
        <v>306</v>
      </c>
      <c r="C362" s="26" t="s">
        <v>307</v>
      </c>
      <c r="D362" s="34" t="s">
        <v>226</v>
      </c>
      <c r="E362" s="35">
        <v>45890</v>
      </c>
      <c r="F362" s="36">
        <v>2</v>
      </c>
      <c r="G362" s="40">
        <f t="shared" si="26"/>
        <v>45894</v>
      </c>
      <c r="H362" s="35">
        <v>45890</v>
      </c>
      <c r="I362" s="36">
        <v>2</v>
      </c>
      <c r="J362" s="29">
        <f t="shared" si="27"/>
        <v>45894</v>
      </c>
      <c r="K362" s="37">
        <v>1</v>
      </c>
      <c r="L362" s="28" t="str">
        <f ca="1">IF(K362=1,"Concluído",IF(AND(tbl_PlanilhaB[[#This Row],[% Finalizado]]=0,tbl_PlanilhaB[[#This Row],[Data Início Planej.]]&gt;=TODAY()),"Não iniciado",IF(OR(AND(tbl_PlanilhaB[[#This Row],[% Finalizado]]=0,tbl_PlanilhaB[[#This Row],[Data Início Planej.]]&lt;=TODAY()),G362&lt;TODAY()),"Atrasado",IF(AND(H362="",E362&lt;&gt;"",E362&lt;=TODAY()),"Atrasado","Em andamento"))))</f>
        <v>Concluído</v>
      </c>
      <c r="M362" s="53"/>
      <c r="N362" s="54"/>
      <c r="O362" s="38">
        <f>tbl_PlanilhaB[[#This Row],[Data Fim Planej.]]-tbl_PlanilhaB[[#This Row],[Data Início Planej.]]</f>
        <v>4</v>
      </c>
      <c r="P362" s="38">
        <f>IFERROR(tbl_PlanilhaB[[#This Row],[Data Fim Real]]-tbl_PlanilhaB[[#This Row],[Data Início Real]],tbl_PlanilhaB[[#This Row],[Data Fim Planej.]]-tbl_PlanilhaB[[#This Row],[Data Início Planej.]])</f>
        <v>4</v>
      </c>
      <c r="Q36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363" spans="1:17" ht="27">
      <c r="A363" s="62" t="s">
        <v>1039</v>
      </c>
      <c r="B363" s="26" t="s">
        <v>308</v>
      </c>
      <c r="C363" s="26" t="s">
        <v>309</v>
      </c>
      <c r="D363" s="34" t="s">
        <v>226</v>
      </c>
      <c r="E363" s="35">
        <v>45890</v>
      </c>
      <c r="F363" s="36">
        <v>0.5</v>
      </c>
      <c r="G363" s="40">
        <f t="shared" si="26"/>
        <v>45890</v>
      </c>
      <c r="H363" s="35">
        <v>45890</v>
      </c>
      <c r="I363" s="36">
        <v>1</v>
      </c>
      <c r="J363" s="29">
        <f t="shared" si="27"/>
        <v>45891</v>
      </c>
      <c r="K363" s="37">
        <v>1</v>
      </c>
      <c r="L363" s="28" t="str">
        <f ca="1">IF(K363=1,"Concluído",IF(AND(tbl_PlanilhaB[[#This Row],[% Finalizado]]=0,tbl_PlanilhaB[[#This Row],[Data Início Planej.]]&gt;=TODAY()),"Não iniciado",IF(OR(AND(tbl_PlanilhaB[[#This Row],[% Finalizado]]=0,tbl_PlanilhaB[[#This Row],[Data Início Planej.]]&lt;=TODAY()),G363&lt;TODAY()),"Atrasado",IF(AND(H363="",E363&lt;&gt;"",E363&lt;=TODAY()),"Atrasado","Em andamento"))))</f>
        <v>Concluído</v>
      </c>
      <c r="M363" s="53"/>
      <c r="N363" s="54"/>
      <c r="O363" s="38">
        <f>tbl_PlanilhaB[[#This Row],[Data Fim Planej.]]-tbl_PlanilhaB[[#This Row],[Data Início Planej.]]</f>
        <v>0</v>
      </c>
      <c r="P363" s="38">
        <f>IFERROR(tbl_PlanilhaB[[#This Row],[Data Fim Real]]-tbl_PlanilhaB[[#This Row],[Data Início Real]],tbl_PlanilhaB[[#This Row],[Data Fim Planej.]]-tbl_PlanilhaB[[#This Row],[Data Início Planej.]])</f>
        <v>1</v>
      </c>
      <c r="Q36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64" spans="1:17" ht="54">
      <c r="A364" s="62" t="s">
        <v>1040</v>
      </c>
      <c r="B364" s="26" t="s">
        <v>310</v>
      </c>
      <c r="C364" s="26" t="s">
        <v>1041</v>
      </c>
      <c r="D364" s="34" t="s">
        <v>237</v>
      </c>
      <c r="E364" s="35">
        <v>45894</v>
      </c>
      <c r="F364" s="36">
        <v>2</v>
      </c>
      <c r="G364" s="40">
        <f>IF(F364="","",WORKDAY(E364,F364))</f>
        <v>45896</v>
      </c>
      <c r="H364" s="35">
        <v>45894</v>
      </c>
      <c r="I364" s="36">
        <v>2</v>
      </c>
      <c r="J364" s="29">
        <f>IF(I364="","",WORKDAY(H364,I364))</f>
        <v>45896</v>
      </c>
      <c r="K364" s="37">
        <v>1</v>
      </c>
      <c r="L364" s="28" t="str">
        <f ca="1">IF(K364=1,"Concluído",IF(AND(tbl_PlanilhaB[[#This Row],[% Finalizado]]=0,tbl_PlanilhaB[[#This Row],[Data Início Planej.]]&gt;=TODAY()),"Não iniciado",IF(OR(AND(tbl_PlanilhaB[[#This Row],[% Finalizado]]=0,tbl_PlanilhaB[[#This Row],[Data Início Planej.]]&lt;=TODAY()),G364&lt;TODAY()),"Atrasado",IF(AND(H364="",E364&lt;&gt;"",E364&lt;=TODAY()),"Atrasado","Em andamento"))))</f>
        <v>Concluído</v>
      </c>
      <c r="M364" s="53"/>
      <c r="N364" s="54"/>
      <c r="O364" s="38">
        <f>tbl_PlanilhaB[[#This Row],[Data Fim Planej.]]-tbl_PlanilhaB[[#This Row],[Data Início Planej.]]</f>
        <v>2</v>
      </c>
      <c r="P364" s="38">
        <f>IFERROR(tbl_PlanilhaB[[#This Row],[Data Fim Real]]-tbl_PlanilhaB[[#This Row],[Data Início Real]],tbl_PlanilhaB[[#This Row],[Data Fim Planej.]]-tbl_PlanilhaB[[#This Row],[Data Início Planej.]])</f>
        <v>2</v>
      </c>
      <c r="Q36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365" spans="1:17" ht="54">
      <c r="A365" s="62" t="s">
        <v>1042</v>
      </c>
      <c r="B365" s="26" t="s">
        <v>312</v>
      </c>
      <c r="C365" s="26" t="s">
        <v>1043</v>
      </c>
      <c r="D365" s="34" t="s">
        <v>226</v>
      </c>
      <c r="E365" s="35">
        <v>45895</v>
      </c>
      <c r="F365" s="36">
        <v>1</v>
      </c>
      <c r="G365" s="40">
        <f>IF(F365="","",WORKDAY(E365,F365))</f>
        <v>45896</v>
      </c>
      <c r="H365" s="35">
        <v>45895</v>
      </c>
      <c r="I365" s="36">
        <v>1</v>
      </c>
      <c r="J365" s="29">
        <f>IF(I365="","",WORKDAY(H365,I365))</f>
        <v>45896</v>
      </c>
      <c r="K365" s="37">
        <v>1</v>
      </c>
      <c r="L365" s="28" t="str">
        <f ca="1">IF(K365=1,"Concluído",IF(AND(tbl_PlanilhaB[[#This Row],[% Finalizado]]=0,tbl_PlanilhaB[[#This Row],[Data Início Planej.]]&gt;=TODAY()),"Não iniciado",IF(OR(AND(tbl_PlanilhaB[[#This Row],[% Finalizado]]=0,tbl_PlanilhaB[[#This Row],[Data Início Planej.]]&lt;=TODAY()),G365&lt;TODAY()),"Atrasado",IF(AND(H365="",E365&lt;&gt;"",E365&lt;=TODAY()),"Atrasado","Em andamento"))))</f>
        <v>Concluído</v>
      </c>
      <c r="M365" s="53"/>
      <c r="N365" s="54"/>
      <c r="O365" s="38">
        <f>tbl_PlanilhaB[[#This Row],[Data Fim Planej.]]-tbl_PlanilhaB[[#This Row],[Data Início Planej.]]</f>
        <v>1</v>
      </c>
      <c r="P365" s="38">
        <f>IFERROR(tbl_PlanilhaB[[#This Row],[Data Fim Real]]-tbl_PlanilhaB[[#This Row],[Data Início Real]],tbl_PlanilhaB[[#This Row],[Data Fim Planej.]]-tbl_PlanilhaB[[#This Row],[Data Início Planej.]])</f>
        <v>1</v>
      </c>
      <c r="Q36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66" spans="1:17" ht="27">
      <c r="A366" s="62" t="s">
        <v>1044</v>
      </c>
      <c r="B366" s="26" t="s">
        <v>314</v>
      </c>
      <c r="C366" s="26" t="s">
        <v>315</v>
      </c>
      <c r="D366" s="34" t="s">
        <v>226</v>
      </c>
      <c r="E366" s="35">
        <v>45896</v>
      </c>
      <c r="F366" s="36">
        <v>1</v>
      </c>
      <c r="G366" s="40">
        <f t="shared" ref="G366:G376" si="28">IF(F366="","",WORKDAY(E366,F366))</f>
        <v>45897</v>
      </c>
      <c r="H366" s="35">
        <v>45898</v>
      </c>
      <c r="I366" s="36">
        <v>1</v>
      </c>
      <c r="J366" s="29">
        <f t="shared" ref="J366:J378" si="29">IF(I366="","",WORKDAY(H366,I366))</f>
        <v>45901</v>
      </c>
      <c r="K366" s="37">
        <v>1</v>
      </c>
      <c r="L366" s="28" t="str">
        <f ca="1">IF(K366=1,"Concluído",IF(AND(tbl_PlanilhaB[[#This Row],[% Finalizado]]=0,tbl_PlanilhaB[[#This Row],[Data Início Planej.]]&gt;=TODAY()),"Não iniciado",IF(OR(AND(tbl_PlanilhaB[[#This Row],[% Finalizado]]=0,tbl_PlanilhaB[[#This Row],[Data Início Planej.]]&lt;=TODAY()),G366&lt;TODAY()),"Atrasado",IF(AND(H366="",E366&lt;&gt;"",E366&lt;=TODAY()),"Atrasado","Em andamento"))))</f>
        <v>Concluído</v>
      </c>
      <c r="M366" s="53"/>
      <c r="N366" s="54"/>
      <c r="O366" s="38">
        <f>tbl_PlanilhaB[[#This Row],[Data Fim Planej.]]-tbl_PlanilhaB[[#This Row],[Data Início Planej.]]</f>
        <v>1</v>
      </c>
      <c r="P366" s="38">
        <f>IFERROR(tbl_PlanilhaB[[#This Row],[Data Fim Real]]-tbl_PlanilhaB[[#This Row],[Data Início Real]],tbl_PlanilhaB[[#This Row],[Data Fim Planej.]]-tbl_PlanilhaB[[#This Row],[Data Início Planej.]])</f>
        <v>3</v>
      </c>
      <c r="Q36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367" spans="1:17" ht="54">
      <c r="A367" s="62" t="s">
        <v>1045</v>
      </c>
      <c r="B367" s="26" t="s">
        <v>316</v>
      </c>
      <c r="C367" s="44" t="s">
        <v>1046</v>
      </c>
      <c r="D367" s="34" t="s">
        <v>226</v>
      </c>
      <c r="E367" s="35">
        <v>45901</v>
      </c>
      <c r="F367" s="36">
        <v>9</v>
      </c>
      <c r="G367" s="40">
        <f t="shared" si="28"/>
        <v>45912</v>
      </c>
      <c r="H367" s="35">
        <v>45901</v>
      </c>
      <c r="I367" s="36">
        <v>9</v>
      </c>
      <c r="J367" s="29">
        <f t="shared" si="29"/>
        <v>45912</v>
      </c>
      <c r="K367" s="37">
        <v>1</v>
      </c>
      <c r="L367" s="28" t="str">
        <f ca="1">IF(K367=1,"Concluído",IF(AND(tbl_PlanilhaB[[#This Row],[% Finalizado]]=0,tbl_PlanilhaB[[#This Row],[Data Início Planej.]]&gt;=TODAY()),"Não iniciado",IF(OR(AND(tbl_PlanilhaB[[#This Row],[% Finalizado]]=0,tbl_PlanilhaB[[#This Row],[Data Início Planej.]]&lt;=TODAY()),G367&lt;TODAY()),"Atrasado",IF(AND(H367="",E367&lt;&gt;"",E367&lt;=TODAY()),"Atrasado","Em andamento"))))</f>
        <v>Concluído</v>
      </c>
      <c r="M367" s="53"/>
      <c r="N367" s="54"/>
      <c r="O367" s="38">
        <f>tbl_PlanilhaB[[#This Row],[Data Fim Planej.]]-tbl_PlanilhaB[[#This Row],[Data Início Planej.]]</f>
        <v>11</v>
      </c>
      <c r="P367" s="38">
        <f>IFERROR(tbl_PlanilhaB[[#This Row],[Data Fim Real]]-tbl_PlanilhaB[[#This Row],[Data Início Real]],tbl_PlanilhaB[[#This Row],[Data Fim Planej.]]-tbl_PlanilhaB[[#This Row],[Data Início Planej.]])</f>
        <v>11</v>
      </c>
      <c r="Q36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11</v>
      </c>
    </row>
    <row r="368" spans="1:17" ht="54">
      <c r="A368" s="62" t="s">
        <v>1047</v>
      </c>
      <c r="B368" s="26" t="s">
        <v>318</v>
      </c>
      <c r="C368" s="26" t="s">
        <v>319</v>
      </c>
      <c r="D368" s="34" t="s">
        <v>226</v>
      </c>
      <c r="E368" s="35">
        <v>45902</v>
      </c>
      <c r="F368" s="36">
        <v>1</v>
      </c>
      <c r="G368" s="40">
        <f t="shared" si="28"/>
        <v>45903</v>
      </c>
      <c r="H368" s="35">
        <v>45902</v>
      </c>
      <c r="I368" s="36">
        <v>1</v>
      </c>
      <c r="J368" s="29">
        <f t="shared" si="29"/>
        <v>45903</v>
      </c>
      <c r="K368" s="37">
        <v>1</v>
      </c>
      <c r="L368" s="28" t="str">
        <f ca="1">IF(K368=1,"Concluído",IF(AND(tbl_PlanilhaB[[#This Row],[% Finalizado]]=0,tbl_PlanilhaB[[#This Row],[Data Início Planej.]]&gt;=TODAY()),"Não iniciado",IF(OR(AND(tbl_PlanilhaB[[#This Row],[% Finalizado]]=0,tbl_PlanilhaB[[#This Row],[Data Início Planej.]]&lt;=TODAY()),G368&lt;TODAY()),"Atrasado",IF(AND(H368="",E368&lt;&gt;"",E368&lt;=TODAY()),"Atrasado","Em andamento"))))</f>
        <v>Concluído</v>
      </c>
      <c r="M368" s="53"/>
      <c r="N368" s="54"/>
      <c r="O368" s="38">
        <f>tbl_PlanilhaB[[#This Row],[Data Fim Planej.]]-tbl_PlanilhaB[[#This Row],[Data Início Planej.]]</f>
        <v>1</v>
      </c>
      <c r="P368" s="38">
        <f>IFERROR(tbl_PlanilhaB[[#This Row],[Data Fim Real]]-tbl_PlanilhaB[[#This Row],[Data Início Real]],tbl_PlanilhaB[[#This Row],[Data Fim Planej.]]-tbl_PlanilhaB[[#This Row],[Data Início Planej.]])</f>
        <v>1</v>
      </c>
      <c r="Q36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69" spans="1:17" ht="54">
      <c r="A369" s="62" t="s">
        <v>1048</v>
      </c>
      <c r="B369" s="26" t="s">
        <v>320</v>
      </c>
      <c r="C369" s="26" t="s">
        <v>319</v>
      </c>
      <c r="D369" s="34" t="s">
        <v>226</v>
      </c>
      <c r="E369" s="35">
        <v>45903</v>
      </c>
      <c r="F369" s="36">
        <v>1</v>
      </c>
      <c r="G369" s="40">
        <f t="shared" si="28"/>
        <v>45904</v>
      </c>
      <c r="H369" s="35">
        <v>45903</v>
      </c>
      <c r="I369" s="36">
        <v>1</v>
      </c>
      <c r="J369" s="29">
        <f t="shared" si="29"/>
        <v>45904</v>
      </c>
      <c r="K369" s="37">
        <v>1</v>
      </c>
      <c r="L369" s="28" t="str">
        <f ca="1">IF(K369=1,"Concluído",IF(AND(tbl_PlanilhaB[[#This Row],[% Finalizado]]=0,tbl_PlanilhaB[[#This Row],[Data Início Planej.]]&gt;=TODAY()),"Não iniciado",IF(OR(AND(tbl_PlanilhaB[[#This Row],[% Finalizado]]=0,tbl_PlanilhaB[[#This Row],[Data Início Planej.]]&lt;=TODAY()),G369&lt;TODAY()),"Atrasado",IF(AND(H369="",E369&lt;&gt;"",E369&lt;=TODAY()),"Atrasado","Em andamento"))))</f>
        <v>Concluído</v>
      </c>
      <c r="M369" s="53"/>
      <c r="N369" s="54"/>
      <c r="O369" s="38">
        <f>tbl_PlanilhaB[[#This Row],[Data Fim Planej.]]-tbl_PlanilhaB[[#This Row],[Data Início Planej.]]</f>
        <v>1</v>
      </c>
      <c r="P369" s="38">
        <f>IFERROR(tbl_PlanilhaB[[#This Row],[Data Fim Real]]-tbl_PlanilhaB[[#This Row],[Data Início Real]],tbl_PlanilhaB[[#This Row],[Data Fim Planej.]]-tbl_PlanilhaB[[#This Row],[Data Início Planej.]])</f>
        <v>1</v>
      </c>
      <c r="Q36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70" spans="1:17" ht="40.5">
      <c r="A370" s="62" t="s">
        <v>1049</v>
      </c>
      <c r="B370" s="26" t="s">
        <v>321</v>
      </c>
      <c r="C370" s="26" t="s">
        <v>322</v>
      </c>
      <c r="D370" s="34" t="s">
        <v>226</v>
      </c>
      <c r="E370" s="35">
        <v>45903</v>
      </c>
      <c r="F370" s="36">
        <v>10</v>
      </c>
      <c r="G370" s="40">
        <f t="shared" si="28"/>
        <v>45917</v>
      </c>
      <c r="H370" s="35">
        <v>45903</v>
      </c>
      <c r="I370" s="36">
        <v>1</v>
      </c>
      <c r="J370" s="29">
        <f t="shared" si="29"/>
        <v>45904</v>
      </c>
      <c r="K370" s="37">
        <v>1</v>
      </c>
      <c r="L370" s="28" t="str">
        <f ca="1">IF(K370=1,"Concluído",IF(AND(tbl_PlanilhaB[[#This Row],[% Finalizado]]=0,tbl_PlanilhaB[[#This Row],[Data Início Planej.]]&gt;=TODAY()),"Não iniciado",IF(OR(AND(tbl_PlanilhaB[[#This Row],[% Finalizado]]=0,tbl_PlanilhaB[[#This Row],[Data Início Planej.]]&lt;=TODAY()),G370&lt;TODAY()),"Atrasado",IF(AND(H370="",E370&lt;&gt;"",E370&lt;=TODAY()),"Atrasado","Em andamento"))))</f>
        <v>Concluído</v>
      </c>
      <c r="M370" s="53"/>
      <c r="N370" s="54"/>
      <c r="O370" s="38">
        <f>tbl_PlanilhaB[[#This Row],[Data Fim Planej.]]-tbl_PlanilhaB[[#This Row],[Data Início Planej.]]</f>
        <v>14</v>
      </c>
      <c r="P370" s="38">
        <f>IFERROR(tbl_PlanilhaB[[#This Row],[Data Fim Real]]-tbl_PlanilhaB[[#This Row],[Data Início Real]],tbl_PlanilhaB[[#This Row],[Data Fim Planej.]]-tbl_PlanilhaB[[#This Row],[Data Início Planej.]])</f>
        <v>1</v>
      </c>
      <c r="Q37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71" spans="1:17" ht="54">
      <c r="A371" s="62" t="s">
        <v>1050</v>
      </c>
      <c r="B371" s="26" t="s">
        <v>323</v>
      </c>
      <c r="C371" s="26" t="s">
        <v>319</v>
      </c>
      <c r="D371" s="34" t="s">
        <v>226</v>
      </c>
      <c r="E371" s="35">
        <v>45905</v>
      </c>
      <c r="F371" s="36">
        <v>1</v>
      </c>
      <c r="G371" s="40">
        <f t="shared" si="28"/>
        <v>45908</v>
      </c>
      <c r="H371" s="35">
        <v>45905</v>
      </c>
      <c r="I371" s="36">
        <v>1</v>
      </c>
      <c r="J371" s="29">
        <f t="shared" si="29"/>
        <v>45908</v>
      </c>
      <c r="K371" s="37">
        <v>1</v>
      </c>
      <c r="L371" s="28" t="str">
        <f ca="1">IF(K371=1,"Concluído",IF(AND(tbl_PlanilhaB[[#This Row],[% Finalizado]]=0,tbl_PlanilhaB[[#This Row],[Data Início Planej.]]&gt;=TODAY()),"Não iniciado",IF(OR(AND(tbl_PlanilhaB[[#This Row],[% Finalizado]]=0,tbl_PlanilhaB[[#This Row],[Data Início Planej.]]&lt;=TODAY()),G371&lt;TODAY()),"Atrasado",IF(AND(H371="",E371&lt;&gt;"",E371&lt;=TODAY()),"Atrasado","Em andamento"))))</f>
        <v>Concluído</v>
      </c>
      <c r="M371" s="53"/>
      <c r="N371" s="54"/>
      <c r="O371" s="38">
        <f>tbl_PlanilhaB[[#This Row],[Data Fim Planej.]]-tbl_PlanilhaB[[#This Row],[Data Início Planej.]]</f>
        <v>3</v>
      </c>
      <c r="P371" s="38">
        <f>IFERROR(tbl_PlanilhaB[[#This Row],[Data Fim Real]]-tbl_PlanilhaB[[#This Row],[Data Início Real]],tbl_PlanilhaB[[#This Row],[Data Fim Planej.]]-tbl_PlanilhaB[[#This Row],[Data Início Planej.]])</f>
        <v>3</v>
      </c>
      <c r="Q37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372" spans="1:17" ht="27">
      <c r="A372" s="62" t="s">
        <v>1051</v>
      </c>
      <c r="B372" s="26" t="s">
        <v>325</v>
      </c>
      <c r="C372" s="26" t="s">
        <v>326</v>
      </c>
      <c r="D372" s="34" t="s">
        <v>146</v>
      </c>
      <c r="E372" s="35">
        <v>45890</v>
      </c>
      <c r="F372" s="36">
        <v>2</v>
      </c>
      <c r="G372" s="40">
        <f t="shared" si="28"/>
        <v>45894</v>
      </c>
      <c r="H372" s="35">
        <v>45890</v>
      </c>
      <c r="I372" s="36">
        <v>2</v>
      </c>
      <c r="J372" s="29">
        <f t="shared" si="29"/>
        <v>45894</v>
      </c>
      <c r="K372" s="37">
        <v>1</v>
      </c>
      <c r="L372" s="28" t="str">
        <f ca="1">IF(K372=1,"Concluído",IF(AND(tbl_PlanilhaB[[#This Row],[% Finalizado]]=0,tbl_PlanilhaB[[#This Row],[Data Início Planej.]]&gt;=TODAY()),"Não iniciado",IF(OR(AND(tbl_PlanilhaB[[#This Row],[% Finalizado]]=0,tbl_PlanilhaB[[#This Row],[Data Início Planej.]]&lt;=TODAY()),G372&lt;TODAY()),"Atrasado",IF(AND(H372="",E372&lt;&gt;"",E372&lt;=TODAY()),"Atrasado","Em andamento"))))</f>
        <v>Concluído</v>
      </c>
      <c r="M372" s="53"/>
      <c r="N372" s="54"/>
      <c r="O372" s="38">
        <f>tbl_PlanilhaB[[#This Row],[Data Fim Planej.]]-tbl_PlanilhaB[[#This Row],[Data Início Planej.]]</f>
        <v>4</v>
      </c>
      <c r="P372" s="38">
        <f>IFERROR(tbl_PlanilhaB[[#This Row],[Data Fim Real]]-tbl_PlanilhaB[[#This Row],[Data Início Real]],tbl_PlanilhaB[[#This Row],[Data Fim Planej.]]-tbl_PlanilhaB[[#This Row],[Data Início Planej.]])</f>
        <v>4</v>
      </c>
      <c r="Q37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373" spans="1:17">
      <c r="A373" s="62" t="s">
        <v>1052</v>
      </c>
      <c r="B373" s="26" t="s">
        <v>327</v>
      </c>
      <c r="C373" s="26" t="s">
        <v>1018</v>
      </c>
      <c r="D373" s="34" t="s">
        <v>146</v>
      </c>
      <c r="E373" s="35">
        <v>45894</v>
      </c>
      <c r="F373" s="36">
        <v>16</v>
      </c>
      <c r="G373" s="40">
        <f t="shared" si="28"/>
        <v>45916</v>
      </c>
      <c r="H373" s="35">
        <v>45894</v>
      </c>
      <c r="I373" s="36">
        <v>16</v>
      </c>
      <c r="J373" s="29">
        <f t="shared" si="29"/>
        <v>45916</v>
      </c>
      <c r="K373" s="37">
        <v>1</v>
      </c>
      <c r="L373" s="28" t="str">
        <f ca="1">IF(K373=1,"Concluído",IF(AND(tbl_PlanilhaB[[#This Row],[% Finalizado]]=0,tbl_PlanilhaB[[#This Row],[Data Início Planej.]]&gt;=TODAY()),"Não iniciado",IF(OR(AND(tbl_PlanilhaB[[#This Row],[% Finalizado]]=0,tbl_PlanilhaB[[#This Row],[Data Início Planej.]]&lt;=TODAY()),G373&lt;TODAY()),"Atrasado",IF(AND(H373="",E373&lt;&gt;"",E373&lt;=TODAY()),"Atrasado","Em andamento"))))</f>
        <v>Concluído</v>
      </c>
      <c r="M373" s="53"/>
      <c r="N373" s="54"/>
      <c r="O373" s="38">
        <f>tbl_PlanilhaB[[#This Row],[Data Fim Planej.]]-tbl_PlanilhaB[[#This Row],[Data Início Planej.]]</f>
        <v>22</v>
      </c>
      <c r="P373" s="38">
        <f>IFERROR(tbl_PlanilhaB[[#This Row],[Data Fim Real]]-tbl_PlanilhaB[[#This Row],[Data Início Real]],tbl_PlanilhaB[[#This Row],[Data Fim Planej.]]-tbl_PlanilhaB[[#This Row],[Data Início Planej.]])</f>
        <v>22</v>
      </c>
      <c r="Q37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22</v>
      </c>
    </row>
    <row r="374" spans="1:17" ht="40.5">
      <c r="A374" s="62" t="s">
        <v>1053</v>
      </c>
      <c r="B374" s="26" t="s">
        <v>329</v>
      </c>
      <c r="C374" s="26" t="s">
        <v>330</v>
      </c>
      <c r="D374" s="34" t="s">
        <v>146</v>
      </c>
      <c r="E374" s="35">
        <v>45897</v>
      </c>
      <c r="F374" s="36">
        <v>4</v>
      </c>
      <c r="G374" s="40">
        <f t="shared" si="28"/>
        <v>45903</v>
      </c>
      <c r="H374" s="35">
        <v>45897</v>
      </c>
      <c r="I374" s="36">
        <v>4</v>
      </c>
      <c r="J374" s="29">
        <f t="shared" si="29"/>
        <v>45903</v>
      </c>
      <c r="K374" s="37">
        <v>1</v>
      </c>
      <c r="L374" s="28" t="str">
        <f ca="1">IF(K374=1,"Concluído",IF(AND(tbl_PlanilhaB[[#This Row],[% Finalizado]]=0,tbl_PlanilhaB[[#This Row],[Data Início Planej.]]&gt;=TODAY()),"Não iniciado",IF(OR(AND(tbl_PlanilhaB[[#This Row],[% Finalizado]]=0,tbl_PlanilhaB[[#This Row],[Data Início Planej.]]&lt;=TODAY()),G374&lt;TODAY()),"Atrasado",IF(AND(H374="",E374&lt;&gt;"",E374&lt;=TODAY()),"Atrasado","Em andamento"))))</f>
        <v>Concluído</v>
      </c>
      <c r="M374" s="53"/>
      <c r="N374" s="54"/>
      <c r="O374" s="38">
        <f>tbl_PlanilhaB[[#This Row],[Data Fim Planej.]]-tbl_PlanilhaB[[#This Row],[Data Início Planej.]]</f>
        <v>6</v>
      </c>
      <c r="P374" s="38">
        <f>IFERROR(tbl_PlanilhaB[[#This Row],[Data Fim Real]]-tbl_PlanilhaB[[#This Row],[Data Início Real]],tbl_PlanilhaB[[#This Row],[Data Fim Planej.]]-tbl_PlanilhaB[[#This Row],[Data Início Planej.]])</f>
        <v>6</v>
      </c>
      <c r="Q37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6</v>
      </c>
    </row>
    <row r="375" spans="1:17">
      <c r="A375" s="62" t="s">
        <v>1054</v>
      </c>
      <c r="B375" s="26" t="s">
        <v>331</v>
      </c>
      <c r="C375" s="26" t="s">
        <v>1018</v>
      </c>
      <c r="D375" s="34" t="s">
        <v>146</v>
      </c>
      <c r="E375" s="35">
        <v>45904</v>
      </c>
      <c r="F375" s="36">
        <v>1</v>
      </c>
      <c r="G375" s="40">
        <f t="shared" si="28"/>
        <v>45905</v>
      </c>
      <c r="H375" s="35">
        <v>45904</v>
      </c>
      <c r="I375" s="36">
        <v>1</v>
      </c>
      <c r="J375" s="29">
        <f t="shared" si="29"/>
        <v>45905</v>
      </c>
      <c r="K375" s="37">
        <v>1</v>
      </c>
      <c r="L375" s="28" t="str">
        <f ca="1">IF(K375=1,"Concluído",IF(AND(tbl_PlanilhaB[[#This Row],[% Finalizado]]=0,tbl_PlanilhaB[[#This Row],[Data Início Planej.]]&gt;=TODAY()),"Não iniciado",IF(OR(AND(tbl_PlanilhaB[[#This Row],[% Finalizado]]=0,tbl_PlanilhaB[[#This Row],[Data Início Planej.]]&lt;=TODAY()),G375&lt;TODAY()),"Atrasado",IF(AND(H375="",E375&lt;&gt;"",E375&lt;=TODAY()),"Atrasado","Em andamento"))))</f>
        <v>Concluído</v>
      </c>
      <c r="M375" s="53"/>
      <c r="N375" s="54"/>
      <c r="O375" s="38">
        <f>tbl_PlanilhaB[[#This Row],[Data Fim Planej.]]-tbl_PlanilhaB[[#This Row],[Data Início Planej.]]</f>
        <v>1</v>
      </c>
      <c r="P375" s="38">
        <f>IFERROR(tbl_PlanilhaB[[#This Row],[Data Fim Real]]-tbl_PlanilhaB[[#This Row],[Data Início Real]],tbl_PlanilhaB[[#This Row],[Data Fim Planej.]]-tbl_PlanilhaB[[#This Row],[Data Início Planej.]])</f>
        <v>1</v>
      </c>
      <c r="Q37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76" spans="1:17">
      <c r="A376" s="62" t="s">
        <v>1055</v>
      </c>
      <c r="B376" s="26" t="s">
        <v>332</v>
      </c>
      <c r="C376" s="26" t="s">
        <v>1018</v>
      </c>
      <c r="D376" s="34" t="s">
        <v>146</v>
      </c>
      <c r="E376" s="35">
        <v>45905</v>
      </c>
      <c r="F376" s="36">
        <v>1</v>
      </c>
      <c r="G376" s="40">
        <f t="shared" si="28"/>
        <v>45908</v>
      </c>
      <c r="H376" s="35">
        <v>45905</v>
      </c>
      <c r="I376" s="36">
        <v>1</v>
      </c>
      <c r="J376" s="29">
        <f t="shared" si="29"/>
        <v>45908</v>
      </c>
      <c r="K376" s="37">
        <v>1</v>
      </c>
      <c r="L376" s="28" t="str">
        <f ca="1">IF(K376=1,"Concluído",IF(AND(tbl_PlanilhaB[[#This Row],[% Finalizado]]=0,tbl_PlanilhaB[[#This Row],[Data Início Planej.]]&gt;=TODAY()),"Não iniciado",IF(OR(AND(tbl_PlanilhaB[[#This Row],[% Finalizado]]=0,tbl_PlanilhaB[[#This Row],[Data Início Planej.]]&lt;=TODAY()),G376&lt;TODAY()),"Atrasado",IF(AND(H376="",E376&lt;&gt;"",E376&lt;=TODAY()),"Atrasado","Em andamento"))))</f>
        <v>Concluído</v>
      </c>
      <c r="M376" s="53"/>
      <c r="N376" s="54"/>
      <c r="O376" s="38">
        <f>tbl_PlanilhaB[[#This Row],[Data Fim Planej.]]-tbl_PlanilhaB[[#This Row],[Data Início Planej.]]</f>
        <v>3</v>
      </c>
      <c r="P376" s="38">
        <f>IFERROR(tbl_PlanilhaB[[#This Row],[Data Fim Real]]-tbl_PlanilhaB[[#This Row],[Data Início Real]],tbl_PlanilhaB[[#This Row],[Data Fim Planej.]]-tbl_PlanilhaB[[#This Row],[Data Início Planej.]])</f>
        <v>3</v>
      </c>
      <c r="Q37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377" spans="1:17" ht="54">
      <c r="A377" s="62" t="s">
        <v>1056</v>
      </c>
      <c r="B377" s="26" t="s">
        <v>310</v>
      </c>
      <c r="C377" s="26" t="s">
        <v>1057</v>
      </c>
      <c r="D377" s="34" t="s">
        <v>237</v>
      </c>
      <c r="E377" s="35">
        <v>45908</v>
      </c>
      <c r="F377" s="36">
        <v>1</v>
      </c>
      <c r="G377" s="40">
        <f>IF(F377="","",WORKDAY(E377,F377))</f>
        <v>45909</v>
      </c>
      <c r="H377" s="35">
        <v>45908</v>
      </c>
      <c r="I377" s="36">
        <v>1</v>
      </c>
      <c r="J377" s="29">
        <v>45909</v>
      </c>
      <c r="K377" s="37">
        <v>1</v>
      </c>
      <c r="L377" s="28" t="str">
        <f ca="1">IF(K377=1,"Concluído",IF(AND(tbl_PlanilhaB[[#This Row],[% Finalizado]]=0,tbl_PlanilhaB[[#This Row],[Data Início Planej.]]&gt;=TODAY()),"Não iniciado",IF(OR(AND(tbl_PlanilhaB[[#This Row],[% Finalizado]]=0,tbl_PlanilhaB[[#This Row],[Data Início Planej.]]&lt;=TODAY()),G377&lt;TODAY()),"Atrasado",IF(AND(H377="",E377&lt;&gt;"",E377&lt;=TODAY()),"Atrasado","Em andamento"))))</f>
        <v>Concluído</v>
      </c>
      <c r="M377" s="53"/>
      <c r="N377" s="54"/>
      <c r="O377" s="38">
        <f>tbl_PlanilhaB[[#This Row],[Data Fim Planej.]]-tbl_PlanilhaB[[#This Row],[Data Início Planej.]]</f>
        <v>1</v>
      </c>
      <c r="P377" s="38">
        <f>IFERROR(tbl_PlanilhaB[[#This Row],[Data Fim Real]]-tbl_PlanilhaB[[#This Row],[Data Início Real]],tbl_PlanilhaB[[#This Row],[Data Fim Planej.]]-tbl_PlanilhaB[[#This Row],[Data Início Planej.]])</f>
        <v>1</v>
      </c>
      <c r="Q37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78" spans="1:17" ht="54">
      <c r="A378" s="62" t="s">
        <v>1058</v>
      </c>
      <c r="B378" s="26" t="s">
        <v>310</v>
      </c>
      <c r="C378" s="26" t="s">
        <v>1059</v>
      </c>
      <c r="D378" s="34" t="s">
        <v>237</v>
      </c>
      <c r="E378" s="35">
        <v>45909</v>
      </c>
      <c r="F378" s="36">
        <v>1</v>
      </c>
      <c r="G378" s="40">
        <v>45910</v>
      </c>
      <c r="H378" s="35">
        <v>45909</v>
      </c>
      <c r="I378" s="36">
        <v>2</v>
      </c>
      <c r="J378" s="29">
        <f t="shared" si="29"/>
        <v>45911</v>
      </c>
      <c r="K378" s="37">
        <v>1</v>
      </c>
      <c r="L378" s="28" t="str">
        <f ca="1">IF(K378=1,"Concluído",IF(AND(tbl_PlanilhaB[[#This Row],[% Finalizado]]=0,tbl_PlanilhaB[[#This Row],[Data Início Planej.]]&gt;=TODAY()),"Não iniciado",IF(OR(AND(tbl_PlanilhaB[[#This Row],[% Finalizado]]=0,tbl_PlanilhaB[[#This Row],[Data Início Planej.]]&lt;=TODAY()),G378&lt;TODAY()),"Atrasado",IF(AND(H378="",E378&lt;&gt;"",E378&lt;=TODAY()),"Atrasado","Em andamento"))))</f>
        <v>Concluído</v>
      </c>
      <c r="M378" s="53"/>
      <c r="N378" s="54"/>
      <c r="O378" s="38">
        <f>tbl_PlanilhaB[[#This Row],[Data Fim Planej.]]-tbl_PlanilhaB[[#This Row],[Data Início Planej.]]</f>
        <v>1</v>
      </c>
      <c r="P378" s="38">
        <f>IFERROR(tbl_PlanilhaB[[#This Row],[Data Fim Real]]-tbl_PlanilhaB[[#This Row],[Data Início Real]],tbl_PlanilhaB[[#This Row],[Data Fim Planej.]]-tbl_PlanilhaB[[#This Row],[Data Início Planej.]])</f>
        <v>2</v>
      </c>
      <c r="Q37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379" spans="1:17">
      <c r="A379" s="62" t="s">
        <v>1060</v>
      </c>
      <c r="B379" s="26" t="s">
        <v>255</v>
      </c>
      <c r="C379" s="26" t="s">
        <v>1061</v>
      </c>
      <c r="D379" s="34" t="s">
        <v>202</v>
      </c>
      <c r="E379" s="35">
        <v>45856</v>
      </c>
      <c r="F379" s="36">
        <v>1</v>
      </c>
      <c r="G379" s="40">
        <f t="shared" ref="G379:G395" si="30">IF(F379="","",WORKDAY(E379,F379))</f>
        <v>45859</v>
      </c>
      <c r="H379" s="35">
        <v>45866</v>
      </c>
      <c r="I379" s="36">
        <v>1</v>
      </c>
      <c r="J379" s="29">
        <f t="shared" ref="J379:J395" si="31">IF(I379="","",WORKDAY(H379,I379))</f>
        <v>45867</v>
      </c>
      <c r="K379" s="37">
        <v>1</v>
      </c>
      <c r="L379" s="28" t="str">
        <f ca="1">IF(K379=1,"Concluído",IF(AND(tbl_PlanilhaB[[#This Row],[% Finalizado]]=0,tbl_PlanilhaB[[#This Row],[Data Início Planej.]]&gt;=TODAY()),"Não iniciado",IF(OR(AND(tbl_PlanilhaB[[#This Row],[% Finalizado]]=0,tbl_PlanilhaB[[#This Row],[Data Início Planej.]]&lt;=TODAY()),G379&lt;TODAY()),"Atrasado",IF(AND(H379="",E379&lt;&gt;"",E379&lt;=TODAY()),"Atrasado","Em andamento"))))</f>
        <v>Concluído</v>
      </c>
      <c r="M379" s="53"/>
      <c r="N379" s="54"/>
      <c r="O379" s="38">
        <f>tbl_PlanilhaB[[#This Row],[Data Fim Planej.]]-tbl_PlanilhaB[[#This Row],[Data Início Planej.]]</f>
        <v>3</v>
      </c>
      <c r="P379" s="38">
        <f>IFERROR(tbl_PlanilhaB[[#This Row],[Data Fim Real]]-tbl_PlanilhaB[[#This Row],[Data Início Real]],tbl_PlanilhaB[[#This Row],[Data Fim Planej.]]-tbl_PlanilhaB[[#This Row],[Data Início Planej.]])</f>
        <v>1</v>
      </c>
      <c r="Q37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80" spans="1:17" ht="27">
      <c r="A380" s="62" t="s">
        <v>1062</v>
      </c>
      <c r="B380" s="26" t="s">
        <v>255</v>
      </c>
      <c r="C380" s="26" t="s">
        <v>1063</v>
      </c>
      <c r="D380" s="34" t="s">
        <v>202</v>
      </c>
      <c r="E380" s="35">
        <v>45868</v>
      </c>
      <c r="F380" s="36">
        <v>1</v>
      </c>
      <c r="G380" s="40">
        <f t="shared" si="30"/>
        <v>45869</v>
      </c>
      <c r="H380" s="35">
        <v>45868</v>
      </c>
      <c r="I380" s="36">
        <v>1</v>
      </c>
      <c r="J380" s="29">
        <f t="shared" si="31"/>
        <v>45869</v>
      </c>
      <c r="K380" s="37">
        <v>1</v>
      </c>
      <c r="L380" s="28" t="str">
        <f ca="1">IF(K380=1,"Concluído",IF(AND(tbl_PlanilhaB[[#This Row],[% Finalizado]]=0,tbl_PlanilhaB[[#This Row],[Data Início Planej.]]&gt;=TODAY()),"Não iniciado",IF(OR(AND(tbl_PlanilhaB[[#This Row],[% Finalizado]]=0,tbl_PlanilhaB[[#This Row],[Data Início Planej.]]&lt;=TODAY()),G380&lt;TODAY()),"Atrasado",IF(AND(H380="",E380&lt;&gt;"",E380&lt;=TODAY()),"Atrasado","Em andamento"))))</f>
        <v>Concluído</v>
      </c>
      <c r="M380" s="53"/>
      <c r="N380" s="54"/>
      <c r="O380" s="38">
        <f>tbl_PlanilhaB[[#This Row],[Data Fim Planej.]]-tbl_PlanilhaB[[#This Row],[Data Início Planej.]]</f>
        <v>1</v>
      </c>
      <c r="P380" s="38">
        <f>IFERROR(tbl_PlanilhaB[[#This Row],[Data Fim Real]]-tbl_PlanilhaB[[#This Row],[Data Início Real]],tbl_PlanilhaB[[#This Row],[Data Fim Planej.]]-tbl_PlanilhaB[[#This Row],[Data Início Planej.]])</f>
        <v>1</v>
      </c>
      <c r="Q38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81" spans="1:17" ht="27">
      <c r="A381" s="62" t="s">
        <v>1064</v>
      </c>
      <c r="B381" s="26" t="s">
        <v>255</v>
      </c>
      <c r="C381" s="26" t="s">
        <v>1065</v>
      </c>
      <c r="D381" s="34" t="s">
        <v>202</v>
      </c>
      <c r="E381" s="35">
        <v>45870</v>
      </c>
      <c r="F381" s="36">
        <v>2</v>
      </c>
      <c r="G381" s="40">
        <f t="shared" si="30"/>
        <v>45874</v>
      </c>
      <c r="H381" s="35">
        <v>45873</v>
      </c>
      <c r="I381" s="36">
        <v>4</v>
      </c>
      <c r="J381" s="29">
        <f t="shared" si="31"/>
        <v>45877</v>
      </c>
      <c r="K381" s="37">
        <v>1</v>
      </c>
      <c r="L381" s="28" t="str">
        <f ca="1">IF(K381=1,"Concluído",IF(AND(tbl_PlanilhaB[[#This Row],[% Finalizado]]=0,tbl_PlanilhaB[[#This Row],[Data Início Planej.]]&gt;=TODAY()),"Não iniciado",IF(OR(AND(tbl_PlanilhaB[[#This Row],[% Finalizado]]=0,tbl_PlanilhaB[[#This Row],[Data Início Planej.]]&lt;=TODAY()),G381&lt;TODAY()),"Atrasado",IF(AND(H381="",E381&lt;&gt;"",E381&lt;=TODAY()),"Atrasado","Em andamento"))))</f>
        <v>Concluído</v>
      </c>
      <c r="M381" s="53"/>
      <c r="N381" s="54"/>
      <c r="O381" s="38">
        <f>tbl_PlanilhaB[[#This Row],[Data Fim Planej.]]-tbl_PlanilhaB[[#This Row],[Data Início Planej.]]</f>
        <v>4</v>
      </c>
      <c r="P381" s="38">
        <f>IFERROR(tbl_PlanilhaB[[#This Row],[Data Fim Real]]-tbl_PlanilhaB[[#This Row],[Data Início Real]],tbl_PlanilhaB[[#This Row],[Data Fim Planej.]]-tbl_PlanilhaB[[#This Row],[Data Início Planej.]])</f>
        <v>4</v>
      </c>
      <c r="Q38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382" spans="1:17">
      <c r="A382" s="62" t="s">
        <v>1066</v>
      </c>
      <c r="B382" s="26" t="s">
        <v>255</v>
      </c>
      <c r="C382" s="26" t="s">
        <v>1067</v>
      </c>
      <c r="D382" s="34" t="s">
        <v>202</v>
      </c>
      <c r="E382" s="35">
        <v>45880</v>
      </c>
      <c r="F382" s="36">
        <v>5</v>
      </c>
      <c r="G382" s="40">
        <f t="shared" si="30"/>
        <v>45887</v>
      </c>
      <c r="H382" s="35">
        <v>45880</v>
      </c>
      <c r="I382" s="36">
        <v>4</v>
      </c>
      <c r="J382" s="29">
        <f t="shared" si="31"/>
        <v>45884</v>
      </c>
      <c r="K382" s="37">
        <v>1</v>
      </c>
      <c r="L382" s="28" t="str">
        <f ca="1">IF(K382=1,"Concluído",IF(AND(tbl_PlanilhaB[[#This Row],[% Finalizado]]=0,tbl_PlanilhaB[[#This Row],[Data Início Planej.]]&gt;=TODAY()),"Não iniciado",IF(OR(AND(tbl_PlanilhaB[[#This Row],[% Finalizado]]=0,tbl_PlanilhaB[[#This Row],[Data Início Planej.]]&lt;=TODAY()),G382&lt;TODAY()),"Atrasado",IF(AND(H382="",E382&lt;&gt;"",E382&lt;=TODAY()),"Atrasado","Em andamento"))))</f>
        <v>Concluído</v>
      </c>
      <c r="M382" s="53"/>
      <c r="N382" s="54"/>
      <c r="O382" s="38">
        <f>tbl_PlanilhaB[[#This Row],[Data Fim Planej.]]-tbl_PlanilhaB[[#This Row],[Data Início Planej.]]</f>
        <v>7</v>
      </c>
      <c r="P382" s="38">
        <f>IFERROR(tbl_PlanilhaB[[#This Row],[Data Fim Real]]-tbl_PlanilhaB[[#This Row],[Data Início Real]],tbl_PlanilhaB[[#This Row],[Data Fim Planej.]]-tbl_PlanilhaB[[#This Row],[Data Início Planej.]])</f>
        <v>4</v>
      </c>
      <c r="Q38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383" spans="1:17">
      <c r="A383" s="62" t="s">
        <v>1068</v>
      </c>
      <c r="B383" s="26" t="s">
        <v>255</v>
      </c>
      <c r="C383" s="26" t="s">
        <v>1069</v>
      </c>
      <c r="D383" s="34" t="s">
        <v>202</v>
      </c>
      <c r="E383" s="35">
        <v>45884</v>
      </c>
      <c r="F383" s="36">
        <v>1</v>
      </c>
      <c r="G383" s="40">
        <f t="shared" si="30"/>
        <v>45887</v>
      </c>
      <c r="H383" s="35">
        <v>45884</v>
      </c>
      <c r="I383" s="36">
        <v>1</v>
      </c>
      <c r="J383" s="29">
        <f t="shared" si="31"/>
        <v>45887</v>
      </c>
      <c r="K383" s="37">
        <v>1</v>
      </c>
      <c r="L383" s="28" t="str">
        <f ca="1">IF(K383=1,"Concluído",IF(AND(tbl_PlanilhaB[[#This Row],[% Finalizado]]=0,tbl_PlanilhaB[[#This Row],[Data Início Planej.]]&gt;=TODAY()),"Não iniciado",IF(OR(AND(tbl_PlanilhaB[[#This Row],[% Finalizado]]=0,tbl_PlanilhaB[[#This Row],[Data Início Planej.]]&lt;=TODAY()),G383&lt;TODAY()),"Atrasado",IF(AND(H383="",E383&lt;&gt;"",E383&lt;=TODAY()),"Atrasado","Em andamento"))))</f>
        <v>Concluído</v>
      </c>
      <c r="M383" s="53"/>
      <c r="N383" s="54"/>
      <c r="O383" s="38">
        <f>tbl_PlanilhaB[[#This Row],[Data Fim Planej.]]-tbl_PlanilhaB[[#This Row],[Data Início Planej.]]</f>
        <v>3</v>
      </c>
      <c r="P383" s="38">
        <f>IFERROR(tbl_PlanilhaB[[#This Row],[Data Fim Real]]-tbl_PlanilhaB[[#This Row],[Data Início Real]],tbl_PlanilhaB[[#This Row],[Data Fim Planej.]]-tbl_PlanilhaB[[#This Row],[Data Início Planej.]])</f>
        <v>3</v>
      </c>
      <c r="Q38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384" spans="1:17" ht="27">
      <c r="A384" s="62" t="s">
        <v>1070</v>
      </c>
      <c r="B384" s="26" t="s">
        <v>334</v>
      </c>
      <c r="C384" s="26" t="s">
        <v>1071</v>
      </c>
      <c r="D384" s="34" t="s">
        <v>202</v>
      </c>
      <c r="E384" s="35">
        <v>45888</v>
      </c>
      <c r="F384" s="36">
        <v>1</v>
      </c>
      <c r="G384" s="40">
        <f t="shared" si="30"/>
        <v>45889</v>
      </c>
      <c r="H384" s="35">
        <v>45888</v>
      </c>
      <c r="I384" s="36">
        <v>1</v>
      </c>
      <c r="J384" s="29">
        <f t="shared" si="31"/>
        <v>45889</v>
      </c>
      <c r="K384" s="37">
        <v>1</v>
      </c>
      <c r="L384" s="28" t="str">
        <f ca="1">IF(K384=1,"Concluído",IF(AND(tbl_PlanilhaB[[#This Row],[% Finalizado]]=0,tbl_PlanilhaB[[#This Row],[Data Início Planej.]]&gt;=TODAY()),"Não iniciado",IF(OR(AND(tbl_PlanilhaB[[#This Row],[% Finalizado]]=0,tbl_PlanilhaB[[#This Row],[Data Início Planej.]]&lt;=TODAY()),G384&lt;TODAY()),"Atrasado",IF(AND(H384="",E384&lt;&gt;"",E384&lt;=TODAY()),"Atrasado","Em andamento"))))</f>
        <v>Concluído</v>
      </c>
      <c r="M384" s="53"/>
      <c r="N384" s="54"/>
      <c r="O384" s="38">
        <f>tbl_PlanilhaB[[#This Row],[Data Fim Planej.]]-tbl_PlanilhaB[[#This Row],[Data Início Planej.]]</f>
        <v>1</v>
      </c>
      <c r="P384" s="38">
        <f>IFERROR(tbl_PlanilhaB[[#This Row],[Data Fim Real]]-tbl_PlanilhaB[[#This Row],[Data Início Real]],tbl_PlanilhaB[[#This Row],[Data Fim Planej.]]-tbl_PlanilhaB[[#This Row],[Data Início Planej.]])</f>
        <v>1</v>
      </c>
      <c r="Q38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85" spans="1:17" ht="27">
      <c r="A385" s="62" t="s">
        <v>1072</v>
      </c>
      <c r="B385" s="26" t="s">
        <v>334</v>
      </c>
      <c r="C385" s="26" t="s">
        <v>1073</v>
      </c>
      <c r="D385" s="34" t="s">
        <v>202</v>
      </c>
      <c r="E385" s="35">
        <v>45890</v>
      </c>
      <c r="F385" s="36">
        <v>1</v>
      </c>
      <c r="G385" s="40">
        <f t="shared" si="30"/>
        <v>45891</v>
      </c>
      <c r="H385" s="35">
        <v>45890</v>
      </c>
      <c r="I385" s="36">
        <v>1</v>
      </c>
      <c r="J385" s="29">
        <f t="shared" si="31"/>
        <v>45891</v>
      </c>
      <c r="K385" s="37">
        <v>1</v>
      </c>
      <c r="L385" s="28" t="str">
        <f ca="1">IF(K385=1,"Concluído",IF(AND(tbl_PlanilhaB[[#This Row],[% Finalizado]]=0,tbl_PlanilhaB[[#This Row],[Data Início Planej.]]&gt;=TODAY()),"Não iniciado",IF(OR(AND(tbl_PlanilhaB[[#This Row],[% Finalizado]]=0,tbl_PlanilhaB[[#This Row],[Data Início Planej.]]&lt;=TODAY()),G385&lt;TODAY()),"Atrasado",IF(AND(H385="",E385&lt;&gt;"",E385&lt;=TODAY()),"Atrasado","Em andamento"))))</f>
        <v>Concluído</v>
      </c>
      <c r="M385" s="53"/>
      <c r="N385" s="54"/>
      <c r="O385" s="38">
        <f>tbl_PlanilhaB[[#This Row],[Data Fim Planej.]]-tbl_PlanilhaB[[#This Row],[Data Início Planej.]]</f>
        <v>1</v>
      </c>
      <c r="P385" s="38">
        <f>IFERROR(tbl_PlanilhaB[[#This Row],[Data Fim Real]]-tbl_PlanilhaB[[#This Row],[Data Início Real]],tbl_PlanilhaB[[#This Row],[Data Fim Planej.]]-tbl_PlanilhaB[[#This Row],[Data Início Planej.]])</f>
        <v>1</v>
      </c>
      <c r="Q38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86" spans="1:17" ht="27">
      <c r="A386" s="62" t="s">
        <v>1074</v>
      </c>
      <c r="B386" s="26" t="s">
        <v>334</v>
      </c>
      <c r="C386" s="26" t="s">
        <v>1075</v>
      </c>
      <c r="D386" s="34" t="s">
        <v>202</v>
      </c>
      <c r="E386" s="35">
        <v>45891</v>
      </c>
      <c r="F386" s="36">
        <v>2</v>
      </c>
      <c r="G386" s="40">
        <f t="shared" si="30"/>
        <v>45895</v>
      </c>
      <c r="H386" s="35">
        <v>45891</v>
      </c>
      <c r="I386" s="36">
        <v>2</v>
      </c>
      <c r="J386" s="29">
        <f t="shared" si="31"/>
        <v>45895</v>
      </c>
      <c r="K386" s="37">
        <v>1</v>
      </c>
      <c r="L386" s="28" t="str">
        <f ca="1">IF(K386=1,"Concluído",IF(AND(tbl_PlanilhaB[[#This Row],[% Finalizado]]=0,tbl_PlanilhaB[[#This Row],[Data Início Planej.]]&gt;=TODAY()),"Não iniciado",IF(OR(AND(tbl_PlanilhaB[[#This Row],[% Finalizado]]=0,tbl_PlanilhaB[[#This Row],[Data Início Planej.]]&lt;=TODAY()),G386&lt;TODAY()),"Atrasado",IF(AND(H386="",E386&lt;&gt;"",E386&lt;=TODAY()),"Atrasado","Em andamento"))))</f>
        <v>Concluído</v>
      </c>
      <c r="M386" s="53"/>
      <c r="N386" s="54"/>
      <c r="O386" s="38">
        <f>tbl_PlanilhaB[[#This Row],[Data Fim Planej.]]-tbl_PlanilhaB[[#This Row],[Data Início Planej.]]</f>
        <v>4</v>
      </c>
      <c r="P386" s="38">
        <f>IFERROR(tbl_PlanilhaB[[#This Row],[Data Fim Real]]-tbl_PlanilhaB[[#This Row],[Data Início Real]],tbl_PlanilhaB[[#This Row],[Data Fim Planej.]]-tbl_PlanilhaB[[#This Row],[Data Início Planej.]])</f>
        <v>4</v>
      </c>
      <c r="Q38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387" spans="1:17" ht="40.5">
      <c r="A387" s="62" t="s">
        <v>1076</v>
      </c>
      <c r="B387" s="44" t="s">
        <v>336</v>
      </c>
      <c r="C387" s="26" t="s">
        <v>1077</v>
      </c>
      <c r="D387" s="34" t="s">
        <v>202</v>
      </c>
      <c r="E387" s="35">
        <v>45929</v>
      </c>
      <c r="F387" s="36">
        <v>1</v>
      </c>
      <c r="G387" s="40">
        <f t="shared" si="30"/>
        <v>45930</v>
      </c>
      <c r="H387" s="35">
        <v>45929</v>
      </c>
      <c r="I387" s="36">
        <v>1</v>
      </c>
      <c r="J387" s="29">
        <f t="shared" si="31"/>
        <v>45930</v>
      </c>
      <c r="K387" s="37">
        <v>1</v>
      </c>
      <c r="L387" s="28" t="str">
        <f ca="1">IF(K387=1,"Concluído",IF(AND(tbl_PlanilhaB[[#This Row],[% Finalizado]]=0,tbl_PlanilhaB[[#This Row],[Data Início Planej.]]&gt;=TODAY()),"Não iniciado",IF(OR(AND(tbl_PlanilhaB[[#This Row],[% Finalizado]]=0,tbl_PlanilhaB[[#This Row],[Data Início Planej.]]&lt;=TODAY()),G387&lt;TODAY()),"Atrasado",IF(AND(H387="",E387&lt;&gt;"",E387&lt;=TODAY()),"Atrasado","Em andamento"))))</f>
        <v>Concluído</v>
      </c>
      <c r="M387" s="53"/>
      <c r="N387" s="54"/>
      <c r="O387" s="38">
        <f>tbl_PlanilhaB[[#This Row],[Data Fim Planej.]]-tbl_PlanilhaB[[#This Row],[Data Início Planej.]]</f>
        <v>1</v>
      </c>
      <c r="P387" s="38">
        <f>IFERROR(tbl_PlanilhaB[[#This Row],[Data Fim Real]]-tbl_PlanilhaB[[#This Row],[Data Início Real]],tbl_PlanilhaB[[#This Row],[Data Fim Planej.]]-tbl_PlanilhaB[[#This Row],[Data Início Planej.]])</f>
        <v>1</v>
      </c>
      <c r="Q38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88" spans="1:17" ht="40.5">
      <c r="A388" s="62" t="s">
        <v>1078</v>
      </c>
      <c r="B388" s="44" t="s">
        <v>336</v>
      </c>
      <c r="C388" s="26" t="s">
        <v>1079</v>
      </c>
      <c r="D388" s="34" t="s">
        <v>202</v>
      </c>
      <c r="E388" s="35">
        <v>45901</v>
      </c>
      <c r="F388" s="36">
        <v>2</v>
      </c>
      <c r="G388" s="40">
        <f t="shared" si="30"/>
        <v>45903</v>
      </c>
      <c r="H388" s="35">
        <v>45901</v>
      </c>
      <c r="I388" s="36">
        <v>1</v>
      </c>
      <c r="J388" s="29">
        <f t="shared" si="31"/>
        <v>45902</v>
      </c>
      <c r="K388" s="37">
        <v>1</v>
      </c>
      <c r="L388" s="28" t="str">
        <f ca="1">IF(K388=1,"Concluído",IF(AND(tbl_PlanilhaB[[#This Row],[% Finalizado]]=0,tbl_PlanilhaB[[#This Row],[Data Início Planej.]]&gt;=TODAY()),"Não iniciado",IF(OR(AND(tbl_PlanilhaB[[#This Row],[% Finalizado]]=0,tbl_PlanilhaB[[#This Row],[Data Início Planej.]]&lt;=TODAY()),G388&lt;TODAY()),"Atrasado",IF(AND(H388="",E388&lt;&gt;"",E388&lt;=TODAY()),"Atrasado","Em andamento"))))</f>
        <v>Concluído</v>
      </c>
      <c r="M388" s="53"/>
      <c r="N388" s="54"/>
      <c r="O388" s="38">
        <f>tbl_PlanilhaB[[#This Row],[Data Fim Planej.]]-tbl_PlanilhaB[[#This Row],[Data Início Planej.]]</f>
        <v>2</v>
      </c>
      <c r="P388" s="38">
        <f>IFERROR(tbl_PlanilhaB[[#This Row],[Data Fim Real]]-tbl_PlanilhaB[[#This Row],[Data Início Real]],tbl_PlanilhaB[[#This Row],[Data Fim Planej.]]-tbl_PlanilhaB[[#This Row],[Data Início Planej.]])</f>
        <v>1</v>
      </c>
      <c r="Q38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89" spans="1:17" ht="27">
      <c r="A389" s="62" t="s">
        <v>1080</v>
      </c>
      <c r="B389" s="44" t="s">
        <v>336</v>
      </c>
      <c r="C389" s="26" t="s">
        <v>1081</v>
      </c>
      <c r="D389" s="34" t="s">
        <v>202</v>
      </c>
      <c r="E389" s="35">
        <v>45909</v>
      </c>
      <c r="F389" s="36">
        <v>5</v>
      </c>
      <c r="G389" s="40">
        <f t="shared" si="30"/>
        <v>45916</v>
      </c>
      <c r="H389" s="35">
        <v>45909</v>
      </c>
      <c r="I389" s="36">
        <v>5</v>
      </c>
      <c r="J389" s="29">
        <f t="shared" si="31"/>
        <v>45916</v>
      </c>
      <c r="K389" s="37">
        <v>1</v>
      </c>
      <c r="L389" s="28" t="str">
        <f ca="1">IF(K389=1,"Concluído",IF(AND(tbl_PlanilhaB[[#This Row],[% Finalizado]]=0,tbl_PlanilhaB[[#This Row],[Data Início Planej.]]&gt;=TODAY()),"Não iniciado",IF(OR(AND(tbl_PlanilhaB[[#This Row],[% Finalizado]]=0,tbl_PlanilhaB[[#This Row],[Data Início Planej.]]&lt;=TODAY()),G389&lt;TODAY()),"Atrasado",IF(AND(H389="",E389&lt;&gt;"",E389&lt;=TODAY()),"Atrasado","Em andamento"))))</f>
        <v>Concluído</v>
      </c>
      <c r="M389" s="53"/>
      <c r="N389" s="54"/>
      <c r="O389" s="38">
        <f>tbl_PlanilhaB[[#This Row],[Data Fim Planej.]]-tbl_PlanilhaB[[#This Row],[Data Início Planej.]]</f>
        <v>7</v>
      </c>
      <c r="P389" s="38">
        <f>IFERROR(tbl_PlanilhaB[[#This Row],[Data Fim Real]]-tbl_PlanilhaB[[#This Row],[Data Início Real]],tbl_PlanilhaB[[#This Row],[Data Fim Planej.]]-tbl_PlanilhaB[[#This Row],[Data Início Planej.]])</f>
        <v>7</v>
      </c>
      <c r="Q38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390" spans="1:17">
      <c r="A390" s="62" t="s">
        <v>1082</v>
      </c>
      <c r="B390" s="44" t="s">
        <v>338</v>
      </c>
      <c r="C390" s="26" t="s">
        <v>1083</v>
      </c>
      <c r="D390" s="34" t="s">
        <v>202</v>
      </c>
      <c r="E390" s="35">
        <v>45895</v>
      </c>
      <c r="F390" s="36">
        <v>4</v>
      </c>
      <c r="G390" s="40">
        <f t="shared" si="30"/>
        <v>45901</v>
      </c>
      <c r="H390" s="35">
        <v>45895</v>
      </c>
      <c r="I390" s="36">
        <v>4</v>
      </c>
      <c r="J390" s="29">
        <f t="shared" si="31"/>
        <v>45901</v>
      </c>
      <c r="K390" s="37">
        <v>1</v>
      </c>
      <c r="L390" s="28" t="str">
        <f ca="1">IF(K390=1,"Concluído",IF(AND(tbl_PlanilhaB[[#This Row],[% Finalizado]]=0,tbl_PlanilhaB[[#This Row],[Data Início Planej.]]&gt;=TODAY()),"Não iniciado",IF(OR(AND(tbl_PlanilhaB[[#This Row],[% Finalizado]]=0,tbl_PlanilhaB[[#This Row],[Data Início Planej.]]&lt;=TODAY()),G390&lt;TODAY()),"Atrasado",IF(AND(H390="",E390&lt;&gt;"",E390&lt;=TODAY()),"Atrasado","Em andamento"))))</f>
        <v>Concluído</v>
      </c>
      <c r="M390" s="53"/>
      <c r="N390" s="54"/>
      <c r="O390" s="38">
        <f>tbl_PlanilhaB[[#This Row],[Data Fim Planej.]]-tbl_PlanilhaB[[#This Row],[Data Início Planej.]]</f>
        <v>6</v>
      </c>
      <c r="P390" s="38">
        <f>IFERROR(tbl_PlanilhaB[[#This Row],[Data Fim Real]]-tbl_PlanilhaB[[#This Row],[Data Início Real]],tbl_PlanilhaB[[#This Row],[Data Fim Planej.]]-tbl_PlanilhaB[[#This Row],[Data Início Planej.]])</f>
        <v>6</v>
      </c>
      <c r="Q39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6</v>
      </c>
    </row>
    <row r="391" spans="1:17">
      <c r="A391" s="62" t="s">
        <v>1084</v>
      </c>
      <c r="B391" s="44" t="s">
        <v>338</v>
      </c>
      <c r="C391" s="26" t="s">
        <v>1085</v>
      </c>
      <c r="D391" s="34" t="s">
        <v>202</v>
      </c>
      <c r="E391" s="35">
        <v>45902</v>
      </c>
      <c r="F391" s="36">
        <v>2</v>
      </c>
      <c r="G391" s="40">
        <f t="shared" si="30"/>
        <v>45904</v>
      </c>
      <c r="H391" s="35">
        <v>45902</v>
      </c>
      <c r="I391" s="36">
        <v>2</v>
      </c>
      <c r="J391" s="29">
        <f t="shared" si="31"/>
        <v>45904</v>
      </c>
      <c r="K391" s="37">
        <v>1</v>
      </c>
      <c r="L391" s="28" t="str">
        <f ca="1">IF(K391=1,"Concluído",IF(AND(tbl_PlanilhaB[[#This Row],[% Finalizado]]=0,tbl_PlanilhaB[[#This Row],[Data Início Planej.]]&gt;=TODAY()),"Não iniciado",IF(OR(AND(tbl_PlanilhaB[[#This Row],[% Finalizado]]=0,tbl_PlanilhaB[[#This Row],[Data Início Planej.]]&lt;=TODAY()),G391&lt;TODAY()),"Atrasado",IF(AND(H391="",E391&lt;&gt;"",E391&lt;=TODAY()),"Atrasado","Em andamento"))))</f>
        <v>Concluído</v>
      </c>
      <c r="M391" s="53"/>
      <c r="N391" s="54"/>
      <c r="O391" s="38">
        <f>tbl_PlanilhaB[[#This Row],[Data Fim Planej.]]-tbl_PlanilhaB[[#This Row],[Data Início Planej.]]</f>
        <v>2</v>
      </c>
      <c r="P391" s="38">
        <f>IFERROR(tbl_PlanilhaB[[#This Row],[Data Fim Real]]-tbl_PlanilhaB[[#This Row],[Data Início Real]],tbl_PlanilhaB[[#This Row],[Data Fim Planej.]]-tbl_PlanilhaB[[#This Row],[Data Início Planej.]])</f>
        <v>2</v>
      </c>
      <c r="Q39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392" spans="1:17">
      <c r="A392" s="62" t="s">
        <v>1086</v>
      </c>
      <c r="B392" s="44" t="s">
        <v>338</v>
      </c>
      <c r="C392" s="26" t="s">
        <v>1087</v>
      </c>
      <c r="D392" s="34" t="s">
        <v>202</v>
      </c>
      <c r="E392" s="35">
        <v>45904</v>
      </c>
      <c r="F392" s="36">
        <v>1</v>
      </c>
      <c r="G392" s="40">
        <f t="shared" si="30"/>
        <v>45905</v>
      </c>
      <c r="H392" s="35">
        <v>45904</v>
      </c>
      <c r="I392" s="36">
        <v>1</v>
      </c>
      <c r="J392" s="29">
        <f t="shared" si="31"/>
        <v>45905</v>
      </c>
      <c r="K392" s="37">
        <v>1</v>
      </c>
      <c r="L392" s="28" t="str">
        <f ca="1">IF(K392=1,"Concluído",IF(AND(tbl_PlanilhaB[[#This Row],[% Finalizado]]=0,tbl_PlanilhaB[[#This Row],[Data Início Planej.]]&gt;=TODAY()),"Não iniciado",IF(OR(AND(tbl_PlanilhaB[[#This Row],[% Finalizado]]=0,tbl_PlanilhaB[[#This Row],[Data Início Planej.]]&lt;=TODAY()),G392&lt;TODAY()),"Atrasado",IF(AND(H392="",E392&lt;&gt;"",E392&lt;=TODAY()),"Atrasado","Em andamento"))))</f>
        <v>Concluído</v>
      </c>
      <c r="M392" s="53"/>
      <c r="N392" s="54"/>
      <c r="O392" s="38">
        <f>tbl_PlanilhaB[[#This Row],[Data Fim Planej.]]-tbl_PlanilhaB[[#This Row],[Data Início Planej.]]</f>
        <v>1</v>
      </c>
      <c r="P392" s="38">
        <f>IFERROR(tbl_PlanilhaB[[#This Row],[Data Fim Real]]-tbl_PlanilhaB[[#This Row],[Data Início Real]],tbl_PlanilhaB[[#This Row],[Data Fim Planej.]]-tbl_PlanilhaB[[#This Row],[Data Início Planej.]])</f>
        <v>1</v>
      </c>
      <c r="Q39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93" spans="1:17">
      <c r="A393" s="62" t="s">
        <v>1088</v>
      </c>
      <c r="B393" s="44" t="s">
        <v>338</v>
      </c>
      <c r="C393" s="26" t="s">
        <v>1089</v>
      </c>
      <c r="D393" s="34" t="s">
        <v>202</v>
      </c>
      <c r="E393" s="35">
        <v>45908</v>
      </c>
      <c r="F393" s="36">
        <v>1</v>
      </c>
      <c r="G393" s="40">
        <f t="shared" si="30"/>
        <v>45909</v>
      </c>
      <c r="H393" s="35">
        <v>45908</v>
      </c>
      <c r="I393" s="36">
        <v>1</v>
      </c>
      <c r="J393" s="29">
        <f t="shared" si="31"/>
        <v>45909</v>
      </c>
      <c r="K393" s="37">
        <v>1</v>
      </c>
      <c r="L393" s="28" t="str">
        <f ca="1">IF(K393=1,"Concluído",IF(AND(tbl_PlanilhaB[[#This Row],[% Finalizado]]=0,tbl_PlanilhaB[[#This Row],[Data Início Planej.]]&gt;=TODAY()),"Não iniciado",IF(OR(AND(tbl_PlanilhaB[[#This Row],[% Finalizado]]=0,tbl_PlanilhaB[[#This Row],[Data Início Planej.]]&lt;=TODAY()),G393&lt;TODAY()),"Atrasado",IF(AND(H393="",E393&lt;&gt;"",E393&lt;=TODAY()),"Atrasado","Em andamento"))))</f>
        <v>Concluído</v>
      </c>
      <c r="M393" s="53"/>
      <c r="N393" s="54"/>
      <c r="O393" s="38">
        <f>tbl_PlanilhaB[[#This Row],[Data Fim Planej.]]-tbl_PlanilhaB[[#This Row],[Data Início Planej.]]</f>
        <v>1</v>
      </c>
      <c r="P393" s="38">
        <f>IFERROR(tbl_PlanilhaB[[#This Row],[Data Fim Real]]-tbl_PlanilhaB[[#This Row],[Data Início Real]],tbl_PlanilhaB[[#This Row],[Data Fim Planej.]]-tbl_PlanilhaB[[#This Row],[Data Início Planej.]])</f>
        <v>1</v>
      </c>
      <c r="Q39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94" spans="1:17">
      <c r="A394" s="62" t="s">
        <v>1090</v>
      </c>
      <c r="B394" s="44" t="s">
        <v>338</v>
      </c>
      <c r="C394" s="26" t="s">
        <v>1091</v>
      </c>
      <c r="D394" s="34" t="s">
        <v>202</v>
      </c>
      <c r="E394" s="35">
        <v>45909</v>
      </c>
      <c r="F394" s="36">
        <v>1</v>
      </c>
      <c r="G394" s="40">
        <f t="shared" si="30"/>
        <v>45910</v>
      </c>
      <c r="H394" s="35">
        <v>45909</v>
      </c>
      <c r="I394" s="36">
        <v>1</v>
      </c>
      <c r="J394" s="29">
        <f t="shared" si="31"/>
        <v>45910</v>
      </c>
      <c r="K394" s="37">
        <v>1</v>
      </c>
      <c r="L394" s="28" t="str">
        <f ca="1">IF(K394=1,"Concluído",IF(AND(tbl_PlanilhaB[[#This Row],[% Finalizado]]=0,tbl_PlanilhaB[[#This Row],[Data Início Planej.]]&gt;=TODAY()),"Não iniciado",IF(OR(AND(tbl_PlanilhaB[[#This Row],[% Finalizado]]=0,tbl_PlanilhaB[[#This Row],[Data Início Planej.]]&lt;=TODAY()),G394&lt;TODAY()),"Atrasado",IF(AND(H394="",E394&lt;&gt;"",E394&lt;=TODAY()),"Atrasado","Em andamento"))))</f>
        <v>Concluído</v>
      </c>
      <c r="M394" s="53"/>
      <c r="N394" s="54"/>
      <c r="O394" s="38">
        <f>tbl_PlanilhaB[[#This Row],[Data Fim Planej.]]-tbl_PlanilhaB[[#This Row],[Data Início Planej.]]</f>
        <v>1</v>
      </c>
      <c r="P394" s="38">
        <f>IFERROR(tbl_PlanilhaB[[#This Row],[Data Fim Real]]-tbl_PlanilhaB[[#This Row],[Data Início Real]],tbl_PlanilhaB[[#This Row],[Data Fim Planej.]]-tbl_PlanilhaB[[#This Row],[Data Início Planej.]])</f>
        <v>1</v>
      </c>
      <c r="Q39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95" spans="1:17">
      <c r="A395" s="62" t="s">
        <v>1092</v>
      </c>
      <c r="B395" s="44" t="s">
        <v>338</v>
      </c>
      <c r="C395" s="26" t="s">
        <v>1093</v>
      </c>
      <c r="D395" s="34" t="s">
        <v>202</v>
      </c>
      <c r="E395" s="35">
        <v>45909</v>
      </c>
      <c r="F395" s="36">
        <v>2</v>
      </c>
      <c r="G395" s="40">
        <f t="shared" si="30"/>
        <v>45911</v>
      </c>
      <c r="H395" s="35">
        <v>45909</v>
      </c>
      <c r="I395" s="36">
        <v>2</v>
      </c>
      <c r="J395" s="29">
        <f t="shared" si="31"/>
        <v>45911</v>
      </c>
      <c r="K395" s="37">
        <v>1</v>
      </c>
      <c r="L395" s="28" t="str">
        <f ca="1">IF(K395=1,"Concluído",IF(AND(tbl_PlanilhaB[[#This Row],[% Finalizado]]=0,tbl_PlanilhaB[[#This Row],[Data Início Planej.]]&gt;=TODAY()),"Não iniciado",IF(OR(AND(tbl_PlanilhaB[[#This Row],[% Finalizado]]=0,tbl_PlanilhaB[[#This Row],[Data Início Planej.]]&lt;=TODAY()),G395&lt;TODAY()),"Atrasado",IF(AND(H395="",E395&lt;&gt;"",E395&lt;=TODAY()),"Atrasado","Em andamento"))))</f>
        <v>Concluído</v>
      </c>
      <c r="M395" s="53"/>
      <c r="N395" s="54"/>
      <c r="O395" s="38">
        <f>tbl_PlanilhaB[[#This Row],[Data Fim Planej.]]-tbl_PlanilhaB[[#This Row],[Data Início Planej.]]</f>
        <v>2</v>
      </c>
      <c r="P395" s="38">
        <f>IFERROR(tbl_PlanilhaB[[#This Row],[Data Fim Real]]-tbl_PlanilhaB[[#This Row],[Data Início Real]],tbl_PlanilhaB[[#This Row],[Data Fim Planej.]]-tbl_PlanilhaB[[#This Row],[Data Início Planej.]])</f>
        <v>2</v>
      </c>
      <c r="Q39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396" spans="1:17" ht="27">
      <c r="A396" s="62" t="s">
        <v>1094</v>
      </c>
      <c r="B396" s="26" t="s">
        <v>340</v>
      </c>
      <c r="C396" s="26" t="s">
        <v>341</v>
      </c>
      <c r="D396" s="34" t="s">
        <v>226</v>
      </c>
      <c r="E396" s="35">
        <v>45910</v>
      </c>
      <c r="F396" s="36">
        <v>1</v>
      </c>
      <c r="G396" s="40">
        <f t="shared" ref="G396" si="32">IF(F396="","",WORKDAY(E396,F396))</f>
        <v>45911</v>
      </c>
      <c r="H396" s="35">
        <v>45910</v>
      </c>
      <c r="I396" s="36">
        <v>1</v>
      </c>
      <c r="J396" s="29">
        <f t="shared" ref="J396" si="33">IF(I396="","",WORKDAY(H396,I396))</f>
        <v>45911</v>
      </c>
      <c r="K396" s="37">
        <v>1</v>
      </c>
      <c r="L396" s="28" t="str">
        <f ca="1">IF(K396=1,"Concluído",IF(AND(tbl_PlanilhaB[[#This Row],[% Finalizado]]=0,tbl_PlanilhaB[[#This Row],[Data Início Planej.]]&gt;=TODAY()),"Não iniciado",IF(OR(AND(tbl_PlanilhaB[[#This Row],[% Finalizado]]=0,tbl_PlanilhaB[[#This Row],[Data Início Planej.]]&lt;=TODAY()),G396&lt;TODAY()),"Atrasado",IF(AND(H396="",E396&lt;&gt;"",E396&lt;=TODAY()),"Atrasado","Em andamento"))))</f>
        <v>Concluído</v>
      </c>
      <c r="M396" s="53"/>
      <c r="N396" s="54"/>
      <c r="O396" s="38">
        <f>tbl_PlanilhaB[[#This Row],[Data Fim Planej.]]-tbl_PlanilhaB[[#This Row],[Data Início Planej.]]</f>
        <v>1</v>
      </c>
      <c r="P396" s="38">
        <f>IFERROR(tbl_PlanilhaB[[#This Row],[Data Fim Real]]-tbl_PlanilhaB[[#This Row],[Data Início Real]],tbl_PlanilhaB[[#This Row],[Data Fim Planej.]]-tbl_PlanilhaB[[#This Row],[Data Início Planej.]])</f>
        <v>1</v>
      </c>
      <c r="Q39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397" spans="1:17" ht="40.5">
      <c r="A397" s="62" t="s">
        <v>1095</v>
      </c>
      <c r="B397" s="26" t="s">
        <v>342</v>
      </c>
      <c r="C397" s="26" t="s">
        <v>1096</v>
      </c>
      <c r="D397" s="34" t="s">
        <v>237</v>
      </c>
      <c r="E397" s="35">
        <v>45915</v>
      </c>
      <c r="F397" s="36">
        <v>1</v>
      </c>
      <c r="G397" s="40">
        <v>45916</v>
      </c>
      <c r="H397" s="35">
        <v>45915</v>
      </c>
      <c r="I397" s="36">
        <v>3</v>
      </c>
      <c r="J397" s="29">
        <v>45917</v>
      </c>
      <c r="K397" s="37">
        <v>1</v>
      </c>
      <c r="L397" s="28" t="s">
        <v>1097</v>
      </c>
      <c r="M397" s="53"/>
      <c r="N397" s="54"/>
      <c r="O397" s="38"/>
      <c r="P397" s="38"/>
      <c r="Q397" s="39"/>
    </row>
    <row r="398" spans="1:17" ht="54">
      <c r="A398" s="62" t="s">
        <v>1098</v>
      </c>
      <c r="B398" s="26" t="s">
        <v>344</v>
      </c>
      <c r="C398" s="26" t="s">
        <v>1096</v>
      </c>
      <c r="D398" s="34" t="s">
        <v>237</v>
      </c>
      <c r="E398" s="35">
        <v>45922</v>
      </c>
      <c r="F398" s="36">
        <v>1</v>
      </c>
      <c r="G398" s="40">
        <f>IF(F398="","",WORKDAY(E398,F398))</f>
        <v>45923</v>
      </c>
      <c r="H398" s="35">
        <v>45922</v>
      </c>
      <c r="I398" s="36">
        <v>2</v>
      </c>
      <c r="J398" s="29">
        <f>IF(I398="","",WORKDAY(H398,I398))</f>
        <v>45924</v>
      </c>
      <c r="K398" s="37">
        <v>1</v>
      </c>
      <c r="L398" s="28" t="str">
        <f ca="1">IF(K398=1,"Concluído",IF(AND(tbl_PlanilhaB[[#This Row],[% Finalizado]]=0,tbl_PlanilhaB[[#This Row],[Data Início Planej.]]&gt;=TODAY()),"Não iniciado",IF(OR(AND(tbl_PlanilhaB[[#This Row],[% Finalizado]]=0,tbl_PlanilhaB[[#This Row],[Data Início Planej.]]&lt;=TODAY()),G398&lt;TODAY()),"Atrasado",IF(AND(H398="",E398&lt;&gt;"",E398&lt;=TODAY()),"Atrasado","Em andamento"))))</f>
        <v>Concluído</v>
      </c>
      <c r="M398" s="53"/>
      <c r="N398" s="54"/>
      <c r="O398" s="38">
        <f>tbl_PlanilhaB[[#This Row],[Data Fim Planej.]]-tbl_PlanilhaB[[#This Row],[Data Início Planej.]]</f>
        <v>1</v>
      </c>
      <c r="P398" s="38">
        <f>IFERROR(tbl_PlanilhaB[[#This Row],[Data Fim Real]]-tbl_PlanilhaB[[#This Row],[Data Início Real]],tbl_PlanilhaB[[#This Row],[Data Fim Planej.]]-tbl_PlanilhaB[[#This Row],[Data Início Planej.]])</f>
        <v>2</v>
      </c>
      <c r="Q39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399" spans="1:17" ht="27">
      <c r="A399" s="69" t="s">
        <v>1099</v>
      </c>
      <c r="B399" s="26" t="s">
        <v>346</v>
      </c>
      <c r="C399" s="26" t="s">
        <v>1100</v>
      </c>
      <c r="D399" s="34" t="s">
        <v>202</v>
      </c>
      <c r="E399" s="35">
        <v>45931</v>
      </c>
      <c r="F399" s="36">
        <v>1</v>
      </c>
      <c r="G399" s="40">
        <f>IF(F399="","",WORKDAY(E399,F399))</f>
        <v>45932</v>
      </c>
      <c r="H399" s="35">
        <v>45931</v>
      </c>
      <c r="I399" s="36">
        <v>0</v>
      </c>
      <c r="J399" s="29">
        <f>IF(I399="","",WORKDAY(H399,I399))</f>
        <v>45931</v>
      </c>
      <c r="K399" s="37">
        <v>1</v>
      </c>
      <c r="L399" s="28" t="str">
        <f ca="1">IF(K399=1,"Concluído",IF(AND(tbl_PlanilhaB[[#This Row],[% Finalizado]]=0,tbl_PlanilhaB[[#This Row],[Data Início Planej.]]&gt;=TODAY()),"Não iniciado",IF(OR(AND(tbl_PlanilhaB[[#This Row],[% Finalizado]]=0,tbl_PlanilhaB[[#This Row],[Data Início Planej.]]&lt;=TODAY()),G399&lt;TODAY()),"Atrasado",IF(AND(H399="",E399&lt;&gt;"",E399&lt;=TODAY()),"Atrasado","Em andamento"))))</f>
        <v>Concluído</v>
      </c>
      <c r="M399" s="53"/>
      <c r="N399" s="54"/>
      <c r="O399" s="38">
        <f>tbl_PlanilhaB[[#This Row],[Data Fim Planej.]]-tbl_PlanilhaB[[#This Row],[Data Início Planej.]]</f>
        <v>1</v>
      </c>
      <c r="P399" s="38">
        <f>IFERROR(tbl_PlanilhaB[[#This Row],[Data Fim Real]]-tbl_PlanilhaB[[#This Row],[Data Início Real]],tbl_PlanilhaB[[#This Row],[Data Fim Planej.]]-tbl_PlanilhaB[[#This Row],[Data Início Planej.]])</f>
        <v>0</v>
      </c>
      <c r="Q39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400" spans="1:17" ht="40.5">
      <c r="A400" s="69" t="s">
        <v>1101</v>
      </c>
      <c r="B400" s="26" t="s">
        <v>346</v>
      </c>
      <c r="C400" s="26" t="s">
        <v>1102</v>
      </c>
      <c r="D400" s="34" t="s">
        <v>202</v>
      </c>
      <c r="E400" s="35">
        <v>45932</v>
      </c>
      <c r="F400" s="36">
        <v>1</v>
      </c>
      <c r="G400" s="40">
        <f>IF(F400="","",WORKDAY(E400,F400))</f>
        <v>45933</v>
      </c>
      <c r="H400" s="35">
        <v>45932</v>
      </c>
      <c r="I400" s="36">
        <v>0</v>
      </c>
      <c r="J400" s="29">
        <f>IF(I400="","",WORKDAY(H400,I400))</f>
        <v>45932</v>
      </c>
      <c r="K400" s="37">
        <v>1</v>
      </c>
      <c r="L400" s="28" t="str">
        <f ca="1">IF(K400=1,"Concluído",IF(AND(tbl_PlanilhaB[[#This Row],[% Finalizado]]=0,tbl_PlanilhaB[[#This Row],[Data Início Planej.]]&gt;=TODAY()),"Não iniciado",IF(OR(AND(tbl_PlanilhaB[[#This Row],[% Finalizado]]=0,tbl_PlanilhaB[[#This Row],[Data Início Planej.]]&lt;=TODAY()),G400&lt;TODAY()),"Atrasado",IF(AND(H400="",E400&lt;&gt;"",E400&lt;=TODAY()),"Atrasado","Em andamento"))))</f>
        <v>Concluído</v>
      </c>
      <c r="M400" s="53"/>
      <c r="N400" s="54"/>
      <c r="O400" s="38">
        <f>tbl_PlanilhaB[[#This Row],[Data Fim Planej.]]-tbl_PlanilhaB[[#This Row],[Data Início Planej.]]</f>
        <v>1</v>
      </c>
      <c r="P400" s="38">
        <f>IFERROR(tbl_PlanilhaB[[#This Row],[Data Fim Real]]-tbl_PlanilhaB[[#This Row],[Data Início Real]],tbl_PlanilhaB[[#This Row],[Data Fim Planej.]]-tbl_PlanilhaB[[#This Row],[Data Início Planej.]])</f>
        <v>0</v>
      </c>
      <c r="Q40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401" spans="1:17" ht="27">
      <c r="A401" s="62" t="s">
        <v>1103</v>
      </c>
      <c r="B401" s="26" t="s">
        <v>346</v>
      </c>
      <c r="C401" s="26" t="s">
        <v>1104</v>
      </c>
      <c r="D401" s="34" t="s">
        <v>202</v>
      </c>
      <c r="E401" s="35">
        <v>45933</v>
      </c>
      <c r="F401" s="36">
        <v>1</v>
      </c>
      <c r="G401" s="40">
        <f>IF(F401="","",WORKDAY(E401,F401))</f>
        <v>45936</v>
      </c>
      <c r="H401" s="35">
        <v>45933</v>
      </c>
      <c r="I401" s="36">
        <v>4</v>
      </c>
      <c r="J401" s="29">
        <f>IF(I401="","",WORKDAY(H401,I401))</f>
        <v>45939</v>
      </c>
      <c r="K401" s="37">
        <v>1</v>
      </c>
      <c r="L401" s="28" t="str">
        <f ca="1">IF(K401=1,"Concluído",IF(AND(tbl_PlanilhaB[[#This Row],[% Finalizado]]=0,tbl_PlanilhaB[[#This Row],[Data Início Planej.]]&gt;=TODAY()),"Não iniciado",IF(OR(AND(tbl_PlanilhaB[[#This Row],[% Finalizado]]=0,tbl_PlanilhaB[[#This Row],[Data Início Planej.]]&lt;=TODAY()),G401&lt;TODAY()),"Atrasado",IF(AND(H401="",E401&lt;&gt;"",E401&lt;=TODAY()),"Atrasado","Em andamento"))))</f>
        <v>Concluído</v>
      </c>
      <c r="M401" s="53"/>
      <c r="N401" s="54"/>
      <c r="O401" s="38">
        <f>tbl_PlanilhaB[[#This Row],[Data Fim Planej.]]-tbl_PlanilhaB[[#This Row],[Data Início Planej.]]</f>
        <v>3</v>
      </c>
      <c r="P401" s="38">
        <f>IFERROR(tbl_PlanilhaB[[#This Row],[Data Fim Real]]-tbl_PlanilhaB[[#This Row],[Data Início Real]],tbl_PlanilhaB[[#This Row],[Data Fim Planej.]]-tbl_PlanilhaB[[#This Row],[Data Início Planej.]])</f>
        <v>6</v>
      </c>
      <c r="Q40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6</v>
      </c>
    </row>
    <row r="402" spans="1:17" ht="27">
      <c r="A402" s="62" t="s">
        <v>1105</v>
      </c>
      <c r="B402" s="26" t="s">
        <v>352</v>
      </c>
      <c r="C402" s="26" t="s">
        <v>1106</v>
      </c>
      <c r="D402" s="34" t="s">
        <v>146</v>
      </c>
      <c r="E402" s="35">
        <v>45920</v>
      </c>
      <c r="F402" s="36">
        <v>15</v>
      </c>
      <c r="G402" s="40">
        <f t="shared" ref="G402:G422" si="34">IF(F402="","",WORKDAY(E402,F402))</f>
        <v>45940</v>
      </c>
      <c r="H402" s="35">
        <v>45920</v>
      </c>
      <c r="I402" s="36">
        <v>15</v>
      </c>
      <c r="J402" s="29">
        <f t="shared" ref="J402:J422" si="35">IF(I402="","",WORKDAY(H402,I402))</f>
        <v>45940</v>
      </c>
      <c r="K402" s="37">
        <v>0.5</v>
      </c>
      <c r="L402" s="28" t="str">
        <f ca="1">IF(K402=1,"Concluído",IF(AND(tbl_PlanilhaB[[#This Row],[% Finalizado]]=0,tbl_PlanilhaB[[#This Row],[Data Início Planej.]]&gt;=TODAY()),"Não iniciado",IF(OR(AND(tbl_PlanilhaB[[#This Row],[% Finalizado]]=0,tbl_PlanilhaB[[#This Row],[Data Início Planej.]]&lt;=TODAY()),G402&lt;TODAY()),"Atrasado",IF(AND(H402="",E402&lt;&gt;"",E402&lt;=TODAY()),"Atrasado","Em andamento"))))</f>
        <v>Atrasado</v>
      </c>
      <c r="M402" s="53"/>
      <c r="N402" s="54"/>
      <c r="O402" s="38">
        <f>tbl_PlanilhaB[[#This Row],[Data Fim Planej.]]-tbl_PlanilhaB[[#This Row],[Data Início Planej.]]</f>
        <v>20</v>
      </c>
      <c r="P402" s="38">
        <f>IFERROR(tbl_PlanilhaB[[#This Row],[Data Fim Real]]-tbl_PlanilhaB[[#This Row],[Data Início Real]],tbl_PlanilhaB[[#This Row],[Data Fim Planej.]]-tbl_PlanilhaB[[#This Row],[Data Início Planej.]])</f>
        <v>20</v>
      </c>
      <c r="Q40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20</v>
      </c>
    </row>
    <row r="403" spans="1:17">
      <c r="A403" s="62" t="s">
        <v>1107</v>
      </c>
      <c r="B403" s="26" t="s">
        <v>350</v>
      </c>
      <c r="C403" s="26" t="s">
        <v>1108</v>
      </c>
      <c r="D403" s="34" t="s">
        <v>146</v>
      </c>
      <c r="E403" s="35">
        <v>45915</v>
      </c>
      <c r="F403" s="36">
        <v>1</v>
      </c>
      <c r="G403" s="40">
        <f t="shared" si="34"/>
        <v>45916</v>
      </c>
      <c r="H403" s="35">
        <v>45916</v>
      </c>
      <c r="I403" s="36">
        <v>1</v>
      </c>
      <c r="J403" s="29">
        <f t="shared" si="35"/>
        <v>45917</v>
      </c>
      <c r="K403" s="37">
        <v>1</v>
      </c>
      <c r="L403" s="28" t="str">
        <f ca="1">IF(K403=1,"Concluído",IF(AND(tbl_PlanilhaB[[#This Row],[% Finalizado]]=0,tbl_PlanilhaB[[#This Row],[Data Início Planej.]]&gt;=TODAY()),"Não iniciado",IF(OR(AND(tbl_PlanilhaB[[#This Row],[% Finalizado]]=0,tbl_PlanilhaB[[#This Row],[Data Início Planej.]]&lt;=TODAY()),G403&lt;TODAY()),"Atrasado",IF(AND(H403="",E403&lt;&gt;"",E403&lt;=TODAY()),"Atrasado","Em andamento"))))</f>
        <v>Concluído</v>
      </c>
      <c r="M403" s="53"/>
      <c r="N403" s="54"/>
      <c r="O403" s="38">
        <f>tbl_PlanilhaB[[#This Row],[Data Fim Planej.]]-tbl_PlanilhaB[[#This Row],[Data Início Planej.]]</f>
        <v>1</v>
      </c>
      <c r="P403" s="38">
        <f>IFERROR(tbl_PlanilhaB[[#This Row],[Data Fim Real]]-tbl_PlanilhaB[[#This Row],[Data Início Real]],tbl_PlanilhaB[[#This Row],[Data Fim Planej.]]-tbl_PlanilhaB[[#This Row],[Data Início Planej.]])</f>
        <v>1</v>
      </c>
      <c r="Q40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04" spans="1:17">
      <c r="A404" s="62" t="s">
        <v>1109</v>
      </c>
      <c r="B404" s="26" t="s">
        <v>348</v>
      </c>
      <c r="C404" s="26" t="s">
        <v>1110</v>
      </c>
      <c r="D404" s="34" t="s">
        <v>146</v>
      </c>
      <c r="E404" s="35">
        <v>45911</v>
      </c>
      <c r="F404" s="36">
        <v>5</v>
      </c>
      <c r="G404" s="40">
        <f t="shared" si="34"/>
        <v>45918</v>
      </c>
      <c r="H404" s="35">
        <v>45911</v>
      </c>
      <c r="I404" s="36">
        <v>5</v>
      </c>
      <c r="J404" s="29">
        <f t="shared" si="35"/>
        <v>45918</v>
      </c>
      <c r="K404" s="37">
        <v>1</v>
      </c>
      <c r="L404" s="28" t="str">
        <f ca="1">IF(K404=1,"Concluído",IF(AND(tbl_PlanilhaB[[#This Row],[% Finalizado]]=0,tbl_PlanilhaB[[#This Row],[Data Início Planej.]]&gt;=TODAY()),"Não iniciado",IF(OR(AND(tbl_PlanilhaB[[#This Row],[% Finalizado]]=0,tbl_PlanilhaB[[#This Row],[Data Início Planej.]]&lt;=TODAY()),G404&lt;TODAY()),"Atrasado",IF(AND(H404="",E404&lt;&gt;"",E404&lt;=TODAY()),"Atrasado","Em andamento"))))</f>
        <v>Concluído</v>
      </c>
      <c r="M404" s="53"/>
      <c r="N404" s="54"/>
      <c r="O404" s="38">
        <f>tbl_PlanilhaB[[#This Row],[Data Fim Planej.]]-tbl_PlanilhaB[[#This Row],[Data Início Planej.]]</f>
        <v>7</v>
      </c>
      <c r="P404" s="38">
        <f>IFERROR(tbl_PlanilhaB[[#This Row],[Data Fim Real]]-tbl_PlanilhaB[[#This Row],[Data Início Real]],tbl_PlanilhaB[[#This Row],[Data Fim Planej.]]-tbl_PlanilhaB[[#This Row],[Data Início Planej.]])</f>
        <v>7</v>
      </c>
      <c r="Q40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405" spans="1:17">
      <c r="A405" s="62" t="s">
        <v>1111</v>
      </c>
      <c r="B405" s="26" t="s">
        <v>348</v>
      </c>
      <c r="C405" s="26" t="s">
        <v>1112</v>
      </c>
      <c r="D405" s="34" t="s">
        <v>177</v>
      </c>
      <c r="E405" s="35">
        <v>45918</v>
      </c>
      <c r="F405" s="36">
        <v>5</v>
      </c>
      <c r="G405" s="40">
        <f t="shared" si="34"/>
        <v>45925</v>
      </c>
      <c r="H405" s="35">
        <v>45925</v>
      </c>
      <c r="I405" s="36">
        <v>5</v>
      </c>
      <c r="J405" s="29">
        <f t="shared" si="35"/>
        <v>45932</v>
      </c>
      <c r="K405" s="37">
        <v>1</v>
      </c>
      <c r="L405" s="28" t="str">
        <f ca="1">IF(K405=1,"Concluído",IF(AND(tbl_PlanilhaB[[#This Row],[% Finalizado]]=0,tbl_PlanilhaB[[#This Row],[Data Início Planej.]]&gt;=TODAY()),"Não iniciado",IF(OR(AND(tbl_PlanilhaB[[#This Row],[% Finalizado]]=0,tbl_PlanilhaB[[#This Row],[Data Início Planej.]]&lt;=TODAY()),G405&lt;TODAY()),"Atrasado",IF(AND(H405="",E405&lt;&gt;"",E405&lt;=TODAY()),"Atrasado","Em andamento"))))</f>
        <v>Concluído</v>
      </c>
      <c r="M405" s="53"/>
      <c r="N405" s="54"/>
      <c r="O405" s="38">
        <f>tbl_PlanilhaB[[#This Row],[Data Fim Planej.]]-tbl_PlanilhaB[[#This Row],[Data Início Planej.]]</f>
        <v>7</v>
      </c>
      <c r="P405" s="38">
        <f>IFERROR(tbl_PlanilhaB[[#This Row],[Data Fim Real]]-tbl_PlanilhaB[[#This Row],[Data Início Real]],tbl_PlanilhaB[[#This Row],[Data Fim Planej.]]-tbl_PlanilhaB[[#This Row],[Data Início Planej.]])</f>
        <v>7</v>
      </c>
      <c r="Q40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406" spans="1:17" ht="27">
      <c r="A406" s="62" t="s">
        <v>1113</v>
      </c>
      <c r="B406" s="26" t="s">
        <v>348</v>
      </c>
      <c r="C406" s="26" t="s">
        <v>1114</v>
      </c>
      <c r="D406" s="34" t="s">
        <v>146</v>
      </c>
      <c r="E406" s="35">
        <v>45932</v>
      </c>
      <c r="F406" s="36">
        <v>2</v>
      </c>
      <c r="G406" s="40">
        <f t="shared" si="34"/>
        <v>45936</v>
      </c>
      <c r="H406" s="35">
        <v>45932</v>
      </c>
      <c r="I406" s="36">
        <v>2</v>
      </c>
      <c r="J406" s="29">
        <f t="shared" si="35"/>
        <v>45936</v>
      </c>
      <c r="K406" s="37">
        <v>1</v>
      </c>
      <c r="L406" s="28" t="str">
        <f ca="1">IF(K406=1,"Concluído",IF(AND(tbl_PlanilhaB[[#This Row],[% Finalizado]]=0,tbl_PlanilhaB[[#This Row],[Data Início Planej.]]&gt;=TODAY()),"Não iniciado",IF(OR(AND(tbl_PlanilhaB[[#This Row],[% Finalizado]]=0,tbl_PlanilhaB[[#This Row],[Data Início Planej.]]&lt;=TODAY()),G406&lt;TODAY()),"Atrasado",IF(AND(H406="",E406&lt;&gt;"",E406&lt;=TODAY()),"Atrasado","Em andamento"))))</f>
        <v>Concluído</v>
      </c>
      <c r="M406" s="53"/>
      <c r="N406" s="54"/>
      <c r="O406" s="38">
        <f>tbl_PlanilhaB[[#This Row],[Data Fim Planej.]]-tbl_PlanilhaB[[#This Row],[Data Início Planej.]]</f>
        <v>4</v>
      </c>
      <c r="P406" s="38">
        <f>IFERROR(tbl_PlanilhaB[[#This Row],[Data Fim Real]]-tbl_PlanilhaB[[#This Row],[Data Início Real]],tbl_PlanilhaB[[#This Row],[Data Fim Planej.]]-tbl_PlanilhaB[[#This Row],[Data Início Planej.]])</f>
        <v>4</v>
      </c>
      <c r="Q40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407" spans="1:17" ht="27">
      <c r="A407" s="62" t="s">
        <v>1115</v>
      </c>
      <c r="B407" s="26" t="s">
        <v>348</v>
      </c>
      <c r="C407" s="26" t="s">
        <v>1116</v>
      </c>
      <c r="D407" s="34" t="s">
        <v>146</v>
      </c>
      <c r="E407" s="35">
        <v>45933</v>
      </c>
      <c r="F407" s="36">
        <v>1</v>
      </c>
      <c r="G407" s="40">
        <f t="shared" si="34"/>
        <v>45936</v>
      </c>
      <c r="H407" s="35">
        <v>45933</v>
      </c>
      <c r="I407" s="36">
        <v>1</v>
      </c>
      <c r="J407" s="29">
        <f t="shared" si="35"/>
        <v>45936</v>
      </c>
      <c r="K407" s="37">
        <v>1</v>
      </c>
      <c r="L407" s="28" t="str">
        <f ca="1">IF(K407=1,"Concluído",IF(AND(tbl_PlanilhaB[[#This Row],[% Finalizado]]=0,tbl_PlanilhaB[[#This Row],[Data Início Planej.]]&gt;=TODAY()),"Não iniciado",IF(OR(AND(tbl_PlanilhaB[[#This Row],[% Finalizado]]=0,tbl_PlanilhaB[[#This Row],[Data Início Planej.]]&lt;=TODAY()),G407&lt;TODAY()),"Atrasado",IF(AND(H407="",E407&lt;&gt;"",E407&lt;=TODAY()),"Atrasado","Em andamento"))))</f>
        <v>Concluído</v>
      </c>
      <c r="M407" s="53"/>
      <c r="N407" s="54"/>
      <c r="O407" s="38">
        <f>tbl_PlanilhaB[[#This Row],[Data Fim Planej.]]-tbl_PlanilhaB[[#This Row],[Data Início Planej.]]</f>
        <v>3</v>
      </c>
      <c r="P407" s="38">
        <f>IFERROR(tbl_PlanilhaB[[#This Row],[Data Fim Real]]-tbl_PlanilhaB[[#This Row],[Data Início Real]],tbl_PlanilhaB[[#This Row],[Data Fim Planej.]]-tbl_PlanilhaB[[#This Row],[Data Início Planej.]])</f>
        <v>3</v>
      </c>
      <c r="Q40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408" spans="1:17" ht="27">
      <c r="A408" s="62" t="s">
        <v>1117</v>
      </c>
      <c r="B408" s="26" t="s">
        <v>348</v>
      </c>
      <c r="C408" s="26" t="s">
        <v>1118</v>
      </c>
      <c r="D408" s="34" t="s">
        <v>146</v>
      </c>
      <c r="E408" s="35">
        <v>45936</v>
      </c>
      <c r="F408" s="36">
        <v>5</v>
      </c>
      <c r="G408" s="40">
        <f t="shared" si="34"/>
        <v>45943</v>
      </c>
      <c r="H408" s="35">
        <v>45936</v>
      </c>
      <c r="I408" s="36">
        <v>5</v>
      </c>
      <c r="J408" s="29">
        <f t="shared" si="35"/>
        <v>45943</v>
      </c>
      <c r="K408" s="37">
        <v>1</v>
      </c>
      <c r="L408" s="28" t="str">
        <f ca="1">IF(K408=1,"Concluído",IF(AND(tbl_PlanilhaB[[#This Row],[% Finalizado]]=0,tbl_PlanilhaB[[#This Row],[Data Início Planej.]]&gt;=TODAY()),"Não iniciado",IF(OR(AND(tbl_PlanilhaB[[#This Row],[% Finalizado]]=0,tbl_PlanilhaB[[#This Row],[Data Início Planej.]]&lt;=TODAY()),G408&lt;TODAY()),"Atrasado",IF(AND(H408="",E408&lt;&gt;"",E408&lt;=TODAY()),"Atrasado","Em andamento"))))</f>
        <v>Concluído</v>
      </c>
      <c r="M408" s="53"/>
      <c r="N408" s="54"/>
      <c r="O408" s="38">
        <f>tbl_PlanilhaB[[#This Row],[Data Fim Planej.]]-tbl_PlanilhaB[[#This Row],[Data Início Planej.]]</f>
        <v>7</v>
      </c>
      <c r="P408" s="38">
        <f>IFERROR(tbl_PlanilhaB[[#This Row],[Data Fim Real]]-tbl_PlanilhaB[[#This Row],[Data Início Real]],tbl_PlanilhaB[[#This Row],[Data Fim Planej.]]-tbl_PlanilhaB[[#This Row],[Data Início Planej.]])</f>
        <v>7</v>
      </c>
      <c r="Q40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409" spans="1:17" ht="27">
      <c r="A409" s="62" t="s">
        <v>1119</v>
      </c>
      <c r="B409" s="26" t="s">
        <v>353</v>
      </c>
      <c r="C409" s="26" t="s">
        <v>1106</v>
      </c>
      <c r="D409" s="34" t="s">
        <v>146</v>
      </c>
      <c r="E409" s="35">
        <v>45926</v>
      </c>
      <c r="F409" s="36">
        <v>3</v>
      </c>
      <c r="G409" s="40">
        <f t="shared" si="34"/>
        <v>45931</v>
      </c>
      <c r="H409" s="35">
        <v>45926</v>
      </c>
      <c r="I409" s="36">
        <v>3</v>
      </c>
      <c r="J409" s="29">
        <f t="shared" si="35"/>
        <v>45931</v>
      </c>
      <c r="K409" s="37">
        <v>1</v>
      </c>
      <c r="L409" s="28" t="str">
        <f ca="1">IF(K409=1,"Concluído",IF(AND(tbl_PlanilhaB[[#This Row],[% Finalizado]]=0,tbl_PlanilhaB[[#This Row],[Data Início Planej.]]&gt;=TODAY()),"Não iniciado",IF(OR(AND(tbl_PlanilhaB[[#This Row],[% Finalizado]]=0,tbl_PlanilhaB[[#This Row],[Data Início Planej.]]&lt;=TODAY()),G409&lt;TODAY()),"Atrasado",IF(AND(H409="",E409&lt;&gt;"",E409&lt;=TODAY()),"Atrasado","Em andamento"))))</f>
        <v>Concluído</v>
      </c>
      <c r="M409" s="53"/>
      <c r="N409" s="54"/>
      <c r="O409" s="38">
        <f>tbl_PlanilhaB[[#This Row],[Data Fim Planej.]]-tbl_PlanilhaB[[#This Row],[Data Início Planej.]]</f>
        <v>5</v>
      </c>
      <c r="P409" s="38">
        <f>IFERROR(tbl_PlanilhaB[[#This Row],[Data Fim Real]]-tbl_PlanilhaB[[#This Row],[Data Início Real]],tbl_PlanilhaB[[#This Row],[Data Fim Planej.]]-tbl_PlanilhaB[[#This Row],[Data Início Planej.]])</f>
        <v>5</v>
      </c>
      <c r="Q40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410" spans="1:17" ht="45">
      <c r="A410" s="62" t="s">
        <v>1120</v>
      </c>
      <c r="B410" s="26" t="s">
        <v>354</v>
      </c>
      <c r="C410" s="70" t="s">
        <v>355</v>
      </c>
      <c r="D410" s="34" t="s">
        <v>226</v>
      </c>
      <c r="E410" s="35">
        <v>45930</v>
      </c>
      <c r="F410" s="36">
        <v>1</v>
      </c>
      <c r="G410" s="40">
        <f t="shared" si="34"/>
        <v>45931</v>
      </c>
      <c r="H410" s="35">
        <v>45930</v>
      </c>
      <c r="I410" s="36">
        <v>1</v>
      </c>
      <c r="J410" s="29">
        <f t="shared" si="35"/>
        <v>45931</v>
      </c>
      <c r="K410" s="37">
        <v>1</v>
      </c>
      <c r="L410" s="28" t="str">
        <f ca="1">IF(K410=1,"Concluído",IF(AND(tbl_PlanilhaB[[#This Row],[% Finalizado]]=0,tbl_PlanilhaB[[#This Row],[Data Início Planej.]]&gt;=TODAY()),"Não iniciado",IF(OR(AND(tbl_PlanilhaB[[#This Row],[% Finalizado]]=0,tbl_PlanilhaB[[#This Row],[Data Início Planej.]]&lt;=TODAY()),G410&lt;TODAY()),"Atrasado",IF(AND(H410="",E410&lt;&gt;"",E410&lt;=TODAY()),"Atrasado","Em andamento"))))</f>
        <v>Concluído</v>
      </c>
      <c r="M410" s="53"/>
      <c r="N410" s="54"/>
      <c r="O410" s="38">
        <f>tbl_PlanilhaB[[#This Row],[Data Fim Planej.]]-tbl_PlanilhaB[[#This Row],[Data Início Planej.]]</f>
        <v>1</v>
      </c>
      <c r="P410" s="38">
        <f>IFERROR(tbl_PlanilhaB[[#This Row],[Data Fim Real]]-tbl_PlanilhaB[[#This Row],[Data Início Real]],tbl_PlanilhaB[[#This Row],[Data Fim Planej.]]-tbl_PlanilhaB[[#This Row],[Data Início Planej.]])</f>
        <v>1</v>
      </c>
      <c r="Q41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11" spans="1:17" ht="27">
      <c r="A411" s="62" t="s">
        <v>1121</v>
      </c>
      <c r="B411" s="26" t="s">
        <v>356</v>
      </c>
      <c r="C411" s="44" t="s">
        <v>357</v>
      </c>
      <c r="D411" s="34" t="s">
        <v>226</v>
      </c>
      <c r="E411" s="35">
        <v>45954</v>
      </c>
      <c r="F411" s="36">
        <v>0.5</v>
      </c>
      <c r="G411" s="40">
        <f t="shared" si="34"/>
        <v>45954</v>
      </c>
      <c r="H411" s="35">
        <v>45954</v>
      </c>
      <c r="I411" s="71">
        <v>1</v>
      </c>
      <c r="J411" s="29">
        <f t="shared" si="35"/>
        <v>45957</v>
      </c>
      <c r="K411" s="37">
        <v>1</v>
      </c>
      <c r="L411" s="28" t="str">
        <f ca="1">IF(K411=1,"Concluído",IF(AND(tbl_PlanilhaB[[#This Row],[% Finalizado]]=0,tbl_PlanilhaB[[#This Row],[Data Início Planej.]]&gt;=TODAY()),"Não iniciado",IF(OR(AND(tbl_PlanilhaB[[#This Row],[% Finalizado]]=0,tbl_PlanilhaB[[#This Row],[Data Início Planej.]]&lt;=TODAY()),G411&lt;TODAY()),"Atrasado",IF(AND(H411="",E411&lt;&gt;"",E411&lt;=TODAY()),"Atrasado","Em andamento"))))</f>
        <v>Concluído</v>
      </c>
      <c r="M411" s="53"/>
      <c r="N411" s="54"/>
      <c r="O411" s="38">
        <f>tbl_PlanilhaB[[#This Row],[Data Fim Planej.]]-tbl_PlanilhaB[[#This Row],[Data Início Planej.]]</f>
        <v>0</v>
      </c>
      <c r="P411" s="38">
        <f>IFERROR(tbl_PlanilhaB[[#This Row],[Data Fim Real]]-tbl_PlanilhaB[[#This Row],[Data Início Real]],tbl_PlanilhaB[[#This Row],[Data Fim Planej.]]-tbl_PlanilhaB[[#This Row],[Data Início Planej.]])</f>
        <v>3</v>
      </c>
      <c r="Q41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412" spans="1:17" ht="27">
      <c r="A412" s="62" t="s">
        <v>1122</v>
      </c>
      <c r="B412" s="26" t="s">
        <v>358</v>
      </c>
      <c r="C412" s="44" t="s">
        <v>359</v>
      </c>
      <c r="D412" s="34" t="s">
        <v>226</v>
      </c>
      <c r="E412" s="35">
        <v>45952</v>
      </c>
      <c r="F412" s="36">
        <v>0.5</v>
      </c>
      <c r="G412" s="40">
        <f t="shared" si="34"/>
        <v>45952</v>
      </c>
      <c r="H412" s="35">
        <v>45952</v>
      </c>
      <c r="I412" s="36">
        <v>1</v>
      </c>
      <c r="J412" s="29">
        <f t="shared" si="35"/>
        <v>45953</v>
      </c>
      <c r="K412" s="37">
        <v>1</v>
      </c>
      <c r="L412" s="28" t="str">
        <f ca="1">IF(K412=1,"Concluído",IF(AND(tbl_PlanilhaB[[#This Row],[% Finalizado]]=0,tbl_PlanilhaB[[#This Row],[Data Início Planej.]]&gt;=TODAY()),"Não iniciado",IF(OR(AND(tbl_PlanilhaB[[#This Row],[% Finalizado]]=0,tbl_PlanilhaB[[#This Row],[Data Início Planej.]]&lt;=TODAY()),G412&lt;TODAY()),"Atrasado",IF(AND(H412="",E412&lt;&gt;"",E412&lt;=TODAY()),"Atrasado","Em andamento"))))</f>
        <v>Concluído</v>
      </c>
      <c r="M412" s="53"/>
      <c r="N412" s="54"/>
      <c r="O412" s="38">
        <f>tbl_PlanilhaB[[#This Row],[Data Fim Planej.]]-tbl_PlanilhaB[[#This Row],[Data Início Planej.]]</f>
        <v>0</v>
      </c>
      <c r="P412" s="38">
        <f>IFERROR(tbl_PlanilhaB[[#This Row],[Data Fim Real]]-tbl_PlanilhaB[[#This Row],[Data Início Real]],tbl_PlanilhaB[[#This Row],[Data Fim Planej.]]-tbl_PlanilhaB[[#This Row],[Data Início Planej.]])</f>
        <v>1</v>
      </c>
      <c r="Q41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13" spans="1:17" ht="27">
      <c r="A413" s="62" t="s">
        <v>1123</v>
      </c>
      <c r="B413" s="26" t="s">
        <v>360</v>
      </c>
      <c r="C413" s="26" t="s">
        <v>1124</v>
      </c>
      <c r="D413" s="34" t="s">
        <v>237</v>
      </c>
      <c r="E413" s="35">
        <v>45950</v>
      </c>
      <c r="F413" s="36">
        <v>3</v>
      </c>
      <c r="G413" s="40">
        <f>IF(F413="","",WORKDAY(E413,F413))</f>
        <v>45953</v>
      </c>
      <c r="H413" s="35">
        <v>45950</v>
      </c>
      <c r="I413" s="36">
        <v>3</v>
      </c>
      <c r="J413" s="29">
        <f>IF(I413="","",WORKDAY(H413,I413))</f>
        <v>45953</v>
      </c>
      <c r="K413" s="72">
        <v>1</v>
      </c>
      <c r="L413" s="28" t="str">
        <f ca="1">IF(K413=1,"Concluído",IF(AND(tbl_PlanilhaB[[#This Row],[% Finalizado]]=0,tbl_PlanilhaB[[#This Row],[Data Início Planej.]]&gt;=TODAY()),"Não iniciado",IF(OR(AND(tbl_PlanilhaB[[#This Row],[% Finalizado]]=0,tbl_PlanilhaB[[#This Row],[Data Início Planej.]]&lt;=TODAY()),G413&lt;TODAY()),"Atrasado",IF(AND(H413="",E413&lt;&gt;"",E413&lt;=TODAY()),"Atrasado","Em andamento"))))</f>
        <v>Concluído</v>
      </c>
      <c r="M413" s="53"/>
      <c r="N413" s="54"/>
      <c r="O413" s="38">
        <f>tbl_PlanilhaB[[#This Row],[Data Fim Planej.]]-tbl_PlanilhaB[[#This Row],[Data Início Planej.]]</f>
        <v>3</v>
      </c>
      <c r="P413" s="38">
        <f>IFERROR(tbl_PlanilhaB[[#This Row],[Data Fim Real]]-tbl_PlanilhaB[[#This Row],[Data Início Real]],tbl_PlanilhaB[[#This Row],[Data Fim Planej.]]-tbl_PlanilhaB[[#This Row],[Data Início Planej.]])</f>
        <v>3</v>
      </c>
      <c r="Q41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414" spans="1:17" ht="27">
      <c r="A414" s="62" t="s">
        <v>1125</v>
      </c>
      <c r="B414" s="26" t="s">
        <v>362</v>
      </c>
      <c r="C414" s="26" t="s">
        <v>1126</v>
      </c>
      <c r="D414" s="34" t="s">
        <v>237</v>
      </c>
      <c r="E414" s="35">
        <v>45957</v>
      </c>
      <c r="F414" s="36">
        <v>1</v>
      </c>
      <c r="G414" s="40">
        <f>IF(F414="","",WORKDAY(E414,F414))</f>
        <v>45958</v>
      </c>
      <c r="H414" s="35">
        <v>45957</v>
      </c>
      <c r="I414" s="36">
        <v>1</v>
      </c>
      <c r="J414" s="29">
        <f t="shared" si="35"/>
        <v>45958</v>
      </c>
      <c r="K414" s="37">
        <v>1</v>
      </c>
      <c r="L414" s="28" t="str">
        <f ca="1">IF(K414=1,"Concluído",IF(AND(tbl_PlanilhaB[[#This Row],[% Finalizado]]=0,tbl_PlanilhaB[[#This Row],[Data Início Planej.]]&gt;=TODAY()),"Não iniciado",IF(OR(AND(tbl_PlanilhaB[[#This Row],[% Finalizado]]=0,tbl_PlanilhaB[[#This Row],[Data Início Planej.]]&lt;=TODAY()),G414&lt;TODAY()),"Atrasado",IF(AND(H414="",E414&lt;&gt;"",E414&lt;=TODAY()),"Atrasado","Em andamento"))))</f>
        <v>Concluído</v>
      </c>
      <c r="M414" s="53"/>
      <c r="N414" s="54"/>
      <c r="O414" s="38">
        <f>tbl_PlanilhaB[[#This Row],[Data Fim Planej.]]-tbl_PlanilhaB[[#This Row],[Data Início Planej.]]</f>
        <v>1</v>
      </c>
      <c r="P414" s="38">
        <f>IFERROR(tbl_PlanilhaB[[#This Row],[Data Fim Real]]-tbl_PlanilhaB[[#This Row],[Data Início Real]],tbl_PlanilhaB[[#This Row],[Data Fim Planej.]]-tbl_PlanilhaB[[#This Row],[Data Início Planej.]])</f>
        <v>1</v>
      </c>
      <c r="Q41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15" spans="1:17">
      <c r="A415" s="62" t="s">
        <v>1127</v>
      </c>
      <c r="B415" s="26" t="s">
        <v>385</v>
      </c>
      <c r="C415" s="44" t="s">
        <v>1128</v>
      </c>
      <c r="D415" s="34" t="s">
        <v>146</v>
      </c>
      <c r="E415" s="35">
        <v>45960</v>
      </c>
      <c r="F415" s="36">
        <v>2</v>
      </c>
      <c r="G415" s="40">
        <f t="shared" si="34"/>
        <v>45964</v>
      </c>
      <c r="H415" s="35">
        <v>45960</v>
      </c>
      <c r="I415" s="36">
        <v>2</v>
      </c>
      <c r="J415" s="29">
        <f t="shared" si="35"/>
        <v>45964</v>
      </c>
      <c r="K415" s="37">
        <v>1</v>
      </c>
      <c r="L415" s="28" t="str">
        <f ca="1">IF(K415=1,"Concluído",IF(AND(tbl_PlanilhaB[[#This Row],[% Finalizado]]=0,tbl_PlanilhaB[[#This Row],[Data Início Planej.]]&gt;=TODAY()),"Não iniciado",IF(OR(AND(tbl_PlanilhaB[[#This Row],[% Finalizado]]=0,tbl_PlanilhaB[[#This Row],[Data Início Planej.]]&lt;=TODAY()),G415&lt;TODAY()),"Atrasado",IF(AND(H415="",E415&lt;&gt;"",E415&lt;=TODAY()),"Atrasado","Em andamento"))))</f>
        <v>Concluído</v>
      </c>
      <c r="M415" s="53"/>
      <c r="N415" s="54"/>
      <c r="O415" s="38">
        <f>tbl_PlanilhaB[[#This Row],[Data Fim Planej.]]-tbl_PlanilhaB[[#This Row],[Data Início Planej.]]</f>
        <v>4</v>
      </c>
      <c r="P415" s="38">
        <f>IFERROR(tbl_PlanilhaB[[#This Row],[Data Fim Real]]-tbl_PlanilhaB[[#This Row],[Data Início Real]],tbl_PlanilhaB[[#This Row],[Data Fim Planej.]]-tbl_PlanilhaB[[#This Row],[Data Início Planej.]])</f>
        <v>4</v>
      </c>
      <c r="Q41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416" spans="1:17" ht="40.5">
      <c r="A416" s="62" t="s">
        <v>1129</v>
      </c>
      <c r="B416" s="26" t="s">
        <v>366</v>
      </c>
      <c r="C416" s="26" t="s">
        <v>1130</v>
      </c>
      <c r="D416" s="34" t="s">
        <v>237</v>
      </c>
      <c r="E416" s="35">
        <v>45959</v>
      </c>
      <c r="F416" s="36">
        <v>1</v>
      </c>
      <c r="G416" s="40">
        <f t="shared" si="34"/>
        <v>45960</v>
      </c>
      <c r="H416" s="35">
        <v>45959</v>
      </c>
      <c r="I416" s="36">
        <v>1</v>
      </c>
      <c r="J416" s="29">
        <f>IF(I416="","",WORKDAY(H416,I416))</f>
        <v>45960</v>
      </c>
      <c r="K416" s="72">
        <v>1</v>
      </c>
      <c r="L416" s="28" t="str">
        <f ca="1">IF(K416=1,"Concluído",IF(AND(tbl_PlanilhaB[[#This Row],[% Finalizado]]=0,tbl_PlanilhaB[[#This Row],[Data Início Planej.]]&gt;=TODAY()),"Não iniciado",IF(OR(AND(tbl_PlanilhaB[[#This Row],[% Finalizado]]=0,tbl_PlanilhaB[[#This Row],[Data Início Planej.]]&lt;=TODAY()),G416&lt;TODAY()),"Atrasado",IF(AND(H416="",E416&lt;&gt;"",E416&lt;=TODAY()),"Atrasado","Em andamento"))))</f>
        <v>Concluído</v>
      </c>
      <c r="M416" s="53"/>
      <c r="N416" s="54"/>
      <c r="O416" s="38">
        <f>tbl_PlanilhaB[[#This Row],[Data Fim Planej.]]-tbl_PlanilhaB[[#This Row],[Data Início Planej.]]</f>
        <v>1</v>
      </c>
      <c r="P416" s="38">
        <f>IFERROR(tbl_PlanilhaB[[#This Row],[Data Fim Real]]-tbl_PlanilhaB[[#This Row],[Data Início Real]],tbl_PlanilhaB[[#This Row],[Data Fim Planej.]]-tbl_PlanilhaB[[#This Row],[Data Início Planej.]])</f>
        <v>1</v>
      </c>
      <c r="Q41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17" spans="1:17" ht="40.5">
      <c r="A417" s="62" t="s">
        <v>1131</v>
      </c>
      <c r="B417" s="26" t="s">
        <v>366</v>
      </c>
      <c r="C417" s="26" t="s">
        <v>1132</v>
      </c>
      <c r="D417" s="34" t="s">
        <v>237</v>
      </c>
      <c r="E417" s="35">
        <v>45960</v>
      </c>
      <c r="F417" s="36">
        <v>1</v>
      </c>
      <c r="G417" s="40">
        <f>IF(F417="","",WORKDAY(E417,F417))</f>
        <v>45961</v>
      </c>
      <c r="H417" s="35">
        <v>45960</v>
      </c>
      <c r="I417" s="36">
        <v>30</v>
      </c>
      <c r="J417" s="29">
        <f t="shared" si="35"/>
        <v>46002</v>
      </c>
      <c r="K417" s="37">
        <v>1</v>
      </c>
      <c r="L417" s="28" t="str">
        <f ca="1">IF(K417=1,"Concluído",IF(AND(tbl_PlanilhaB[[#This Row],[% Finalizado]]=0,tbl_PlanilhaB[[#This Row],[Data Início Planej.]]&gt;=TODAY()),"Não iniciado",IF(OR(AND(tbl_PlanilhaB[[#This Row],[% Finalizado]]=0,tbl_PlanilhaB[[#This Row],[Data Início Planej.]]&lt;=TODAY()),G417&lt;TODAY()),"Atrasado",IF(AND(H417="",E417&lt;&gt;"",E417&lt;=TODAY()),"Atrasado","Em andamento"))))</f>
        <v>Concluído</v>
      </c>
      <c r="M417" s="53"/>
      <c r="N417" s="54"/>
      <c r="O417" s="38">
        <f>tbl_PlanilhaB[[#This Row],[Data Fim Planej.]]-tbl_PlanilhaB[[#This Row],[Data Início Planej.]]</f>
        <v>1</v>
      </c>
      <c r="P417" s="38">
        <f>IFERROR(tbl_PlanilhaB[[#This Row],[Data Fim Real]]-tbl_PlanilhaB[[#This Row],[Data Início Real]],tbl_PlanilhaB[[#This Row],[Data Fim Planej.]]-tbl_PlanilhaB[[#This Row],[Data Início Planej.]])</f>
        <v>42</v>
      </c>
      <c r="Q41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42</v>
      </c>
    </row>
    <row r="418" spans="1:17" ht="40.5">
      <c r="A418" s="62" t="s">
        <v>1133</v>
      </c>
      <c r="B418" s="26" t="s">
        <v>368</v>
      </c>
      <c r="C418" s="26" t="s">
        <v>1134</v>
      </c>
      <c r="D418" s="34" t="s">
        <v>237</v>
      </c>
      <c r="E418" s="35">
        <v>45961</v>
      </c>
      <c r="F418" s="36">
        <v>5</v>
      </c>
      <c r="G418" s="40">
        <f>IF(F418="","",WORKDAY(E418,F418))</f>
        <v>45968</v>
      </c>
      <c r="H418" s="35">
        <v>45972</v>
      </c>
      <c r="I418" s="36">
        <v>5</v>
      </c>
      <c r="J418" s="29">
        <f>IF(I418="","",WORKDAY(H418,I418))</f>
        <v>45979</v>
      </c>
      <c r="K418" s="37">
        <v>1</v>
      </c>
      <c r="L418" s="28" t="str">
        <f ca="1">IF(K418=1,"Concluído",IF(AND(tbl_PlanilhaB[[#This Row],[% Finalizado]]=0,tbl_PlanilhaB[[#This Row],[Data Início Planej.]]&gt;=TODAY()),"Não iniciado",IF(OR(AND(tbl_PlanilhaB[[#This Row],[% Finalizado]]=0,tbl_PlanilhaB[[#This Row],[Data Início Planej.]]&lt;=TODAY()),G418&lt;TODAY()),"Atrasado",IF(AND(H418="",E418&lt;&gt;"",E418&lt;=TODAY()),"Atrasado","Em andamento"))))</f>
        <v>Concluído</v>
      </c>
      <c r="M418" s="53"/>
      <c r="N418" s="54"/>
      <c r="O418" s="38">
        <f>tbl_PlanilhaB[[#This Row],[Data Fim Planej.]]-tbl_PlanilhaB[[#This Row],[Data Início Planej.]]</f>
        <v>7</v>
      </c>
      <c r="P418" s="38">
        <f>IFERROR(tbl_PlanilhaB[[#This Row],[Data Fim Real]]-tbl_PlanilhaB[[#This Row],[Data Início Real]],tbl_PlanilhaB[[#This Row],[Data Fim Planej.]]-tbl_PlanilhaB[[#This Row],[Data Início Planej.]])</f>
        <v>7</v>
      </c>
      <c r="Q41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419" spans="1:17" ht="40.5">
      <c r="A419" s="62" t="s">
        <v>1135</v>
      </c>
      <c r="B419" s="26" t="s">
        <v>370</v>
      </c>
      <c r="C419" s="26" t="s">
        <v>1136</v>
      </c>
      <c r="D419" s="34" t="s">
        <v>202</v>
      </c>
      <c r="E419" s="35">
        <v>45958</v>
      </c>
      <c r="F419" s="36">
        <v>5</v>
      </c>
      <c r="G419" s="40">
        <f t="shared" si="34"/>
        <v>45965</v>
      </c>
      <c r="H419" s="35">
        <v>45958</v>
      </c>
      <c r="I419" s="36">
        <v>3</v>
      </c>
      <c r="J419" s="29">
        <f t="shared" si="35"/>
        <v>45961</v>
      </c>
      <c r="K419" s="37">
        <v>1</v>
      </c>
      <c r="L419" s="28" t="str">
        <f ca="1">IF(K419=1,"Concluído",IF(AND(tbl_PlanilhaB[[#This Row],[% Finalizado]]=0,tbl_PlanilhaB[[#This Row],[Data Início Planej.]]&gt;=TODAY()),"Não iniciado",IF(OR(AND(tbl_PlanilhaB[[#This Row],[% Finalizado]]=0,tbl_PlanilhaB[[#This Row],[Data Início Planej.]]&lt;=TODAY()),G419&lt;TODAY()),"Atrasado",IF(AND(H419="",E419&lt;&gt;"",E419&lt;=TODAY()),"Atrasado","Em andamento"))))</f>
        <v>Concluído</v>
      </c>
      <c r="M419" s="53"/>
      <c r="N419" s="54"/>
      <c r="O419" s="38">
        <f>tbl_PlanilhaB[[#This Row],[Data Fim Planej.]]-tbl_PlanilhaB[[#This Row],[Data Início Planej.]]</f>
        <v>7</v>
      </c>
      <c r="P419" s="38">
        <f>IFERROR(tbl_PlanilhaB[[#This Row],[Data Fim Real]]-tbl_PlanilhaB[[#This Row],[Data Início Real]],tbl_PlanilhaB[[#This Row],[Data Fim Planej.]]-tbl_PlanilhaB[[#This Row],[Data Início Planej.]])</f>
        <v>3</v>
      </c>
      <c r="Q41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420" spans="1:17" ht="40.5">
      <c r="A420" s="62" t="s">
        <v>1137</v>
      </c>
      <c r="B420" s="26" t="s">
        <v>370</v>
      </c>
      <c r="C420" s="26" t="s">
        <v>1138</v>
      </c>
      <c r="D420" s="34" t="s">
        <v>202</v>
      </c>
      <c r="E420" s="35">
        <v>45958</v>
      </c>
      <c r="F420" s="36">
        <v>5</v>
      </c>
      <c r="G420" s="40">
        <f t="shared" si="34"/>
        <v>45965</v>
      </c>
      <c r="H420" s="35">
        <v>45958</v>
      </c>
      <c r="I420" s="36">
        <v>3</v>
      </c>
      <c r="J420" s="29">
        <f t="shared" si="35"/>
        <v>45961</v>
      </c>
      <c r="K420" s="37">
        <v>1</v>
      </c>
      <c r="L420" s="28" t="str">
        <f ca="1">IF(K420=1,"Concluído",IF(AND(tbl_PlanilhaB[[#This Row],[% Finalizado]]=0,tbl_PlanilhaB[[#This Row],[Data Início Planej.]]&gt;=TODAY()),"Não iniciado",IF(OR(AND(tbl_PlanilhaB[[#This Row],[% Finalizado]]=0,tbl_PlanilhaB[[#This Row],[Data Início Planej.]]&lt;=TODAY()),G420&lt;TODAY()),"Atrasado",IF(AND(H420="",E420&lt;&gt;"",E420&lt;=TODAY()),"Atrasado","Em andamento"))))</f>
        <v>Concluído</v>
      </c>
      <c r="M420" s="53"/>
      <c r="N420" s="54"/>
      <c r="O420" s="38">
        <f>tbl_PlanilhaB[[#This Row],[Data Fim Planej.]]-tbl_PlanilhaB[[#This Row],[Data Início Planej.]]</f>
        <v>7</v>
      </c>
      <c r="P420" s="38">
        <f>IFERROR(tbl_PlanilhaB[[#This Row],[Data Fim Real]]-tbl_PlanilhaB[[#This Row],[Data Início Real]],tbl_PlanilhaB[[#This Row],[Data Fim Planej.]]-tbl_PlanilhaB[[#This Row],[Data Início Planej.]])</f>
        <v>3</v>
      </c>
      <c r="Q42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421" spans="1:17" ht="40.5">
      <c r="A421" s="62" t="s">
        <v>1139</v>
      </c>
      <c r="B421" s="26" t="s">
        <v>370</v>
      </c>
      <c r="C421" s="26" t="s">
        <v>1140</v>
      </c>
      <c r="D421" s="34" t="s">
        <v>202</v>
      </c>
      <c r="E421" s="35">
        <v>45958</v>
      </c>
      <c r="F421" s="36">
        <v>6</v>
      </c>
      <c r="G421" s="40">
        <f t="shared" si="34"/>
        <v>45966</v>
      </c>
      <c r="H421" s="35">
        <v>45958</v>
      </c>
      <c r="I421" s="36">
        <v>3</v>
      </c>
      <c r="J421" s="29">
        <f t="shared" si="35"/>
        <v>45961</v>
      </c>
      <c r="K421" s="37">
        <v>1</v>
      </c>
      <c r="L421" s="28" t="str">
        <f ca="1">IF(K421=1,"Concluído",IF(AND(tbl_PlanilhaB[[#This Row],[% Finalizado]]=0,tbl_PlanilhaB[[#This Row],[Data Início Planej.]]&gt;=TODAY()),"Não iniciado",IF(OR(AND(tbl_PlanilhaB[[#This Row],[% Finalizado]]=0,tbl_PlanilhaB[[#This Row],[Data Início Planej.]]&lt;=TODAY()),G421&lt;TODAY()),"Atrasado",IF(AND(H421="",E421&lt;&gt;"",E421&lt;=TODAY()),"Atrasado","Em andamento"))))</f>
        <v>Concluído</v>
      </c>
      <c r="M421" s="53"/>
      <c r="N421" s="54"/>
      <c r="O421" s="38">
        <f>tbl_PlanilhaB[[#This Row],[Data Fim Planej.]]-tbl_PlanilhaB[[#This Row],[Data Início Planej.]]</f>
        <v>8</v>
      </c>
      <c r="P421" s="38">
        <f>IFERROR(tbl_PlanilhaB[[#This Row],[Data Fim Real]]-tbl_PlanilhaB[[#This Row],[Data Início Real]],tbl_PlanilhaB[[#This Row],[Data Fim Planej.]]-tbl_PlanilhaB[[#This Row],[Data Início Planej.]])</f>
        <v>3</v>
      </c>
      <c r="Q42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422" spans="1:17" ht="67.5">
      <c r="A422" s="62" t="s">
        <v>1141</v>
      </c>
      <c r="B422" s="26" t="s">
        <v>370</v>
      </c>
      <c r="C422" s="26" t="s">
        <v>1142</v>
      </c>
      <c r="D422" s="34" t="s">
        <v>202</v>
      </c>
      <c r="E422" s="35">
        <v>45960</v>
      </c>
      <c r="F422" s="36">
        <v>7</v>
      </c>
      <c r="G422" s="40">
        <f t="shared" si="34"/>
        <v>45971</v>
      </c>
      <c r="H422" s="35">
        <v>45960</v>
      </c>
      <c r="I422" s="36">
        <v>3</v>
      </c>
      <c r="J422" s="29">
        <f t="shared" si="35"/>
        <v>45965</v>
      </c>
      <c r="K422" s="37">
        <v>1</v>
      </c>
      <c r="L422" s="28" t="str">
        <f ca="1">IF(K422=1,"Concluído",IF(AND(tbl_PlanilhaB[[#This Row],[% Finalizado]]=0,tbl_PlanilhaB[[#This Row],[Data Início Planej.]]&gt;=TODAY()),"Não iniciado",IF(OR(AND(tbl_PlanilhaB[[#This Row],[% Finalizado]]=0,tbl_PlanilhaB[[#This Row],[Data Início Planej.]]&lt;=TODAY()),G422&lt;TODAY()),"Atrasado",IF(AND(H422="",E422&lt;&gt;"",E422&lt;=TODAY()),"Atrasado","Em andamento"))))</f>
        <v>Concluído</v>
      </c>
      <c r="M422" s="53"/>
      <c r="N422" s="54"/>
      <c r="O422" s="38">
        <f>tbl_PlanilhaB[[#This Row],[Data Fim Planej.]]-tbl_PlanilhaB[[#This Row],[Data Início Planej.]]</f>
        <v>11</v>
      </c>
      <c r="P422" s="38">
        <f>IFERROR(tbl_PlanilhaB[[#This Row],[Data Fim Real]]-tbl_PlanilhaB[[#This Row],[Data Início Real]],tbl_PlanilhaB[[#This Row],[Data Fim Planej.]]-tbl_PlanilhaB[[#This Row],[Data Início Planej.]])</f>
        <v>5</v>
      </c>
      <c r="Q42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423" spans="1:17" ht="27">
      <c r="A423" s="62" t="s">
        <v>1143</v>
      </c>
      <c r="B423" s="26" t="s">
        <v>370</v>
      </c>
      <c r="C423" s="26" t="s">
        <v>1144</v>
      </c>
      <c r="D423" s="34" t="s">
        <v>202</v>
      </c>
      <c r="E423" s="35">
        <v>45964</v>
      </c>
      <c r="F423" s="36">
        <v>60</v>
      </c>
      <c r="G423" s="40">
        <f>IF(F423="","",WORKDAY(E423,F423))</f>
        <v>46048</v>
      </c>
      <c r="H423" s="35">
        <v>45966</v>
      </c>
      <c r="I423" s="36">
        <v>55</v>
      </c>
      <c r="J423" s="29">
        <f>IF(I423="","",WORKDAY(H423,I423))</f>
        <v>46043</v>
      </c>
      <c r="K423" s="37">
        <v>0.33</v>
      </c>
      <c r="L423" s="28" t="str">
        <f ca="1">IF(K423=1,"Concluído",IF(AND(tbl_PlanilhaB[[#This Row],[% Finalizado]]=0,tbl_PlanilhaB[[#This Row],[Data Início Planej.]]&gt;=TODAY()),"Não iniciado",IF(OR(AND(tbl_PlanilhaB[[#This Row],[% Finalizado]]=0,tbl_PlanilhaB[[#This Row],[Data Início Planej.]]&lt;=TODAY()),G423&lt;TODAY()),"Atrasado",IF(AND(H423="",E423&lt;&gt;"",E423&lt;=TODAY()),"Atrasado","Em andamento"))))</f>
        <v>Atrasado</v>
      </c>
      <c r="M423" s="53"/>
      <c r="N423" s="54"/>
      <c r="O423" s="38">
        <f>tbl_PlanilhaB[[#This Row],[Data Fim Planej.]]-tbl_PlanilhaB[[#This Row],[Data Início Planej.]]</f>
        <v>84</v>
      </c>
      <c r="P423" s="38">
        <f>IFERROR(tbl_PlanilhaB[[#This Row],[Data Fim Real]]-tbl_PlanilhaB[[#This Row],[Data Início Real]],tbl_PlanilhaB[[#This Row],[Data Fim Planej.]]-tbl_PlanilhaB[[#This Row],[Data Início Planej.]])</f>
        <v>77</v>
      </c>
      <c r="Q42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77</v>
      </c>
    </row>
    <row r="424" spans="1:17" ht="40.5">
      <c r="A424" s="62" t="s">
        <v>1145</v>
      </c>
      <c r="B424" s="26" t="s">
        <v>348</v>
      </c>
      <c r="C424" s="26" t="s">
        <v>1146</v>
      </c>
      <c r="D424" s="34" t="s">
        <v>146</v>
      </c>
      <c r="E424" s="35">
        <v>45931</v>
      </c>
      <c r="F424" s="36">
        <v>5</v>
      </c>
      <c r="G424" s="40">
        <f t="shared" ref="G424:G426" si="36">IF(F424="","",WORKDAY(E424,F424))</f>
        <v>45938</v>
      </c>
      <c r="H424" s="35">
        <v>45931</v>
      </c>
      <c r="I424" s="36">
        <v>5</v>
      </c>
      <c r="J424" s="29">
        <f t="shared" ref="J424:J426" si="37">IF(I424="","",WORKDAY(H424,I424))</f>
        <v>45938</v>
      </c>
      <c r="K424" s="37">
        <v>1</v>
      </c>
      <c r="L424" s="28" t="str">
        <f ca="1">IF(K424=1,"Concluído",IF(AND(tbl_PlanilhaB[[#This Row],[% Finalizado]]=0,tbl_PlanilhaB[[#This Row],[Data Início Planej.]]&gt;=TODAY()),"Não iniciado",IF(OR(AND(tbl_PlanilhaB[[#This Row],[% Finalizado]]=0,tbl_PlanilhaB[[#This Row],[Data Início Planej.]]&lt;=TODAY()),G424&lt;TODAY()),"Atrasado",IF(AND(H424="",E424&lt;&gt;"",E424&lt;=TODAY()),"Atrasado","Em andamento"))))</f>
        <v>Concluído</v>
      </c>
      <c r="M424" s="53"/>
      <c r="N424" s="54"/>
      <c r="O424" s="38">
        <f>tbl_PlanilhaB[[#This Row],[Data Fim Planej.]]-tbl_PlanilhaB[[#This Row],[Data Início Planej.]]</f>
        <v>7</v>
      </c>
      <c r="P424" s="38">
        <f>IFERROR(tbl_PlanilhaB[[#This Row],[Data Fim Real]]-tbl_PlanilhaB[[#This Row],[Data Início Real]],tbl_PlanilhaB[[#This Row],[Data Fim Planej.]]-tbl_PlanilhaB[[#This Row],[Data Início Planej.]])</f>
        <v>7</v>
      </c>
      <c r="Q42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425" spans="1:17" ht="40.5">
      <c r="A425" s="62" t="s">
        <v>1147</v>
      </c>
      <c r="B425" s="26" t="s">
        <v>348</v>
      </c>
      <c r="C425" s="26" t="s">
        <v>1148</v>
      </c>
      <c r="D425" s="34" t="s">
        <v>146</v>
      </c>
      <c r="E425" s="35">
        <v>45940</v>
      </c>
      <c r="F425" s="36">
        <v>20</v>
      </c>
      <c r="G425" s="40">
        <f t="shared" si="36"/>
        <v>45968</v>
      </c>
      <c r="H425" s="35">
        <v>45940</v>
      </c>
      <c r="I425" s="36">
        <v>20</v>
      </c>
      <c r="J425" s="29">
        <f t="shared" si="37"/>
        <v>45968</v>
      </c>
      <c r="K425" s="37">
        <v>0.5</v>
      </c>
      <c r="L425" s="28" t="str">
        <f ca="1">IF(K425=1,"Concluído",IF(AND(tbl_PlanilhaB[[#This Row],[% Finalizado]]=0,tbl_PlanilhaB[[#This Row],[Data Início Planej.]]&gt;=TODAY()),"Não iniciado",IF(OR(AND(tbl_PlanilhaB[[#This Row],[% Finalizado]]=0,tbl_PlanilhaB[[#This Row],[Data Início Planej.]]&lt;=TODAY()),G425&lt;TODAY()),"Atrasado",IF(AND(H425="",E425&lt;&gt;"",E425&lt;=TODAY()),"Atrasado","Em andamento"))))</f>
        <v>Atrasado</v>
      </c>
      <c r="M425" s="53"/>
      <c r="N425" s="54"/>
      <c r="O425" s="38">
        <f>tbl_PlanilhaB[[#This Row],[Data Fim Planej.]]-tbl_PlanilhaB[[#This Row],[Data Início Planej.]]</f>
        <v>28</v>
      </c>
      <c r="P425" s="38">
        <f>IFERROR(tbl_PlanilhaB[[#This Row],[Data Fim Real]]-tbl_PlanilhaB[[#This Row],[Data Início Real]],tbl_PlanilhaB[[#This Row],[Data Fim Planej.]]-tbl_PlanilhaB[[#This Row],[Data Início Planej.]])</f>
        <v>28</v>
      </c>
      <c r="Q42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28</v>
      </c>
    </row>
    <row r="426" spans="1:17" ht="27">
      <c r="A426" s="62" t="s">
        <v>1149</v>
      </c>
      <c r="B426" s="26" t="s">
        <v>348</v>
      </c>
      <c r="C426" s="26" t="s">
        <v>1150</v>
      </c>
      <c r="D426" s="34" t="s">
        <v>146</v>
      </c>
      <c r="E426" s="35">
        <v>45936</v>
      </c>
      <c r="F426" s="36">
        <v>5</v>
      </c>
      <c r="G426" s="40">
        <f t="shared" si="36"/>
        <v>45943</v>
      </c>
      <c r="H426" s="35">
        <v>45936</v>
      </c>
      <c r="I426" s="36">
        <v>5</v>
      </c>
      <c r="J426" s="29">
        <f t="shared" si="37"/>
        <v>45943</v>
      </c>
      <c r="K426" s="37">
        <v>1</v>
      </c>
      <c r="L426" s="28" t="str">
        <f ca="1">IF(K426=1,"Concluído",IF(AND(tbl_PlanilhaB[[#This Row],[% Finalizado]]=0,tbl_PlanilhaB[[#This Row],[Data Início Planej.]]&gt;=TODAY()),"Não iniciado",IF(OR(AND(tbl_PlanilhaB[[#This Row],[% Finalizado]]=0,tbl_PlanilhaB[[#This Row],[Data Início Planej.]]&lt;=TODAY()),G426&lt;TODAY()),"Atrasado",IF(AND(H426="",E426&lt;&gt;"",E426&lt;=TODAY()),"Atrasado","Em andamento"))))</f>
        <v>Concluído</v>
      </c>
      <c r="M426" s="53"/>
      <c r="N426" s="54"/>
      <c r="O426" s="38">
        <f>tbl_PlanilhaB[[#This Row],[Data Fim Planej.]]-tbl_PlanilhaB[[#This Row],[Data Início Planej.]]</f>
        <v>7</v>
      </c>
      <c r="P426" s="38">
        <f>IFERROR(tbl_PlanilhaB[[#This Row],[Data Fim Real]]-tbl_PlanilhaB[[#This Row],[Data Início Real]],tbl_PlanilhaB[[#This Row],[Data Fim Planej.]]-tbl_PlanilhaB[[#This Row],[Data Início Planej.]])</f>
        <v>7</v>
      </c>
      <c r="Q42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427" spans="1:17" ht="27">
      <c r="A427" s="62" t="s">
        <v>1151</v>
      </c>
      <c r="B427" s="26" t="s">
        <v>364</v>
      </c>
      <c r="C427" s="26" t="s">
        <v>365</v>
      </c>
      <c r="D427" s="34" t="s">
        <v>146</v>
      </c>
      <c r="E427" s="35">
        <v>45938</v>
      </c>
      <c r="F427" s="36">
        <v>2</v>
      </c>
      <c r="G427" s="40">
        <f t="shared" ref="G427:G434" si="38">IF(F427="","",WORKDAY(E427,F427))</f>
        <v>45940</v>
      </c>
      <c r="H427" s="35">
        <v>45969</v>
      </c>
      <c r="I427" s="36">
        <v>1</v>
      </c>
      <c r="J427" s="29">
        <f t="shared" ref="J427:J434" si="39">IF(I427="","",WORKDAY(H427,I427))</f>
        <v>45971</v>
      </c>
      <c r="K427" s="37">
        <v>1</v>
      </c>
      <c r="L427" s="28" t="str">
        <f ca="1">IF(K427=1,"Concluído",IF(AND(tbl_PlanilhaB[[#This Row],[% Finalizado]]=0,tbl_PlanilhaB[[#This Row],[Data Início Planej.]]&gt;=TODAY()),"Não iniciado",IF(OR(AND(tbl_PlanilhaB[[#This Row],[% Finalizado]]=0,tbl_PlanilhaB[[#This Row],[Data Início Planej.]]&lt;=TODAY()),G427&lt;TODAY()),"Atrasado",IF(AND(H427="",E427&lt;&gt;"",E427&lt;=TODAY()),"Atrasado","Em andamento"))))</f>
        <v>Concluído</v>
      </c>
      <c r="M427" s="53"/>
      <c r="N427" s="54"/>
      <c r="O427" s="38">
        <f>tbl_PlanilhaB[[#This Row],[Data Fim Planej.]]-tbl_PlanilhaB[[#This Row],[Data Início Planej.]]</f>
        <v>2</v>
      </c>
      <c r="P427" s="38">
        <f>IFERROR(tbl_PlanilhaB[[#This Row],[Data Fim Real]]-tbl_PlanilhaB[[#This Row],[Data Início Real]],tbl_PlanilhaB[[#This Row],[Data Fim Planej.]]-tbl_PlanilhaB[[#This Row],[Data Início Planej.]])</f>
        <v>2</v>
      </c>
      <c r="Q42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428" spans="1:17" ht="27">
      <c r="A428" s="62" t="s">
        <v>1152</v>
      </c>
      <c r="B428" s="26" t="s">
        <v>372</v>
      </c>
      <c r="C428" s="26" t="s">
        <v>365</v>
      </c>
      <c r="D428" s="34" t="s">
        <v>146</v>
      </c>
      <c r="E428" s="35">
        <v>45939</v>
      </c>
      <c r="F428" s="36">
        <v>2</v>
      </c>
      <c r="G428" s="40">
        <f t="shared" si="38"/>
        <v>45943</v>
      </c>
      <c r="H428" s="35">
        <v>45939</v>
      </c>
      <c r="I428" s="36">
        <v>1</v>
      </c>
      <c r="J428" s="29">
        <f t="shared" si="39"/>
        <v>45940</v>
      </c>
      <c r="K428" s="37">
        <v>1</v>
      </c>
      <c r="L428" s="28" t="str">
        <f ca="1">IF(K428=1,"Concluído",IF(AND(tbl_PlanilhaB[[#This Row],[% Finalizado]]=0,tbl_PlanilhaB[[#This Row],[Data Início Planej.]]&gt;=TODAY()),"Não iniciado",IF(OR(AND(tbl_PlanilhaB[[#This Row],[% Finalizado]]=0,tbl_PlanilhaB[[#This Row],[Data Início Planej.]]&lt;=TODAY()),G428&lt;TODAY()),"Atrasado",IF(AND(H428="",E428&lt;&gt;"",E428&lt;=TODAY()),"Atrasado","Em andamento"))))</f>
        <v>Concluído</v>
      </c>
      <c r="M428" s="53"/>
      <c r="N428" s="54"/>
      <c r="O428" s="38">
        <f>tbl_PlanilhaB[[#This Row],[Data Fim Planej.]]-tbl_PlanilhaB[[#This Row],[Data Início Planej.]]</f>
        <v>4</v>
      </c>
      <c r="P428" s="38">
        <f>IFERROR(tbl_PlanilhaB[[#This Row],[Data Fim Real]]-tbl_PlanilhaB[[#This Row],[Data Início Real]],tbl_PlanilhaB[[#This Row],[Data Fim Planej.]]-tbl_PlanilhaB[[#This Row],[Data Início Planej.]])</f>
        <v>1</v>
      </c>
      <c r="Q42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29" spans="1:17">
      <c r="A429" s="62" t="s">
        <v>1153</v>
      </c>
      <c r="B429" s="26" t="s">
        <v>1154</v>
      </c>
      <c r="C429" s="26" t="s">
        <v>374</v>
      </c>
      <c r="D429" s="34" t="s">
        <v>146</v>
      </c>
      <c r="E429" s="35">
        <v>45940</v>
      </c>
      <c r="F429" s="36">
        <v>3</v>
      </c>
      <c r="G429" s="40">
        <f t="shared" si="38"/>
        <v>45945</v>
      </c>
      <c r="H429" s="35">
        <v>45940</v>
      </c>
      <c r="I429" s="36">
        <v>2</v>
      </c>
      <c r="J429" s="29">
        <f t="shared" si="39"/>
        <v>45944</v>
      </c>
      <c r="K429" s="37">
        <v>1</v>
      </c>
      <c r="L429" s="28" t="str">
        <f ca="1">IF(K429=1,"Concluído",IF(AND(tbl_PlanilhaB[[#This Row],[% Finalizado]]=0,tbl_PlanilhaB[[#This Row],[Data Início Planej.]]&gt;=TODAY()),"Não iniciado",IF(OR(AND(tbl_PlanilhaB[[#This Row],[% Finalizado]]=0,tbl_PlanilhaB[[#This Row],[Data Início Planej.]]&lt;=TODAY()),G429&lt;TODAY()),"Atrasado",IF(AND(H429="",E429&lt;&gt;"",E429&lt;=TODAY()),"Atrasado","Em andamento"))))</f>
        <v>Concluído</v>
      </c>
      <c r="M429" s="53"/>
      <c r="N429" s="54"/>
      <c r="O429" s="38">
        <f>tbl_PlanilhaB[[#This Row],[Data Fim Planej.]]-tbl_PlanilhaB[[#This Row],[Data Início Planej.]]</f>
        <v>5</v>
      </c>
      <c r="P429" s="38">
        <f>IFERROR(tbl_PlanilhaB[[#This Row],[Data Fim Real]]-tbl_PlanilhaB[[#This Row],[Data Início Real]],tbl_PlanilhaB[[#This Row],[Data Fim Planej.]]-tbl_PlanilhaB[[#This Row],[Data Início Planej.]])</f>
        <v>4</v>
      </c>
      <c r="Q42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430" spans="1:17">
      <c r="A430" s="62" t="s">
        <v>1155</v>
      </c>
      <c r="B430" s="26" t="s">
        <v>375</v>
      </c>
      <c r="C430" s="26" t="s">
        <v>1128</v>
      </c>
      <c r="D430" s="34" t="s">
        <v>146</v>
      </c>
      <c r="E430" s="35">
        <v>45943</v>
      </c>
      <c r="F430" s="36">
        <v>4</v>
      </c>
      <c r="G430" s="40">
        <f t="shared" si="38"/>
        <v>45947</v>
      </c>
      <c r="H430" s="35">
        <v>45943</v>
      </c>
      <c r="I430" s="36">
        <v>3</v>
      </c>
      <c r="J430" s="29">
        <f t="shared" si="39"/>
        <v>45946</v>
      </c>
      <c r="K430" s="37">
        <v>1</v>
      </c>
      <c r="L430" s="28" t="str">
        <f ca="1">IF(K430=1,"Concluído",IF(AND(tbl_PlanilhaB[[#This Row],[% Finalizado]]=0,tbl_PlanilhaB[[#This Row],[Data Início Planej.]]&gt;=TODAY()),"Não iniciado",IF(OR(AND(tbl_PlanilhaB[[#This Row],[% Finalizado]]=0,tbl_PlanilhaB[[#This Row],[Data Início Planej.]]&lt;=TODAY()),G430&lt;TODAY()),"Atrasado",IF(AND(H430="",E430&lt;&gt;"",E430&lt;=TODAY()),"Atrasado","Em andamento"))))</f>
        <v>Concluído</v>
      </c>
      <c r="M430" s="53"/>
      <c r="N430" s="54"/>
      <c r="O430" s="38">
        <f>tbl_PlanilhaB[[#This Row],[Data Fim Planej.]]-tbl_PlanilhaB[[#This Row],[Data Início Planej.]]</f>
        <v>4</v>
      </c>
      <c r="P430" s="38">
        <f>IFERROR(tbl_PlanilhaB[[#This Row],[Data Fim Real]]-tbl_PlanilhaB[[#This Row],[Data Início Real]],tbl_PlanilhaB[[#This Row],[Data Fim Planej.]]-tbl_PlanilhaB[[#This Row],[Data Início Planej.]])</f>
        <v>3</v>
      </c>
      <c r="Q43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431" spans="1:17">
      <c r="A431" s="62" t="s">
        <v>1156</v>
      </c>
      <c r="B431" s="26" t="s">
        <v>376</v>
      </c>
      <c r="C431" s="26" t="s">
        <v>1128</v>
      </c>
      <c r="D431" s="34" t="s">
        <v>146</v>
      </c>
      <c r="E431" s="35">
        <v>45945</v>
      </c>
      <c r="F431" s="36">
        <v>6</v>
      </c>
      <c r="G431" s="40">
        <f t="shared" si="38"/>
        <v>45953</v>
      </c>
      <c r="H431" s="35">
        <v>45945</v>
      </c>
      <c r="I431" s="36">
        <v>5</v>
      </c>
      <c r="J431" s="29">
        <f t="shared" si="39"/>
        <v>45952</v>
      </c>
      <c r="K431" s="37">
        <v>1</v>
      </c>
      <c r="L431" s="28" t="str">
        <f ca="1">IF(K431=1,"Concluído",IF(AND(tbl_PlanilhaB[[#This Row],[% Finalizado]]=0,tbl_PlanilhaB[[#This Row],[Data Início Planej.]]&gt;=TODAY()),"Não iniciado",IF(OR(AND(tbl_PlanilhaB[[#This Row],[% Finalizado]]=0,tbl_PlanilhaB[[#This Row],[Data Início Planej.]]&lt;=TODAY()),G431&lt;TODAY()),"Atrasado",IF(AND(H431="",E431&lt;&gt;"",E431&lt;=TODAY()),"Atrasado","Em andamento"))))</f>
        <v>Concluído</v>
      </c>
      <c r="M431" s="53"/>
      <c r="N431" s="54"/>
      <c r="O431" s="38">
        <f>tbl_PlanilhaB[[#This Row],[Data Fim Planej.]]-tbl_PlanilhaB[[#This Row],[Data Início Planej.]]</f>
        <v>8</v>
      </c>
      <c r="P431" s="38">
        <f>IFERROR(tbl_PlanilhaB[[#This Row],[Data Fim Real]]-tbl_PlanilhaB[[#This Row],[Data Início Real]],tbl_PlanilhaB[[#This Row],[Data Fim Planej.]]-tbl_PlanilhaB[[#This Row],[Data Início Planej.]])</f>
        <v>7</v>
      </c>
      <c r="Q43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432" spans="1:17">
      <c r="A432" s="62" t="s">
        <v>1157</v>
      </c>
      <c r="B432" s="26" t="s">
        <v>377</v>
      </c>
      <c r="C432" s="26" t="s">
        <v>1128</v>
      </c>
      <c r="D432" s="34" t="s">
        <v>146</v>
      </c>
      <c r="E432" s="35">
        <v>45947</v>
      </c>
      <c r="F432" s="36">
        <v>3</v>
      </c>
      <c r="G432" s="40">
        <f t="shared" si="38"/>
        <v>45952</v>
      </c>
      <c r="H432" s="35">
        <v>45947</v>
      </c>
      <c r="I432" s="36">
        <v>2</v>
      </c>
      <c r="J432" s="29">
        <f t="shared" si="39"/>
        <v>45951</v>
      </c>
      <c r="K432" s="37">
        <v>1</v>
      </c>
      <c r="L432" s="28" t="str">
        <f ca="1">IF(K432=1,"Concluído",IF(AND(tbl_PlanilhaB[[#This Row],[% Finalizado]]=0,tbl_PlanilhaB[[#This Row],[Data Início Planej.]]&gt;=TODAY()),"Não iniciado",IF(OR(AND(tbl_PlanilhaB[[#This Row],[% Finalizado]]=0,tbl_PlanilhaB[[#This Row],[Data Início Planej.]]&lt;=TODAY()),G432&lt;TODAY()),"Atrasado",IF(AND(H432="",E432&lt;&gt;"",E432&lt;=TODAY()),"Atrasado","Em andamento"))))</f>
        <v>Concluído</v>
      </c>
      <c r="M432" s="53"/>
      <c r="N432" s="54"/>
      <c r="O432" s="38">
        <f>tbl_PlanilhaB[[#This Row],[Data Fim Planej.]]-tbl_PlanilhaB[[#This Row],[Data Início Planej.]]</f>
        <v>5</v>
      </c>
      <c r="P432" s="38">
        <f>IFERROR(tbl_PlanilhaB[[#This Row],[Data Fim Real]]-tbl_PlanilhaB[[#This Row],[Data Início Real]],tbl_PlanilhaB[[#This Row],[Data Fim Planej.]]-tbl_PlanilhaB[[#This Row],[Data Início Planej.]])</f>
        <v>4</v>
      </c>
      <c r="Q43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433" spans="1:17">
      <c r="A433" s="62" t="s">
        <v>1158</v>
      </c>
      <c r="B433" s="26" t="s">
        <v>378</v>
      </c>
      <c r="C433" s="26" t="s">
        <v>1128</v>
      </c>
      <c r="D433" s="34" t="s">
        <v>146</v>
      </c>
      <c r="E433" s="35">
        <v>45950</v>
      </c>
      <c r="F433" s="36">
        <v>3</v>
      </c>
      <c r="G433" s="40">
        <f t="shared" si="38"/>
        <v>45953</v>
      </c>
      <c r="H433" s="35">
        <v>45950</v>
      </c>
      <c r="I433" s="36">
        <v>2</v>
      </c>
      <c r="J433" s="29">
        <f t="shared" si="39"/>
        <v>45952</v>
      </c>
      <c r="K433" s="37">
        <v>1</v>
      </c>
      <c r="L433" s="28" t="str">
        <f ca="1">IF(K433=1,"Concluído",IF(AND(tbl_PlanilhaB[[#This Row],[% Finalizado]]=0,tbl_PlanilhaB[[#This Row],[Data Início Planej.]]&gt;=TODAY()),"Não iniciado",IF(OR(AND(tbl_PlanilhaB[[#This Row],[% Finalizado]]=0,tbl_PlanilhaB[[#This Row],[Data Início Planej.]]&lt;=TODAY()),G433&lt;TODAY()),"Atrasado",IF(AND(H433="",E433&lt;&gt;"",E433&lt;=TODAY()),"Atrasado","Em andamento"))))</f>
        <v>Concluído</v>
      </c>
      <c r="M433" s="53"/>
      <c r="N433" s="54"/>
      <c r="O433" s="38">
        <f>tbl_PlanilhaB[[#This Row],[Data Fim Planej.]]-tbl_PlanilhaB[[#This Row],[Data Início Planej.]]</f>
        <v>3</v>
      </c>
      <c r="P433" s="38">
        <f>IFERROR(tbl_PlanilhaB[[#This Row],[Data Fim Real]]-tbl_PlanilhaB[[#This Row],[Data Início Real]],tbl_PlanilhaB[[#This Row],[Data Fim Planej.]]-tbl_PlanilhaB[[#This Row],[Data Início Planej.]])</f>
        <v>2</v>
      </c>
      <c r="Q43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434" spans="1:17" ht="27">
      <c r="A434" s="62" t="s">
        <v>1159</v>
      </c>
      <c r="B434" s="26" t="s">
        <v>379</v>
      </c>
      <c r="C434" s="26" t="s">
        <v>380</v>
      </c>
      <c r="D434" s="34" t="s">
        <v>146</v>
      </c>
      <c r="E434" s="35">
        <v>45952</v>
      </c>
      <c r="F434" s="36">
        <v>3</v>
      </c>
      <c r="G434" s="40">
        <f t="shared" si="38"/>
        <v>45957</v>
      </c>
      <c r="H434" s="35">
        <v>45952</v>
      </c>
      <c r="I434" s="36">
        <v>2</v>
      </c>
      <c r="J434" s="29">
        <f t="shared" si="39"/>
        <v>45954</v>
      </c>
      <c r="K434" s="37">
        <v>1</v>
      </c>
      <c r="L434" s="28" t="str">
        <f ca="1">IF(K434=1,"Concluído",IF(AND(tbl_PlanilhaB[[#This Row],[% Finalizado]]=0,tbl_PlanilhaB[[#This Row],[Data Início Planej.]]&gt;=TODAY()),"Não iniciado",IF(OR(AND(tbl_PlanilhaB[[#This Row],[% Finalizado]]=0,tbl_PlanilhaB[[#This Row],[Data Início Planej.]]&lt;=TODAY()),G434&lt;TODAY()),"Atrasado",IF(AND(H434="",E434&lt;&gt;"",E434&lt;=TODAY()),"Atrasado","Em andamento"))))</f>
        <v>Concluído</v>
      </c>
      <c r="M434" s="53"/>
      <c r="N434" s="54"/>
      <c r="O434" s="38">
        <f>tbl_PlanilhaB[[#This Row],[Data Fim Planej.]]-tbl_PlanilhaB[[#This Row],[Data Início Planej.]]</f>
        <v>5</v>
      </c>
      <c r="P434" s="38">
        <f>IFERROR(tbl_PlanilhaB[[#This Row],[Data Fim Real]]-tbl_PlanilhaB[[#This Row],[Data Início Real]],tbl_PlanilhaB[[#This Row],[Data Fim Planej.]]-tbl_PlanilhaB[[#This Row],[Data Início Planej.]])</f>
        <v>2</v>
      </c>
      <c r="Q43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435" spans="1:17">
      <c r="A435" s="62" t="s">
        <v>1160</v>
      </c>
      <c r="B435" s="26" t="s">
        <v>381</v>
      </c>
      <c r="C435" s="26" t="s">
        <v>1128</v>
      </c>
      <c r="D435" s="34" t="s">
        <v>146</v>
      </c>
      <c r="E435" s="35">
        <v>45954</v>
      </c>
      <c r="F435" s="36">
        <v>2</v>
      </c>
      <c r="G435" s="40">
        <f t="shared" ref="G435:G445" si="40">IF(F435="","",WORKDAY(E435,F435))</f>
        <v>45958</v>
      </c>
      <c r="H435" s="35">
        <v>45954</v>
      </c>
      <c r="I435" s="36">
        <v>3</v>
      </c>
      <c r="J435" s="29">
        <f t="shared" ref="J435:J445" si="41">IF(I435="","",WORKDAY(H435,I435))</f>
        <v>45959</v>
      </c>
      <c r="K435" s="37">
        <v>1</v>
      </c>
      <c r="L435" s="28" t="str">
        <f ca="1">IF(K435=1,"Concluído",IF(AND(tbl_PlanilhaB[[#This Row],[% Finalizado]]=0,tbl_PlanilhaB[[#This Row],[Data Início Planej.]]&gt;=TODAY()),"Não iniciado",IF(OR(AND(tbl_PlanilhaB[[#This Row],[% Finalizado]]=0,tbl_PlanilhaB[[#This Row],[Data Início Planej.]]&lt;=TODAY()),G435&lt;TODAY()),"Atrasado",IF(AND(H435="",E435&lt;&gt;"",E435&lt;=TODAY()),"Atrasado","Em andamento"))))</f>
        <v>Concluído</v>
      </c>
      <c r="M435" s="53"/>
      <c r="N435" s="54"/>
      <c r="O435" s="38">
        <f>tbl_PlanilhaB[[#This Row],[Data Fim Planej.]]-tbl_PlanilhaB[[#This Row],[Data Início Planej.]]</f>
        <v>4</v>
      </c>
      <c r="P435" s="38">
        <f>IFERROR(tbl_PlanilhaB[[#This Row],[Data Fim Real]]-tbl_PlanilhaB[[#This Row],[Data Início Real]],tbl_PlanilhaB[[#This Row],[Data Fim Planej.]]-tbl_PlanilhaB[[#This Row],[Data Início Planej.]])</f>
        <v>5</v>
      </c>
      <c r="Q43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436" spans="1:17">
      <c r="A436" s="62" t="s">
        <v>1161</v>
      </c>
      <c r="B436" s="26" t="s">
        <v>384</v>
      </c>
      <c r="C436" s="26" t="s">
        <v>1128</v>
      </c>
      <c r="D436" s="34" t="s">
        <v>146</v>
      </c>
      <c r="E436" s="35">
        <v>45959</v>
      </c>
      <c r="F436" s="36">
        <v>2</v>
      </c>
      <c r="G436" s="40">
        <f t="shared" si="40"/>
        <v>45961</v>
      </c>
      <c r="H436" s="35">
        <v>45959</v>
      </c>
      <c r="I436" s="36">
        <v>3</v>
      </c>
      <c r="J436" s="29">
        <f t="shared" si="41"/>
        <v>45964</v>
      </c>
      <c r="K436" s="37">
        <v>1</v>
      </c>
      <c r="L436" s="28" t="str">
        <f ca="1">IF(K436=1,"Concluído",IF(AND(tbl_PlanilhaB[[#This Row],[% Finalizado]]=0,tbl_PlanilhaB[[#This Row],[Data Início Planej.]]&gt;=TODAY()),"Não iniciado",IF(OR(AND(tbl_PlanilhaB[[#This Row],[% Finalizado]]=0,tbl_PlanilhaB[[#This Row],[Data Início Planej.]]&lt;=TODAY()),G436&lt;TODAY()),"Atrasado",IF(AND(H436="",E436&lt;&gt;"",E436&lt;=TODAY()),"Atrasado","Em andamento"))))</f>
        <v>Concluído</v>
      </c>
      <c r="M436" s="53"/>
      <c r="N436" s="54"/>
      <c r="O436" s="38">
        <f>tbl_PlanilhaB[[#This Row],[Data Fim Planej.]]-tbl_PlanilhaB[[#This Row],[Data Início Planej.]]</f>
        <v>2</v>
      </c>
      <c r="P436" s="38">
        <f>IFERROR(tbl_PlanilhaB[[#This Row],[Data Fim Real]]-tbl_PlanilhaB[[#This Row],[Data Início Real]],tbl_PlanilhaB[[#This Row],[Data Fim Planej.]]-tbl_PlanilhaB[[#This Row],[Data Início Planej.]])</f>
        <v>5</v>
      </c>
      <c r="Q43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437" spans="1:17" ht="27">
      <c r="A437" s="62" t="s">
        <v>1162</v>
      </c>
      <c r="B437" s="26" t="s">
        <v>382</v>
      </c>
      <c r="C437" s="26" t="s">
        <v>1128</v>
      </c>
      <c r="D437" s="34" t="s">
        <v>146</v>
      </c>
      <c r="E437" s="35">
        <v>45958</v>
      </c>
      <c r="F437" s="36">
        <v>2</v>
      </c>
      <c r="G437" s="40">
        <f t="shared" si="40"/>
        <v>45960</v>
      </c>
      <c r="H437" s="35">
        <v>45958</v>
      </c>
      <c r="I437" s="36">
        <v>2</v>
      </c>
      <c r="J437" s="29">
        <f t="shared" si="41"/>
        <v>45960</v>
      </c>
      <c r="K437" s="37">
        <v>1</v>
      </c>
      <c r="L437" s="28" t="str">
        <f ca="1">IF(K437=1,"Concluído",IF(AND(tbl_PlanilhaB[[#This Row],[% Finalizado]]=0,tbl_PlanilhaB[[#This Row],[Data Início Planej.]]&gt;=TODAY()),"Não iniciado",IF(OR(AND(tbl_PlanilhaB[[#This Row],[% Finalizado]]=0,tbl_PlanilhaB[[#This Row],[Data Início Planej.]]&lt;=TODAY()),G437&lt;TODAY()),"Atrasado",IF(AND(H437="",E437&lt;&gt;"",E437&lt;=TODAY()),"Atrasado","Em andamento"))))</f>
        <v>Concluído</v>
      </c>
      <c r="M437" s="53"/>
      <c r="N437" s="54"/>
      <c r="O437" s="38">
        <f>tbl_PlanilhaB[[#This Row],[Data Fim Planej.]]-tbl_PlanilhaB[[#This Row],[Data Início Planej.]]</f>
        <v>2</v>
      </c>
      <c r="P437" s="38">
        <f>IFERROR(tbl_PlanilhaB[[#This Row],[Data Fim Real]]-tbl_PlanilhaB[[#This Row],[Data Início Real]],tbl_PlanilhaB[[#This Row],[Data Fim Planej.]]-tbl_PlanilhaB[[#This Row],[Data Início Planej.]])</f>
        <v>2</v>
      </c>
      <c r="Q43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438" spans="1:17" ht="27">
      <c r="A438" s="62" t="s">
        <v>1163</v>
      </c>
      <c r="B438" s="26" t="s">
        <v>383</v>
      </c>
      <c r="C438" s="26" t="s">
        <v>328</v>
      </c>
      <c r="D438" s="34" t="s">
        <v>146</v>
      </c>
      <c r="E438" s="35">
        <v>45958</v>
      </c>
      <c r="F438" s="36">
        <v>2</v>
      </c>
      <c r="G438" s="40">
        <f t="shared" si="40"/>
        <v>45960</v>
      </c>
      <c r="H438" s="35">
        <v>45958</v>
      </c>
      <c r="I438" s="36">
        <v>2</v>
      </c>
      <c r="J438" s="29">
        <f t="shared" si="41"/>
        <v>45960</v>
      </c>
      <c r="K438" s="37">
        <v>1</v>
      </c>
      <c r="L438" s="28" t="str">
        <f ca="1">IF(K438=1,"Concluído",IF(AND(tbl_PlanilhaB[[#This Row],[% Finalizado]]=0,tbl_PlanilhaB[[#This Row],[Data Início Planej.]]&gt;=TODAY()),"Não iniciado",IF(OR(AND(tbl_PlanilhaB[[#This Row],[% Finalizado]]=0,tbl_PlanilhaB[[#This Row],[Data Início Planej.]]&lt;=TODAY()),G438&lt;TODAY()),"Atrasado",IF(AND(H438="",E438&lt;&gt;"",E438&lt;=TODAY()),"Atrasado","Em andamento"))))</f>
        <v>Concluído</v>
      </c>
      <c r="M438" s="53"/>
      <c r="N438" s="54"/>
      <c r="O438" s="38">
        <f>tbl_PlanilhaB[[#This Row],[Data Fim Planej.]]-tbl_PlanilhaB[[#This Row],[Data Início Planej.]]</f>
        <v>2</v>
      </c>
      <c r="P438" s="38">
        <f>IFERROR(tbl_PlanilhaB[[#This Row],[Data Fim Real]]-tbl_PlanilhaB[[#This Row],[Data Início Real]],tbl_PlanilhaB[[#This Row],[Data Fim Planej.]]-tbl_PlanilhaB[[#This Row],[Data Início Planej.]])</f>
        <v>2</v>
      </c>
      <c r="Q43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439" spans="1:17" ht="44.25" customHeight="1">
      <c r="A439" s="62" t="s">
        <v>1164</v>
      </c>
      <c r="B439" s="67" t="s">
        <v>387</v>
      </c>
      <c r="C439" s="26" t="s">
        <v>380</v>
      </c>
      <c r="D439" s="34" t="s">
        <v>146</v>
      </c>
      <c r="E439" s="35">
        <v>45961</v>
      </c>
      <c r="F439" s="36">
        <v>2</v>
      </c>
      <c r="G439" s="40">
        <f t="shared" si="40"/>
        <v>45965</v>
      </c>
      <c r="H439" s="35">
        <v>45961</v>
      </c>
      <c r="I439" s="36">
        <v>2</v>
      </c>
      <c r="J439" s="29">
        <f t="shared" si="41"/>
        <v>45965</v>
      </c>
      <c r="K439" s="37">
        <v>1</v>
      </c>
      <c r="L439" s="28" t="str">
        <f ca="1">IF(K439=1,"Concluído",IF(AND(tbl_PlanilhaB[[#This Row],[% Finalizado]]=0,tbl_PlanilhaB[[#This Row],[Data Início Planej.]]&gt;=TODAY()),"Não iniciado",IF(OR(AND(tbl_PlanilhaB[[#This Row],[% Finalizado]]=0,tbl_PlanilhaB[[#This Row],[Data Início Planej.]]&lt;=TODAY()),G439&lt;TODAY()),"Atrasado",IF(AND(H439="",E439&lt;&gt;"",E439&lt;=TODAY()),"Atrasado","Em andamento"))))</f>
        <v>Concluído</v>
      </c>
      <c r="M439" s="53"/>
      <c r="N439" s="54"/>
      <c r="O439" s="38">
        <f>tbl_PlanilhaB[[#This Row],[Data Fim Planej.]]-tbl_PlanilhaB[[#This Row],[Data Início Planej.]]</f>
        <v>4</v>
      </c>
      <c r="P439" s="38">
        <f>IFERROR(tbl_PlanilhaB[[#This Row],[Data Fim Real]]-tbl_PlanilhaB[[#This Row],[Data Início Real]],tbl_PlanilhaB[[#This Row],[Data Fim Planej.]]-tbl_PlanilhaB[[#This Row],[Data Início Planej.]])</f>
        <v>4</v>
      </c>
      <c r="Q43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440" spans="1:17" ht="40.5">
      <c r="A440" s="62" t="s">
        <v>1165</v>
      </c>
      <c r="B440" s="26" t="s">
        <v>366</v>
      </c>
      <c r="C440" s="26" t="s">
        <v>1166</v>
      </c>
      <c r="D440" s="34" t="s">
        <v>237</v>
      </c>
      <c r="E440" s="35">
        <v>45965</v>
      </c>
      <c r="F440" s="36">
        <v>20</v>
      </c>
      <c r="G440" s="40">
        <f t="shared" si="40"/>
        <v>45993</v>
      </c>
      <c r="H440" s="35">
        <v>45965</v>
      </c>
      <c r="I440" s="36">
        <v>20</v>
      </c>
      <c r="J440" s="29">
        <f>IF(I440="","",WORKDAY(H440,I440))</f>
        <v>45993</v>
      </c>
      <c r="K440" s="37">
        <v>1</v>
      </c>
      <c r="L440" s="28" t="str">
        <f ca="1">IF(K440=1,"Concluído",IF(AND(tbl_PlanilhaB[[#This Row],[% Finalizado]]=0,tbl_PlanilhaB[[#This Row],[Data Início Planej.]]&gt;=TODAY()),"Não iniciado",IF(OR(AND(tbl_PlanilhaB[[#This Row],[% Finalizado]]=0,tbl_PlanilhaB[[#This Row],[Data Início Planej.]]&lt;=TODAY()),G440&lt;TODAY()),"Atrasado",IF(AND(H440="",E440&lt;&gt;"",E440&lt;=TODAY()),"Atrasado","Em andamento"))))</f>
        <v>Concluído</v>
      </c>
      <c r="M440" s="53"/>
      <c r="N440" s="54"/>
      <c r="O440" s="38">
        <f>tbl_PlanilhaB[[#This Row],[Data Fim Planej.]]-tbl_PlanilhaB[[#This Row],[Data Início Planej.]]</f>
        <v>28</v>
      </c>
      <c r="P440" s="38">
        <f>IFERROR(tbl_PlanilhaB[[#This Row],[Data Fim Real]]-tbl_PlanilhaB[[#This Row],[Data Início Real]],tbl_PlanilhaB[[#This Row],[Data Fim Planej.]]-tbl_PlanilhaB[[#This Row],[Data Início Planej.]])</f>
        <v>28</v>
      </c>
      <c r="Q44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28</v>
      </c>
    </row>
    <row r="441" spans="1:17" ht="54">
      <c r="A441" s="62" t="s">
        <v>1167</v>
      </c>
      <c r="B441" s="26" t="s">
        <v>388</v>
      </c>
      <c r="C441" s="26" t="s">
        <v>389</v>
      </c>
      <c r="D441" s="34" t="s">
        <v>1168</v>
      </c>
      <c r="E441" s="35">
        <v>45972</v>
      </c>
      <c r="F441" s="36">
        <v>2</v>
      </c>
      <c r="G441" s="40">
        <f t="shared" si="40"/>
        <v>45974</v>
      </c>
      <c r="H441" s="35">
        <v>45972</v>
      </c>
      <c r="I441" s="36">
        <v>1</v>
      </c>
      <c r="J441" s="29">
        <f t="shared" si="41"/>
        <v>45973</v>
      </c>
      <c r="K441" s="37">
        <v>1</v>
      </c>
      <c r="L441" s="28" t="str">
        <f ca="1">IF(K441=1,"Concluído",IF(AND(tbl_PlanilhaB[[#This Row],[% Finalizado]]=0,tbl_PlanilhaB[[#This Row],[Data Início Planej.]]&gt;=TODAY()),"Não iniciado",IF(OR(AND(tbl_PlanilhaB[[#This Row],[% Finalizado]]=0,tbl_PlanilhaB[[#This Row],[Data Início Planej.]]&lt;=TODAY()),G441&lt;TODAY()),"Atrasado",IF(AND(H441="",E441&lt;&gt;"",E441&lt;=TODAY()),"Atrasado","Em andamento"))))</f>
        <v>Concluído</v>
      </c>
      <c r="M441" s="53"/>
      <c r="N441" s="54"/>
      <c r="O441" s="38">
        <f>tbl_PlanilhaB[[#This Row],[Data Fim Planej.]]-tbl_PlanilhaB[[#This Row],[Data Início Planej.]]</f>
        <v>2</v>
      </c>
      <c r="P441" s="38">
        <f>IFERROR(tbl_PlanilhaB[[#This Row],[Data Fim Real]]-tbl_PlanilhaB[[#This Row],[Data Início Real]],tbl_PlanilhaB[[#This Row],[Data Fim Planej.]]-tbl_PlanilhaB[[#This Row],[Data Início Planej.]])</f>
        <v>1</v>
      </c>
      <c r="Q44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42" spans="1:17" ht="27">
      <c r="A442" s="62" t="s">
        <v>1169</v>
      </c>
      <c r="B442" s="26" t="s">
        <v>390</v>
      </c>
      <c r="C442" s="26" t="s">
        <v>1170</v>
      </c>
      <c r="D442" s="34" t="s">
        <v>237</v>
      </c>
      <c r="E442" s="35">
        <v>46001</v>
      </c>
      <c r="F442" s="36">
        <v>1</v>
      </c>
      <c r="G442" s="40">
        <f>IF(F442="","",WORKDAY(E442,F442))</f>
        <v>46002</v>
      </c>
      <c r="H442" s="35">
        <v>46001</v>
      </c>
      <c r="I442" s="36">
        <v>1</v>
      </c>
      <c r="J442" s="29">
        <f t="shared" si="41"/>
        <v>46002</v>
      </c>
      <c r="K442" s="37">
        <v>1</v>
      </c>
      <c r="L442" s="28" t="str">
        <f ca="1">IF(K442=1,"Concluído",IF(AND(tbl_PlanilhaB[[#This Row],[% Finalizado]]=0,tbl_PlanilhaB[[#This Row],[Data Início Planej.]]&gt;=TODAY()),"Não iniciado",IF(OR(AND(tbl_PlanilhaB[[#This Row],[% Finalizado]]=0,tbl_PlanilhaB[[#This Row],[Data Início Planej.]]&lt;=TODAY()),G442&lt;TODAY()),"Atrasado",IF(AND(H442="",E442&lt;&gt;"",E442&lt;=TODAY()),"Atrasado","Em andamento"))))</f>
        <v>Concluído</v>
      </c>
      <c r="M442" s="53"/>
      <c r="N442" s="54"/>
      <c r="O442" s="38">
        <f>tbl_PlanilhaB[[#This Row],[Data Fim Planej.]]-tbl_PlanilhaB[[#This Row],[Data Início Planej.]]</f>
        <v>1</v>
      </c>
      <c r="P442" s="38">
        <f>IFERROR(tbl_PlanilhaB[[#This Row],[Data Fim Real]]-tbl_PlanilhaB[[#This Row],[Data Início Real]],tbl_PlanilhaB[[#This Row],[Data Fim Planej.]]-tbl_PlanilhaB[[#This Row],[Data Início Planej.]])</f>
        <v>1</v>
      </c>
      <c r="Q44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43" spans="1:17" ht="27">
      <c r="A443" s="62" t="s">
        <v>1171</v>
      </c>
      <c r="B443" s="26" t="s">
        <v>390</v>
      </c>
      <c r="C443" s="26" t="s">
        <v>1172</v>
      </c>
      <c r="D443" s="34" t="s">
        <v>237</v>
      </c>
      <c r="E443" s="35">
        <v>46001</v>
      </c>
      <c r="F443" s="36">
        <v>1</v>
      </c>
      <c r="G443" s="40">
        <f>IF(F443="","",WORKDAY(E443,F443))</f>
        <v>46002</v>
      </c>
      <c r="H443" s="35">
        <v>46001</v>
      </c>
      <c r="I443" s="36">
        <v>1</v>
      </c>
      <c r="J443" s="29">
        <f t="shared" si="41"/>
        <v>46002</v>
      </c>
      <c r="K443" s="37">
        <v>1</v>
      </c>
      <c r="L443" s="28" t="str">
        <f ca="1">IF(K443=1,"Concluído",IF(AND(tbl_PlanilhaB[[#This Row],[% Finalizado]]=0,tbl_PlanilhaB[[#This Row],[Data Início Planej.]]&gt;=TODAY()),"Não iniciado",IF(OR(AND(tbl_PlanilhaB[[#This Row],[% Finalizado]]=0,tbl_PlanilhaB[[#This Row],[Data Início Planej.]]&lt;=TODAY()),G443&lt;TODAY()),"Atrasado",IF(AND(H443="",E443&lt;&gt;"",E443&lt;=TODAY()),"Atrasado","Em andamento"))))</f>
        <v>Concluído</v>
      </c>
      <c r="M443" s="53"/>
      <c r="N443" s="54"/>
      <c r="O443" s="38">
        <f>tbl_PlanilhaB[[#This Row],[Data Fim Planej.]]-tbl_PlanilhaB[[#This Row],[Data Início Planej.]]</f>
        <v>1</v>
      </c>
      <c r="P443" s="38">
        <f>IFERROR(tbl_PlanilhaB[[#This Row],[Data Fim Real]]-tbl_PlanilhaB[[#This Row],[Data Início Real]],tbl_PlanilhaB[[#This Row],[Data Fim Planej.]]-tbl_PlanilhaB[[#This Row],[Data Início Planej.]])</f>
        <v>1</v>
      </c>
      <c r="Q44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44" spans="1:17" ht="27">
      <c r="A444" s="62" t="s">
        <v>1173</v>
      </c>
      <c r="B444" s="74" t="s">
        <v>392</v>
      </c>
      <c r="C444" s="26"/>
      <c r="D444" s="34" t="s">
        <v>1168</v>
      </c>
      <c r="E444" s="35">
        <v>46013</v>
      </c>
      <c r="F444" s="36">
        <v>20</v>
      </c>
      <c r="G444" s="40">
        <f t="shared" si="40"/>
        <v>46041</v>
      </c>
      <c r="H444" s="35">
        <v>46013</v>
      </c>
      <c r="I444" s="36">
        <v>1</v>
      </c>
      <c r="J444" s="29">
        <f t="shared" si="41"/>
        <v>46014</v>
      </c>
      <c r="K444" s="37">
        <v>0.1</v>
      </c>
      <c r="L444" s="28" t="str">
        <f ca="1">IF(K444=1,"Concluído",IF(AND(tbl_PlanilhaB[[#This Row],[% Finalizado]]=0,tbl_PlanilhaB[[#This Row],[Data Início Planej.]]&gt;=TODAY()),"Não iniciado",IF(OR(AND(tbl_PlanilhaB[[#This Row],[% Finalizado]]=0,tbl_PlanilhaB[[#This Row],[Data Início Planej.]]&lt;=TODAY()),G444&lt;TODAY()),"Atrasado",IF(AND(H444="",E444&lt;&gt;"",E444&lt;=TODAY()),"Atrasado","Em andamento"))))</f>
        <v>Atrasado</v>
      </c>
      <c r="M444" s="53"/>
      <c r="N444" s="54"/>
      <c r="O444" s="38">
        <f>tbl_PlanilhaB[[#This Row],[Data Fim Planej.]]-tbl_PlanilhaB[[#This Row],[Data Início Planej.]]</f>
        <v>28</v>
      </c>
      <c r="P444" s="38">
        <f>IFERROR(tbl_PlanilhaB[[#This Row],[Data Fim Real]]-tbl_PlanilhaB[[#This Row],[Data Início Real]],tbl_PlanilhaB[[#This Row],[Data Fim Planej.]]-tbl_PlanilhaB[[#This Row],[Data Início Planej.]])</f>
        <v>1</v>
      </c>
      <c r="Q44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45" spans="1:17">
      <c r="A445" s="62" t="s">
        <v>1174</v>
      </c>
      <c r="B445" s="26" t="s">
        <v>395</v>
      </c>
      <c r="C445" s="26" t="s">
        <v>1128</v>
      </c>
      <c r="D445" s="34" t="s">
        <v>146</v>
      </c>
      <c r="E445" s="35">
        <v>45965</v>
      </c>
      <c r="F445" s="36">
        <v>2</v>
      </c>
      <c r="G445" s="40">
        <f t="shared" si="40"/>
        <v>45967</v>
      </c>
      <c r="H445" s="35">
        <v>45965</v>
      </c>
      <c r="I445" s="36">
        <v>2</v>
      </c>
      <c r="J445" s="29">
        <f t="shared" si="41"/>
        <v>45967</v>
      </c>
      <c r="K445" s="37">
        <v>1</v>
      </c>
      <c r="L445" s="28" t="str">
        <f ca="1">IF(K445=1,"Concluído",IF(AND(tbl_PlanilhaB[[#This Row],[% Finalizado]]=0,tbl_PlanilhaB[[#This Row],[Data Início Planej.]]&gt;=TODAY()),"Não iniciado",IF(OR(AND(tbl_PlanilhaB[[#This Row],[% Finalizado]]=0,tbl_PlanilhaB[[#This Row],[Data Início Planej.]]&lt;=TODAY()),G445&lt;TODAY()),"Atrasado",IF(AND(H445="",E445&lt;&gt;"",E445&lt;=TODAY()),"Atrasado","Em andamento"))))</f>
        <v>Concluído</v>
      </c>
      <c r="M445" s="53"/>
      <c r="N445" s="54"/>
      <c r="O445" s="38">
        <f>tbl_PlanilhaB[[#This Row],[Data Fim Planej.]]-tbl_PlanilhaB[[#This Row],[Data Início Planej.]]</f>
        <v>2</v>
      </c>
      <c r="P445" s="38">
        <f>IFERROR(tbl_PlanilhaB[[#This Row],[Data Fim Real]]-tbl_PlanilhaB[[#This Row],[Data Início Real]],tbl_PlanilhaB[[#This Row],[Data Fim Planej.]]-tbl_PlanilhaB[[#This Row],[Data Início Planej.]])</f>
        <v>2</v>
      </c>
      <c r="Q44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446" spans="1:17">
      <c r="A446" s="62" t="s">
        <v>1175</v>
      </c>
      <c r="B446" s="26" t="s">
        <v>396</v>
      </c>
      <c r="C446" s="26" t="s">
        <v>1128</v>
      </c>
      <c r="D446" s="34" t="s">
        <v>146</v>
      </c>
      <c r="E446" s="35">
        <v>45967</v>
      </c>
      <c r="F446" s="36">
        <v>5</v>
      </c>
      <c r="G446" s="40">
        <f t="shared" ref="G446:G465" si="42">IF(F446="","",WORKDAY(E446,F446))</f>
        <v>45974</v>
      </c>
      <c r="H446" s="35">
        <v>45967</v>
      </c>
      <c r="I446" s="36">
        <v>5</v>
      </c>
      <c r="J446" s="29">
        <f t="shared" ref="J446:J465" si="43">IF(I446="","",WORKDAY(H446,I446))</f>
        <v>45974</v>
      </c>
      <c r="K446" s="37">
        <v>1</v>
      </c>
      <c r="L446" s="28" t="str">
        <f ca="1">IF(K446=1,"Concluído",IF(AND(tbl_PlanilhaB[[#This Row],[% Finalizado]]=0,tbl_PlanilhaB[[#This Row],[Data Início Planej.]]&gt;=TODAY()),"Não iniciado",IF(OR(AND(tbl_PlanilhaB[[#This Row],[% Finalizado]]=0,tbl_PlanilhaB[[#This Row],[Data Início Planej.]]&lt;=TODAY()),G446&lt;TODAY()),"Atrasado",IF(AND(H446="",E446&lt;&gt;"",E446&lt;=TODAY()),"Atrasado","Em andamento"))))</f>
        <v>Concluído</v>
      </c>
      <c r="M446" s="53"/>
      <c r="N446" s="54"/>
      <c r="O446" s="38">
        <f>tbl_PlanilhaB[[#This Row],[Data Fim Planej.]]-tbl_PlanilhaB[[#This Row],[Data Início Planej.]]</f>
        <v>7</v>
      </c>
      <c r="P446" s="38">
        <f>IFERROR(tbl_PlanilhaB[[#This Row],[Data Fim Real]]-tbl_PlanilhaB[[#This Row],[Data Início Real]],tbl_PlanilhaB[[#This Row],[Data Fim Planej.]]-tbl_PlanilhaB[[#This Row],[Data Início Planej.]])</f>
        <v>7</v>
      </c>
      <c r="Q44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447" spans="1:17">
      <c r="A447" s="62" t="s">
        <v>1176</v>
      </c>
      <c r="B447" s="26" t="s">
        <v>397</v>
      </c>
      <c r="C447" s="26" t="s">
        <v>1128</v>
      </c>
      <c r="D447" s="34" t="s">
        <v>146</v>
      </c>
      <c r="E447" s="35">
        <v>45971</v>
      </c>
      <c r="F447" s="36">
        <v>3</v>
      </c>
      <c r="G447" s="40">
        <f t="shared" si="42"/>
        <v>45974</v>
      </c>
      <c r="H447" s="35">
        <v>45971</v>
      </c>
      <c r="I447" s="36">
        <v>3</v>
      </c>
      <c r="J447" s="29">
        <f t="shared" si="43"/>
        <v>45974</v>
      </c>
      <c r="K447" s="37">
        <v>1</v>
      </c>
      <c r="L447" s="28" t="str">
        <f ca="1">IF(K447=1,"Concluído",IF(AND(tbl_PlanilhaB[[#This Row],[% Finalizado]]=0,tbl_PlanilhaB[[#This Row],[Data Início Planej.]]&gt;=TODAY()),"Não iniciado",IF(OR(AND(tbl_PlanilhaB[[#This Row],[% Finalizado]]=0,tbl_PlanilhaB[[#This Row],[Data Início Planej.]]&lt;=TODAY()),G447&lt;TODAY()),"Atrasado",IF(AND(H447="",E447&lt;&gt;"",E447&lt;=TODAY()),"Atrasado","Em andamento"))))</f>
        <v>Concluído</v>
      </c>
      <c r="M447" s="53"/>
      <c r="N447" s="54"/>
      <c r="O447" s="38">
        <f>tbl_PlanilhaB[[#This Row],[Data Fim Planej.]]-tbl_PlanilhaB[[#This Row],[Data Início Planej.]]</f>
        <v>3</v>
      </c>
      <c r="P447" s="38">
        <f>IFERROR(tbl_PlanilhaB[[#This Row],[Data Fim Real]]-tbl_PlanilhaB[[#This Row],[Data Início Real]],tbl_PlanilhaB[[#This Row],[Data Fim Planej.]]-tbl_PlanilhaB[[#This Row],[Data Início Planej.]])</f>
        <v>3</v>
      </c>
      <c r="Q44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448" spans="1:17">
      <c r="A448" s="62" t="s">
        <v>1177</v>
      </c>
      <c r="B448" s="73" t="s">
        <v>398</v>
      </c>
      <c r="C448" s="26" t="s">
        <v>1128</v>
      </c>
      <c r="D448" s="34" t="s">
        <v>146</v>
      </c>
      <c r="E448" s="35">
        <v>45971</v>
      </c>
      <c r="F448" s="36">
        <v>3</v>
      </c>
      <c r="G448" s="40">
        <f t="shared" si="42"/>
        <v>45974</v>
      </c>
      <c r="H448" s="35">
        <v>45971</v>
      </c>
      <c r="I448" s="36">
        <v>3</v>
      </c>
      <c r="J448" s="29">
        <f t="shared" si="43"/>
        <v>45974</v>
      </c>
      <c r="K448" s="37">
        <v>1</v>
      </c>
      <c r="L448" s="28" t="str">
        <f ca="1">IF(K448=1,"Concluído",IF(AND(tbl_PlanilhaB[[#This Row],[% Finalizado]]=0,tbl_PlanilhaB[[#This Row],[Data Início Planej.]]&gt;=TODAY()),"Não iniciado",IF(OR(AND(tbl_PlanilhaB[[#This Row],[% Finalizado]]=0,tbl_PlanilhaB[[#This Row],[Data Início Planej.]]&lt;=TODAY()),G448&lt;TODAY()),"Atrasado",IF(AND(H448="",E448&lt;&gt;"",E448&lt;=TODAY()),"Atrasado","Em andamento"))))</f>
        <v>Concluído</v>
      </c>
      <c r="M448" s="53"/>
      <c r="N448" s="54"/>
      <c r="O448" s="38">
        <f>tbl_PlanilhaB[[#This Row],[Data Fim Planej.]]-tbl_PlanilhaB[[#This Row],[Data Início Planej.]]</f>
        <v>3</v>
      </c>
      <c r="P448" s="38">
        <f>IFERROR(tbl_PlanilhaB[[#This Row],[Data Fim Real]]-tbl_PlanilhaB[[#This Row],[Data Início Real]],tbl_PlanilhaB[[#This Row],[Data Fim Planej.]]-tbl_PlanilhaB[[#This Row],[Data Início Planej.]])</f>
        <v>3</v>
      </c>
      <c r="Q44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449" spans="1:17">
      <c r="A449" s="62" t="s">
        <v>1178</v>
      </c>
      <c r="B449" s="26" t="s">
        <v>399</v>
      </c>
      <c r="C449" s="26" t="s">
        <v>1128</v>
      </c>
      <c r="D449" s="34" t="s">
        <v>146</v>
      </c>
      <c r="E449" s="35">
        <v>45973</v>
      </c>
      <c r="F449" s="36">
        <v>5</v>
      </c>
      <c r="G449" s="40">
        <f t="shared" si="42"/>
        <v>45980</v>
      </c>
      <c r="H449" s="35">
        <v>45980</v>
      </c>
      <c r="I449" s="36">
        <v>5</v>
      </c>
      <c r="J449" s="29">
        <f t="shared" si="43"/>
        <v>45987</v>
      </c>
      <c r="K449" s="37">
        <v>1</v>
      </c>
      <c r="L449" s="28" t="str">
        <f ca="1">IF(K449=1,"Concluído",IF(AND(tbl_PlanilhaB[[#This Row],[% Finalizado]]=0,tbl_PlanilhaB[[#This Row],[Data Início Planej.]]&gt;=TODAY()),"Não iniciado",IF(OR(AND(tbl_PlanilhaB[[#This Row],[% Finalizado]]=0,tbl_PlanilhaB[[#This Row],[Data Início Planej.]]&lt;=TODAY()),G449&lt;TODAY()),"Atrasado",IF(AND(H449="",E449&lt;&gt;"",E449&lt;=TODAY()),"Atrasado","Em andamento"))))</f>
        <v>Concluído</v>
      </c>
      <c r="M449" s="53"/>
      <c r="N449" s="54"/>
      <c r="O449" s="38">
        <f>tbl_PlanilhaB[[#This Row],[Data Fim Planej.]]-tbl_PlanilhaB[[#This Row],[Data Início Planej.]]</f>
        <v>7</v>
      </c>
      <c r="P449" s="38">
        <f>IFERROR(tbl_PlanilhaB[[#This Row],[Data Fim Real]]-tbl_PlanilhaB[[#This Row],[Data Início Real]],tbl_PlanilhaB[[#This Row],[Data Fim Planej.]]-tbl_PlanilhaB[[#This Row],[Data Início Planej.]])</f>
        <v>7</v>
      </c>
      <c r="Q44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450" spans="1:17">
      <c r="A450" s="62" t="s">
        <v>1179</v>
      </c>
      <c r="B450" s="26" t="s">
        <v>400</v>
      </c>
      <c r="C450" s="26" t="s">
        <v>1128</v>
      </c>
      <c r="D450" s="34" t="s">
        <v>146</v>
      </c>
      <c r="E450" s="35">
        <v>45978</v>
      </c>
      <c r="F450" s="36">
        <v>5</v>
      </c>
      <c r="G450" s="40">
        <f t="shared" si="42"/>
        <v>45985</v>
      </c>
      <c r="H450" s="35">
        <v>45978</v>
      </c>
      <c r="I450" s="36">
        <v>5</v>
      </c>
      <c r="J450" s="29">
        <f t="shared" si="43"/>
        <v>45985</v>
      </c>
      <c r="K450" s="37">
        <v>1</v>
      </c>
      <c r="L450" s="28" t="str">
        <f ca="1">IF(K450=1,"Concluído",IF(AND(tbl_PlanilhaB[[#This Row],[% Finalizado]]=0,tbl_PlanilhaB[[#This Row],[Data Início Planej.]]&gt;=TODAY()),"Não iniciado",IF(OR(AND(tbl_PlanilhaB[[#This Row],[% Finalizado]]=0,tbl_PlanilhaB[[#This Row],[Data Início Planej.]]&lt;=TODAY()),G450&lt;TODAY()),"Atrasado",IF(AND(H450="",E450&lt;&gt;"",E450&lt;=TODAY()),"Atrasado","Em andamento"))))</f>
        <v>Concluído</v>
      </c>
      <c r="M450" s="53"/>
      <c r="N450" s="54"/>
      <c r="O450" s="38">
        <f>tbl_PlanilhaB[[#This Row],[Data Fim Planej.]]-tbl_PlanilhaB[[#This Row],[Data Início Planej.]]</f>
        <v>7</v>
      </c>
      <c r="P450" s="38">
        <f>IFERROR(tbl_PlanilhaB[[#This Row],[Data Fim Real]]-tbl_PlanilhaB[[#This Row],[Data Início Real]],tbl_PlanilhaB[[#This Row],[Data Fim Planej.]]-tbl_PlanilhaB[[#This Row],[Data Início Planej.]])</f>
        <v>7</v>
      </c>
      <c r="Q45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451" spans="1:17">
      <c r="A451" s="62" t="s">
        <v>1180</v>
      </c>
      <c r="B451" s="26" t="s">
        <v>401</v>
      </c>
      <c r="C451" s="26" t="s">
        <v>1128</v>
      </c>
      <c r="D451" s="34" t="s">
        <v>146</v>
      </c>
      <c r="E451" s="35">
        <v>45981</v>
      </c>
      <c r="F451" s="36">
        <v>3</v>
      </c>
      <c r="G451" s="40">
        <f t="shared" si="42"/>
        <v>45986</v>
      </c>
      <c r="H451" s="35">
        <v>45981</v>
      </c>
      <c r="I451" s="36">
        <v>3</v>
      </c>
      <c r="J451" s="29">
        <f t="shared" si="43"/>
        <v>45986</v>
      </c>
      <c r="K451" s="37">
        <v>1</v>
      </c>
      <c r="L451" s="28" t="str">
        <f ca="1">IF(K451=1,"Concluído",IF(AND(tbl_PlanilhaB[[#This Row],[% Finalizado]]=0,tbl_PlanilhaB[[#This Row],[Data Início Planej.]]&gt;=TODAY()),"Não iniciado",IF(OR(AND(tbl_PlanilhaB[[#This Row],[% Finalizado]]=0,tbl_PlanilhaB[[#This Row],[Data Início Planej.]]&lt;=TODAY()),G451&lt;TODAY()),"Atrasado",IF(AND(H451="",E451&lt;&gt;"",E451&lt;=TODAY()),"Atrasado","Em andamento"))))</f>
        <v>Concluído</v>
      </c>
      <c r="M451" s="53"/>
      <c r="N451" s="54"/>
      <c r="O451" s="38">
        <f>tbl_PlanilhaB[[#This Row],[Data Fim Planej.]]-tbl_PlanilhaB[[#This Row],[Data Início Planej.]]</f>
        <v>5</v>
      </c>
      <c r="P451" s="38">
        <f>IFERROR(tbl_PlanilhaB[[#This Row],[Data Fim Real]]-tbl_PlanilhaB[[#This Row],[Data Início Real]],tbl_PlanilhaB[[#This Row],[Data Fim Planej.]]-tbl_PlanilhaB[[#This Row],[Data Início Planej.]])</f>
        <v>5</v>
      </c>
      <c r="Q45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452" spans="1:17">
      <c r="A452" s="62" t="s">
        <v>1181</v>
      </c>
      <c r="B452" s="26" t="s">
        <v>402</v>
      </c>
      <c r="C452" s="26" t="s">
        <v>1128</v>
      </c>
      <c r="D452" s="34" t="s">
        <v>146</v>
      </c>
      <c r="E452" s="35">
        <v>45985</v>
      </c>
      <c r="F452" s="36">
        <v>3</v>
      </c>
      <c r="G452" s="40">
        <f t="shared" si="42"/>
        <v>45988</v>
      </c>
      <c r="H452" s="35">
        <v>45985</v>
      </c>
      <c r="I452" s="36">
        <v>3</v>
      </c>
      <c r="J452" s="29">
        <f t="shared" si="43"/>
        <v>45988</v>
      </c>
      <c r="K452" s="37">
        <v>1</v>
      </c>
      <c r="L452" s="28" t="str">
        <f ca="1">IF(K452=1,"Concluído",IF(AND(tbl_PlanilhaB[[#This Row],[% Finalizado]]=0,tbl_PlanilhaB[[#This Row],[Data Início Planej.]]&gt;=TODAY()),"Não iniciado",IF(OR(AND(tbl_PlanilhaB[[#This Row],[% Finalizado]]=0,tbl_PlanilhaB[[#This Row],[Data Início Planej.]]&lt;=TODAY()),G452&lt;TODAY()),"Atrasado",IF(AND(H452="",E452&lt;&gt;"",E452&lt;=TODAY()),"Atrasado","Em andamento"))))</f>
        <v>Concluído</v>
      </c>
      <c r="M452" s="53"/>
      <c r="N452" s="54"/>
      <c r="O452" s="38">
        <f>tbl_PlanilhaB[[#This Row],[Data Fim Planej.]]-tbl_PlanilhaB[[#This Row],[Data Início Planej.]]</f>
        <v>3</v>
      </c>
      <c r="P452" s="38">
        <f>IFERROR(tbl_PlanilhaB[[#This Row],[Data Fim Real]]-tbl_PlanilhaB[[#This Row],[Data Início Real]],tbl_PlanilhaB[[#This Row],[Data Fim Planej.]]-tbl_PlanilhaB[[#This Row],[Data Início Planej.]])</f>
        <v>3</v>
      </c>
      <c r="Q45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453" spans="1:17" ht="27">
      <c r="A453" s="62" t="s">
        <v>1182</v>
      </c>
      <c r="B453" s="26" t="s">
        <v>414</v>
      </c>
      <c r="C453" s="26" t="s">
        <v>1128</v>
      </c>
      <c r="D453" s="34" t="s">
        <v>146</v>
      </c>
      <c r="E453" s="35">
        <v>46010</v>
      </c>
      <c r="F453" s="36">
        <v>3</v>
      </c>
      <c r="G453" s="40">
        <f t="shared" si="42"/>
        <v>46015</v>
      </c>
      <c r="H453" s="35">
        <v>46010</v>
      </c>
      <c r="I453" s="36">
        <v>3</v>
      </c>
      <c r="J453" s="29">
        <f t="shared" si="43"/>
        <v>46015</v>
      </c>
      <c r="K453" s="37">
        <v>1</v>
      </c>
      <c r="L453" s="28" t="str">
        <f ca="1">IF(K453=1,"Concluído",IF(AND(tbl_PlanilhaB[[#This Row],[% Finalizado]]=0,tbl_PlanilhaB[[#This Row],[Data Início Planej.]]&gt;=TODAY()),"Não iniciado",IF(OR(AND(tbl_PlanilhaB[[#This Row],[% Finalizado]]=0,tbl_PlanilhaB[[#This Row],[Data Início Planej.]]&lt;=TODAY()),G453&lt;TODAY()),"Atrasado",IF(AND(H453="",E453&lt;&gt;"",E453&lt;=TODAY()),"Atrasado","Em andamento"))))</f>
        <v>Concluído</v>
      </c>
      <c r="M453" s="53"/>
      <c r="N453" s="54"/>
      <c r="O453" s="38">
        <f>tbl_PlanilhaB[[#This Row],[Data Fim Planej.]]-tbl_PlanilhaB[[#This Row],[Data Início Planej.]]</f>
        <v>5</v>
      </c>
      <c r="P453" s="38">
        <f>IFERROR(tbl_PlanilhaB[[#This Row],[Data Fim Real]]-tbl_PlanilhaB[[#This Row],[Data Início Real]],tbl_PlanilhaB[[#This Row],[Data Fim Planej.]]-tbl_PlanilhaB[[#This Row],[Data Início Planej.]])</f>
        <v>5</v>
      </c>
      <c r="Q45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454" spans="1:17" ht="27">
      <c r="A454" s="62" t="s">
        <v>1183</v>
      </c>
      <c r="B454" s="26" t="s">
        <v>393</v>
      </c>
      <c r="C454" s="26" t="s">
        <v>1184</v>
      </c>
      <c r="D454" s="34" t="s">
        <v>202</v>
      </c>
      <c r="E454" s="35">
        <v>45980</v>
      </c>
      <c r="F454" s="36">
        <v>5</v>
      </c>
      <c r="G454" s="40">
        <f t="shared" si="42"/>
        <v>45987</v>
      </c>
      <c r="H454" s="35">
        <v>45980</v>
      </c>
      <c r="I454" s="36">
        <v>6</v>
      </c>
      <c r="J454" s="29">
        <f t="shared" si="43"/>
        <v>45988</v>
      </c>
      <c r="K454" s="37">
        <v>1</v>
      </c>
      <c r="L454" s="28" t="str">
        <f ca="1">IF(K454=1,"Concluído",IF(AND(tbl_PlanilhaB[[#This Row],[% Finalizado]]=0,tbl_PlanilhaB[[#This Row],[Data Início Planej.]]&gt;=TODAY()),"Não iniciado",IF(OR(AND(tbl_PlanilhaB[[#This Row],[% Finalizado]]=0,tbl_PlanilhaB[[#This Row],[Data Início Planej.]]&lt;=TODAY()),G454&lt;TODAY()),"Atrasado",IF(AND(H454="",E454&lt;&gt;"",E454&lt;=TODAY()),"Atrasado","Em andamento"))))</f>
        <v>Concluído</v>
      </c>
      <c r="M454" s="53"/>
      <c r="N454" s="54"/>
      <c r="O454" s="38">
        <f>tbl_PlanilhaB[[#This Row],[Data Fim Planej.]]-tbl_PlanilhaB[[#This Row],[Data Início Planej.]]</f>
        <v>7</v>
      </c>
      <c r="P454" s="38">
        <f>IFERROR(tbl_PlanilhaB[[#This Row],[Data Fim Real]]-tbl_PlanilhaB[[#This Row],[Data Início Real]],tbl_PlanilhaB[[#This Row],[Data Fim Planej.]]-tbl_PlanilhaB[[#This Row],[Data Início Planej.]])</f>
        <v>8</v>
      </c>
      <c r="Q45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8</v>
      </c>
    </row>
    <row r="455" spans="1:17">
      <c r="A455" s="62" t="s">
        <v>1185</v>
      </c>
      <c r="B455" s="73" t="s">
        <v>412</v>
      </c>
      <c r="C455" s="26" t="s">
        <v>1128</v>
      </c>
      <c r="D455" s="34" t="s">
        <v>146</v>
      </c>
      <c r="E455" s="35">
        <v>46002</v>
      </c>
      <c r="F455" s="36">
        <v>3</v>
      </c>
      <c r="G455" s="40">
        <f t="shared" si="42"/>
        <v>46007</v>
      </c>
      <c r="H455" s="35">
        <v>46002</v>
      </c>
      <c r="I455" s="36">
        <v>3</v>
      </c>
      <c r="J455" s="29">
        <f t="shared" si="43"/>
        <v>46007</v>
      </c>
      <c r="K455" s="37">
        <v>1</v>
      </c>
      <c r="L455" s="28" t="str">
        <f ca="1">IF(K455=1,"Concluído",IF(AND(tbl_PlanilhaB[[#This Row],[% Finalizado]]=0,tbl_PlanilhaB[[#This Row],[Data Início Planej.]]&gt;=TODAY()),"Não iniciado",IF(OR(AND(tbl_PlanilhaB[[#This Row],[% Finalizado]]=0,tbl_PlanilhaB[[#This Row],[Data Início Planej.]]&lt;=TODAY()),G455&lt;TODAY()),"Atrasado",IF(AND(H455="",E455&lt;&gt;"",E455&lt;=TODAY()),"Atrasado","Em andamento"))))</f>
        <v>Concluído</v>
      </c>
      <c r="M455" s="53"/>
      <c r="N455" s="54"/>
      <c r="O455" s="38">
        <f>tbl_PlanilhaB[[#This Row],[Data Fim Planej.]]-tbl_PlanilhaB[[#This Row],[Data Início Planej.]]</f>
        <v>5</v>
      </c>
      <c r="P455" s="38">
        <f>IFERROR(tbl_PlanilhaB[[#This Row],[Data Fim Real]]-tbl_PlanilhaB[[#This Row],[Data Início Real]],tbl_PlanilhaB[[#This Row],[Data Fim Planej.]]-tbl_PlanilhaB[[#This Row],[Data Início Planej.]])</f>
        <v>5</v>
      </c>
      <c r="Q45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456" spans="1:17" ht="40.5">
      <c r="A456" s="62" t="s">
        <v>1186</v>
      </c>
      <c r="B456" s="26" t="s">
        <v>393</v>
      </c>
      <c r="C456" s="26" t="s">
        <v>1187</v>
      </c>
      <c r="D456" s="34" t="s">
        <v>202</v>
      </c>
      <c r="E456" s="35">
        <v>45989</v>
      </c>
      <c r="F456" s="36">
        <v>2</v>
      </c>
      <c r="G456" s="40">
        <f t="shared" si="42"/>
        <v>45993</v>
      </c>
      <c r="H456" s="35">
        <v>45989</v>
      </c>
      <c r="I456" s="36">
        <v>2</v>
      </c>
      <c r="J456" s="29">
        <f t="shared" si="43"/>
        <v>45993</v>
      </c>
      <c r="K456" s="37">
        <v>1</v>
      </c>
      <c r="L456" s="28" t="str">
        <f ca="1">IF(K456=1,"Concluído",IF(AND(tbl_PlanilhaB[[#This Row],[% Finalizado]]=0,tbl_PlanilhaB[[#This Row],[Data Início Planej.]]&gt;=TODAY()),"Não iniciado",IF(OR(AND(tbl_PlanilhaB[[#This Row],[% Finalizado]]=0,tbl_PlanilhaB[[#This Row],[Data Início Planej.]]&lt;=TODAY()),G456&lt;TODAY()),"Atrasado",IF(AND(H456="",E456&lt;&gt;"",E456&lt;=TODAY()),"Atrasado","Em andamento"))))</f>
        <v>Concluído</v>
      </c>
      <c r="M456" s="53"/>
      <c r="N456" s="54"/>
      <c r="O456" s="38">
        <f>tbl_PlanilhaB[[#This Row],[Data Fim Planej.]]-tbl_PlanilhaB[[#This Row],[Data Início Planej.]]</f>
        <v>4</v>
      </c>
      <c r="P456" s="38">
        <f>IFERROR(tbl_PlanilhaB[[#This Row],[Data Fim Real]]-tbl_PlanilhaB[[#This Row],[Data Início Real]],tbl_PlanilhaB[[#This Row],[Data Fim Planej.]]-tbl_PlanilhaB[[#This Row],[Data Início Planej.]])</f>
        <v>4</v>
      </c>
      <c r="Q45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457" spans="1:17">
      <c r="A457" s="62" t="s">
        <v>1188</v>
      </c>
      <c r="B457" s="26" t="s">
        <v>410</v>
      </c>
      <c r="C457" s="26" t="s">
        <v>1128</v>
      </c>
      <c r="D457" s="34" t="s">
        <v>146</v>
      </c>
      <c r="E457" s="35">
        <v>46001</v>
      </c>
      <c r="F457" s="36">
        <v>2</v>
      </c>
      <c r="G457" s="40">
        <f t="shared" si="42"/>
        <v>46003</v>
      </c>
      <c r="H457" s="35">
        <v>46001</v>
      </c>
      <c r="I457" s="36">
        <v>2</v>
      </c>
      <c r="J457" s="29">
        <f t="shared" si="43"/>
        <v>46003</v>
      </c>
      <c r="K457" s="37">
        <v>1</v>
      </c>
      <c r="L457" s="28" t="str">
        <f ca="1">IF(K457=1,"Concluído",IF(AND(tbl_PlanilhaB[[#This Row],[% Finalizado]]=0,tbl_PlanilhaB[[#This Row],[Data Início Planej.]]&gt;=TODAY()),"Não iniciado",IF(OR(AND(tbl_PlanilhaB[[#This Row],[% Finalizado]]=0,tbl_PlanilhaB[[#This Row],[Data Início Planej.]]&lt;=TODAY()),G457&lt;TODAY()),"Atrasado",IF(AND(H457="",E457&lt;&gt;"",E457&lt;=TODAY()),"Atrasado","Em andamento"))))</f>
        <v>Concluído</v>
      </c>
      <c r="M457" s="53"/>
      <c r="N457" s="54"/>
      <c r="O457" s="38">
        <f>tbl_PlanilhaB[[#This Row],[Data Fim Planej.]]-tbl_PlanilhaB[[#This Row],[Data Início Planej.]]</f>
        <v>2</v>
      </c>
      <c r="P457" s="38">
        <f>IFERROR(tbl_PlanilhaB[[#This Row],[Data Fim Real]]-tbl_PlanilhaB[[#This Row],[Data Início Real]],tbl_PlanilhaB[[#This Row],[Data Fim Planej.]]-tbl_PlanilhaB[[#This Row],[Data Início Planej.]])</f>
        <v>2</v>
      </c>
      <c r="Q45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458" spans="1:17" ht="40.5">
      <c r="A458" s="62" t="s">
        <v>1189</v>
      </c>
      <c r="B458" s="26" t="s">
        <v>393</v>
      </c>
      <c r="C458" s="26" t="s">
        <v>1190</v>
      </c>
      <c r="D458" s="34" t="s">
        <v>202</v>
      </c>
      <c r="E458" s="35">
        <v>45994</v>
      </c>
      <c r="F458" s="36">
        <v>25</v>
      </c>
      <c r="G458" s="40">
        <f>IF(F458="","",WORKDAY(E458,F458))</f>
        <v>46029</v>
      </c>
      <c r="H458" s="35">
        <v>45994</v>
      </c>
      <c r="I458" s="36">
        <v>25</v>
      </c>
      <c r="J458" s="29">
        <f>IF(I458="","",WORKDAY(H458,I458))</f>
        <v>46029</v>
      </c>
      <c r="K458" s="37">
        <v>1</v>
      </c>
      <c r="L458" s="28" t="str">
        <f ca="1">IF(K458=1,"Concluído",IF(AND(tbl_PlanilhaB[[#This Row],[% Finalizado]]=0,tbl_PlanilhaB[[#This Row],[Data Início Planej.]]&gt;=TODAY()),"Não iniciado",IF(OR(AND(tbl_PlanilhaB[[#This Row],[% Finalizado]]=0,tbl_PlanilhaB[[#This Row],[Data Início Planej.]]&lt;=TODAY()),G458&lt;TODAY()),"Atrasado",IF(AND(H458="",E458&lt;&gt;"",E458&lt;=TODAY()),"Atrasado","Em andamento"))))</f>
        <v>Concluído</v>
      </c>
      <c r="M458" s="53"/>
      <c r="N458" s="54"/>
      <c r="O458" s="38">
        <f>tbl_PlanilhaB[[#This Row],[Data Fim Planej.]]-tbl_PlanilhaB[[#This Row],[Data Início Planej.]]</f>
        <v>35</v>
      </c>
      <c r="P458" s="38">
        <f>IFERROR(tbl_PlanilhaB[[#This Row],[Data Fim Real]]-tbl_PlanilhaB[[#This Row],[Data Início Real]],tbl_PlanilhaB[[#This Row],[Data Fim Planej.]]-tbl_PlanilhaB[[#This Row],[Data Início Planej.]])</f>
        <v>35</v>
      </c>
      <c r="Q45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35</v>
      </c>
    </row>
    <row r="459" spans="1:17">
      <c r="A459" s="62" t="s">
        <v>1191</v>
      </c>
      <c r="B459" s="26" t="s">
        <v>411</v>
      </c>
      <c r="C459" s="26" t="s">
        <v>1128</v>
      </c>
      <c r="D459" s="34" t="s">
        <v>146</v>
      </c>
      <c r="E459" s="35">
        <v>46001</v>
      </c>
      <c r="F459" s="36">
        <v>2</v>
      </c>
      <c r="G459" s="40">
        <f t="shared" si="42"/>
        <v>46003</v>
      </c>
      <c r="H459" s="35">
        <v>46001</v>
      </c>
      <c r="I459" s="36">
        <v>2</v>
      </c>
      <c r="J459" s="29">
        <f t="shared" si="43"/>
        <v>46003</v>
      </c>
      <c r="K459" s="37">
        <v>1</v>
      </c>
      <c r="L459" s="28" t="str">
        <f ca="1">IF(K459=1,"Concluído",IF(AND(tbl_PlanilhaB[[#This Row],[% Finalizado]]=0,tbl_PlanilhaB[[#This Row],[Data Início Planej.]]&gt;=TODAY()),"Não iniciado",IF(OR(AND(tbl_PlanilhaB[[#This Row],[% Finalizado]]=0,tbl_PlanilhaB[[#This Row],[Data Início Planej.]]&lt;=TODAY()),G459&lt;TODAY()),"Atrasado",IF(AND(H459="",E459&lt;&gt;"",E459&lt;=TODAY()),"Atrasado","Em andamento"))))</f>
        <v>Concluído</v>
      </c>
      <c r="M459" s="53"/>
      <c r="N459" s="54"/>
      <c r="O459" s="38">
        <f>tbl_PlanilhaB[[#This Row],[Data Fim Planej.]]-tbl_PlanilhaB[[#This Row],[Data Início Planej.]]</f>
        <v>2</v>
      </c>
      <c r="P459" s="38">
        <f>IFERROR(tbl_PlanilhaB[[#This Row],[Data Fim Real]]-tbl_PlanilhaB[[#This Row],[Data Início Real]],tbl_PlanilhaB[[#This Row],[Data Fim Planej.]]-tbl_PlanilhaB[[#This Row],[Data Início Planej.]])</f>
        <v>2</v>
      </c>
      <c r="Q45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460" spans="1:17" ht="27">
      <c r="A460" s="62" t="s">
        <v>1192</v>
      </c>
      <c r="B460" s="26" t="s">
        <v>393</v>
      </c>
      <c r="C460" s="26" t="s">
        <v>1193</v>
      </c>
      <c r="D460" s="34" t="s">
        <v>202</v>
      </c>
      <c r="E460" s="35">
        <v>46027</v>
      </c>
      <c r="F460" s="36">
        <v>7</v>
      </c>
      <c r="G460" s="40">
        <f t="shared" si="42"/>
        <v>46036</v>
      </c>
      <c r="H460" s="35">
        <v>46027</v>
      </c>
      <c r="I460" s="36">
        <v>7</v>
      </c>
      <c r="J460" s="29">
        <f t="shared" si="43"/>
        <v>46036</v>
      </c>
      <c r="K460" s="37">
        <v>1</v>
      </c>
      <c r="L460" s="28" t="str">
        <f ca="1">IF(K460=1,"Concluído",IF(AND(tbl_PlanilhaB[[#This Row],[% Finalizado]]=0,tbl_PlanilhaB[[#This Row],[Data Início Planej.]]&gt;=TODAY()),"Não iniciado",IF(OR(AND(tbl_PlanilhaB[[#This Row],[% Finalizado]]=0,tbl_PlanilhaB[[#This Row],[Data Início Planej.]]&lt;=TODAY()),G460&lt;TODAY()),"Atrasado",IF(AND(H460="",E460&lt;&gt;"",E460&lt;=TODAY()),"Atrasado","Em andamento"))))</f>
        <v>Concluído</v>
      </c>
      <c r="M460" s="53"/>
      <c r="N460" s="54"/>
      <c r="O460" s="38">
        <f>tbl_PlanilhaB[[#This Row],[Data Fim Planej.]]-tbl_PlanilhaB[[#This Row],[Data Início Planej.]]</f>
        <v>9</v>
      </c>
      <c r="P460" s="38">
        <f>IFERROR(tbl_PlanilhaB[[#This Row],[Data Fim Real]]-tbl_PlanilhaB[[#This Row],[Data Início Real]],tbl_PlanilhaB[[#This Row],[Data Fim Planej.]]-tbl_PlanilhaB[[#This Row],[Data Início Planej.]])</f>
        <v>9</v>
      </c>
      <c r="Q46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9</v>
      </c>
    </row>
    <row r="461" spans="1:17" ht="27">
      <c r="A461" s="62" t="s">
        <v>1194</v>
      </c>
      <c r="B461" s="26" t="s">
        <v>405</v>
      </c>
      <c r="C461" s="26" t="s">
        <v>380</v>
      </c>
      <c r="D461" s="34" t="s">
        <v>146</v>
      </c>
      <c r="E461" s="35">
        <v>45988</v>
      </c>
      <c r="F461" s="36">
        <v>5</v>
      </c>
      <c r="G461" s="40">
        <f t="shared" si="42"/>
        <v>45995</v>
      </c>
      <c r="H461" s="35">
        <v>45988</v>
      </c>
      <c r="I461" s="36">
        <v>5</v>
      </c>
      <c r="J461" s="29">
        <f t="shared" si="43"/>
        <v>45995</v>
      </c>
      <c r="K461" s="37">
        <v>1</v>
      </c>
      <c r="L461" s="28" t="str">
        <f ca="1">IF(K461=1,"Concluído",IF(AND(tbl_PlanilhaB[[#This Row],[% Finalizado]]=0,tbl_PlanilhaB[[#This Row],[Data Início Planej.]]&gt;=TODAY()),"Não iniciado",IF(OR(AND(tbl_PlanilhaB[[#This Row],[% Finalizado]]=0,tbl_PlanilhaB[[#This Row],[Data Início Planej.]]&lt;=TODAY()),G461&lt;TODAY()),"Atrasado",IF(AND(H461="",E461&lt;&gt;"",E461&lt;=TODAY()),"Atrasado","Em andamento"))))</f>
        <v>Concluído</v>
      </c>
      <c r="M461" s="53"/>
      <c r="N461" s="54"/>
      <c r="O461" s="38">
        <f>tbl_PlanilhaB[[#This Row],[Data Fim Planej.]]-tbl_PlanilhaB[[#This Row],[Data Início Planej.]]</f>
        <v>7</v>
      </c>
      <c r="P461" s="38">
        <f>IFERROR(tbl_PlanilhaB[[#This Row],[Data Fim Real]]-tbl_PlanilhaB[[#This Row],[Data Início Real]],tbl_PlanilhaB[[#This Row],[Data Fim Planej.]]-tbl_PlanilhaB[[#This Row],[Data Início Planej.]])</f>
        <v>7</v>
      </c>
      <c r="Q46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462" spans="1:17" ht="27">
      <c r="A462" s="62" t="s">
        <v>1195</v>
      </c>
      <c r="B462" s="26" t="s">
        <v>407</v>
      </c>
      <c r="C462" s="26" t="s">
        <v>380</v>
      </c>
      <c r="D462" s="34" t="s">
        <v>146</v>
      </c>
      <c r="E462" s="35">
        <v>45992</v>
      </c>
      <c r="F462" s="36">
        <v>2</v>
      </c>
      <c r="G462" s="40">
        <f t="shared" si="42"/>
        <v>45994</v>
      </c>
      <c r="H462" s="35">
        <v>45992</v>
      </c>
      <c r="I462" s="36">
        <v>2</v>
      </c>
      <c r="J462" s="29">
        <f t="shared" si="43"/>
        <v>45994</v>
      </c>
      <c r="K462" s="37">
        <v>1</v>
      </c>
      <c r="L462" s="28" t="str">
        <f ca="1">IF(K462=1,"Concluído",IF(AND(tbl_PlanilhaB[[#This Row],[% Finalizado]]=0,tbl_PlanilhaB[[#This Row],[Data Início Planej.]]&gt;=TODAY()),"Não iniciado",IF(OR(AND(tbl_PlanilhaB[[#This Row],[% Finalizado]]=0,tbl_PlanilhaB[[#This Row],[Data Início Planej.]]&lt;=TODAY()),G462&lt;TODAY()),"Atrasado",IF(AND(H462="",E462&lt;&gt;"",E462&lt;=TODAY()),"Atrasado","Em andamento"))))</f>
        <v>Concluído</v>
      </c>
      <c r="M462" s="53"/>
      <c r="N462" s="54"/>
      <c r="O462" s="38">
        <f>tbl_PlanilhaB[[#This Row],[Data Fim Planej.]]-tbl_PlanilhaB[[#This Row],[Data Início Planej.]]</f>
        <v>2</v>
      </c>
      <c r="P462" s="38">
        <f>IFERROR(tbl_PlanilhaB[[#This Row],[Data Fim Real]]-tbl_PlanilhaB[[#This Row],[Data Início Real]],tbl_PlanilhaB[[#This Row],[Data Fim Planej.]]-tbl_PlanilhaB[[#This Row],[Data Início Planej.]])</f>
        <v>2</v>
      </c>
      <c r="Q46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463" spans="1:17">
      <c r="A463" s="62" t="s">
        <v>1196</v>
      </c>
      <c r="B463" s="26" t="s">
        <v>408</v>
      </c>
      <c r="C463" s="26" t="s">
        <v>1128</v>
      </c>
      <c r="D463" s="34" t="s">
        <v>146</v>
      </c>
      <c r="E463" s="35">
        <v>45992</v>
      </c>
      <c r="F463" s="36">
        <v>2</v>
      </c>
      <c r="G463" s="40">
        <f t="shared" si="42"/>
        <v>45994</v>
      </c>
      <c r="H463" s="35">
        <v>45992</v>
      </c>
      <c r="I463" s="36">
        <v>2</v>
      </c>
      <c r="J463" s="29">
        <f t="shared" si="43"/>
        <v>45994</v>
      </c>
      <c r="K463" s="37">
        <v>1</v>
      </c>
      <c r="L463" s="28" t="str">
        <f ca="1">IF(K463=1,"Concluído",IF(AND(tbl_PlanilhaB[[#This Row],[% Finalizado]]=0,tbl_PlanilhaB[[#This Row],[Data Início Planej.]]&gt;=TODAY()),"Não iniciado",IF(OR(AND(tbl_PlanilhaB[[#This Row],[% Finalizado]]=0,tbl_PlanilhaB[[#This Row],[Data Início Planej.]]&lt;=TODAY()),G463&lt;TODAY()),"Atrasado",IF(AND(H463="",E463&lt;&gt;"",E463&lt;=TODAY()),"Atrasado","Em andamento"))))</f>
        <v>Concluído</v>
      </c>
      <c r="M463" s="53"/>
      <c r="N463" s="54"/>
      <c r="O463" s="38">
        <f>tbl_PlanilhaB[[#This Row],[Data Fim Planej.]]-tbl_PlanilhaB[[#This Row],[Data Início Planej.]]</f>
        <v>2</v>
      </c>
      <c r="P463" s="38">
        <f>IFERROR(tbl_PlanilhaB[[#This Row],[Data Fim Real]]-tbl_PlanilhaB[[#This Row],[Data Início Real]],tbl_PlanilhaB[[#This Row],[Data Fim Planej.]]-tbl_PlanilhaB[[#This Row],[Data Início Planej.]])</f>
        <v>2</v>
      </c>
      <c r="Q46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464" spans="1:17">
      <c r="A464" s="62" t="s">
        <v>1197</v>
      </c>
      <c r="B464" s="73" t="s">
        <v>403</v>
      </c>
      <c r="C464" s="26" t="s">
        <v>1128</v>
      </c>
      <c r="D464" s="34" t="s">
        <v>146</v>
      </c>
      <c r="E464" s="35">
        <v>45985</v>
      </c>
      <c r="F464" s="36">
        <v>3</v>
      </c>
      <c r="G464" s="40">
        <f t="shared" si="42"/>
        <v>45988</v>
      </c>
      <c r="H464" s="35">
        <v>45985</v>
      </c>
      <c r="I464" s="36">
        <v>3</v>
      </c>
      <c r="J464" s="29">
        <f t="shared" si="43"/>
        <v>45988</v>
      </c>
      <c r="K464" s="37">
        <v>1</v>
      </c>
      <c r="L464" s="28" t="str">
        <f ca="1">IF(K464=1,"Concluído",IF(AND(tbl_PlanilhaB[[#This Row],[% Finalizado]]=0,tbl_PlanilhaB[[#This Row],[Data Início Planej.]]&gt;=TODAY()),"Não iniciado",IF(OR(AND(tbl_PlanilhaB[[#This Row],[% Finalizado]]=0,tbl_PlanilhaB[[#This Row],[Data Início Planej.]]&lt;=TODAY()),G464&lt;TODAY()),"Atrasado",IF(AND(H464="",E464&lt;&gt;"",E464&lt;=TODAY()),"Atrasado","Em andamento"))))</f>
        <v>Concluído</v>
      </c>
      <c r="M464" s="53"/>
      <c r="N464" s="54"/>
      <c r="O464" s="38">
        <f>tbl_PlanilhaB[[#This Row],[Data Fim Planej.]]-tbl_PlanilhaB[[#This Row],[Data Início Planej.]]</f>
        <v>3</v>
      </c>
      <c r="P464" s="38">
        <f>IFERROR(tbl_PlanilhaB[[#This Row],[Data Fim Real]]-tbl_PlanilhaB[[#This Row],[Data Início Real]],tbl_PlanilhaB[[#This Row],[Data Fim Planej.]]-tbl_PlanilhaB[[#This Row],[Data Início Planej.]])</f>
        <v>3</v>
      </c>
      <c r="Q46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465" spans="1:17">
      <c r="A465" s="62" t="s">
        <v>1198</v>
      </c>
      <c r="B465" s="73" t="s">
        <v>406</v>
      </c>
      <c r="C465" s="26" t="s">
        <v>1128</v>
      </c>
      <c r="D465" s="34" t="s">
        <v>146</v>
      </c>
      <c r="E465" s="35">
        <v>45988</v>
      </c>
      <c r="F465" s="36">
        <v>1</v>
      </c>
      <c r="G465" s="40">
        <f t="shared" si="42"/>
        <v>45989</v>
      </c>
      <c r="H465" s="35">
        <v>45988</v>
      </c>
      <c r="I465" s="36">
        <v>1</v>
      </c>
      <c r="J465" s="29">
        <f t="shared" si="43"/>
        <v>45989</v>
      </c>
      <c r="K465" s="37">
        <v>1</v>
      </c>
      <c r="L465" s="28" t="str">
        <f ca="1">IF(K465=1,"Concluído",IF(AND(tbl_PlanilhaB[[#This Row],[% Finalizado]]=0,tbl_PlanilhaB[[#This Row],[Data Início Planej.]]&gt;=TODAY()),"Não iniciado",IF(OR(AND(tbl_PlanilhaB[[#This Row],[% Finalizado]]=0,tbl_PlanilhaB[[#This Row],[Data Início Planej.]]&lt;=TODAY()),G465&lt;TODAY()),"Atrasado",IF(AND(H465="",E465&lt;&gt;"",E465&lt;=TODAY()),"Atrasado","Em andamento"))))</f>
        <v>Concluído</v>
      </c>
      <c r="M465" s="53"/>
      <c r="N465" s="54"/>
      <c r="O465" s="38">
        <f>tbl_PlanilhaB[[#This Row],[Data Fim Planej.]]-tbl_PlanilhaB[[#This Row],[Data Início Planej.]]</f>
        <v>1</v>
      </c>
      <c r="P465" s="38">
        <f>IFERROR(tbl_PlanilhaB[[#This Row],[Data Fim Real]]-tbl_PlanilhaB[[#This Row],[Data Início Real]],tbl_PlanilhaB[[#This Row],[Data Fim Planej.]]-tbl_PlanilhaB[[#This Row],[Data Início Planej.]])</f>
        <v>1</v>
      </c>
      <c r="Q46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66" spans="1:17">
      <c r="A466" s="62" t="s">
        <v>1199</v>
      </c>
      <c r="B466" s="73" t="s">
        <v>404</v>
      </c>
      <c r="C466" s="26" t="s">
        <v>1128</v>
      </c>
      <c r="D466" s="34" t="s">
        <v>146</v>
      </c>
      <c r="E466" s="35">
        <v>45987</v>
      </c>
      <c r="F466" s="36">
        <v>1</v>
      </c>
      <c r="G466" s="40">
        <f t="shared" ref="G466:G490" si="44">IF(F466="","",WORKDAY(E466,F466))</f>
        <v>45988</v>
      </c>
      <c r="H466" s="35">
        <v>45987</v>
      </c>
      <c r="I466" s="36">
        <v>1</v>
      </c>
      <c r="J466" s="29">
        <f t="shared" ref="J466:J482" si="45">IF(I466="","",WORKDAY(H466,I466))</f>
        <v>45988</v>
      </c>
      <c r="K466" s="37">
        <v>1</v>
      </c>
      <c r="L466" s="28" t="str">
        <f ca="1">IF(K466=1,"Concluído",IF(AND(tbl_PlanilhaB[[#This Row],[% Finalizado]]=0,tbl_PlanilhaB[[#This Row],[Data Início Planej.]]&gt;=TODAY()),"Não iniciado",IF(OR(AND(tbl_PlanilhaB[[#This Row],[% Finalizado]]=0,tbl_PlanilhaB[[#This Row],[Data Início Planej.]]&lt;=TODAY()),G466&lt;TODAY()),"Atrasado",IF(AND(H466="",E466&lt;&gt;"",E466&lt;=TODAY()),"Atrasado","Em andamento"))))</f>
        <v>Concluído</v>
      </c>
      <c r="M466" s="53"/>
      <c r="N466" s="54"/>
      <c r="O466" s="38">
        <f>tbl_PlanilhaB[[#This Row],[Data Fim Planej.]]-tbl_PlanilhaB[[#This Row],[Data Início Planej.]]</f>
        <v>1</v>
      </c>
      <c r="P466" s="38">
        <f>IFERROR(tbl_PlanilhaB[[#This Row],[Data Fim Real]]-tbl_PlanilhaB[[#This Row],[Data Início Real]],tbl_PlanilhaB[[#This Row],[Data Fim Planej.]]-tbl_PlanilhaB[[#This Row],[Data Início Planej.]])</f>
        <v>1</v>
      </c>
      <c r="Q46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67" spans="1:17">
      <c r="A467" s="62" t="s">
        <v>1200</v>
      </c>
      <c r="B467" s="73" t="s">
        <v>409</v>
      </c>
      <c r="C467" s="26" t="s">
        <v>1128</v>
      </c>
      <c r="D467" s="34" t="s">
        <v>146</v>
      </c>
      <c r="E467" s="35">
        <v>45996</v>
      </c>
      <c r="F467" s="36">
        <v>2</v>
      </c>
      <c r="G467" s="40">
        <f t="shared" si="44"/>
        <v>46000</v>
      </c>
      <c r="H467" s="35">
        <v>45996</v>
      </c>
      <c r="I467" s="36">
        <v>2</v>
      </c>
      <c r="J467" s="29">
        <f t="shared" si="45"/>
        <v>46000</v>
      </c>
      <c r="K467" s="37">
        <v>1</v>
      </c>
      <c r="L467" s="28" t="str">
        <f ca="1">IF(K467=1,"Concluído",IF(AND(tbl_PlanilhaB[[#This Row],[% Finalizado]]=0,tbl_PlanilhaB[[#This Row],[Data Início Planej.]]&gt;=TODAY()),"Não iniciado",IF(OR(AND(tbl_PlanilhaB[[#This Row],[% Finalizado]]=0,tbl_PlanilhaB[[#This Row],[Data Início Planej.]]&lt;=TODAY()),G467&lt;TODAY()),"Atrasado",IF(AND(H467="",E467&lt;&gt;"",E467&lt;=TODAY()),"Atrasado","Em andamento"))))</f>
        <v>Concluído</v>
      </c>
      <c r="M467" s="53"/>
      <c r="N467" s="54"/>
      <c r="O467" s="38">
        <f>tbl_PlanilhaB[[#This Row],[Data Fim Planej.]]-tbl_PlanilhaB[[#This Row],[Data Início Planej.]]</f>
        <v>4</v>
      </c>
      <c r="P467" s="38">
        <f>IFERROR(tbl_PlanilhaB[[#This Row],[Data Fim Real]]-tbl_PlanilhaB[[#This Row],[Data Início Real]],tbl_PlanilhaB[[#This Row],[Data Fim Planej.]]-tbl_PlanilhaB[[#This Row],[Data Início Planej.]])</f>
        <v>4</v>
      </c>
      <c r="Q46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468" spans="1:17">
      <c r="A468" s="62" t="s">
        <v>1201</v>
      </c>
      <c r="B468" s="73" t="s">
        <v>413</v>
      </c>
      <c r="C468" s="26" t="s">
        <v>1128</v>
      </c>
      <c r="D468" s="34" t="s">
        <v>146</v>
      </c>
      <c r="E468" s="35">
        <v>46002</v>
      </c>
      <c r="F468" s="36">
        <v>2</v>
      </c>
      <c r="G468" s="40">
        <f t="shared" si="44"/>
        <v>46006</v>
      </c>
      <c r="H468" s="35">
        <v>46002</v>
      </c>
      <c r="I468" s="36">
        <v>2</v>
      </c>
      <c r="J468" s="29">
        <f t="shared" si="45"/>
        <v>46006</v>
      </c>
      <c r="K468" s="37">
        <v>1</v>
      </c>
      <c r="L468" s="28" t="str">
        <f ca="1">IF(K468=1,"Concluído",IF(AND(tbl_PlanilhaB[[#This Row],[% Finalizado]]=0,tbl_PlanilhaB[[#This Row],[Data Início Planej.]]&gt;=TODAY()),"Não iniciado",IF(OR(AND(tbl_PlanilhaB[[#This Row],[% Finalizado]]=0,tbl_PlanilhaB[[#This Row],[Data Início Planej.]]&lt;=TODAY()),G468&lt;TODAY()),"Atrasado",IF(AND(H468="",E468&lt;&gt;"",E468&lt;=TODAY()),"Atrasado","Em andamento"))))</f>
        <v>Concluído</v>
      </c>
      <c r="M468" s="53"/>
      <c r="N468" s="54"/>
      <c r="O468" s="38">
        <f>tbl_PlanilhaB[[#This Row],[Data Fim Planej.]]-tbl_PlanilhaB[[#This Row],[Data Início Planej.]]</f>
        <v>4</v>
      </c>
      <c r="P468" s="38">
        <f>IFERROR(tbl_PlanilhaB[[#This Row],[Data Fim Real]]-tbl_PlanilhaB[[#This Row],[Data Início Real]],tbl_PlanilhaB[[#This Row],[Data Fim Planej.]]-tbl_PlanilhaB[[#This Row],[Data Início Planej.]])</f>
        <v>4</v>
      </c>
      <c r="Q46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469" spans="1:17">
      <c r="A469" s="62" t="s">
        <v>1202</v>
      </c>
      <c r="B469" s="44" t="s">
        <v>147</v>
      </c>
      <c r="C469" s="26" t="s">
        <v>1128</v>
      </c>
      <c r="D469" s="34" t="s">
        <v>146</v>
      </c>
      <c r="E469" s="35">
        <v>45671</v>
      </c>
      <c r="F469" s="36">
        <v>1</v>
      </c>
      <c r="G469" s="40">
        <f>IF(F469="","",WORKDAY(E469,F469))</f>
        <v>45672</v>
      </c>
      <c r="H469" s="35">
        <v>45671</v>
      </c>
      <c r="I469" s="36">
        <v>1</v>
      </c>
      <c r="J469" s="29">
        <f t="shared" si="45"/>
        <v>45672</v>
      </c>
      <c r="K469" s="37">
        <v>1</v>
      </c>
      <c r="L469" s="28" t="str">
        <f ca="1">IF(K469=1,"Concluído",IF(AND(tbl_PlanilhaB[[#This Row],[% Finalizado]]=0,tbl_PlanilhaB[[#This Row],[Data Início Planej.]]&gt;=TODAY()),"Não iniciado",IF(OR(AND(tbl_PlanilhaB[[#This Row],[% Finalizado]]=0,tbl_PlanilhaB[[#This Row],[Data Início Planej.]]&lt;=TODAY()),G469&lt;TODAY()),"Atrasado",IF(AND(H469="",E469&lt;&gt;"",E469&lt;=TODAY()),"Atrasado","Em andamento"))))</f>
        <v>Concluído</v>
      </c>
      <c r="M469" s="53"/>
      <c r="N469" s="54"/>
      <c r="O469" s="38">
        <f>tbl_PlanilhaB[[#This Row],[Data Fim Planej.]]-tbl_PlanilhaB[[#This Row],[Data Início Planej.]]</f>
        <v>1</v>
      </c>
      <c r="P469" s="38">
        <f>IFERROR(tbl_PlanilhaB[[#This Row],[Data Fim Real]]-tbl_PlanilhaB[[#This Row],[Data Início Real]],tbl_PlanilhaB[[#This Row],[Data Fim Planej.]]-tbl_PlanilhaB[[#This Row],[Data Início Planej.]])</f>
        <v>1</v>
      </c>
      <c r="Q46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70" spans="1:17" ht="27">
      <c r="A470" s="62" t="s">
        <v>1203</v>
      </c>
      <c r="B470" s="26" t="s">
        <v>415</v>
      </c>
      <c r="C470" s="26" t="s">
        <v>1204</v>
      </c>
      <c r="D470" s="34" t="s">
        <v>237</v>
      </c>
      <c r="E470" s="35">
        <v>46044</v>
      </c>
      <c r="F470" s="36">
        <v>1</v>
      </c>
      <c r="G470" s="40">
        <f t="shared" si="44"/>
        <v>46045</v>
      </c>
      <c r="H470" s="35">
        <v>46044</v>
      </c>
      <c r="I470" s="36">
        <v>1</v>
      </c>
      <c r="J470" s="29">
        <f t="shared" si="45"/>
        <v>46045</v>
      </c>
      <c r="K470" s="37">
        <v>0.5</v>
      </c>
      <c r="L470" s="28" t="str">
        <f ca="1">IF(K470=1,"Concluído",IF(AND(tbl_PlanilhaB[[#This Row],[% Finalizado]]=0,tbl_PlanilhaB[[#This Row],[Data Início Planej.]]&gt;=TODAY()),"Não iniciado",IF(OR(AND(tbl_PlanilhaB[[#This Row],[% Finalizado]]=0,tbl_PlanilhaB[[#This Row],[Data Início Planej.]]&lt;=TODAY()),G470&lt;TODAY()),"Atrasado",IF(AND(H470="",E470&lt;&gt;"",E470&lt;=TODAY()),"Atrasado","Em andamento"))))</f>
        <v>Atrasado</v>
      </c>
      <c r="M470" s="53"/>
      <c r="N470" s="54"/>
      <c r="O470" s="38">
        <f>tbl_PlanilhaB[[#This Row],[Data Fim Planej.]]-tbl_PlanilhaB[[#This Row],[Data Início Planej.]]</f>
        <v>1</v>
      </c>
      <c r="P470" s="38">
        <f>IFERROR(tbl_PlanilhaB[[#This Row],[Data Fim Real]]-tbl_PlanilhaB[[#This Row],[Data Início Real]],tbl_PlanilhaB[[#This Row],[Data Fim Planej.]]-tbl_PlanilhaB[[#This Row],[Data Início Planej.]])</f>
        <v>1</v>
      </c>
      <c r="Q47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71" spans="1:17" ht="40.5">
      <c r="A471" s="62" t="s">
        <v>1205</v>
      </c>
      <c r="B471" s="26" t="s">
        <v>417</v>
      </c>
      <c r="C471" s="26" t="s">
        <v>1206</v>
      </c>
      <c r="D471" s="34" t="s">
        <v>237</v>
      </c>
      <c r="E471" s="35">
        <v>46044</v>
      </c>
      <c r="F471" s="36">
        <v>1</v>
      </c>
      <c r="G471" s="40">
        <f>IF(F471="","",WORKDAY(E471,F471))</f>
        <v>46045</v>
      </c>
      <c r="H471" s="35">
        <v>46044</v>
      </c>
      <c r="I471" s="36">
        <v>1</v>
      </c>
      <c r="J471" s="29">
        <f t="shared" si="45"/>
        <v>46045</v>
      </c>
      <c r="K471" s="37">
        <v>1</v>
      </c>
      <c r="L471" s="28" t="str">
        <f ca="1">IF(K471=1,"Concluído",IF(AND(tbl_PlanilhaB[[#This Row],[% Finalizado]]=0,tbl_PlanilhaB[[#This Row],[Data Início Planej.]]&gt;=TODAY()),"Não iniciado",IF(OR(AND(tbl_PlanilhaB[[#This Row],[% Finalizado]]=0,tbl_PlanilhaB[[#This Row],[Data Início Planej.]]&lt;=TODAY()),G471&lt;TODAY()),"Atrasado",IF(AND(H471="",E471&lt;&gt;"",E471&lt;=TODAY()),"Atrasado","Em andamento"))))</f>
        <v>Concluído</v>
      </c>
      <c r="M471" s="53"/>
      <c r="N471" s="54"/>
      <c r="O471" s="38">
        <f>tbl_PlanilhaB[[#This Row],[Data Fim Planej.]]-tbl_PlanilhaB[[#This Row],[Data Início Planej.]]</f>
        <v>1</v>
      </c>
      <c r="P471" s="38">
        <f>IFERROR(tbl_PlanilhaB[[#This Row],[Data Fim Real]]-tbl_PlanilhaB[[#This Row],[Data Início Real]],tbl_PlanilhaB[[#This Row],[Data Fim Planej.]]-tbl_PlanilhaB[[#This Row],[Data Início Planej.]])</f>
        <v>1</v>
      </c>
      <c r="Q47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72" spans="1:17" ht="40.5">
      <c r="A472" s="62" t="s">
        <v>1207</v>
      </c>
      <c r="B472" s="26" t="s">
        <v>206</v>
      </c>
      <c r="C472" s="26" t="s">
        <v>1208</v>
      </c>
      <c r="D472" s="34" t="s">
        <v>202</v>
      </c>
      <c r="E472" s="35">
        <v>45798</v>
      </c>
      <c r="F472" s="36">
        <v>2</v>
      </c>
      <c r="G472" s="40">
        <f t="shared" si="44"/>
        <v>45800</v>
      </c>
      <c r="H472" s="35">
        <v>45798</v>
      </c>
      <c r="I472" s="36">
        <v>2</v>
      </c>
      <c r="J472" s="29">
        <f t="shared" si="45"/>
        <v>45800</v>
      </c>
      <c r="K472" s="37">
        <v>1</v>
      </c>
      <c r="L472" s="28" t="str">
        <f ca="1">IF(K472=1,"Concluído",IF(AND(tbl_PlanilhaB[[#This Row],[% Finalizado]]=0,tbl_PlanilhaB[[#This Row],[Data Início Planej.]]&gt;=TODAY()),"Não iniciado",IF(OR(AND(tbl_PlanilhaB[[#This Row],[% Finalizado]]=0,tbl_PlanilhaB[[#This Row],[Data Início Planej.]]&lt;=TODAY()),G472&lt;TODAY()),"Atrasado",IF(AND(H472="",E472&lt;&gt;"",E472&lt;=TODAY()),"Atrasado","Em andamento"))))</f>
        <v>Concluído</v>
      </c>
      <c r="M472" s="53"/>
      <c r="N472" s="54"/>
      <c r="O472" s="38">
        <f>tbl_PlanilhaB[[#This Row],[Data Fim Planej.]]-tbl_PlanilhaB[[#This Row],[Data Início Planej.]]</f>
        <v>2</v>
      </c>
      <c r="P472" s="38">
        <f>IFERROR(tbl_PlanilhaB[[#This Row],[Data Fim Real]]-tbl_PlanilhaB[[#This Row],[Data Início Real]],tbl_PlanilhaB[[#This Row],[Data Fim Planej.]]-tbl_PlanilhaB[[#This Row],[Data Início Planej.]])</f>
        <v>2</v>
      </c>
      <c r="Q47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473" spans="1:17">
      <c r="A473" s="62" t="s">
        <v>1209</v>
      </c>
      <c r="B473" s="26" t="s">
        <v>419</v>
      </c>
      <c r="C473" s="26" t="s">
        <v>1210</v>
      </c>
      <c r="D473" s="34" t="s">
        <v>146</v>
      </c>
      <c r="E473" s="35">
        <v>46027</v>
      </c>
      <c r="F473" s="36">
        <v>3</v>
      </c>
      <c r="G473" s="40">
        <f t="shared" si="44"/>
        <v>46030</v>
      </c>
      <c r="H473" s="35">
        <v>46027</v>
      </c>
      <c r="I473" s="36">
        <v>3</v>
      </c>
      <c r="J473" s="29">
        <f t="shared" si="45"/>
        <v>46030</v>
      </c>
      <c r="K473" s="37">
        <v>1</v>
      </c>
      <c r="L473" s="28" t="str">
        <f ca="1">IF(K473=1,"Concluído",IF(AND(tbl_PlanilhaB[[#This Row],[% Finalizado]]=0,tbl_PlanilhaB[[#This Row],[Data Início Planej.]]&gt;=TODAY()),"Não iniciado",IF(OR(AND(tbl_PlanilhaB[[#This Row],[% Finalizado]]=0,tbl_PlanilhaB[[#This Row],[Data Início Planej.]]&lt;=TODAY()),G473&lt;TODAY()),"Atrasado",IF(AND(H473="",E473&lt;&gt;"",E473&lt;=TODAY()),"Atrasado","Em andamento"))))</f>
        <v>Concluído</v>
      </c>
      <c r="M473" s="53"/>
      <c r="N473" s="54"/>
      <c r="O473" s="38">
        <f>tbl_PlanilhaB[[#This Row],[Data Fim Planej.]]-tbl_PlanilhaB[[#This Row],[Data Início Planej.]]</f>
        <v>3</v>
      </c>
      <c r="P473" s="38">
        <f>IFERROR(tbl_PlanilhaB[[#This Row],[Data Fim Real]]-tbl_PlanilhaB[[#This Row],[Data Início Real]],tbl_PlanilhaB[[#This Row],[Data Fim Planej.]]-tbl_PlanilhaB[[#This Row],[Data Início Planej.]])</f>
        <v>3</v>
      </c>
      <c r="Q47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474" spans="1:17">
      <c r="A474" s="62" t="s">
        <v>1211</v>
      </c>
      <c r="B474" s="26" t="s">
        <v>421</v>
      </c>
      <c r="C474" s="26" t="s">
        <v>1128</v>
      </c>
      <c r="D474" s="34" t="s">
        <v>146</v>
      </c>
      <c r="E474" s="35">
        <v>46030</v>
      </c>
      <c r="F474" s="36">
        <v>2</v>
      </c>
      <c r="G474" s="40">
        <f t="shared" si="44"/>
        <v>46034</v>
      </c>
      <c r="H474" s="35">
        <v>46030</v>
      </c>
      <c r="I474" s="36">
        <v>2</v>
      </c>
      <c r="J474" s="29">
        <f t="shared" si="45"/>
        <v>46034</v>
      </c>
      <c r="K474" s="37">
        <v>1</v>
      </c>
      <c r="L474" s="28" t="str">
        <f ca="1">IF(K474=1,"Concluído",IF(AND(tbl_PlanilhaB[[#This Row],[% Finalizado]]=0,tbl_PlanilhaB[[#This Row],[Data Início Planej.]]&gt;=TODAY()),"Não iniciado",IF(OR(AND(tbl_PlanilhaB[[#This Row],[% Finalizado]]=0,tbl_PlanilhaB[[#This Row],[Data Início Planej.]]&lt;=TODAY()),G474&lt;TODAY()),"Atrasado",IF(AND(H474="",E474&lt;&gt;"",E474&lt;=TODAY()),"Atrasado","Em andamento"))))</f>
        <v>Concluído</v>
      </c>
      <c r="M474" s="53"/>
      <c r="N474" s="54"/>
      <c r="O474" s="38">
        <f>tbl_PlanilhaB[[#This Row],[Data Fim Planej.]]-tbl_PlanilhaB[[#This Row],[Data Início Planej.]]</f>
        <v>4</v>
      </c>
      <c r="P474" s="38">
        <f>IFERROR(tbl_PlanilhaB[[#This Row],[Data Fim Real]]-tbl_PlanilhaB[[#This Row],[Data Início Real]],tbl_PlanilhaB[[#This Row],[Data Fim Planej.]]-tbl_PlanilhaB[[#This Row],[Data Início Planej.]])</f>
        <v>4</v>
      </c>
      <c r="Q47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475" spans="1:17" ht="27">
      <c r="A475" s="62" t="s">
        <v>1212</v>
      </c>
      <c r="B475" s="26" t="s">
        <v>419</v>
      </c>
      <c r="C475" s="26" t="s">
        <v>1213</v>
      </c>
      <c r="D475" s="34" t="s">
        <v>146</v>
      </c>
      <c r="E475" s="35">
        <v>46034</v>
      </c>
      <c r="F475" s="36">
        <v>5</v>
      </c>
      <c r="G475" s="40">
        <f t="shared" si="44"/>
        <v>46041</v>
      </c>
      <c r="H475" s="35">
        <v>46034</v>
      </c>
      <c r="I475" s="36">
        <v>5</v>
      </c>
      <c r="J475" s="29">
        <f t="shared" si="45"/>
        <v>46041</v>
      </c>
      <c r="K475" s="37">
        <v>1</v>
      </c>
      <c r="L475" s="28" t="str">
        <f ca="1">IF(K475=1,"Concluído",IF(AND(tbl_PlanilhaB[[#This Row],[% Finalizado]]=0,tbl_PlanilhaB[[#This Row],[Data Início Planej.]]&gt;=TODAY()),"Não iniciado",IF(OR(AND(tbl_PlanilhaB[[#This Row],[% Finalizado]]=0,tbl_PlanilhaB[[#This Row],[Data Início Planej.]]&lt;=TODAY()),G475&lt;TODAY()),"Atrasado",IF(AND(H475="",E475&lt;&gt;"",E475&lt;=TODAY()),"Atrasado","Em andamento"))))</f>
        <v>Concluído</v>
      </c>
      <c r="M475" s="53"/>
      <c r="N475" s="54"/>
      <c r="O475" s="38">
        <f>tbl_PlanilhaB[[#This Row],[Data Fim Planej.]]-tbl_PlanilhaB[[#This Row],[Data Início Planej.]]</f>
        <v>7</v>
      </c>
      <c r="P475" s="38">
        <f>IFERROR(tbl_PlanilhaB[[#This Row],[Data Fim Real]]-tbl_PlanilhaB[[#This Row],[Data Início Real]],tbl_PlanilhaB[[#This Row],[Data Fim Planej.]]-tbl_PlanilhaB[[#This Row],[Data Início Planej.]])</f>
        <v>7</v>
      </c>
      <c r="Q47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476" spans="1:17" ht="27">
      <c r="A476" s="62" t="s">
        <v>1214</v>
      </c>
      <c r="B476" s="26" t="s">
        <v>405</v>
      </c>
      <c r="C476" s="26" t="s">
        <v>1213</v>
      </c>
      <c r="D476" s="34" t="s">
        <v>146</v>
      </c>
      <c r="E476" s="35">
        <v>46041</v>
      </c>
      <c r="F476" s="36">
        <v>8</v>
      </c>
      <c r="G476" s="40">
        <f t="shared" si="44"/>
        <v>46051</v>
      </c>
      <c r="H476" s="35">
        <v>46041</v>
      </c>
      <c r="I476" s="36">
        <v>8</v>
      </c>
      <c r="J476" s="29">
        <f t="shared" si="45"/>
        <v>46051</v>
      </c>
      <c r="K476" s="37">
        <v>1</v>
      </c>
      <c r="L476" s="28" t="str">
        <f ca="1">IF(K476=1,"Concluído",IF(AND(tbl_PlanilhaB[[#This Row],[% Finalizado]]=0,tbl_PlanilhaB[[#This Row],[Data Início Planej.]]&gt;=TODAY()),"Não iniciado",IF(OR(AND(tbl_PlanilhaB[[#This Row],[% Finalizado]]=0,tbl_PlanilhaB[[#This Row],[Data Início Planej.]]&lt;=TODAY()),G476&lt;TODAY()),"Atrasado",IF(AND(H476="",E476&lt;&gt;"",E476&lt;=TODAY()),"Atrasado","Em andamento"))))</f>
        <v>Concluído</v>
      </c>
      <c r="M476" s="53"/>
      <c r="N476" s="54"/>
      <c r="O476" s="38">
        <f>tbl_PlanilhaB[[#This Row],[Data Fim Planej.]]-tbl_PlanilhaB[[#This Row],[Data Início Planej.]]</f>
        <v>10</v>
      </c>
      <c r="P476" s="38">
        <f>IFERROR(tbl_PlanilhaB[[#This Row],[Data Fim Real]]-tbl_PlanilhaB[[#This Row],[Data Início Real]],tbl_PlanilhaB[[#This Row],[Data Fim Planej.]]-tbl_PlanilhaB[[#This Row],[Data Início Planej.]])</f>
        <v>10</v>
      </c>
      <c r="Q47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10</v>
      </c>
    </row>
    <row r="477" spans="1:17" ht="27">
      <c r="A477" s="62" t="s">
        <v>1215</v>
      </c>
      <c r="B477" s="26" t="s">
        <v>423</v>
      </c>
      <c r="C477" s="26" t="s">
        <v>380</v>
      </c>
      <c r="D477" s="34" t="s">
        <v>146</v>
      </c>
      <c r="E477" s="35">
        <v>46051</v>
      </c>
      <c r="F477" s="36">
        <v>3</v>
      </c>
      <c r="G477" s="40">
        <f t="shared" si="44"/>
        <v>46056</v>
      </c>
      <c r="H477" s="35">
        <v>46051</v>
      </c>
      <c r="I477" s="36">
        <v>3</v>
      </c>
      <c r="J477" s="29">
        <f t="shared" si="45"/>
        <v>46056</v>
      </c>
      <c r="K477" s="37">
        <v>1</v>
      </c>
      <c r="L477" s="28" t="str">
        <f ca="1">IF(K477=1,"Concluído",IF(AND(tbl_PlanilhaB[[#This Row],[% Finalizado]]=0,tbl_PlanilhaB[[#This Row],[Data Início Planej.]]&gt;=TODAY()),"Não iniciado",IF(OR(AND(tbl_PlanilhaB[[#This Row],[% Finalizado]]=0,tbl_PlanilhaB[[#This Row],[Data Início Planej.]]&lt;=TODAY()),G477&lt;TODAY()),"Atrasado",IF(AND(H477="",E477&lt;&gt;"",E477&lt;=TODAY()),"Atrasado","Em andamento"))))</f>
        <v>Concluído</v>
      </c>
      <c r="M477" s="53"/>
      <c r="N477" s="54"/>
      <c r="O477" s="38">
        <f>tbl_PlanilhaB[[#This Row],[Data Fim Planej.]]-tbl_PlanilhaB[[#This Row],[Data Início Planej.]]</f>
        <v>5</v>
      </c>
      <c r="P477" s="38">
        <f>IFERROR(tbl_PlanilhaB[[#This Row],[Data Fim Real]]-tbl_PlanilhaB[[#This Row],[Data Início Real]],tbl_PlanilhaB[[#This Row],[Data Fim Planej.]]-tbl_PlanilhaB[[#This Row],[Data Início Planej.]])</f>
        <v>5</v>
      </c>
      <c r="Q47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478" spans="1:17" ht="27">
      <c r="A478" s="62" t="s">
        <v>1216</v>
      </c>
      <c r="B478" s="26" t="s">
        <v>423</v>
      </c>
      <c r="C478" s="26" t="s">
        <v>1213</v>
      </c>
      <c r="D478" s="34" t="s">
        <v>146</v>
      </c>
      <c r="E478" s="35">
        <v>46056</v>
      </c>
      <c r="F478" s="36">
        <v>4</v>
      </c>
      <c r="G478" s="40">
        <f t="shared" si="44"/>
        <v>46062</v>
      </c>
      <c r="H478" s="35">
        <v>46056</v>
      </c>
      <c r="I478" s="36">
        <v>4</v>
      </c>
      <c r="J478" s="29">
        <f t="shared" si="45"/>
        <v>46062</v>
      </c>
      <c r="K478" s="37">
        <v>1</v>
      </c>
      <c r="L478" s="28" t="str">
        <f ca="1">IF(K478=1,"Concluído",IF(AND(tbl_PlanilhaB[[#This Row],[% Finalizado]]=0,tbl_PlanilhaB[[#This Row],[Data Início Planej.]]&gt;=TODAY()),"Não iniciado",IF(OR(AND(tbl_PlanilhaB[[#This Row],[% Finalizado]]=0,tbl_PlanilhaB[[#This Row],[Data Início Planej.]]&lt;=TODAY()),G478&lt;TODAY()),"Atrasado",IF(AND(H478="",E478&lt;&gt;"",E478&lt;=TODAY()),"Atrasado","Em andamento"))))</f>
        <v>Concluído</v>
      </c>
      <c r="M478" s="53"/>
      <c r="N478" s="54"/>
      <c r="O478" s="38">
        <f>tbl_PlanilhaB[[#This Row],[Data Fim Planej.]]-tbl_PlanilhaB[[#This Row],[Data Início Planej.]]</f>
        <v>6</v>
      </c>
      <c r="P478" s="38">
        <f>IFERROR(tbl_PlanilhaB[[#This Row],[Data Fim Real]]-tbl_PlanilhaB[[#This Row],[Data Início Real]],tbl_PlanilhaB[[#This Row],[Data Fim Planej.]]-tbl_PlanilhaB[[#This Row],[Data Início Planej.]])</f>
        <v>6</v>
      </c>
      <c r="Q47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6</v>
      </c>
    </row>
    <row r="479" spans="1:17">
      <c r="A479" s="62" t="s">
        <v>1217</v>
      </c>
      <c r="B479" s="26" t="s">
        <v>424</v>
      </c>
      <c r="C479" s="26" t="s">
        <v>1210</v>
      </c>
      <c r="D479" s="34" t="s">
        <v>146</v>
      </c>
      <c r="E479" s="35">
        <v>46062</v>
      </c>
      <c r="F479" s="36">
        <v>1</v>
      </c>
      <c r="G479" s="40">
        <f t="shared" si="44"/>
        <v>46063</v>
      </c>
      <c r="H479" s="35">
        <v>46062</v>
      </c>
      <c r="I479" s="36">
        <v>1</v>
      </c>
      <c r="J479" s="29">
        <f t="shared" si="45"/>
        <v>46063</v>
      </c>
      <c r="K479" s="37">
        <v>1</v>
      </c>
      <c r="L479" s="28" t="str">
        <f ca="1">IF(K479=1,"Concluído",IF(AND(tbl_PlanilhaB[[#This Row],[% Finalizado]]=0,tbl_PlanilhaB[[#This Row],[Data Início Planej.]]&gt;=TODAY()),"Não iniciado",IF(OR(AND(tbl_PlanilhaB[[#This Row],[% Finalizado]]=0,tbl_PlanilhaB[[#This Row],[Data Início Planej.]]&lt;=TODAY()),G479&lt;TODAY()),"Atrasado",IF(AND(H479="",E479&lt;&gt;"",E479&lt;=TODAY()),"Atrasado","Em andamento"))))</f>
        <v>Concluído</v>
      </c>
      <c r="M479" s="53"/>
      <c r="N479" s="54"/>
      <c r="O479" s="38">
        <f>tbl_PlanilhaB[[#This Row],[Data Fim Planej.]]-tbl_PlanilhaB[[#This Row],[Data Início Planej.]]</f>
        <v>1</v>
      </c>
      <c r="P479" s="38">
        <f>IFERROR(tbl_PlanilhaB[[#This Row],[Data Fim Real]]-tbl_PlanilhaB[[#This Row],[Data Início Real]],tbl_PlanilhaB[[#This Row],[Data Fim Planej.]]-tbl_PlanilhaB[[#This Row],[Data Início Planej.]])</f>
        <v>1</v>
      </c>
      <c r="Q47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80" spans="1:17" ht="27">
      <c r="A480" s="62" t="s">
        <v>1218</v>
      </c>
      <c r="B480" s="26" t="s">
        <v>424</v>
      </c>
      <c r="C480" s="26" t="s">
        <v>1213</v>
      </c>
      <c r="D480" s="34" t="s">
        <v>146</v>
      </c>
      <c r="E480" s="35">
        <v>46063</v>
      </c>
      <c r="F480" s="36">
        <v>1</v>
      </c>
      <c r="G480" s="40">
        <f t="shared" si="44"/>
        <v>46064</v>
      </c>
      <c r="H480" s="35">
        <v>46063</v>
      </c>
      <c r="I480" s="36">
        <v>1</v>
      </c>
      <c r="J480" s="29">
        <f t="shared" si="45"/>
        <v>46064</v>
      </c>
      <c r="K480" s="37">
        <v>1</v>
      </c>
      <c r="L480" s="28" t="str">
        <f ca="1">IF(K480=1,"Concluído",IF(AND(tbl_PlanilhaB[[#This Row],[% Finalizado]]=0,tbl_PlanilhaB[[#This Row],[Data Início Planej.]]&gt;=TODAY()),"Não iniciado",IF(OR(AND(tbl_PlanilhaB[[#This Row],[% Finalizado]]=0,tbl_PlanilhaB[[#This Row],[Data Início Planej.]]&lt;=TODAY()),G480&lt;TODAY()),"Atrasado",IF(AND(H480="",E480&lt;&gt;"",E480&lt;=TODAY()),"Atrasado","Em andamento"))))</f>
        <v>Concluído</v>
      </c>
      <c r="M480" s="53"/>
      <c r="N480" s="54"/>
      <c r="O480" s="38">
        <f>tbl_PlanilhaB[[#This Row],[Data Fim Planej.]]-tbl_PlanilhaB[[#This Row],[Data Início Planej.]]</f>
        <v>1</v>
      </c>
      <c r="P480" s="38">
        <f>IFERROR(tbl_PlanilhaB[[#This Row],[Data Fim Real]]-tbl_PlanilhaB[[#This Row],[Data Início Real]],tbl_PlanilhaB[[#This Row],[Data Fim Planej.]]-tbl_PlanilhaB[[#This Row],[Data Início Planej.]])</f>
        <v>1</v>
      </c>
      <c r="Q48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81" spans="1:17" ht="54">
      <c r="A481" s="62" t="s">
        <v>1219</v>
      </c>
      <c r="B481" s="26" t="s">
        <v>425</v>
      </c>
      <c r="C481" s="26" t="s">
        <v>1220</v>
      </c>
      <c r="D481" s="34" t="s">
        <v>237</v>
      </c>
      <c r="E481" s="35">
        <v>46069</v>
      </c>
      <c r="F481" s="36">
        <v>1</v>
      </c>
      <c r="G481" s="40">
        <f>IF(F481="","",WORKDAY(E481,F481))</f>
        <v>46070</v>
      </c>
      <c r="H481" s="35">
        <v>46069</v>
      </c>
      <c r="I481" s="36">
        <v>3</v>
      </c>
      <c r="J481" s="29">
        <f t="shared" si="45"/>
        <v>46072</v>
      </c>
      <c r="K481" s="37">
        <v>1</v>
      </c>
      <c r="L481" s="28" t="str">
        <f ca="1">IF(K481=1,"Concluído",IF(AND(tbl_PlanilhaB[[#This Row],[% Finalizado]]=0,tbl_PlanilhaB[[#This Row],[Data Início Planej.]]&gt;=TODAY()),"Não iniciado",IF(OR(AND(tbl_PlanilhaB[[#This Row],[% Finalizado]]=0,tbl_PlanilhaB[[#This Row],[Data Início Planej.]]&lt;=TODAY()),G481&lt;TODAY()),"Atrasado",IF(AND(H481="",E481&lt;&gt;"",E481&lt;=TODAY()),"Atrasado","Em andamento"))))</f>
        <v>Concluído</v>
      </c>
      <c r="M481" s="53"/>
      <c r="N481" s="54"/>
      <c r="O481" s="38">
        <f>tbl_PlanilhaB[[#This Row],[Data Fim Planej.]]-tbl_PlanilhaB[[#This Row],[Data Início Planej.]]</f>
        <v>1</v>
      </c>
      <c r="P481" s="38">
        <f>IFERROR(tbl_PlanilhaB[[#This Row],[Data Fim Real]]-tbl_PlanilhaB[[#This Row],[Data Início Real]],tbl_PlanilhaB[[#This Row],[Data Fim Planej.]]-tbl_PlanilhaB[[#This Row],[Data Início Planej.]])</f>
        <v>3</v>
      </c>
      <c r="Q48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482" spans="1:17" ht="40.5">
      <c r="A482" s="62" t="s">
        <v>1221</v>
      </c>
      <c r="B482" s="26" t="s">
        <v>427</v>
      </c>
      <c r="C482" s="26" t="s">
        <v>1222</v>
      </c>
      <c r="D482" s="34" t="s">
        <v>202</v>
      </c>
      <c r="E482" s="35">
        <v>46069</v>
      </c>
      <c r="F482" s="36">
        <v>2</v>
      </c>
      <c r="G482" s="40">
        <f t="shared" si="44"/>
        <v>46071</v>
      </c>
      <c r="H482" s="35">
        <v>46069</v>
      </c>
      <c r="I482" s="36">
        <v>4</v>
      </c>
      <c r="J482" s="29">
        <f t="shared" si="45"/>
        <v>46073</v>
      </c>
      <c r="K482" s="37">
        <v>1</v>
      </c>
      <c r="L482" s="28" t="str">
        <f ca="1">IF(K482=1,"Concluído",IF(AND(tbl_PlanilhaB[[#This Row],[% Finalizado]]=0,tbl_PlanilhaB[[#This Row],[Data Início Planej.]]&gt;=TODAY()),"Não iniciado",IF(OR(AND(tbl_PlanilhaB[[#This Row],[% Finalizado]]=0,tbl_PlanilhaB[[#This Row],[Data Início Planej.]]&lt;=TODAY()),G482&lt;TODAY()),"Atrasado",IF(AND(H482="",E482&lt;&gt;"",E482&lt;=TODAY()),"Atrasado","Em andamento"))))</f>
        <v>Concluído</v>
      </c>
      <c r="M482" s="53"/>
      <c r="N482" s="54"/>
      <c r="O482" s="38">
        <f>tbl_PlanilhaB[[#This Row],[Data Fim Planej.]]-tbl_PlanilhaB[[#This Row],[Data Início Planej.]]</f>
        <v>2</v>
      </c>
      <c r="P482" s="38">
        <f>IFERROR(tbl_PlanilhaB[[#This Row],[Data Fim Real]]-tbl_PlanilhaB[[#This Row],[Data Início Real]],tbl_PlanilhaB[[#This Row],[Data Fim Planej.]]-tbl_PlanilhaB[[#This Row],[Data Início Planej.]])</f>
        <v>4</v>
      </c>
      <c r="Q48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483" spans="1:17" ht="24.75">
      <c r="A483" s="62" t="s">
        <v>1223</v>
      </c>
      <c r="B483" s="26" t="s">
        <v>427</v>
      </c>
      <c r="C483" s="26" t="s">
        <v>1224</v>
      </c>
      <c r="D483" s="34" t="s">
        <v>202</v>
      </c>
      <c r="E483" s="35">
        <v>46076</v>
      </c>
      <c r="F483" s="36">
        <v>1</v>
      </c>
      <c r="G483" s="40">
        <f t="shared" si="44"/>
        <v>46077</v>
      </c>
      <c r="H483" s="35">
        <v>46076</v>
      </c>
      <c r="I483" s="36">
        <v>2</v>
      </c>
      <c r="J483" s="29">
        <f>IF(I483="","",WORKDAY(H483,I483))</f>
        <v>46078</v>
      </c>
      <c r="K483" s="37">
        <v>1</v>
      </c>
      <c r="L483" s="28" t="str">
        <f ca="1">IF(K483=1,"Concluído",IF(AND(tbl_PlanilhaB[[#This Row],[% Finalizado]]=0,tbl_PlanilhaB[[#This Row],[Data Início Planej.]]&gt;=TODAY()),"Não iniciado",IF(OR(AND(tbl_PlanilhaB[[#This Row],[% Finalizado]]=0,tbl_PlanilhaB[[#This Row],[Data Início Planej.]]&lt;=TODAY()),G483&lt;TODAY()),"Atrasado",IF(AND(H483="",E483&lt;&gt;"",E483&lt;=TODAY()),"Atrasado","Em andamento"))))</f>
        <v>Concluído</v>
      </c>
      <c r="M483" s="53"/>
      <c r="N483" s="54"/>
      <c r="O483" s="38">
        <f>tbl_PlanilhaB[[#This Row],[Data Fim Planej.]]-tbl_PlanilhaB[[#This Row],[Data Início Planej.]]</f>
        <v>1</v>
      </c>
      <c r="P483" s="38">
        <f>IFERROR(tbl_PlanilhaB[[#This Row],[Data Fim Real]]-tbl_PlanilhaB[[#This Row],[Data Início Real]],tbl_PlanilhaB[[#This Row],[Data Fim Planej.]]-tbl_PlanilhaB[[#This Row],[Data Início Planej.]])</f>
        <v>2</v>
      </c>
      <c r="Q48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484" spans="1:17" ht="24.75">
      <c r="A484" s="62" t="s">
        <v>1225</v>
      </c>
      <c r="B484" s="26" t="s">
        <v>427</v>
      </c>
      <c r="C484" s="26" t="s">
        <v>1226</v>
      </c>
      <c r="D484" s="34" t="s">
        <v>202</v>
      </c>
      <c r="E484" s="35">
        <v>46078</v>
      </c>
      <c r="F484" s="36">
        <v>1</v>
      </c>
      <c r="G484" s="40">
        <f t="shared" si="44"/>
        <v>46079</v>
      </c>
      <c r="H484" s="35">
        <v>46078</v>
      </c>
      <c r="I484" s="36">
        <v>4</v>
      </c>
      <c r="J484" s="29">
        <f>IF(I484="","",WORKDAY(H484,I484))</f>
        <v>46084</v>
      </c>
      <c r="K484" s="37">
        <v>1</v>
      </c>
      <c r="L484" s="28" t="str">
        <f ca="1">IF(K484=1,"Concluído",IF(AND(tbl_PlanilhaB[[#This Row],[% Finalizado]]=0,tbl_PlanilhaB[[#This Row],[Data Início Planej.]]&gt;=TODAY()),"Não iniciado",IF(OR(AND(tbl_PlanilhaB[[#This Row],[% Finalizado]]=0,tbl_PlanilhaB[[#This Row],[Data Início Planej.]]&lt;=TODAY()),G484&lt;TODAY()),"Atrasado",IF(AND(H484="",E484&lt;&gt;"",E484&lt;=TODAY()),"Atrasado","Em andamento"))))</f>
        <v>Concluído</v>
      </c>
      <c r="M484" s="53"/>
      <c r="N484" s="54"/>
      <c r="O484" s="38">
        <f>tbl_PlanilhaB[[#This Row],[Data Fim Planej.]]-tbl_PlanilhaB[[#This Row],[Data Início Planej.]]</f>
        <v>1</v>
      </c>
      <c r="P484" s="38">
        <f>IFERROR(tbl_PlanilhaB[[#This Row],[Data Fim Real]]-tbl_PlanilhaB[[#This Row],[Data Início Real]],tbl_PlanilhaB[[#This Row],[Data Fim Planej.]]-tbl_PlanilhaB[[#This Row],[Data Início Planej.]])</f>
        <v>6</v>
      </c>
      <c r="Q48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6</v>
      </c>
    </row>
    <row r="485" spans="1:17" ht="24.75">
      <c r="A485" s="62" t="s">
        <v>1227</v>
      </c>
      <c r="B485" s="26" t="s">
        <v>429</v>
      </c>
      <c r="C485" s="26" t="s">
        <v>1228</v>
      </c>
      <c r="D485" s="34" t="s">
        <v>202</v>
      </c>
      <c r="E485" s="35">
        <v>46083</v>
      </c>
      <c r="F485" s="36">
        <v>5</v>
      </c>
      <c r="G485" s="40">
        <f>IF(F485="","",WORKDAY(E485,F485))</f>
        <v>46090</v>
      </c>
      <c r="H485" s="35">
        <v>46083</v>
      </c>
      <c r="I485" s="36"/>
      <c r="J485" s="29" t="str">
        <f>IF(I485="","",WORKDAY(H485,I485))</f>
        <v/>
      </c>
      <c r="K485" s="37"/>
      <c r="L485" s="28" t="str">
        <f ca="1">IF(K485=1,"Concluído",IF(AND(tbl_PlanilhaB[[#This Row],[% Finalizado]]=0,tbl_PlanilhaB[[#This Row],[Data Início Planej.]]&gt;=TODAY()),"Não iniciado",IF(OR(AND(tbl_PlanilhaB[[#This Row],[% Finalizado]]=0,tbl_PlanilhaB[[#This Row],[Data Início Planej.]]&lt;=TODAY()),G485&lt;TODAY()),"Atrasado",IF(AND(H485="",E485&lt;&gt;"",E485&lt;=TODAY()),"Atrasado","Em andamento"))))</f>
        <v>Atrasado</v>
      </c>
      <c r="M485" s="53"/>
      <c r="N485" s="54"/>
      <c r="O485" s="38">
        <f>tbl_PlanilhaB[[#This Row],[Data Fim Planej.]]-tbl_PlanilhaB[[#This Row],[Data Início Planej.]]</f>
        <v>7</v>
      </c>
      <c r="P485" s="38">
        <f>IFERROR(tbl_PlanilhaB[[#This Row],[Data Fim Real]]-tbl_PlanilhaB[[#This Row],[Data Início Real]],tbl_PlanilhaB[[#This Row],[Data Fim Planej.]]-tbl_PlanilhaB[[#This Row],[Data Início Planej.]])</f>
        <v>7</v>
      </c>
      <c r="Q485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486" spans="1:17" ht="24.75">
      <c r="A486" s="62" t="s">
        <v>1229</v>
      </c>
      <c r="B486" s="26" t="s">
        <v>431</v>
      </c>
      <c r="C486" s="26" t="s">
        <v>1230</v>
      </c>
      <c r="D486" s="34" t="s">
        <v>248</v>
      </c>
      <c r="E486" s="35">
        <v>46035</v>
      </c>
      <c r="F486" s="36">
        <v>90</v>
      </c>
      <c r="G486" s="40">
        <f>IF(F486="","",WORKDAY(E486,F486))</f>
        <v>46161</v>
      </c>
      <c r="H486" s="35">
        <v>46035</v>
      </c>
      <c r="I486" s="36"/>
      <c r="J486" s="29" t="str">
        <f>IF(I486="","",WORKDAY(H486,I486))</f>
        <v/>
      </c>
      <c r="K486" s="37"/>
      <c r="L486" s="28" t="str">
        <f ca="1">IF(K486=1,"Concluído",IF(AND(tbl_PlanilhaB[[#This Row],[% Finalizado]]=0,tbl_PlanilhaB[[#This Row],[Data Início Planej.]]&gt;=TODAY()),"Não iniciado",IF(OR(AND(tbl_PlanilhaB[[#This Row],[% Finalizado]]=0,tbl_PlanilhaB[[#This Row],[Data Início Planej.]]&lt;=TODAY()),G486&lt;TODAY()),"Atrasado",IF(AND(H486="",E486&lt;&gt;"",E486&lt;=TODAY()),"Atrasado","Em andamento"))))</f>
        <v>Atrasado</v>
      </c>
      <c r="M486" s="53"/>
      <c r="N486" s="54"/>
      <c r="O486" s="38">
        <f>tbl_PlanilhaB[[#This Row],[Data Fim Planej.]]-tbl_PlanilhaB[[#This Row],[Data Início Planej.]]</f>
        <v>126</v>
      </c>
      <c r="P486" s="38">
        <f>IFERROR(tbl_PlanilhaB[[#This Row],[Data Fim Real]]-tbl_PlanilhaB[[#This Row],[Data Início Real]],tbl_PlanilhaB[[#This Row],[Data Fim Planej.]]-tbl_PlanilhaB[[#This Row],[Data Início Planej.]])</f>
        <v>126</v>
      </c>
      <c r="Q486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487" spans="1:17" ht="24.75">
      <c r="A487" s="69" t="s">
        <v>1231</v>
      </c>
      <c r="B487" s="26" t="s">
        <v>433</v>
      </c>
      <c r="C487" s="26" t="s">
        <v>1232</v>
      </c>
      <c r="D487" s="34" t="s">
        <v>202</v>
      </c>
      <c r="E487" s="35">
        <v>46083</v>
      </c>
      <c r="F487" s="36">
        <v>2</v>
      </c>
      <c r="G487" s="40">
        <f>IF(F487="","",WORKDAY(E487,F487))</f>
        <v>46085</v>
      </c>
      <c r="H487" s="35">
        <v>46084</v>
      </c>
      <c r="I487" s="36">
        <v>3</v>
      </c>
      <c r="J487" s="29">
        <f>IF(I487="","",WORKDAY(H487,I487))</f>
        <v>46087</v>
      </c>
      <c r="K487" s="37">
        <v>1</v>
      </c>
      <c r="L487" s="28" t="str">
        <f ca="1">IF(K487=1,"Concluído",IF(AND(tbl_PlanilhaB[[#This Row],[% Finalizado]]=0,tbl_PlanilhaB[[#This Row],[Data Início Planej.]]&gt;=TODAY()),"Não iniciado",IF(OR(AND(tbl_PlanilhaB[[#This Row],[% Finalizado]]=0,tbl_PlanilhaB[[#This Row],[Data Início Planej.]]&lt;=TODAY()),G487&lt;TODAY()),"Atrasado",IF(AND(H487="",E487&lt;&gt;"",E487&lt;=TODAY()),"Atrasado","Em andamento"))))</f>
        <v>Concluído</v>
      </c>
      <c r="M487" s="53"/>
      <c r="N487" s="54"/>
      <c r="O487" s="38">
        <f>tbl_PlanilhaB[[#This Row],[Data Fim Planej.]]-tbl_PlanilhaB[[#This Row],[Data Início Planej.]]</f>
        <v>2</v>
      </c>
      <c r="P487" s="38">
        <f>IFERROR(tbl_PlanilhaB[[#This Row],[Data Fim Real]]-tbl_PlanilhaB[[#This Row],[Data Início Real]],tbl_PlanilhaB[[#This Row],[Data Fim Planej.]]-tbl_PlanilhaB[[#This Row],[Data Início Planej.]])</f>
        <v>3</v>
      </c>
      <c r="Q48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488" spans="1:17" ht="24.75">
      <c r="A488" s="69" t="s">
        <v>1233</v>
      </c>
      <c r="B488" s="26" t="s">
        <v>433</v>
      </c>
      <c r="C488" s="26" t="s">
        <v>1234</v>
      </c>
      <c r="D488" s="34" t="s">
        <v>202</v>
      </c>
      <c r="E488" s="35">
        <v>46083</v>
      </c>
      <c r="F488" s="36">
        <v>3</v>
      </c>
      <c r="G488" s="40">
        <f>IF(F488="","",WORKDAY(E488,F488))</f>
        <v>46086</v>
      </c>
      <c r="H488" s="35">
        <v>46084</v>
      </c>
      <c r="I488" s="36">
        <v>4</v>
      </c>
      <c r="J488" s="29">
        <f>IF(I488="","",WORKDAY(H488,I488))</f>
        <v>46090</v>
      </c>
      <c r="K488" s="37">
        <v>1</v>
      </c>
      <c r="L488" s="28" t="str">
        <f ca="1">IF(K488=1,"Concluído",IF(AND(tbl_PlanilhaB[[#This Row],[% Finalizado]]=0,tbl_PlanilhaB[[#This Row],[Data Início Planej.]]&gt;=TODAY()),"Não iniciado",IF(OR(AND(tbl_PlanilhaB[[#This Row],[% Finalizado]]=0,tbl_PlanilhaB[[#This Row],[Data Início Planej.]]&lt;=TODAY()),G488&lt;TODAY()),"Atrasado",IF(AND(H488="",E488&lt;&gt;"",E488&lt;=TODAY()),"Atrasado","Em andamento"))))</f>
        <v>Concluído</v>
      </c>
      <c r="M488" s="53"/>
      <c r="N488" s="54"/>
      <c r="O488" s="38">
        <f>tbl_PlanilhaB[[#This Row],[Data Fim Planej.]]-tbl_PlanilhaB[[#This Row],[Data Início Planej.]]</f>
        <v>3</v>
      </c>
      <c r="P488" s="38">
        <f>IFERROR(tbl_PlanilhaB[[#This Row],[Data Fim Real]]-tbl_PlanilhaB[[#This Row],[Data Início Real]],tbl_PlanilhaB[[#This Row],[Data Fim Planej.]]-tbl_PlanilhaB[[#This Row],[Data Início Planej.]])</f>
        <v>6</v>
      </c>
      <c r="Q48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6</v>
      </c>
    </row>
    <row r="489" spans="1:17" ht="24.75">
      <c r="A489" s="62" t="s">
        <v>1235</v>
      </c>
      <c r="B489" s="26" t="s">
        <v>429</v>
      </c>
      <c r="C489" s="26" t="s">
        <v>1236</v>
      </c>
      <c r="D489" s="34" t="s">
        <v>202</v>
      </c>
      <c r="E489" s="35">
        <v>46091</v>
      </c>
      <c r="F489" s="36">
        <v>1</v>
      </c>
      <c r="G489" s="40">
        <f t="shared" ref="G489:G490" si="46">IF(F489="","",WORKDAY(E489,F489))</f>
        <v>46092</v>
      </c>
      <c r="H489" s="35">
        <v>46091</v>
      </c>
      <c r="I489" s="36"/>
      <c r="J489" s="29" t="str">
        <f t="shared" ref="J488:J490" si="47">IF(I489="","",WORKDAY(H489,I489))</f>
        <v/>
      </c>
      <c r="K489" s="37"/>
      <c r="L489" s="28"/>
      <c r="M489" s="53"/>
      <c r="N489" s="54"/>
      <c r="O489" s="38">
        <f>tbl_PlanilhaB[[#This Row],[Data Fim Planej.]]-tbl_PlanilhaB[[#This Row],[Data Início Planej.]]</f>
        <v>1</v>
      </c>
      <c r="P489" s="38">
        <f>IFERROR(tbl_PlanilhaB[[#This Row],[Data Fim Real]]-tbl_PlanilhaB[[#This Row],[Data Início Real]],tbl_PlanilhaB[[#This Row],[Data Fim Planej.]]-tbl_PlanilhaB[[#This Row],[Data Início Planej.]])</f>
        <v>1</v>
      </c>
      <c r="Q48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490" spans="1:17" ht="37.5">
      <c r="A490" s="62" t="s">
        <v>1237</v>
      </c>
      <c r="B490" s="26" t="s">
        <v>436</v>
      </c>
      <c r="C490" s="26" t="s">
        <v>1238</v>
      </c>
      <c r="D490" s="34" t="s">
        <v>237</v>
      </c>
      <c r="E490" s="35">
        <v>46080</v>
      </c>
      <c r="F490" s="36">
        <v>12</v>
      </c>
      <c r="G490" s="40">
        <f>IF(F490="","",WORKDAY(E490,F490))</f>
        <v>46098</v>
      </c>
      <c r="H490" s="35">
        <v>46080</v>
      </c>
      <c r="I490" s="36">
        <v>12</v>
      </c>
      <c r="J490" s="29">
        <f>IF(I490="","",WORKDAY(H490,I490))</f>
        <v>46098</v>
      </c>
      <c r="K490" s="37">
        <v>1</v>
      </c>
      <c r="L490" s="28" t="str">
        <f ca="1">IF(K490=1,"Concluído",IF(AND(tbl_PlanilhaB[[#This Row],[% Finalizado]]=0,tbl_PlanilhaB[[#This Row],[Data Início Planej.]]&gt;=TODAY()),"Não iniciado",IF(OR(AND(tbl_PlanilhaB[[#This Row],[% Finalizado]]=0,tbl_PlanilhaB[[#This Row],[Data Início Planej.]]&lt;=TODAY()),G490&lt;TODAY()),"Atrasado",IF(AND(H490="",E490&lt;&gt;"",E490&lt;=TODAY()),"Atrasado","Em andamento"))))</f>
        <v>Concluído</v>
      </c>
      <c r="M490" s="53"/>
      <c r="N490" s="54"/>
      <c r="O490" s="38">
        <f>tbl_PlanilhaB[[#This Row],[Data Fim Planej.]]-tbl_PlanilhaB[[#This Row],[Data Início Planej.]]</f>
        <v>18</v>
      </c>
      <c r="P490" s="38">
        <f>IFERROR(tbl_PlanilhaB[[#This Row],[Data Fim Real]]-tbl_PlanilhaB[[#This Row],[Data Início Real]],tbl_PlanilhaB[[#This Row],[Data Fim Planej.]]-tbl_PlanilhaB[[#This Row],[Data Início Planej.]])</f>
        <v>18</v>
      </c>
      <c r="Q49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18</v>
      </c>
    </row>
    <row r="491" spans="1:17" ht="24.75">
      <c r="A491" s="62" t="s">
        <v>1239</v>
      </c>
      <c r="B491" s="26" t="s">
        <v>436</v>
      </c>
      <c r="C491" s="26" t="s">
        <v>1240</v>
      </c>
      <c r="D491" s="34" t="s">
        <v>237</v>
      </c>
      <c r="E491" s="35">
        <v>46099</v>
      </c>
      <c r="F491" s="36">
        <v>2</v>
      </c>
      <c r="G491" s="40">
        <f>IF(F491="","",WORKDAY(E491,F491))</f>
        <v>46101</v>
      </c>
      <c r="H491" s="35">
        <v>46099</v>
      </c>
      <c r="I491" s="36">
        <v>2</v>
      </c>
      <c r="J491" s="29">
        <f>IF(I491="","",WORKDAY(H491,I491))</f>
        <v>46101</v>
      </c>
      <c r="K491" s="37">
        <v>1</v>
      </c>
      <c r="L491" s="28" t="str">
        <f ca="1">IF(K491=1,"Concluído",IF(AND(tbl_PlanilhaB[[#This Row],[% Finalizado]]=0,tbl_PlanilhaB[[#This Row],[Data Início Planej.]]&gt;=TODAY()),"Não iniciado",IF(OR(AND(tbl_PlanilhaB[[#This Row],[% Finalizado]]=0,tbl_PlanilhaB[[#This Row],[Data Início Planej.]]&lt;=TODAY()),G491&lt;TODAY()),"Atrasado",IF(AND(H491="",E491&lt;&gt;"",E491&lt;=TODAY()),"Atrasado","Em andamento"))))</f>
        <v>Concluído</v>
      </c>
      <c r="M491" s="53"/>
      <c r="N491" s="54"/>
      <c r="O491" s="38">
        <f>tbl_PlanilhaB[[#This Row],[Data Fim Planej.]]-tbl_PlanilhaB[[#This Row],[Data Início Planej.]]</f>
        <v>2</v>
      </c>
      <c r="P491" s="38">
        <f>IFERROR(tbl_PlanilhaB[[#This Row],[Data Fim Real]]-tbl_PlanilhaB[[#This Row],[Data Início Real]],tbl_PlanilhaB[[#This Row],[Data Fim Planej.]]-tbl_PlanilhaB[[#This Row],[Data Início Planej.]])</f>
        <v>2</v>
      </c>
      <c r="Q49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492" spans="1:17">
      <c r="A492" s="62" t="s">
        <v>1241</v>
      </c>
      <c r="B492" s="26" t="s">
        <v>440</v>
      </c>
      <c r="C492" s="26" t="s">
        <v>1242</v>
      </c>
      <c r="D492" s="34" t="s">
        <v>146</v>
      </c>
      <c r="E492" s="35">
        <v>46092</v>
      </c>
      <c r="F492" s="36">
        <v>1</v>
      </c>
      <c r="G492" s="40">
        <f t="shared" ref="G492:G493" si="48">IF(F492="","",WORKDAY(E492,F492))</f>
        <v>46093</v>
      </c>
      <c r="H492" s="35">
        <v>46092</v>
      </c>
      <c r="I492" s="36">
        <v>1</v>
      </c>
      <c r="J492" s="29">
        <f t="shared" ref="J491:J493" si="49">IF(I492="","",WORKDAY(H492,I492))</f>
        <v>46093</v>
      </c>
      <c r="K492" s="37">
        <v>1</v>
      </c>
      <c r="L492" s="28" t="str">
        <f ca="1">IF(K492=1,"Concluído",IF(AND(tbl_PlanilhaB[[#This Row],[% Finalizado]]=0,tbl_PlanilhaB[[#This Row],[Data Início Planej.]]&gt;=TODAY()),"Não iniciado",IF(OR(AND(tbl_PlanilhaB[[#This Row],[% Finalizado]]=0,tbl_PlanilhaB[[#This Row],[Data Início Planej.]]&lt;=TODAY()),G492&lt;TODAY()),"Atrasado",IF(AND(H492="",E492&lt;&gt;"",E492&lt;=TODAY()),"Atrasado","Em andamento"))))</f>
        <v>Concluído</v>
      </c>
      <c r="M492" s="53"/>
      <c r="N492" s="54"/>
      <c r="O492" s="38">
        <f>tbl_PlanilhaB[[#This Row],[Data Fim Planej.]]-tbl_PlanilhaB[[#This Row],[Data Início Planej.]]</f>
        <v>1</v>
      </c>
      <c r="P492" s="38">
        <f>IFERROR(tbl_PlanilhaB[[#This Row],[Data Fim Real]]-tbl_PlanilhaB[[#This Row],[Data Início Real]],tbl_PlanilhaB[[#This Row],[Data Fim Planej.]]-tbl_PlanilhaB[[#This Row],[Data Início Planej.]])</f>
        <v>1</v>
      </c>
      <c r="Q49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93" spans="1:17">
      <c r="A493" s="62" t="s">
        <v>1243</v>
      </c>
      <c r="B493" s="26" t="s">
        <v>440</v>
      </c>
      <c r="C493" s="26" t="s">
        <v>1244</v>
      </c>
      <c r="D493" s="34" t="s">
        <v>146</v>
      </c>
      <c r="E493" s="35">
        <v>46092</v>
      </c>
      <c r="F493" s="36">
        <v>1</v>
      </c>
      <c r="G493" s="40">
        <f t="shared" si="48"/>
        <v>46093</v>
      </c>
      <c r="H493" s="35">
        <v>46092</v>
      </c>
      <c r="I493" s="36">
        <v>1</v>
      </c>
      <c r="J493" s="29">
        <f t="shared" si="49"/>
        <v>46093</v>
      </c>
      <c r="K493" s="37">
        <v>1</v>
      </c>
      <c r="L493" s="28" t="str">
        <f ca="1">IF(K493=1,"Concluído",IF(AND(tbl_PlanilhaB[[#This Row],[% Finalizado]]=0,tbl_PlanilhaB[[#This Row],[Data Início Planej.]]&gt;=TODAY()),"Não iniciado",IF(OR(AND(tbl_PlanilhaB[[#This Row],[% Finalizado]]=0,tbl_PlanilhaB[[#This Row],[Data Início Planej.]]&lt;=TODAY()),G493&lt;TODAY()),"Atrasado",IF(AND(H493="",E493&lt;&gt;"",E493&lt;=TODAY()),"Atrasado","Em andamento"))))</f>
        <v>Concluído</v>
      </c>
      <c r="M493" s="53"/>
      <c r="N493" s="54"/>
      <c r="O493" s="38">
        <f>tbl_PlanilhaB[[#This Row],[Data Fim Planej.]]-tbl_PlanilhaB[[#This Row],[Data Início Planej.]]</f>
        <v>1</v>
      </c>
      <c r="P493" s="38">
        <f>IFERROR(tbl_PlanilhaB[[#This Row],[Data Fim Real]]-tbl_PlanilhaB[[#This Row],[Data Início Real]],tbl_PlanilhaB[[#This Row],[Data Fim Planej.]]-tbl_PlanilhaB[[#This Row],[Data Início Planej.]])</f>
        <v>1</v>
      </c>
      <c r="Q49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94" spans="1:17">
      <c r="A494" s="62" t="s">
        <v>1245</v>
      </c>
      <c r="B494" s="26" t="s">
        <v>440</v>
      </c>
      <c r="C494" s="26" t="s">
        <v>1246</v>
      </c>
      <c r="D494" s="34" t="s">
        <v>146</v>
      </c>
      <c r="E494" s="35">
        <v>46092</v>
      </c>
      <c r="F494" s="36">
        <v>1</v>
      </c>
      <c r="G494" s="40">
        <f t="shared" ref="G494:G514" si="50">IF(F494="","",WORKDAY(E494,F494))</f>
        <v>46093</v>
      </c>
      <c r="H494" s="35">
        <v>46092</v>
      </c>
      <c r="I494" s="36">
        <v>1</v>
      </c>
      <c r="J494" s="29">
        <f t="shared" ref="J494:J514" si="51">IF(I494="","",WORKDAY(H494,I494))</f>
        <v>46093</v>
      </c>
      <c r="K494" s="37">
        <v>1</v>
      </c>
      <c r="L494" s="28" t="str">
        <f ca="1">IF(K494=1,"Concluído",IF(AND(tbl_PlanilhaB[[#This Row],[% Finalizado]]=0,tbl_PlanilhaB[[#This Row],[Data Início Planej.]]&gt;=TODAY()),"Não iniciado",IF(OR(AND(tbl_PlanilhaB[[#This Row],[% Finalizado]]=0,tbl_PlanilhaB[[#This Row],[Data Início Planej.]]&lt;=TODAY()),G494&lt;TODAY()),"Atrasado",IF(AND(H494="",E494&lt;&gt;"",E494&lt;=TODAY()),"Atrasado","Em andamento"))))</f>
        <v>Concluído</v>
      </c>
      <c r="M494" s="53"/>
      <c r="N494" s="54"/>
      <c r="O494" s="38">
        <f>tbl_PlanilhaB[[#This Row],[Data Fim Planej.]]-tbl_PlanilhaB[[#This Row],[Data Início Planej.]]</f>
        <v>1</v>
      </c>
      <c r="P494" s="38">
        <f>IFERROR(tbl_PlanilhaB[[#This Row],[Data Fim Real]]-tbl_PlanilhaB[[#This Row],[Data Início Real]],tbl_PlanilhaB[[#This Row],[Data Fim Planej.]]-tbl_PlanilhaB[[#This Row],[Data Início Planej.]])</f>
        <v>1</v>
      </c>
      <c r="Q49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95" spans="1:17">
      <c r="A495" s="62" t="s">
        <v>1247</v>
      </c>
      <c r="B495" s="26" t="s">
        <v>441</v>
      </c>
      <c r="C495" s="26" t="s">
        <v>1248</v>
      </c>
      <c r="D495" s="34" t="s">
        <v>146</v>
      </c>
      <c r="E495" s="35">
        <v>46129</v>
      </c>
      <c r="F495" s="36">
        <v>3</v>
      </c>
      <c r="G495" s="40">
        <f t="shared" si="50"/>
        <v>46134</v>
      </c>
      <c r="H495" s="35">
        <v>46129</v>
      </c>
      <c r="I495" s="36">
        <v>3</v>
      </c>
      <c r="J495" s="29">
        <f t="shared" si="51"/>
        <v>46134</v>
      </c>
      <c r="K495" s="37">
        <v>1</v>
      </c>
      <c r="L495" s="28" t="str">
        <f ca="1">IF(K495=1,"Concluído",IF(AND(tbl_PlanilhaB[[#This Row],[% Finalizado]]=0,tbl_PlanilhaB[[#This Row],[Data Início Planej.]]&gt;=TODAY()),"Não iniciado",IF(OR(AND(tbl_PlanilhaB[[#This Row],[% Finalizado]]=0,tbl_PlanilhaB[[#This Row],[Data Início Planej.]]&lt;=TODAY()),G495&lt;TODAY()),"Atrasado",IF(AND(H495="",E495&lt;&gt;"",E495&lt;=TODAY()),"Atrasado","Em andamento"))))</f>
        <v>Concluído</v>
      </c>
      <c r="M495" s="53"/>
      <c r="N495" s="54"/>
      <c r="O495" s="38">
        <f>tbl_PlanilhaB[[#This Row],[Data Fim Planej.]]-tbl_PlanilhaB[[#This Row],[Data Início Planej.]]</f>
        <v>5</v>
      </c>
      <c r="P495" s="38">
        <f>IFERROR(tbl_PlanilhaB[[#This Row],[Data Fim Real]]-tbl_PlanilhaB[[#This Row],[Data Início Real]],tbl_PlanilhaB[[#This Row],[Data Fim Planej.]]-tbl_PlanilhaB[[#This Row],[Data Início Planej.]])</f>
        <v>5</v>
      </c>
      <c r="Q49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496" spans="1:17">
      <c r="A496" s="62" t="s">
        <v>1249</v>
      </c>
      <c r="B496" s="26" t="s">
        <v>443</v>
      </c>
      <c r="C496" s="26" t="s">
        <v>1242</v>
      </c>
      <c r="D496" s="34" t="s">
        <v>146</v>
      </c>
      <c r="E496" s="35">
        <v>46127</v>
      </c>
      <c r="F496" s="36">
        <v>1</v>
      </c>
      <c r="G496" s="40">
        <f t="shared" si="50"/>
        <v>46128</v>
      </c>
      <c r="H496" s="35">
        <v>46127</v>
      </c>
      <c r="I496" s="36">
        <v>1</v>
      </c>
      <c r="J496" s="29">
        <f t="shared" si="51"/>
        <v>46128</v>
      </c>
      <c r="K496" s="37">
        <v>1</v>
      </c>
      <c r="L496" s="28" t="str">
        <f ca="1">IF(K496=1,"Concluído",IF(AND(tbl_PlanilhaB[[#This Row],[% Finalizado]]=0,tbl_PlanilhaB[[#This Row],[Data Início Planej.]]&gt;=TODAY()),"Não iniciado",IF(OR(AND(tbl_PlanilhaB[[#This Row],[% Finalizado]]=0,tbl_PlanilhaB[[#This Row],[Data Início Planej.]]&lt;=TODAY()),G496&lt;TODAY()),"Atrasado",IF(AND(H496="",E496&lt;&gt;"",E496&lt;=TODAY()),"Atrasado","Em andamento"))))</f>
        <v>Concluído</v>
      </c>
      <c r="M496" s="53"/>
      <c r="N496" s="54"/>
      <c r="O496" s="38">
        <f>tbl_PlanilhaB[[#This Row],[Data Fim Planej.]]-tbl_PlanilhaB[[#This Row],[Data Início Planej.]]</f>
        <v>1</v>
      </c>
      <c r="P496" s="38">
        <f>IFERROR(tbl_PlanilhaB[[#This Row],[Data Fim Real]]-tbl_PlanilhaB[[#This Row],[Data Início Real]],tbl_PlanilhaB[[#This Row],[Data Fim Planej.]]-tbl_PlanilhaB[[#This Row],[Data Início Planej.]])</f>
        <v>1</v>
      </c>
      <c r="Q49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97" spans="1:17">
      <c r="A497" s="62" t="s">
        <v>1250</v>
      </c>
      <c r="B497" s="26" t="s">
        <v>443</v>
      </c>
      <c r="C497" s="26" t="s">
        <v>1244</v>
      </c>
      <c r="D497" s="34" t="s">
        <v>146</v>
      </c>
      <c r="E497" s="35">
        <v>46128</v>
      </c>
      <c r="F497" s="36">
        <v>1</v>
      </c>
      <c r="G497" s="40">
        <f t="shared" si="50"/>
        <v>46129</v>
      </c>
      <c r="H497" s="35">
        <v>46128</v>
      </c>
      <c r="I497" s="36">
        <v>1</v>
      </c>
      <c r="J497" s="29">
        <f t="shared" si="51"/>
        <v>46129</v>
      </c>
      <c r="K497" s="37">
        <v>1</v>
      </c>
      <c r="L497" s="28" t="str">
        <f ca="1">IF(K497=1,"Concluído",IF(AND(tbl_PlanilhaB[[#This Row],[% Finalizado]]=0,tbl_PlanilhaB[[#This Row],[Data Início Planej.]]&gt;=TODAY()),"Não iniciado",IF(OR(AND(tbl_PlanilhaB[[#This Row],[% Finalizado]]=0,tbl_PlanilhaB[[#This Row],[Data Início Planej.]]&lt;=TODAY()),G497&lt;TODAY()),"Atrasado",IF(AND(H497="",E497&lt;&gt;"",E497&lt;=TODAY()),"Atrasado","Em andamento"))))</f>
        <v>Concluído</v>
      </c>
      <c r="M497" s="53"/>
      <c r="N497" s="54"/>
      <c r="O497" s="38">
        <f>tbl_PlanilhaB[[#This Row],[Data Fim Planej.]]-tbl_PlanilhaB[[#This Row],[Data Início Planej.]]</f>
        <v>1</v>
      </c>
      <c r="P497" s="38">
        <f>IFERROR(tbl_PlanilhaB[[#This Row],[Data Fim Real]]-tbl_PlanilhaB[[#This Row],[Data Início Real]],tbl_PlanilhaB[[#This Row],[Data Fim Planej.]]-tbl_PlanilhaB[[#This Row],[Data Início Planej.]])</f>
        <v>1</v>
      </c>
      <c r="Q49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498" spans="1:17">
      <c r="A498" s="62" t="s">
        <v>1251</v>
      </c>
      <c r="B498" s="26" t="s">
        <v>443</v>
      </c>
      <c r="C498" s="26" t="s">
        <v>1246</v>
      </c>
      <c r="D498" s="34" t="s">
        <v>146</v>
      </c>
      <c r="E498" s="35">
        <v>46129</v>
      </c>
      <c r="F498" s="36">
        <v>1</v>
      </c>
      <c r="G498" s="40">
        <f t="shared" si="50"/>
        <v>46132</v>
      </c>
      <c r="H498" s="35">
        <v>46129</v>
      </c>
      <c r="I498" s="36">
        <v>1</v>
      </c>
      <c r="J498" s="29">
        <f t="shared" si="51"/>
        <v>46132</v>
      </c>
      <c r="K498" s="37">
        <v>1</v>
      </c>
      <c r="L498" s="28" t="str">
        <f ca="1">IF(K498=1,"Concluído",IF(AND(tbl_PlanilhaB[[#This Row],[% Finalizado]]=0,tbl_PlanilhaB[[#This Row],[Data Início Planej.]]&gt;=TODAY()),"Não iniciado",IF(OR(AND(tbl_PlanilhaB[[#This Row],[% Finalizado]]=0,tbl_PlanilhaB[[#This Row],[Data Início Planej.]]&lt;=TODAY()),G498&lt;TODAY()),"Atrasado",IF(AND(H498="",E498&lt;&gt;"",E498&lt;=TODAY()),"Atrasado","Em andamento"))))</f>
        <v>Concluído</v>
      </c>
      <c r="M498" s="53"/>
      <c r="N498" s="54"/>
      <c r="O498" s="38">
        <f>tbl_PlanilhaB[[#This Row],[Data Fim Planej.]]-tbl_PlanilhaB[[#This Row],[Data Início Planej.]]</f>
        <v>3</v>
      </c>
      <c r="P498" s="38">
        <f>IFERROR(tbl_PlanilhaB[[#This Row],[Data Fim Real]]-tbl_PlanilhaB[[#This Row],[Data Início Real]],tbl_PlanilhaB[[#This Row],[Data Fim Planej.]]-tbl_PlanilhaB[[#This Row],[Data Início Planej.]])</f>
        <v>3</v>
      </c>
      <c r="Q49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499" spans="1:17" ht="24.75">
      <c r="A499" s="62" t="s">
        <v>1252</v>
      </c>
      <c r="B499" s="26" t="s">
        <v>444</v>
      </c>
      <c r="C499" s="26" t="s">
        <v>1242</v>
      </c>
      <c r="D499" s="34" t="s">
        <v>146</v>
      </c>
      <c r="E499" s="35">
        <v>46114</v>
      </c>
      <c r="F499" s="36">
        <v>1</v>
      </c>
      <c r="G499" s="40">
        <f t="shared" si="50"/>
        <v>46115</v>
      </c>
      <c r="H499" s="35">
        <v>46114</v>
      </c>
      <c r="I499" s="36">
        <v>1</v>
      </c>
      <c r="J499" s="29">
        <f t="shared" si="51"/>
        <v>46115</v>
      </c>
      <c r="K499" s="37">
        <v>1</v>
      </c>
      <c r="L499" s="28" t="str">
        <f ca="1">IF(K499=1,"Concluído",IF(AND(tbl_PlanilhaB[[#This Row],[% Finalizado]]=0,tbl_PlanilhaB[[#This Row],[Data Início Planej.]]&gt;=TODAY()),"Não iniciado",IF(OR(AND(tbl_PlanilhaB[[#This Row],[% Finalizado]]=0,tbl_PlanilhaB[[#This Row],[Data Início Planej.]]&lt;=TODAY()),G499&lt;TODAY()),"Atrasado",IF(AND(H499="",E499&lt;&gt;"",E499&lt;=TODAY()),"Atrasado","Em andamento"))))</f>
        <v>Concluído</v>
      </c>
      <c r="M499" s="53"/>
      <c r="N499" s="54"/>
      <c r="O499" s="38">
        <f>tbl_PlanilhaB[[#This Row],[Data Fim Planej.]]-tbl_PlanilhaB[[#This Row],[Data Início Planej.]]</f>
        <v>1</v>
      </c>
      <c r="P499" s="38">
        <f>IFERROR(tbl_PlanilhaB[[#This Row],[Data Fim Real]]-tbl_PlanilhaB[[#This Row],[Data Início Real]],tbl_PlanilhaB[[#This Row],[Data Fim Planej.]]-tbl_PlanilhaB[[#This Row],[Data Início Planej.]])</f>
        <v>1</v>
      </c>
      <c r="Q49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00" spans="1:17" ht="24.75">
      <c r="A500" s="62" t="s">
        <v>1253</v>
      </c>
      <c r="B500" s="26" t="s">
        <v>444</v>
      </c>
      <c r="C500" s="26" t="s">
        <v>1244</v>
      </c>
      <c r="D500" s="34" t="s">
        <v>146</v>
      </c>
      <c r="E500" s="35">
        <v>46115</v>
      </c>
      <c r="F500" s="36">
        <v>1</v>
      </c>
      <c r="G500" s="40">
        <f t="shared" si="50"/>
        <v>46118</v>
      </c>
      <c r="H500" s="35">
        <v>46115</v>
      </c>
      <c r="I500" s="36">
        <v>1</v>
      </c>
      <c r="J500" s="29">
        <f t="shared" si="51"/>
        <v>46118</v>
      </c>
      <c r="K500" s="37">
        <v>1</v>
      </c>
      <c r="L500" s="28" t="str">
        <f ca="1">IF(K500=1,"Concluído",IF(AND(tbl_PlanilhaB[[#This Row],[% Finalizado]]=0,tbl_PlanilhaB[[#This Row],[Data Início Planej.]]&gt;=TODAY()),"Não iniciado",IF(OR(AND(tbl_PlanilhaB[[#This Row],[% Finalizado]]=0,tbl_PlanilhaB[[#This Row],[Data Início Planej.]]&lt;=TODAY()),G500&lt;TODAY()),"Atrasado",IF(AND(H500="",E500&lt;&gt;"",E500&lt;=TODAY()),"Atrasado","Em andamento"))))</f>
        <v>Concluído</v>
      </c>
      <c r="M500" s="53"/>
      <c r="N500" s="54"/>
      <c r="O500" s="38">
        <f>tbl_PlanilhaB[[#This Row],[Data Fim Planej.]]-tbl_PlanilhaB[[#This Row],[Data Início Planej.]]</f>
        <v>3</v>
      </c>
      <c r="P500" s="38">
        <f>IFERROR(tbl_PlanilhaB[[#This Row],[Data Fim Real]]-tbl_PlanilhaB[[#This Row],[Data Início Real]],tbl_PlanilhaB[[#This Row],[Data Fim Planej.]]-tbl_PlanilhaB[[#This Row],[Data Início Planej.]])</f>
        <v>3</v>
      </c>
      <c r="Q50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501" spans="1:17" ht="24.75">
      <c r="A501" s="62" t="s">
        <v>1254</v>
      </c>
      <c r="B501" s="26" t="s">
        <v>444</v>
      </c>
      <c r="C501" s="26" t="s">
        <v>1246</v>
      </c>
      <c r="D501" s="34" t="s">
        <v>146</v>
      </c>
      <c r="E501" s="35">
        <v>46118</v>
      </c>
      <c r="F501" s="36">
        <v>1</v>
      </c>
      <c r="G501" s="40">
        <f t="shared" si="50"/>
        <v>46119</v>
      </c>
      <c r="H501" s="35">
        <v>46118</v>
      </c>
      <c r="I501" s="36">
        <v>1</v>
      </c>
      <c r="J501" s="29">
        <f t="shared" si="51"/>
        <v>46119</v>
      </c>
      <c r="K501" s="37">
        <v>1</v>
      </c>
      <c r="L501" s="28" t="str">
        <f ca="1">IF(K501=1,"Concluído",IF(AND(tbl_PlanilhaB[[#This Row],[% Finalizado]]=0,tbl_PlanilhaB[[#This Row],[Data Início Planej.]]&gt;=TODAY()),"Não iniciado",IF(OR(AND(tbl_PlanilhaB[[#This Row],[% Finalizado]]=0,tbl_PlanilhaB[[#This Row],[Data Início Planej.]]&lt;=TODAY()),G501&lt;TODAY()),"Atrasado",IF(AND(H501="",E501&lt;&gt;"",E501&lt;=TODAY()),"Atrasado","Em andamento"))))</f>
        <v>Concluído</v>
      </c>
      <c r="M501" s="53"/>
      <c r="N501" s="54"/>
      <c r="O501" s="38">
        <f>tbl_PlanilhaB[[#This Row],[Data Fim Planej.]]-tbl_PlanilhaB[[#This Row],[Data Início Planej.]]</f>
        <v>1</v>
      </c>
      <c r="P501" s="38">
        <f>IFERROR(tbl_PlanilhaB[[#This Row],[Data Fim Real]]-tbl_PlanilhaB[[#This Row],[Data Início Real]],tbl_PlanilhaB[[#This Row],[Data Fim Planej.]]-tbl_PlanilhaB[[#This Row],[Data Início Planej.]])</f>
        <v>1</v>
      </c>
      <c r="Q50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02" spans="1:17">
      <c r="A502" s="62" t="s">
        <v>1255</v>
      </c>
      <c r="B502" s="105" t="s">
        <v>445</v>
      </c>
      <c r="C502" s="26" t="s">
        <v>1242</v>
      </c>
      <c r="D502" s="34" t="s">
        <v>146</v>
      </c>
      <c r="E502" s="35">
        <v>46105</v>
      </c>
      <c r="F502" s="36">
        <v>1</v>
      </c>
      <c r="G502" s="40">
        <f t="shared" si="50"/>
        <v>46106</v>
      </c>
      <c r="H502" s="35">
        <v>46105</v>
      </c>
      <c r="I502" s="36">
        <v>1</v>
      </c>
      <c r="J502" s="29">
        <f t="shared" si="51"/>
        <v>46106</v>
      </c>
      <c r="K502" s="37">
        <v>1</v>
      </c>
      <c r="L502" s="28" t="str">
        <f ca="1">IF(K502=1,"Concluído",IF(AND(tbl_PlanilhaB[[#This Row],[% Finalizado]]=0,tbl_PlanilhaB[[#This Row],[Data Início Planej.]]&gt;=TODAY()),"Não iniciado",IF(OR(AND(tbl_PlanilhaB[[#This Row],[% Finalizado]]=0,tbl_PlanilhaB[[#This Row],[Data Início Planej.]]&lt;=TODAY()),G502&lt;TODAY()),"Atrasado",IF(AND(H502="",E502&lt;&gt;"",E502&lt;=TODAY()),"Atrasado","Em andamento"))))</f>
        <v>Concluído</v>
      </c>
      <c r="M502" s="53"/>
      <c r="N502" s="54"/>
      <c r="O502" s="38">
        <f>tbl_PlanilhaB[[#This Row],[Data Fim Planej.]]-tbl_PlanilhaB[[#This Row],[Data Início Planej.]]</f>
        <v>1</v>
      </c>
      <c r="P502" s="38">
        <f>IFERROR(tbl_PlanilhaB[[#This Row],[Data Fim Real]]-tbl_PlanilhaB[[#This Row],[Data Início Real]],tbl_PlanilhaB[[#This Row],[Data Fim Planej.]]-tbl_PlanilhaB[[#This Row],[Data Início Planej.]])</f>
        <v>1</v>
      </c>
      <c r="Q50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03" spans="1:17">
      <c r="A503" s="62" t="s">
        <v>1256</v>
      </c>
      <c r="B503" s="105" t="s">
        <v>445</v>
      </c>
      <c r="C503" s="26" t="s">
        <v>1244</v>
      </c>
      <c r="D503" s="34" t="s">
        <v>146</v>
      </c>
      <c r="E503" s="35">
        <v>46106</v>
      </c>
      <c r="F503" s="36">
        <v>1</v>
      </c>
      <c r="G503" s="40">
        <f t="shared" si="50"/>
        <v>46107</v>
      </c>
      <c r="H503" s="35">
        <v>46106</v>
      </c>
      <c r="I503" s="36">
        <v>1</v>
      </c>
      <c r="J503" s="29">
        <f t="shared" si="51"/>
        <v>46107</v>
      </c>
      <c r="K503" s="37">
        <v>1</v>
      </c>
      <c r="L503" s="28" t="str">
        <f ca="1">IF(K503=1,"Concluído",IF(AND(tbl_PlanilhaB[[#This Row],[% Finalizado]]=0,tbl_PlanilhaB[[#This Row],[Data Início Planej.]]&gt;=TODAY()),"Não iniciado",IF(OR(AND(tbl_PlanilhaB[[#This Row],[% Finalizado]]=0,tbl_PlanilhaB[[#This Row],[Data Início Planej.]]&lt;=TODAY()),G503&lt;TODAY()),"Atrasado",IF(AND(H503="",E503&lt;&gt;"",E503&lt;=TODAY()),"Atrasado","Em andamento"))))</f>
        <v>Concluído</v>
      </c>
      <c r="M503" s="53"/>
      <c r="N503" s="54"/>
      <c r="O503" s="38">
        <f>tbl_PlanilhaB[[#This Row],[Data Fim Planej.]]-tbl_PlanilhaB[[#This Row],[Data Início Planej.]]</f>
        <v>1</v>
      </c>
      <c r="P503" s="38">
        <f>IFERROR(tbl_PlanilhaB[[#This Row],[Data Fim Real]]-tbl_PlanilhaB[[#This Row],[Data Início Real]],tbl_PlanilhaB[[#This Row],[Data Fim Planej.]]-tbl_PlanilhaB[[#This Row],[Data Início Planej.]])</f>
        <v>1</v>
      </c>
      <c r="Q50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04" spans="1:17">
      <c r="A504" s="62" t="s">
        <v>1257</v>
      </c>
      <c r="B504" s="105" t="s">
        <v>445</v>
      </c>
      <c r="C504" s="26" t="s">
        <v>1246</v>
      </c>
      <c r="D504" s="34" t="s">
        <v>146</v>
      </c>
      <c r="E504" s="35">
        <v>46138</v>
      </c>
      <c r="F504" s="36">
        <v>1</v>
      </c>
      <c r="G504" s="40">
        <f t="shared" si="50"/>
        <v>46139</v>
      </c>
      <c r="H504" s="35">
        <v>46107</v>
      </c>
      <c r="I504" s="36">
        <v>1</v>
      </c>
      <c r="J504" s="29">
        <f t="shared" si="51"/>
        <v>46108</v>
      </c>
      <c r="K504" s="37">
        <v>1</v>
      </c>
      <c r="L504" s="28" t="str">
        <f ca="1">IF(K504=1,"Concluído",IF(AND(tbl_PlanilhaB[[#This Row],[% Finalizado]]=0,tbl_PlanilhaB[[#This Row],[Data Início Planej.]]&gt;=TODAY()),"Não iniciado",IF(OR(AND(tbl_PlanilhaB[[#This Row],[% Finalizado]]=0,tbl_PlanilhaB[[#This Row],[Data Início Planej.]]&lt;=TODAY()),G504&lt;TODAY()),"Atrasado",IF(AND(H504="",E504&lt;&gt;"",E504&lt;=TODAY()),"Atrasado","Em andamento"))))</f>
        <v>Concluído</v>
      </c>
      <c r="M504" s="53"/>
      <c r="N504" s="54"/>
      <c r="O504" s="38">
        <f>tbl_PlanilhaB[[#This Row],[Data Fim Planej.]]-tbl_PlanilhaB[[#This Row],[Data Início Planej.]]</f>
        <v>1</v>
      </c>
      <c r="P504" s="38">
        <f>IFERROR(tbl_PlanilhaB[[#This Row],[Data Fim Real]]-tbl_PlanilhaB[[#This Row],[Data Início Real]],tbl_PlanilhaB[[#This Row],[Data Fim Planej.]]-tbl_PlanilhaB[[#This Row],[Data Início Planej.]])</f>
        <v>1</v>
      </c>
      <c r="Q50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05" spans="1:17">
      <c r="A505" s="62" t="s">
        <v>1258</v>
      </c>
      <c r="B505" s="26" t="s">
        <v>446</v>
      </c>
      <c r="C505" s="26" t="s">
        <v>1242</v>
      </c>
      <c r="D505" s="34" t="s">
        <v>146</v>
      </c>
      <c r="E505" s="35">
        <v>46094</v>
      </c>
      <c r="F505" s="36">
        <v>3</v>
      </c>
      <c r="G505" s="40">
        <f t="shared" si="50"/>
        <v>46099</v>
      </c>
      <c r="H505" s="35">
        <v>46094</v>
      </c>
      <c r="I505" s="36">
        <v>3</v>
      </c>
      <c r="J505" s="29">
        <f t="shared" si="51"/>
        <v>46099</v>
      </c>
      <c r="K505" s="37">
        <v>1</v>
      </c>
      <c r="L505" s="28" t="str">
        <f ca="1">IF(K505=1,"Concluído",IF(AND(tbl_PlanilhaB[[#This Row],[% Finalizado]]=0,tbl_PlanilhaB[[#This Row],[Data Início Planej.]]&gt;=TODAY()),"Não iniciado",IF(OR(AND(tbl_PlanilhaB[[#This Row],[% Finalizado]]=0,tbl_PlanilhaB[[#This Row],[Data Início Planej.]]&lt;=TODAY()),G505&lt;TODAY()),"Atrasado",IF(AND(H505="",E505&lt;&gt;"",E505&lt;=TODAY()),"Atrasado","Em andamento"))))</f>
        <v>Concluído</v>
      </c>
      <c r="M505" s="53"/>
      <c r="N505" s="54"/>
      <c r="O505" s="38">
        <f>tbl_PlanilhaB[[#This Row],[Data Fim Planej.]]-tbl_PlanilhaB[[#This Row],[Data Início Planej.]]</f>
        <v>5</v>
      </c>
      <c r="P505" s="38">
        <f>IFERROR(tbl_PlanilhaB[[#This Row],[Data Fim Real]]-tbl_PlanilhaB[[#This Row],[Data Início Real]],tbl_PlanilhaB[[#This Row],[Data Fim Planej.]]-tbl_PlanilhaB[[#This Row],[Data Início Planej.]])</f>
        <v>5</v>
      </c>
      <c r="Q50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506" spans="1:17">
      <c r="A506" s="62" t="s">
        <v>1259</v>
      </c>
      <c r="B506" s="26" t="s">
        <v>446</v>
      </c>
      <c r="C506" s="26" t="s">
        <v>1244</v>
      </c>
      <c r="D506" s="34" t="s">
        <v>146</v>
      </c>
      <c r="E506" s="35">
        <v>46098</v>
      </c>
      <c r="F506" s="36">
        <v>1</v>
      </c>
      <c r="G506" s="40">
        <f t="shared" si="50"/>
        <v>46099</v>
      </c>
      <c r="H506" s="35">
        <v>46098</v>
      </c>
      <c r="I506" s="36">
        <v>1</v>
      </c>
      <c r="J506" s="29">
        <f t="shared" si="51"/>
        <v>46099</v>
      </c>
      <c r="K506" s="37">
        <v>1</v>
      </c>
      <c r="L506" s="28" t="str">
        <f ca="1">IF(K506=1,"Concluído",IF(AND(tbl_PlanilhaB[[#This Row],[% Finalizado]]=0,tbl_PlanilhaB[[#This Row],[Data Início Planej.]]&gt;=TODAY()),"Não iniciado",IF(OR(AND(tbl_PlanilhaB[[#This Row],[% Finalizado]]=0,tbl_PlanilhaB[[#This Row],[Data Início Planej.]]&lt;=TODAY()),G506&lt;TODAY()),"Atrasado",IF(AND(H506="",E506&lt;&gt;"",E506&lt;=TODAY()),"Atrasado","Em andamento"))))</f>
        <v>Concluído</v>
      </c>
      <c r="M506" s="53"/>
      <c r="N506" s="54"/>
      <c r="O506" s="38">
        <f>tbl_PlanilhaB[[#This Row],[Data Fim Planej.]]-tbl_PlanilhaB[[#This Row],[Data Início Planej.]]</f>
        <v>1</v>
      </c>
      <c r="P506" s="38">
        <f>IFERROR(tbl_PlanilhaB[[#This Row],[Data Fim Real]]-tbl_PlanilhaB[[#This Row],[Data Início Real]],tbl_PlanilhaB[[#This Row],[Data Fim Planej.]]-tbl_PlanilhaB[[#This Row],[Data Início Planej.]])</f>
        <v>1</v>
      </c>
      <c r="Q50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07" spans="1:17">
      <c r="A507" s="62" t="s">
        <v>1260</v>
      </c>
      <c r="B507" s="26" t="s">
        <v>446</v>
      </c>
      <c r="C507" s="26" t="s">
        <v>1246</v>
      </c>
      <c r="D507" s="34" t="s">
        <v>146</v>
      </c>
      <c r="E507" s="35">
        <v>46099</v>
      </c>
      <c r="F507" s="36">
        <v>1</v>
      </c>
      <c r="G507" s="40">
        <f t="shared" si="50"/>
        <v>46100</v>
      </c>
      <c r="H507" s="35">
        <v>46099</v>
      </c>
      <c r="I507" s="36">
        <v>1</v>
      </c>
      <c r="J507" s="29">
        <f t="shared" si="51"/>
        <v>46100</v>
      </c>
      <c r="K507" s="37">
        <v>1</v>
      </c>
      <c r="L507" s="28" t="str">
        <f ca="1">IF(K507=1,"Concluído",IF(AND(tbl_PlanilhaB[[#This Row],[% Finalizado]]=0,tbl_PlanilhaB[[#This Row],[Data Início Planej.]]&gt;=TODAY()),"Não iniciado",IF(OR(AND(tbl_PlanilhaB[[#This Row],[% Finalizado]]=0,tbl_PlanilhaB[[#This Row],[Data Início Planej.]]&lt;=TODAY()),G507&lt;TODAY()),"Atrasado",IF(AND(H507="",E507&lt;&gt;"",E507&lt;=TODAY()),"Atrasado","Em andamento"))))</f>
        <v>Concluído</v>
      </c>
      <c r="M507" s="53"/>
      <c r="N507" s="54"/>
      <c r="O507" s="38">
        <f>tbl_PlanilhaB[[#This Row],[Data Fim Planej.]]-tbl_PlanilhaB[[#This Row],[Data Início Planej.]]</f>
        <v>1</v>
      </c>
      <c r="P507" s="38">
        <f>IFERROR(tbl_PlanilhaB[[#This Row],[Data Fim Real]]-tbl_PlanilhaB[[#This Row],[Data Início Real]],tbl_PlanilhaB[[#This Row],[Data Fim Planej.]]-tbl_PlanilhaB[[#This Row],[Data Início Planej.]])</f>
        <v>1</v>
      </c>
      <c r="Q50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08" spans="1:17" ht="24.75">
      <c r="A508" s="62" t="s">
        <v>1261</v>
      </c>
      <c r="B508" s="26" t="s">
        <v>447</v>
      </c>
      <c r="C508" s="26" t="s">
        <v>1262</v>
      </c>
      <c r="D508" s="34" t="s">
        <v>146</v>
      </c>
      <c r="E508" s="35">
        <v>46031</v>
      </c>
      <c r="F508" s="36">
        <v>1</v>
      </c>
      <c r="G508" s="40">
        <f t="shared" si="50"/>
        <v>46034</v>
      </c>
      <c r="H508" s="35">
        <v>46031</v>
      </c>
      <c r="I508" s="36">
        <v>1</v>
      </c>
      <c r="J508" s="29">
        <f t="shared" si="51"/>
        <v>46034</v>
      </c>
      <c r="K508" s="37">
        <v>1</v>
      </c>
      <c r="L508" s="28" t="str">
        <f ca="1">IF(K508=1,"Concluído",IF(AND(tbl_PlanilhaB[[#This Row],[% Finalizado]]=0,tbl_PlanilhaB[[#This Row],[Data Início Planej.]]&gt;=TODAY()),"Não iniciado",IF(OR(AND(tbl_PlanilhaB[[#This Row],[% Finalizado]]=0,tbl_PlanilhaB[[#This Row],[Data Início Planej.]]&lt;=TODAY()),G508&lt;TODAY()),"Atrasado",IF(AND(H508="",E508&lt;&gt;"",E508&lt;=TODAY()),"Atrasado","Em andamento"))))</f>
        <v>Concluído</v>
      </c>
      <c r="M508" s="53"/>
      <c r="N508" s="54"/>
      <c r="O508" s="38">
        <f>tbl_PlanilhaB[[#This Row],[Data Fim Planej.]]-tbl_PlanilhaB[[#This Row],[Data Início Planej.]]</f>
        <v>3</v>
      </c>
      <c r="P508" s="38">
        <f>IFERROR(tbl_PlanilhaB[[#This Row],[Data Fim Real]]-tbl_PlanilhaB[[#This Row],[Data Início Real]],tbl_PlanilhaB[[#This Row],[Data Fim Planej.]]-tbl_PlanilhaB[[#This Row],[Data Início Planej.]])</f>
        <v>3</v>
      </c>
      <c r="Q50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509" spans="1:17">
      <c r="A509" s="62" t="s">
        <v>1263</v>
      </c>
      <c r="B509" s="26" t="s">
        <v>447</v>
      </c>
      <c r="C509" s="26" t="s">
        <v>1242</v>
      </c>
      <c r="D509" s="34" t="s">
        <v>146</v>
      </c>
      <c r="E509" s="35">
        <v>46034</v>
      </c>
      <c r="F509" s="36">
        <v>2</v>
      </c>
      <c r="G509" s="40">
        <f t="shared" si="50"/>
        <v>46036</v>
      </c>
      <c r="H509" s="35">
        <v>46034</v>
      </c>
      <c r="I509" s="36">
        <v>2</v>
      </c>
      <c r="J509" s="29">
        <f t="shared" si="51"/>
        <v>46036</v>
      </c>
      <c r="K509" s="37">
        <v>1</v>
      </c>
      <c r="L509" s="28" t="str">
        <f ca="1">IF(K509=1,"Concluído",IF(AND(tbl_PlanilhaB[[#This Row],[% Finalizado]]=0,tbl_PlanilhaB[[#This Row],[Data Início Planej.]]&gt;=TODAY()),"Não iniciado",IF(OR(AND(tbl_PlanilhaB[[#This Row],[% Finalizado]]=0,tbl_PlanilhaB[[#This Row],[Data Início Planej.]]&lt;=TODAY()),G509&lt;TODAY()),"Atrasado",IF(AND(H509="",E509&lt;&gt;"",E509&lt;=TODAY()),"Atrasado","Em andamento"))))</f>
        <v>Concluído</v>
      </c>
      <c r="M509" s="53"/>
      <c r="N509" s="54"/>
      <c r="O509" s="38">
        <f>tbl_PlanilhaB[[#This Row],[Data Fim Planej.]]-tbl_PlanilhaB[[#This Row],[Data Início Planej.]]</f>
        <v>2</v>
      </c>
      <c r="P509" s="38">
        <f>IFERROR(tbl_PlanilhaB[[#This Row],[Data Fim Real]]-tbl_PlanilhaB[[#This Row],[Data Início Real]],tbl_PlanilhaB[[#This Row],[Data Fim Planej.]]-tbl_PlanilhaB[[#This Row],[Data Início Planej.]])</f>
        <v>2</v>
      </c>
      <c r="Q50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510" spans="1:17">
      <c r="A510" s="62" t="s">
        <v>1264</v>
      </c>
      <c r="B510" s="26" t="s">
        <v>447</v>
      </c>
      <c r="C510" s="26" t="s">
        <v>1244</v>
      </c>
      <c r="D510" s="34" t="s">
        <v>146</v>
      </c>
      <c r="E510" s="35">
        <v>46036</v>
      </c>
      <c r="F510" s="36">
        <v>1</v>
      </c>
      <c r="G510" s="40">
        <f t="shared" si="50"/>
        <v>46037</v>
      </c>
      <c r="H510" s="35">
        <v>46036</v>
      </c>
      <c r="I510" s="36">
        <v>1</v>
      </c>
      <c r="J510" s="29">
        <f t="shared" si="51"/>
        <v>46037</v>
      </c>
      <c r="K510" s="37">
        <v>1</v>
      </c>
      <c r="L510" s="28" t="str">
        <f ca="1">IF(K510=1,"Concluído",IF(AND(tbl_PlanilhaB[[#This Row],[% Finalizado]]=0,tbl_PlanilhaB[[#This Row],[Data Início Planej.]]&gt;=TODAY()),"Não iniciado",IF(OR(AND(tbl_PlanilhaB[[#This Row],[% Finalizado]]=0,tbl_PlanilhaB[[#This Row],[Data Início Planej.]]&lt;=TODAY()),G510&lt;TODAY()),"Atrasado",IF(AND(H510="",E510&lt;&gt;"",E510&lt;=TODAY()),"Atrasado","Em andamento"))))</f>
        <v>Concluído</v>
      </c>
      <c r="M510" s="53"/>
      <c r="N510" s="54"/>
      <c r="O510" s="38">
        <f>tbl_PlanilhaB[[#This Row],[Data Fim Planej.]]-tbl_PlanilhaB[[#This Row],[Data Início Planej.]]</f>
        <v>1</v>
      </c>
      <c r="P510" s="38">
        <f>IFERROR(tbl_PlanilhaB[[#This Row],[Data Fim Real]]-tbl_PlanilhaB[[#This Row],[Data Início Real]],tbl_PlanilhaB[[#This Row],[Data Fim Planej.]]-tbl_PlanilhaB[[#This Row],[Data Início Planej.]])</f>
        <v>1</v>
      </c>
      <c r="Q51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11" spans="1:17">
      <c r="A511" s="62" t="s">
        <v>1265</v>
      </c>
      <c r="B511" s="26" t="s">
        <v>447</v>
      </c>
      <c r="C511" s="26" t="s">
        <v>1246</v>
      </c>
      <c r="D511" s="34" t="s">
        <v>146</v>
      </c>
      <c r="E511" s="35">
        <v>46037</v>
      </c>
      <c r="F511" s="36">
        <v>1</v>
      </c>
      <c r="G511" s="40">
        <f t="shared" si="50"/>
        <v>46038</v>
      </c>
      <c r="H511" s="35">
        <v>46037</v>
      </c>
      <c r="I511" s="36">
        <v>1</v>
      </c>
      <c r="J511" s="29">
        <f t="shared" si="51"/>
        <v>46038</v>
      </c>
      <c r="K511" s="37">
        <v>1</v>
      </c>
      <c r="L511" s="28" t="str">
        <f ca="1">IF(K511=1,"Concluído",IF(AND(tbl_PlanilhaB[[#This Row],[% Finalizado]]=0,tbl_PlanilhaB[[#This Row],[Data Início Planej.]]&gt;=TODAY()),"Não iniciado",IF(OR(AND(tbl_PlanilhaB[[#This Row],[% Finalizado]]=0,tbl_PlanilhaB[[#This Row],[Data Início Planej.]]&lt;=TODAY()),G511&lt;TODAY()),"Atrasado",IF(AND(H511="",E511&lt;&gt;"",E511&lt;=TODAY()),"Atrasado","Em andamento"))))</f>
        <v>Concluído</v>
      </c>
      <c r="M511" s="53"/>
      <c r="N511" s="54"/>
      <c r="O511" s="38">
        <f>tbl_PlanilhaB[[#This Row],[Data Fim Planej.]]-tbl_PlanilhaB[[#This Row],[Data Início Planej.]]</f>
        <v>1</v>
      </c>
      <c r="P511" s="38">
        <f>IFERROR(tbl_PlanilhaB[[#This Row],[Data Fim Real]]-tbl_PlanilhaB[[#This Row],[Data Início Real]],tbl_PlanilhaB[[#This Row],[Data Fim Planej.]]-tbl_PlanilhaB[[#This Row],[Data Início Planej.]])</f>
        <v>1</v>
      </c>
      <c r="Q51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12" spans="1:17">
      <c r="A512" s="62" t="s">
        <v>1266</v>
      </c>
      <c r="B512" s="26" t="s">
        <v>448</v>
      </c>
      <c r="C512" s="26" t="s">
        <v>1267</v>
      </c>
      <c r="D512" s="34" t="s">
        <v>146</v>
      </c>
      <c r="E512" s="35">
        <v>46099</v>
      </c>
      <c r="F512" s="36">
        <v>1</v>
      </c>
      <c r="G512" s="40">
        <f t="shared" si="50"/>
        <v>46100</v>
      </c>
      <c r="H512" s="35">
        <v>46099</v>
      </c>
      <c r="I512" s="36">
        <v>1</v>
      </c>
      <c r="J512" s="29">
        <f t="shared" si="51"/>
        <v>46100</v>
      </c>
      <c r="K512" s="37">
        <v>1</v>
      </c>
      <c r="L512" s="28" t="str">
        <f ca="1">IF(K512=1,"Concluído",IF(AND(tbl_PlanilhaB[[#This Row],[% Finalizado]]=0,tbl_PlanilhaB[[#This Row],[Data Início Planej.]]&gt;=TODAY()),"Não iniciado",IF(OR(AND(tbl_PlanilhaB[[#This Row],[% Finalizado]]=0,tbl_PlanilhaB[[#This Row],[Data Início Planej.]]&lt;=TODAY()),G512&lt;TODAY()),"Atrasado",IF(AND(H512="",E512&lt;&gt;"",E512&lt;=TODAY()),"Atrasado","Em andamento"))))</f>
        <v>Concluído</v>
      </c>
      <c r="M512" s="53"/>
      <c r="N512" s="54"/>
      <c r="O512" s="38">
        <f>tbl_PlanilhaB[[#This Row],[Data Fim Planej.]]-tbl_PlanilhaB[[#This Row],[Data Início Planej.]]</f>
        <v>1</v>
      </c>
      <c r="P512" s="38">
        <f>IFERROR(tbl_PlanilhaB[[#This Row],[Data Fim Real]]-tbl_PlanilhaB[[#This Row],[Data Início Real]],tbl_PlanilhaB[[#This Row],[Data Fim Planej.]]-tbl_PlanilhaB[[#This Row],[Data Início Planej.]])</f>
        <v>1</v>
      </c>
      <c r="Q51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13" spans="1:17">
      <c r="A513" s="62" t="s">
        <v>1268</v>
      </c>
      <c r="B513" s="26" t="s">
        <v>448</v>
      </c>
      <c r="C513" s="26" t="s">
        <v>1246</v>
      </c>
      <c r="D513" s="34" t="s">
        <v>146</v>
      </c>
      <c r="E513" s="35">
        <v>46100</v>
      </c>
      <c r="F513" s="36">
        <v>1</v>
      </c>
      <c r="G513" s="40">
        <f t="shared" si="50"/>
        <v>46101</v>
      </c>
      <c r="H513" s="35">
        <v>46100</v>
      </c>
      <c r="I513" s="36">
        <v>1</v>
      </c>
      <c r="J513" s="29">
        <f t="shared" si="51"/>
        <v>46101</v>
      </c>
      <c r="K513" s="37">
        <v>1</v>
      </c>
      <c r="L513" s="28" t="str">
        <f ca="1">IF(K513=1,"Concluído",IF(AND(tbl_PlanilhaB[[#This Row],[% Finalizado]]=0,tbl_PlanilhaB[[#This Row],[Data Início Planej.]]&gt;=TODAY()),"Não iniciado",IF(OR(AND(tbl_PlanilhaB[[#This Row],[% Finalizado]]=0,tbl_PlanilhaB[[#This Row],[Data Início Planej.]]&lt;=TODAY()),G513&lt;TODAY()),"Atrasado",IF(AND(H513="",E513&lt;&gt;"",E513&lt;=TODAY()),"Atrasado","Em andamento"))))</f>
        <v>Concluído</v>
      </c>
      <c r="M513" s="53"/>
      <c r="N513" s="54"/>
      <c r="O513" s="38">
        <f>tbl_PlanilhaB[[#This Row],[Data Fim Planej.]]-tbl_PlanilhaB[[#This Row],[Data Início Planej.]]</f>
        <v>1</v>
      </c>
      <c r="P513" s="38">
        <f>IFERROR(tbl_PlanilhaB[[#This Row],[Data Fim Real]]-tbl_PlanilhaB[[#This Row],[Data Início Real]],tbl_PlanilhaB[[#This Row],[Data Fim Planej.]]-tbl_PlanilhaB[[#This Row],[Data Início Planej.]])</f>
        <v>1</v>
      </c>
      <c r="Q51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14" spans="1:17" ht="24.75">
      <c r="A514" s="62" t="s">
        <v>1269</v>
      </c>
      <c r="B514" s="26" t="s">
        <v>449</v>
      </c>
      <c r="C514" s="26" t="s">
        <v>1242</v>
      </c>
      <c r="D514" s="34" t="s">
        <v>146</v>
      </c>
      <c r="E514" s="35">
        <v>46101</v>
      </c>
      <c r="F514" s="36">
        <v>1</v>
      </c>
      <c r="G514" s="40">
        <f t="shared" si="50"/>
        <v>46104</v>
      </c>
      <c r="H514" s="35">
        <v>46101</v>
      </c>
      <c r="I514" s="36">
        <v>1</v>
      </c>
      <c r="J514" s="29">
        <f t="shared" si="51"/>
        <v>46104</v>
      </c>
      <c r="K514" s="37">
        <v>1</v>
      </c>
      <c r="L514" s="28" t="str">
        <f ca="1">IF(K514=1,"Concluído",IF(AND(tbl_PlanilhaB[[#This Row],[% Finalizado]]=0,tbl_PlanilhaB[[#This Row],[Data Início Planej.]]&gt;=TODAY()),"Não iniciado",IF(OR(AND(tbl_PlanilhaB[[#This Row],[% Finalizado]]=0,tbl_PlanilhaB[[#This Row],[Data Início Planej.]]&lt;=TODAY()),G514&lt;TODAY()),"Atrasado",IF(AND(H514="",E514&lt;&gt;"",E514&lt;=TODAY()),"Atrasado","Em andamento"))))</f>
        <v>Concluído</v>
      </c>
      <c r="M514" s="53"/>
      <c r="N514" s="54"/>
      <c r="O514" s="38">
        <f>tbl_PlanilhaB[[#This Row],[Data Fim Planej.]]-tbl_PlanilhaB[[#This Row],[Data Início Planej.]]</f>
        <v>3</v>
      </c>
      <c r="P514" s="38">
        <f>IFERROR(tbl_PlanilhaB[[#This Row],[Data Fim Real]]-tbl_PlanilhaB[[#This Row],[Data Início Real]],tbl_PlanilhaB[[#This Row],[Data Fim Planej.]]-tbl_PlanilhaB[[#This Row],[Data Início Planej.]])</f>
        <v>3</v>
      </c>
      <c r="Q51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515" spans="1:17" ht="24.75">
      <c r="A515" s="62" t="s">
        <v>1270</v>
      </c>
      <c r="B515" s="26" t="s">
        <v>449</v>
      </c>
      <c r="C515" s="26" t="s">
        <v>1244</v>
      </c>
      <c r="D515" s="34" t="s">
        <v>146</v>
      </c>
      <c r="E515" s="35">
        <v>46104</v>
      </c>
      <c r="F515" s="36">
        <v>1</v>
      </c>
      <c r="G515" s="40">
        <f>IF(F515="","",WORKDAY(E515,F515))</f>
        <v>46105</v>
      </c>
      <c r="H515" s="35">
        <v>46104</v>
      </c>
      <c r="I515" s="36">
        <v>1</v>
      </c>
      <c r="J515" s="29">
        <f>IF(I515="","",WORKDAY(H515,I515))</f>
        <v>46105</v>
      </c>
      <c r="K515" s="37">
        <v>1</v>
      </c>
      <c r="L515" s="28" t="str">
        <f ca="1">IF(K515=1,"Concluído",IF(AND(tbl_PlanilhaB[[#This Row],[% Finalizado]]=0,tbl_PlanilhaB[[#This Row],[Data Início Planej.]]&gt;=TODAY()),"Não iniciado",IF(OR(AND(tbl_PlanilhaB[[#This Row],[% Finalizado]]=0,tbl_PlanilhaB[[#This Row],[Data Início Planej.]]&lt;=TODAY()),G515&lt;TODAY()),"Atrasado",IF(AND(H515="",E515&lt;&gt;"",E515&lt;=TODAY()),"Atrasado","Em andamento"))))</f>
        <v>Concluído</v>
      </c>
      <c r="M515" s="53"/>
      <c r="N515" s="54"/>
      <c r="O515" s="38">
        <f>tbl_PlanilhaB[[#This Row],[Data Fim Planej.]]-tbl_PlanilhaB[[#This Row],[Data Início Planej.]]</f>
        <v>1</v>
      </c>
      <c r="P515" s="38">
        <f>IFERROR(tbl_PlanilhaB[[#This Row],[Data Fim Real]]-tbl_PlanilhaB[[#This Row],[Data Início Real]],tbl_PlanilhaB[[#This Row],[Data Fim Planej.]]-tbl_PlanilhaB[[#This Row],[Data Início Planej.]])</f>
        <v>1</v>
      </c>
      <c r="Q51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16" spans="1:17" ht="24.75">
      <c r="A516" s="62" t="s">
        <v>1271</v>
      </c>
      <c r="B516" s="26" t="s">
        <v>449</v>
      </c>
      <c r="C516" s="26" t="s">
        <v>1246</v>
      </c>
      <c r="D516" s="34" t="s">
        <v>146</v>
      </c>
      <c r="E516" s="35">
        <v>46105</v>
      </c>
      <c r="F516" s="36">
        <v>1</v>
      </c>
      <c r="G516" s="40">
        <f>IF(F516="","",WORKDAY(E516,F516))</f>
        <v>46106</v>
      </c>
      <c r="H516" s="35">
        <v>46105</v>
      </c>
      <c r="I516" s="36">
        <v>1</v>
      </c>
      <c r="J516" s="29">
        <f>IF(I516="","",WORKDAY(H516,I516))</f>
        <v>46106</v>
      </c>
      <c r="K516" s="37">
        <v>1</v>
      </c>
      <c r="L516" s="28" t="str">
        <f ca="1">IF(K516=1,"Concluído",IF(AND(tbl_PlanilhaB[[#This Row],[% Finalizado]]=0,tbl_PlanilhaB[[#This Row],[Data Início Planej.]]&gt;=TODAY()),"Não iniciado",IF(OR(AND(tbl_PlanilhaB[[#This Row],[% Finalizado]]=0,tbl_PlanilhaB[[#This Row],[Data Início Planej.]]&lt;=TODAY()),G516&lt;TODAY()),"Atrasado",IF(AND(H516="",E516&lt;&gt;"",E516&lt;=TODAY()),"Atrasado","Em andamento"))))</f>
        <v>Concluído</v>
      </c>
      <c r="M516" s="53"/>
      <c r="N516" s="54"/>
      <c r="O516" s="38">
        <f>tbl_PlanilhaB[[#This Row],[Data Fim Planej.]]-tbl_PlanilhaB[[#This Row],[Data Início Planej.]]</f>
        <v>1</v>
      </c>
      <c r="P516" s="38">
        <f>IFERROR(tbl_PlanilhaB[[#This Row],[Data Fim Real]]-tbl_PlanilhaB[[#This Row],[Data Início Real]],tbl_PlanilhaB[[#This Row],[Data Fim Planej.]]-tbl_PlanilhaB[[#This Row],[Data Início Planej.]])</f>
        <v>1</v>
      </c>
      <c r="Q51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17" spans="1:17">
      <c r="A517" s="62" t="s">
        <v>1272</v>
      </c>
      <c r="B517" s="26" t="s">
        <v>450</v>
      </c>
      <c r="C517" s="26" t="s">
        <v>1242</v>
      </c>
      <c r="D517" s="34" t="s">
        <v>146</v>
      </c>
      <c r="E517" s="35">
        <v>46108</v>
      </c>
      <c r="F517" s="36">
        <v>1</v>
      </c>
      <c r="G517" s="40">
        <f>IF(F517="","",WORKDAY(E517,F517))</f>
        <v>46111</v>
      </c>
      <c r="H517" s="35">
        <v>46108</v>
      </c>
      <c r="I517" s="36">
        <v>1</v>
      </c>
      <c r="J517" s="29">
        <f>IF(I517="","",WORKDAY(H517,I517))</f>
        <v>46111</v>
      </c>
      <c r="K517" s="37">
        <v>1</v>
      </c>
      <c r="L517" s="28" t="str">
        <f ca="1">IF(K517=1,"Concluído",IF(AND(tbl_PlanilhaB[[#This Row],[% Finalizado]]=0,tbl_PlanilhaB[[#This Row],[Data Início Planej.]]&gt;=TODAY()),"Não iniciado",IF(OR(AND(tbl_PlanilhaB[[#This Row],[% Finalizado]]=0,tbl_PlanilhaB[[#This Row],[Data Início Planej.]]&lt;=TODAY()),G517&lt;TODAY()),"Atrasado",IF(AND(H517="",E517&lt;&gt;"",E517&lt;=TODAY()),"Atrasado","Em andamento"))))</f>
        <v>Concluído</v>
      </c>
      <c r="M517" s="53"/>
      <c r="N517" s="54"/>
      <c r="O517" s="38">
        <f>tbl_PlanilhaB[[#This Row],[Data Fim Planej.]]-tbl_PlanilhaB[[#This Row],[Data Início Planej.]]</f>
        <v>3</v>
      </c>
      <c r="P517" s="38">
        <f>IFERROR(tbl_PlanilhaB[[#This Row],[Data Fim Real]]-tbl_PlanilhaB[[#This Row],[Data Início Real]],tbl_PlanilhaB[[#This Row],[Data Fim Planej.]]-tbl_PlanilhaB[[#This Row],[Data Início Planej.]])</f>
        <v>3</v>
      </c>
      <c r="Q51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518" spans="1:17">
      <c r="A518" s="62" t="s">
        <v>1273</v>
      </c>
      <c r="B518" s="26" t="s">
        <v>450</v>
      </c>
      <c r="C518" s="26" t="s">
        <v>1244</v>
      </c>
      <c r="D518" s="34" t="s">
        <v>146</v>
      </c>
      <c r="E518" s="35">
        <v>46111</v>
      </c>
      <c r="F518" s="36">
        <v>1</v>
      </c>
      <c r="G518" s="40">
        <f>IF(F518="","",WORKDAY(E518,F518))</f>
        <v>46112</v>
      </c>
      <c r="H518" s="35">
        <v>46111</v>
      </c>
      <c r="I518" s="36">
        <v>1</v>
      </c>
      <c r="J518" s="29">
        <f>IF(I518="","",WORKDAY(H518,I518))</f>
        <v>46112</v>
      </c>
      <c r="K518" s="37">
        <v>1</v>
      </c>
      <c r="L518" s="28" t="str">
        <f ca="1">IF(K518=1,"Concluído",IF(AND(tbl_PlanilhaB[[#This Row],[% Finalizado]]=0,tbl_PlanilhaB[[#This Row],[Data Início Planej.]]&gt;=TODAY()),"Não iniciado",IF(OR(AND(tbl_PlanilhaB[[#This Row],[% Finalizado]]=0,tbl_PlanilhaB[[#This Row],[Data Início Planej.]]&lt;=TODAY()),G518&lt;TODAY()),"Atrasado",IF(AND(H518="",E518&lt;&gt;"",E518&lt;=TODAY()),"Atrasado","Em andamento"))))</f>
        <v>Concluído</v>
      </c>
      <c r="M518" s="53"/>
      <c r="N518" s="54"/>
      <c r="O518" s="38">
        <f>tbl_PlanilhaB[[#This Row],[Data Fim Planej.]]-tbl_PlanilhaB[[#This Row],[Data Início Planej.]]</f>
        <v>1</v>
      </c>
      <c r="P518" s="38">
        <f>IFERROR(tbl_PlanilhaB[[#This Row],[Data Fim Real]]-tbl_PlanilhaB[[#This Row],[Data Início Real]],tbl_PlanilhaB[[#This Row],[Data Fim Planej.]]-tbl_PlanilhaB[[#This Row],[Data Início Planej.]])</f>
        <v>1</v>
      </c>
      <c r="Q51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19" spans="1:17">
      <c r="A519" s="62" t="s">
        <v>1274</v>
      </c>
      <c r="B519" s="26" t="s">
        <v>450</v>
      </c>
      <c r="C519" s="26" t="s">
        <v>1246</v>
      </c>
      <c r="D519" s="34" t="s">
        <v>146</v>
      </c>
      <c r="E519" s="35">
        <v>46112</v>
      </c>
      <c r="F519" s="36">
        <v>1</v>
      </c>
      <c r="G519" s="40">
        <f>IF(F519="","",WORKDAY(E519,F519))</f>
        <v>46113</v>
      </c>
      <c r="H519" s="35">
        <v>46112</v>
      </c>
      <c r="I519" s="36">
        <v>1</v>
      </c>
      <c r="J519" s="29">
        <f>IF(I519="","",WORKDAY(H519,I519))</f>
        <v>46113</v>
      </c>
      <c r="K519" s="37">
        <v>1</v>
      </c>
      <c r="L519" s="28" t="str">
        <f ca="1">IF(K519=1,"Concluído",IF(AND(tbl_PlanilhaB[[#This Row],[% Finalizado]]=0,tbl_PlanilhaB[[#This Row],[Data Início Planej.]]&gt;=TODAY()),"Não iniciado",IF(OR(AND(tbl_PlanilhaB[[#This Row],[% Finalizado]]=0,tbl_PlanilhaB[[#This Row],[Data Início Planej.]]&lt;=TODAY()),G519&lt;TODAY()),"Atrasado",IF(AND(H519="",E519&lt;&gt;"",E519&lt;=TODAY()),"Atrasado","Em andamento"))))</f>
        <v>Concluído</v>
      </c>
      <c r="M519" s="53"/>
      <c r="N519" s="54"/>
      <c r="O519" s="38">
        <f>tbl_PlanilhaB[[#This Row],[Data Fim Planej.]]-tbl_PlanilhaB[[#This Row],[Data Início Planej.]]</f>
        <v>1</v>
      </c>
      <c r="P519" s="38">
        <f>IFERROR(tbl_PlanilhaB[[#This Row],[Data Fim Real]]-tbl_PlanilhaB[[#This Row],[Data Início Real]],tbl_PlanilhaB[[#This Row],[Data Fim Planej.]]-tbl_PlanilhaB[[#This Row],[Data Início Planej.]])</f>
        <v>1</v>
      </c>
      <c r="Q51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20" spans="1:17">
      <c r="A520" s="62" t="s">
        <v>1275</v>
      </c>
      <c r="B520" s="26" t="s">
        <v>451</v>
      </c>
      <c r="C520" s="26" t="s">
        <v>1267</v>
      </c>
      <c r="D520" s="34" t="s">
        <v>146</v>
      </c>
      <c r="E520" s="35">
        <v>46126</v>
      </c>
      <c r="F520" s="36">
        <v>1</v>
      </c>
      <c r="G520" s="40">
        <f>IF(F520="","",WORKDAY(E520,F520))</f>
        <v>46127</v>
      </c>
      <c r="H520" s="35">
        <v>46126</v>
      </c>
      <c r="I520" s="36">
        <v>1</v>
      </c>
      <c r="J520" s="29">
        <f>IF(I520="","",WORKDAY(H520,I520))</f>
        <v>46127</v>
      </c>
      <c r="K520" s="37">
        <v>1</v>
      </c>
      <c r="L520" s="28" t="str">
        <f ca="1">IF(K520=1,"Concluído",IF(AND(tbl_PlanilhaB[[#This Row],[% Finalizado]]=0,tbl_PlanilhaB[[#This Row],[Data Início Planej.]]&gt;=TODAY()),"Não iniciado",IF(OR(AND(tbl_PlanilhaB[[#This Row],[% Finalizado]]=0,tbl_PlanilhaB[[#This Row],[Data Início Planej.]]&lt;=TODAY()),G520&lt;TODAY()),"Atrasado",IF(AND(H520="",E520&lt;&gt;"",E520&lt;=TODAY()),"Atrasado","Em andamento"))))</f>
        <v>Concluído</v>
      </c>
      <c r="M520" s="53"/>
      <c r="N520" s="54"/>
      <c r="O520" s="38">
        <f>tbl_PlanilhaB[[#This Row],[Data Fim Planej.]]-tbl_PlanilhaB[[#This Row],[Data Início Planej.]]</f>
        <v>1</v>
      </c>
      <c r="P520" s="38">
        <f>IFERROR(tbl_PlanilhaB[[#This Row],[Data Fim Real]]-tbl_PlanilhaB[[#This Row],[Data Início Real]],tbl_PlanilhaB[[#This Row],[Data Fim Planej.]]-tbl_PlanilhaB[[#This Row],[Data Início Planej.]])</f>
        <v>1</v>
      </c>
      <c r="Q52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21" spans="1:17">
      <c r="A521" s="62" t="s">
        <v>1276</v>
      </c>
      <c r="B521" s="26" t="s">
        <v>451</v>
      </c>
      <c r="C521" s="26" t="s">
        <v>1246</v>
      </c>
      <c r="D521" s="34" t="s">
        <v>146</v>
      </c>
      <c r="E521" s="35">
        <v>46127</v>
      </c>
      <c r="F521" s="36">
        <v>1</v>
      </c>
      <c r="G521" s="40">
        <f>IF(F521="","",WORKDAY(E521,F521))</f>
        <v>46128</v>
      </c>
      <c r="H521" s="35">
        <v>46127</v>
      </c>
      <c r="I521" s="36">
        <v>1</v>
      </c>
      <c r="J521" s="29">
        <f>IF(I521="","",WORKDAY(H521,I521))</f>
        <v>46128</v>
      </c>
      <c r="K521" s="37">
        <v>1</v>
      </c>
      <c r="L521" s="28" t="str">
        <f ca="1">IF(K521=1,"Concluído",IF(AND(tbl_PlanilhaB[[#This Row],[% Finalizado]]=0,tbl_PlanilhaB[[#This Row],[Data Início Planej.]]&gt;=TODAY()),"Não iniciado",IF(OR(AND(tbl_PlanilhaB[[#This Row],[% Finalizado]]=0,tbl_PlanilhaB[[#This Row],[Data Início Planej.]]&lt;=TODAY()),G521&lt;TODAY()),"Atrasado",IF(AND(H521="",E521&lt;&gt;"",E521&lt;=TODAY()),"Atrasado","Em andamento"))))</f>
        <v>Concluído</v>
      </c>
      <c r="M521" s="53"/>
      <c r="N521" s="54"/>
      <c r="O521" s="38">
        <f>tbl_PlanilhaB[[#This Row],[Data Fim Planej.]]-tbl_PlanilhaB[[#This Row],[Data Início Planej.]]</f>
        <v>1</v>
      </c>
      <c r="P521" s="38">
        <f>IFERROR(tbl_PlanilhaB[[#This Row],[Data Fim Real]]-tbl_PlanilhaB[[#This Row],[Data Início Real]],tbl_PlanilhaB[[#This Row],[Data Fim Planej.]]-tbl_PlanilhaB[[#This Row],[Data Início Planej.]])</f>
        <v>1</v>
      </c>
      <c r="Q52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22" spans="1:17">
      <c r="A522" s="62" t="s">
        <v>1277</v>
      </c>
      <c r="B522" s="26" t="s">
        <v>452</v>
      </c>
      <c r="C522" s="26" t="s">
        <v>1248</v>
      </c>
      <c r="D522" s="34" t="s">
        <v>146</v>
      </c>
      <c r="E522" s="35">
        <v>46108</v>
      </c>
      <c r="F522" s="36">
        <v>1</v>
      </c>
      <c r="G522" s="40">
        <f>IF(F522="","",WORKDAY(E522,F522))</f>
        <v>46111</v>
      </c>
      <c r="H522" s="35">
        <v>46108</v>
      </c>
      <c r="I522" s="36">
        <v>1</v>
      </c>
      <c r="J522" s="29">
        <f>IF(I522="","",WORKDAY(H522,I522))</f>
        <v>46111</v>
      </c>
      <c r="K522" s="37">
        <v>1</v>
      </c>
      <c r="L522" s="28" t="str">
        <f ca="1">IF(K522=1,"Concluído",IF(AND(tbl_PlanilhaB[[#This Row],[% Finalizado]]=0,tbl_PlanilhaB[[#This Row],[Data Início Planej.]]&gt;=TODAY()),"Não iniciado",IF(OR(AND(tbl_PlanilhaB[[#This Row],[% Finalizado]]=0,tbl_PlanilhaB[[#This Row],[Data Início Planej.]]&lt;=TODAY()),G522&lt;TODAY()),"Atrasado",IF(AND(H522="",E522&lt;&gt;"",E522&lt;=TODAY()),"Atrasado","Em andamento"))))</f>
        <v>Concluído</v>
      </c>
      <c r="M522" s="53"/>
      <c r="N522" s="54"/>
      <c r="O522" s="38">
        <f>tbl_PlanilhaB[[#This Row],[Data Fim Planej.]]-tbl_PlanilhaB[[#This Row],[Data Início Planej.]]</f>
        <v>3</v>
      </c>
      <c r="P522" s="38">
        <f>IFERROR(tbl_PlanilhaB[[#This Row],[Data Fim Real]]-tbl_PlanilhaB[[#This Row],[Data Início Real]],tbl_PlanilhaB[[#This Row],[Data Fim Planej.]]-tbl_PlanilhaB[[#This Row],[Data Início Planej.]])</f>
        <v>3</v>
      </c>
      <c r="Q52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523" spans="1:17" ht="24.75">
      <c r="A523" s="62" t="s">
        <v>1278</v>
      </c>
      <c r="B523" s="26" t="s">
        <v>453</v>
      </c>
      <c r="C523" s="26" t="s">
        <v>1242</v>
      </c>
      <c r="D523" s="34" t="s">
        <v>146</v>
      </c>
      <c r="E523" s="35">
        <v>46114</v>
      </c>
      <c r="F523" s="36">
        <v>1</v>
      </c>
      <c r="G523" s="40">
        <f>IF(F523="","",WORKDAY(E523,F523))</f>
        <v>46115</v>
      </c>
      <c r="H523" s="35">
        <v>46114</v>
      </c>
      <c r="I523" s="36">
        <v>1</v>
      </c>
      <c r="J523" s="29">
        <f>IF(I523="","",WORKDAY(H523,I523))</f>
        <v>46115</v>
      </c>
      <c r="K523" s="37">
        <v>1</v>
      </c>
      <c r="L523" s="28" t="str">
        <f ca="1">IF(K523=1,"Concluído",IF(AND(tbl_PlanilhaB[[#This Row],[% Finalizado]]=0,tbl_PlanilhaB[[#This Row],[Data Início Planej.]]&gt;=TODAY()),"Não iniciado",IF(OR(AND(tbl_PlanilhaB[[#This Row],[% Finalizado]]=0,tbl_PlanilhaB[[#This Row],[Data Início Planej.]]&lt;=TODAY()),G523&lt;TODAY()),"Atrasado",IF(AND(H523="",E523&lt;&gt;"",E523&lt;=TODAY()),"Atrasado","Em andamento"))))</f>
        <v>Concluído</v>
      </c>
      <c r="M523" s="53"/>
      <c r="N523" s="54"/>
      <c r="O523" s="38">
        <f>tbl_PlanilhaB[[#This Row],[Data Fim Planej.]]-tbl_PlanilhaB[[#This Row],[Data Início Planej.]]</f>
        <v>1</v>
      </c>
      <c r="P523" s="38">
        <f>IFERROR(tbl_PlanilhaB[[#This Row],[Data Fim Real]]-tbl_PlanilhaB[[#This Row],[Data Início Real]],tbl_PlanilhaB[[#This Row],[Data Fim Planej.]]-tbl_PlanilhaB[[#This Row],[Data Início Planej.]])</f>
        <v>1</v>
      </c>
      <c r="Q52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24" spans="1:17" ht="24.75">
      <c r="A524" s="62" t="s">
        <v>1279</v>
      </c>
      <c r="B524" s="26" t="s">
        <v>453</v>
      </c>
      <c r="C524" s="26" t="s">
        <v>1280</v>
      </c>
      <c r="D524" s="34" t="s">
        <v>146</v>
      </c>
      <c r="E524" s="35">
        <v>46115</v>
      </c>
      <c r="F524" s="36">
        <v>1</v>
      </c>
      <c r="G524" s="40">
        <f>IF(F524="","",WORKDAY(E524,F524))</f>
        <v>46118</v>
      </c>
      <c r="H524" s="35">
        <v>46115</v>
      </c>
      <c r="I524" s="36">
        <v>2</v>
      </c>
      <c r="J524" s="29">
        <f>IF(I524="","",WORKDAY(H524,I524))</f>
        <v>46119</v>
      </c>
      <c r="K524" s="37">
        <v>1</v>
      </c>
      <c r="L524" s="28" t="str">
        <f ca="1">IF(K524=1,"Concluído",IF(AND(tbl_PlanilhaB[[#This Row],[% Finalizado]]=0,tbl_PlanilhaB[[#This Row],[Data Início Planej.]]&gt;=TODAY()),"Não iniciado",IF(OR(AND(tbl_PlanilhaB[[#This Row],[% Finalizado]]=0,tbl_PlanilhaB[[#This Row],[Data Início Planej.]]&lt;=TODAY()),G524&lt;TODAY()),"Atrasado",IF(AND(H524="",E524&lt;&gt;"",E524&lt;=TODAY()),"Atrasado","Em andamento"))))</f>
        <v>Concluído</v>
      </c>
      <c r="M524" s="53"/>
      <c r="N524" s="54"/>
      <c r="O524" s="38">
        <f>tbl_PlanilhaB[[#This Row],[Data Fim Planej.]]-tbl_PlanilhaB[[#This Row],[Data Início Planej.]]</f>
        <v>3</v>
      </c>
      <c r="P524" s="38">
        <f>IFERROR(tbl_PlanilhaB[[#This Row],[Data Fim Real]]-tbl_PlanilhaB[[#This Row],[Data Início Real]],tbl_PlanilhaB[[#This Row],[Data Fim Planej.]]-tbl_PlanilhaB[[#This Row],[Data Início Planej.]])</f>
        <v>4</v>
      </c>
      <c r="Q52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525" spans="1:17" ht="24.75">
      <c r="A525" s="62" t="s">
        <v>1281</v>
      </c>
      <c r="B525" s="26" t="s">
        <v>453</v>
      </c>
      <c r="C525" s="26" t="s">
        <v>1244</v>
      </c>
      <c r="D525" s="34" t="s">
        <v>146</v>
      </c>
      <c r="E525" s="35">
        <v>46118</v>
      </c>
      <c r="F525" s="36">
        <v>1</v>
      </c>
      <c r="G525" s="40">
        <f>IF(F525="","",WORKDAY(E525,F525))</f>
        <v>46119</v>
      </c>
      <c r="H525" s="35">
        <v>46119</v>
      </c>
      <c r="I525" s="36">
        <v>2</v>
      </c>
      <c r="J525" s="29">
        <f>IF(I525="","",WORKDAY(H525,I525))</f>
        <v>46121</v>
      </c>
      <c r="K525" s="37">
        <v>1</v>
      </c>
      <c r="L525" s="28" t="str">
        <f ca="1">IF(K525=1,"Concluído",IF(AND(tbl_PlanilhaB[[#This Row],[% Finalizado]]=0,tbl_PlanilhaB[[#This Row],[Data Início Planej.]]&gt;=TODAY()),"Não iniciado",IF(OR(AND(tbl_PlanilhaB[[#This Row],[% Finalizado]]=0,tbl_PlanilhaB[[#This Row],[Data Início Planej.]]&lt;=TODAY()),G525&lt;TODAY()),"Atrasado",IF(AND(H525="",E525&lt;&gt;"",E525&lt;=TODAY()),"Atrasado","Em andamento"))))</f>
        <v>Concluído</v>
      </c>
      <c r="M525" s="53"/>
      <c r="N525" s="54"/>
      <c r="O525" s="38">
        <f>tbl_PlanilhaB[[#This Row],[Data Fim Planej.]]-tbl_PlanilhaB[[#This Row],[Data Início Planej.]]</f>
        <v>1</v>
      </c>
      <c r="P525" s="38">
        <f>IFERROR(tbl_PlanilhaB[[#This Row],[Data Fim Real]]-tbl_PlanilhaB[[#This Row],[Data Início Real]],tbl_PlanilhaB[[#This Row],[Data Fim Planej.]]-tbl_PlanilhaB[[#This Row],[Data Início Planej.]])</f>
        <v>2</v>
      </c>
      <c r="Q52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526" spans="1:17" ht="24.75">
      <c r="A526" s="62" t="s">
        <v>1282</v>
      </c>
      <c r="B526" s="26" t="s">
        <v>453</v>
      </c>
      <c r="C526" s="26" t="s">
        <v>1246</v>
      </c>
      <c r="D526" s="34" t="s">
        <v>146</v>
      </c>
      <c r="E526" s="35">
        <v>46119</v>
      </c>
      <c r="F526" s="36">
        <v>1</v>
      </c>
      <c r="G526" s="40">
        <f>IF(F526="","",WORKDAY(E526,F526))</f>
        <v>46120</v>
      </c>
      <c r="H526" s="35">
        <v>46121</v>
      </c>
      <c r="I526" s="36">
        <v>1</v>
      </c>
      <c r="J526" s="29">
        <f>IF(I526="","",WORKDAY(H526,I526))</f>
        <v>46122</v>
      </c>
      <c r="K526" s="37">
        <v>1</v>
      </c>
      <c r="L526" s="28" t="str">
        <f ca="1">IF(K526=1,"Concluído",IF(AND(tbl_PlanilhaB[[#This Row],[% Finalizado]]=0,tbl_PlanilhaB[[#This Row],[Data Início Planej.]]&gt;=TODAY()),"Não iniciado",IF(OR(AND(tbl_PlanilhaB[[#This Row],[% Finalizado]]=0,tbl_PlanilhaB[[#This Row],[Data Início Planej.]]&lt;=TODAY()),G526&lt;TODAY()),"Atrasado",IF(AND(H526="",E526&lt;&gt;"",E526&lt;=TODAY()),"Atrasado","Em andamento"))))</f>
        <v>Concluído</v>
      </c>
      <c r="M526" s="53"/>
      <c r="N526" s="54"/>
      <c r="O526" s="38">
        <f>tbl_PlanilhaB[[#This Row],[Data Fim Planej.]]-tbl_PlanilhaB[[#This Row],[Data Início Planej.]]</f>
        <v>1</v>
      </c>
      <c r="P526" s="38">
        <f>IFERROR(tbl_PlanilhaB[[#This Row],[Data Fim Real]]-tbl_PlanilhaB[[#This Row],[Data Início Real]],tbl_PlanilhaB[[#This Row],[Data Fim Planej.]]-tbl_PlanilhaB[[#This Row],[Data Início Planej.]])</f>
        <v>1</v>
      </c>
      <c r="Q52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27" spans="1:17">
      <c r="A527" s="62" t="s">
        <v>1283</v>
      </c>
      <c r="B527" s="26" t="s">
        <v>454</v>
      </c>
      <c r="C527" s="26" t="s">
        <v>1284</v>
      </c>
      <c r="D527" s="34" t="s">
        <v>146</v>
      </c>
      <c r="E527" s="35">
        <v>46069</v>
      </c>
      <c r="F527" s="36">
        <v>3</v>
      </c>
      <c r="G527" s="40">
        <f>IF(F527="","",WORKDAY(E527,F527))</f>
        <v>46072</v>
      </c>
      <c r="H527" s="35">
        <v>46069</v>
      </c>
      <c r="I527" s="36">
        <v>4</v>
      </c>
      <c r="J527" s="29">
        <f>IF(I527="","",WORKDAY(H527,I527))</f>
        <v>46073</v>
      </c>
      <c r="K527" s="37">
        <v>1</v>
      </c>
      <c r="L527" s="28" t="str">
        <f ca="1">IF(K527=1,"Concluído",IF(AND(tbl_PlanilhaB[[#This Row],[% Finalizado]]=0,tbl_PlanilhaB[[#This Row],[Data Início Planej.]]&gt;=TODAY()),"Não iniciado",IF(OR(AND(tbl_PlanilhaB[[#This Row],[% Finalizado]]=0,tbl_PlanilhaB[[#This Row],[Data Início Planej.]]&lt;=TODAY()),G527&lt;TODAY()),"Atrasado",IF(AND(H527="",E527&lt;&gt;"",E527&lt;=TODAY()),"Atrasado","Em andamento"))))</f>
        <v>Concluído</v>
      </c>
      <c r="M527" s="53"/>
      <c r="N527" s="54"/>
      <c r="O527" s="38">
        <f>tbl_PlanilhaB[[#This Row],[Data Fim Planej.]]-tbl_PlanilhaB[[#This Row],[Data Início Planej.]]</f>
        <v>3</v>
      </c>
      <c r="P527" s="38">
        <f>IFERROR(tbl_PlanilhaB[[#This Row],[Data Fim Real]]-tbl_PlanilhaB[[#This Row],[Data Início Real]],tbl_PlanilhaB[[#This Row],[Data Fim Planej.]]-tbl_PlanilhaB[[#This Row],[Data Início Planej.]])</f>
        <v>4</v>
      </c>
      <c r="Q52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528" spans="1:17">
      <c r="A528" s="62" t="s">
        <v>1285</v>
      </c>
      <c r="B528" s="26" t="s">
        <v>454</v>
      </c>
      <c r="C528" s="26" t="s">
        <v>1286</v>
      </c>
      <c r="D528" s="34" t="s">
        <v>146</v>
      </c>
      <c r="E528" s="35">
        <v>46072</v>
      </c>
      <c r="F528" s="36">
        <v>3</v>
      </c>
      <c r="G528" s="40">
        <f>IF(F528="","",WORKDAY(E528,F528))</f>
        <v>46077</v>
      </c>
      <c r="H528" s="35">
        <v>46073</v>
      </c>
      <c r="I528" s="36">
        <v>3</v>
      </c>
      <c r="J528" s="29">
        <f>IF(I528="","",WORKDAY(H528,I528))</f>
        <v>46078</v>
      </c>
      <c r="K528" s="37">
        <v>1</v>
      </c>
      <c r="L528" s="28" t="str">
        <f ca="1">IF(K528=1,"Concluído",IF(AND(tbl_PlanilhaB[[#This Row],[% Finalizado]]=0,tbl_PlanilhaB[[#This Row],[Data Início Planej.]]&gt;=TODAY()),"Não iniciado",IF(OR(AND(tbl_PlanilhaB[[#This Row],[% Finalizado]]=0,tbl_PlanilhaB[[#This Row],[Data Início Planej.]]&lt;=TODAY()),G528&lt;TODAY()),"Atrasado",IF(AND(H528="",E528&lt;&gt;"",E528&lt;=TODAY()),"Atrasado","Em andamento"))))</f>
        <v>Concluído</v>
      </c>
      <c r="M528" s="53"/>
      <c r="N528" s="54"/>
      <c r="O528" s="38">
        <f>tbl_PlanilhaB[[#This Row],[Data Fim Planej.]]-tbl_PlanilhaB[[#This Row],[Data Início Planej.]]</f>
        <v>5</v>
      </c>
      <c r="P528" s="38">
        <f>IFERROR(tbl_PlanilhaB[[#This Row],[Data Fim Real]]-tbl_PlanilhaB[[#This Row],[Data Início Real]],tbl_PlanilhaB[[#This Row],[Data Fim Planej.]]-tbl_PlanilhaB[[#This Row],[Data Início Planej.]])</f>
        <v>5</v>
      </c>
      <c r="Q52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529" spans="1:17">
      <c r="A529" s="62" t="s">
        <v>1287</v>
      </c>
      <c r="B529" s="26" t="s">
        <v>454</v>
      </c>
      <c r="C529" s="26" t="s">
        <v>1288</v>
      </c>
      <c r="D529" s="34" t="s">
        <v>146</v>
      </c>
      <c r="E529" s="35">
        <v>46077</v>
      </c>
      <c r="F529" s="36">
        <v>3</v>
      </c>
      <c r="G529" s="40">
        <f>IF(F529="","",WORKDAY(E529,F529))</f>
        <v>46080</v>
      </c>
      <c r="H529" s="35">
        <v>46078</v>
      </c>
      <c r="I529" s="36">
        <v>3</v>
      </c>
      <c r="J529" s="29">
        <f>IF(I529="","",WORKDAY(H529,I529))</f>
        <v>46083</v>
      </c>
      <c r="K529" s="37">
        <v>1</v>
      </c>
      <c r="L529" s="28" t="str">
        <f ca="1">IF(K529=1,"Concluído",IF(AND(tbl_PlanilhaB[[#This Row],[% Finalizado]]=0,tbl_PlanilhaB[[#This Row],[Data Início Planej.]]&gt;=TODAY()),"Não iniciado",IF(OR(AND(tbl_PlanilhaB[[#This Row],[% Finalizado]]=0,tbl_PlanilhaB[[#This Row],[Data Início Planej.]]&lt;=TODAY()),G529&lt;TODAY()),"Atrasado",IF(AND(H529="",E529&lt;&gt;"",E529&lt;=TODAY()),"Atrasado","Em andamento"))))</f>
        <v>Concluído</v>
      </c>
      <c r="M529" s="53"/>
      <c r="N529" s="54"/>
      <c r="O529" s="38">
        <f>tbl_PlanilhaB[[#This Row],[Data Fim Planej.]]-tbl_PlanilhaB[[#This Row],[Data Início Planej.]]</f>
        <v>3</v>
      </c>
      <c r="P529" s="38">
        <f>IFERROR(tbl_PlanilhaB[[#This Row],[Data Fim Real]]-tbl_PlanilhaB[[#This Row],[Data Início Real]],tbl_PlanilhaB[[#This Row],[Data Fim Planej.]]-tbl_PlanilhaB[[#This Row],[Data Início Planej.]])</f>
        <v>5</v>
      </c>
      <c r="Q52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530" spans="1:17">
      <c r="A530" s="62" t="s">
        <v>1289</v>
      </c>
      <c r="B530" s="26" t="s">
        <v>454</v>
      </c>
      <c r="C530" s="26" t="s">
        <v>1290</v>
      </c>
      <c r="D530" s="34" t="s">
        <v>146</v>
      </c>
      <c r="E530" s="35">
        <v>46080</v>
      </c>
      <c r="F530" s="36">
        <v>2</v>
      </c>
      <c r="G530" s="40">
        <f>IF(F530="","",WORKDAY(E530,F530))</f>
        <v>46084</v>
      </c>
      <c r="H530" s="35">
        <v>46084</v>
      </c>
      <c r="I530" s="36">
        <v>3</v>
      </c>
      <c r="J530" s="29">
        <f>IF(I530="","",WORKDAY(H530,I530))</f>
        <v>46087</v>
      </c>
      <c r="K530" s="37">
        <v>1</v>
      </c>
      <c r="L530" s="28" t="str">
        <f ca="1">IF(K530=1,"Concluído",IF(AND(tbl_PlanilhaB[[#This Row],[% Finalizado]]=0,tbl_PlanilhaB[[#This Row],[Data Início Planej.]]&gt;=TODAY()),"Não iniciado",IF(OR(AND(tbl_PlanilhaB[[#This Row],[% Finalizado]]=0,tbl_PlanilhaB[[#This Row],[Data Início Planej.]]&lt;=TODAY()),G530&lt;TODAY()),"Atrasado",IF(AND(H530="",E530&lt;&gt;"",E530&lt;=TODAY()),"Atrasado","Em andamento"))))</f>
        <v>Concluído</v>
      </c>
      <c r="M530" s="53"/>
      <c r="N530" s="54"/>
      <c r="O530" s="38">
        <f>tbl_PlanilhaB[[#This Row],[Data Fim Planej.]]-tbl_PlanilhaB[[#This Row],[Data Início Planej.]]</f>
        <v>4</v>
      </c>
      <c r="P530" s="38">
        <f>IFERROR(tbl_PlanilhaB[[#This Row],[Data Fim Real]]-tbl_PlanilhaB[[#This Row],[Data Início Real]],tbl_PlanilhaB[[#This Row],[Data Fim Planej.]]-tbl_PlanilhaB[[#This Row],[Data Início Planej.]])</f>
        <v>3</v>
      </c>
      <c r="Q53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531" spans="1:17">
      <c r="A531" s="62" t="s">
        <v>1291</v>
      </c>
      <c r="B531" s="26" t="s">
        <v>454</v>
      </c>
      <c r="C531" s="26" t="s">
        <v>1292</v>
      </c>
      <c r="D531" s="34" t="s">
        <v>146</v>
      </c>
      <c r="E531" s="35">
        <v>46084</v>
      </c>
      <c r="F531" s="36">
        <v>2</v>
      </c>
      <c r="G531" s="40">
        <f>IF(F531="","",WORKDAY(E531,F531))</f>
        <v>46086</v>
      </c>
      <c r="H531" s="35">
        <v>46087</v>
      </c>
      <c r="I531" s="36">
        <v>4</v>
      </c>
      <c r="J531" s="29">
        <f>IF(I531="","",WORKDAY(H531,I531))</f>
        <v>46093</v>
      </c>
      <c r="K531" s="37">
        <v>1</v>
      </c>
      <c r="L531" s="28" t="str">
        <f ca="1">IF(K531=1,"Concluído",IF(AND(tbl_PlanilhaB[[#This Row],[% Finalizado]]=0,tbl_PlanilhaB[[#This Row],[Data Início Planej.]]&gt;=TODAY()),"Não iniciado",IF(OR(AND(tbl_PlanilhaB[[#This Row],[% Finalizado]]=0,tbl_PlanilhaB[[#This Row],[Data Início Planej.]]&lt;=TODAY()),G531&lt;TODAY()),"Atrasado",IF(AND(H531="",E531&lt;&gt;"",E531&lt;=TODAY()),"Atrasado","Em andamento"))))</f>
        <v>Concluído</v>
      </c>
      <c r="M531" s="53"/>
      <c r="N531" s="54"/>
      <c r="O531" s="38">
        <f>tbl_PlanilhaB[[#This Row],[Data Fim Planej.]]-tbl_PlanilhaB[[#This Row],[Data Início Planej.]]</f>
        <v>2</v>
      </c>
      <c r="P531" s="38">
        <f>IFERROR(tbl_PlanilhaB[[#This Row],[Data Fim Real]]-tbl_PlanilhaB[[#This Row],[Data Início Real]],tbl_PlanilhaB[[#This Row],[Data Fim Planej.]]-tbl_PlanilhaB[[#This Row],[Data Início Planej.]])</f>
        <v>6</v>
      </c>
      <c r="Q53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6</v>
      </c>
    </row>
    <row r="532" spans="1:17">
      <c r="A532" s="62" t="s">
        <v>1293</v>
      </c>
      <c r="B532" s="26" t="s">
        <v>455</v>
      </c>
      <c r="C532" s="26" t="s">
        <v>1242</v>
      </c>
      <c r="D532" s="34" t="s">
        <v>146</v>
      </c>
      <c r="E532" s="35">
        <v>46094</v>
      </c>
      <c r="F532" s="36">
        <v>1</v>
      </c>
      <c r="G532" s="40">
        <f>IF(F532="","",WORKDAY(E532,F532))</f>
        <v>46097</v>
      </c>
      <c r="H532" s="35">
        <v>46094</v>
      </c>
      <c r="I532" s="36">
        <v>1</v>
      </c>
      <c r="J532" s="29">
        <f>IF(I532="","",WORKDAY(H532,I532))</f>
        <v>46097</v>
      </c>
      <c r="K532" s="37">
        <v>1</v>
      </c>
      <c r="L532" s="28" t="str">
        <f ca="1">IF(K532=1,"Concluído",IF(AND(tbl_PlanilhaB[[#This Row],[% Finalizado]]=0,tbl_PlanilhaB[[#This Row],[Data Início Planej.]]&gt;=TODAY()),"Não iniciado",IF(OR(AND(tbl_PlanilhaB[[#This Row],[% Finalizado]]=0,tbl_PlanilhaB[[#This Row],[Data Início Planej.]]&lt;=TODAY()),G532&lt;TODAY()),"Atrasado",IF(AND(H532="",E532&lt;&gt;"",E532&lt;=TODAY()),"Atrasado","Em andamento"))))</f>
        <v>Concluído</v>
      </c>
      <c r="M532" s="53"/>
      <c r="N532" s="54"/>
      <c r="O532" s="38">
        <f>tbl_PlanilhaB[[#This Row],[Data Fim Planej.]]-tbl_PlanilhaB[[#This Row],[Data Início Planej.]]</f>
        <v>3</v>
      </c>
      <c r="P532" s="38">
        <f>IFERROR(tbl_PlanilhaB[[#This Row],[Data Fim Real]]-tbl_PlanilhaB[[#This Row],[Data Início Real]],tbl_PlanilhaB[[#This Row],[Data Fim Planej.]]-tbl_PlanilhaB[[#This Row],[Data Início Planej.]])</f>
        <v>3</v>
      </c>
      <c r="Q53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533" spans="1:17">
      <c r="A533" s="62" t="s">
        <v>1294</v>
      </c>
      <c r="B533" s="26" t="s">
        <v>455</v>
      </c>
      <c r="C533" s="26" t="s">
        <v>1244</v>
      </c>
      <c r="D533" s="34" t="s">
        <v>146</v>
      </c>
      <c r="E533" s="35">
        <v>46097</v>
      </c>
      <c r="F533" s="36">
        <v>1</v>
      </c>
      <c r="G533" s="40">
        <f>IF(F533="","",WORKDAY(E533,F533))</f>
        <v>46098</v>
      </c>
      <c r="H533" s="35">
        <v>46097</v>
      </c>
      <c r="I533" s="36">
        <v>1</v>
      </c>
      <c r="J533" s="29">
        <f>IF(I533="","",WORKDAY(H533,I533))</f>
        <v>46098</v>
      </c>
      <c r="K533" s="37">
        <v>1</v>
      </c>
      <c r="L533" s="28" t="str">
        <f ca="1">IF(K533=1,"Concluído",IF(AND(tbl_PlanilhaB[[#This Row],[% Finalizado]]=0,tbl_PlanilhaB[[#This Row],[Data Início Planej.]]&gt;=TODAY()),"Não iniciado",IF(OR(AND(tbl_PlanilhaB[[#This Row],[% Finalizado]]=0,tbl_PlanilhaB[[#This Row],[Data Início Planej.]]&lt;=TODAY()),G533&lt;TODAY()),"Atrasado",IF(AND(H533="",E533&lt;&gt;"",E533&lt;=TODAY()),"Atrasado","Em andamento"))))</f>
        <v>Concluído</v>
      </c>
      <c r="M533" s="53"/>
      <c r="N533" s="54"/>
      <c r="O533" s="38">
        <f>tbl_PlanilhaB[[#This Row],[Data Fim Planej.]]-tbl_PlanilhaB[[#This Row],[Data Início Planej.]]</f>
        <v>1</v>
      </c>
      <c r="P533" s="38">
        <f>IFERROR(tbl_PlanilhaB[[#This Row],[Data Fim Real]]-tbl_PlanilhaB[[#This Row],[Data Início Real]],tbl_PlanilhaB[[#This Row],[Data Fim Planej.]]-tbl_PlanilhaB[[#This Row],[Data Início Planej.]])</f>
        <v>1</v>
      </c>
      <c r="Q53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34" spans="1:17">
      <c r="A534" s="62" t="s">
        <v>1295</v>
      </c>
      <c r="B534" s="26" t="s">
        <v>455</v>
      </c>
      <c r="C534" s="26" t="s">
        <v>1246</v>
      </c>
      <c r="D534" s="34" t="s">
        <v>146</v>
      </c>
      <c r="E534" s="35">
        <v>46098</v>
      </c>
      <c r="F534" s="36">
        <v>1</v>
      </c>
      <c r="G534" s="40">
        <f>IF(F534="","",WORKDAY(E534,F534))</f>
        <v>46099</v>
      </c>
      <c r="H534" s="35">
        <v>46098</v>
      </c>
      <c r="I534" s="36">
        <v>1</v>
      </c>
      <c r="J534" s="29">
        <f>IF(I534="","",WORKDAY(H534,I534))</f>
        <v>46099</v>
      </c>
      <c r="K534" s="37">
        <v>1</v>
      </c>
      <c r="L534" s="28" t="str">
        <f ca="1">IF(K534=1,"Concluído",IF(AND(tbl_PlanilhaB[[#This Row],[% Finalizado]]=0,tbl_PlanilhaB[[#This Row],[Data Início Planej.]]&gt;=TODAY()),"Não iniciado",IF(OR(AND(tbl_PlanilhaB[[#This Row],[% Finalizado]]=0,tbl_PlanilhaB[[#This Row],[Data Início Planej.]]&lt;=TODAY()),G534&lt;TODAY()),"Atrasado",IF(AND(H534="",E534&lt;&gt;"",E534&lt;=TODAY()),"Atrasado","Em andamento"))))</f>
        <v>Concluído</v>
      </c>
      <c r="M534" s="53"/>
      <c r="N534" s="54"/>
      <c r="O534" s="38">
        <f>tbl_PlanilhaB[[#This Row],[Data Fim Planej.]]-tbl_PlanilhaB[[#This Row],[Data Início Planej.]]</f>
        <v>1</v>
      </c>
      <c r="P534" s="38">
        <f>IFERROR(tbl_PlanilhaB[[#This Row],[Data Fim Real]]-tbl_PlanilhaB[[#This Row],[Data Início Real]],tbl_PlanilhaB[[#This Row],[Data Fim Planej.]]-tbl_PlanilhaB[[#This Row],[Data Início Planej.]])</f>
        <v>1</v>
      </c>
      <c r="Q53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35" spans="1:17" ht="24.75">
      <c r="A535" s="62" t="s">
        <v>1296</v>
      </c>
      <c r="B535" s="26" t="s">
        <v>456</v>
      </c>
      <c r="C535" s="26" t="s">
        <v>1242</v>
      </c>
      <c r="D535" s="34" t="s">
        <v>146</v>
      </c>
      <c r="E535" s="35">
        <v>46121</v>
      </c>
      <c r="F535" s="36">
        <v>2</v>
      </c>
      <c r="G535" s="40">
        <f>IF(F535="","",WORKDAY(E535,F535))</f>
        <v>46125</v>
      </c>
      <c r="H535" s="35">
        <v>46121</v>
      </c>
      <c r="I535" s="36">
        <v>2</v>
      </c>
      <c r="J535" s="29">
        <f>IF(I535="","",WORKDAY(H535,I535))</f>
        <v>46125</v>
      </c>
      <c r="K535" s="37">
        <v>1</v>
      </c>
      <c r="L535" s="28" t="str">
        <f ca="1">IF(K535=1,"Concluído",IF(AND(tbl_PlanilhaB[[#This Row],[% Finalizado]]=0,tbl_PlanilhaB[[#This Row],[Data Início Planej.]]&gt;=TODAY()),"Não iniciado",IF(OR(AND(tbl_PlanilhaB[[#This Row],[% Finalizado]]=0,tbl_PlanilhaB[[#This Row],[Data Início Planej.]]&lt;=TODAY()),G535&lt;TODAY()),"Atrasado",IF(AND(H535="",E535&lt;&gt;"",E535&lt;=TODAY()),"Atrasado","Em andamento"))))</f>
        <v>Concluído</v>
      </c>
      <c r="M535" s="53"/>
      <c r="N535" s="54"/>
      <c r="O535" s="38">
        <f>tbl_PlanilhaB[[#This Row],[Data Fim Planej.]]-tbl_PlanilhaB[[#This Row],[Data Início Planej.]]</f>
        <v>4</v>
      </c>
      <c r="P535" s="38">
        <f>IFERROR(tbl_PlanilhaB[[#This Row],[Data Fim Real]]-tbl_PlanilhaB[[#This Row],[Data Início Real]],tbl_PlanilhaB[[#This Row],[Data Fim Planej.]]-tbl_PlanilhaB[[#This Row],[Data Início Planej.]])</f>
        <v>4</v>
      </c>
      <c r="Q53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536" spans="1:17" ht="24.75">
      <c r="A536" s="62" t="s">
        <v>1297</v>
      </c>
      <c r="B536" s="26" t="s">
        <v>456</v>
      </c>
      <c r="C536" s="26" t="s">
        <v>1280</v>
      </c>
      <c r="D536" s="34" t="s">
        <v>146</v>
      </c>
      <c r="E536" s="35">
        <v>46125</v>
      </c>
      <c r="F536" s="36">
        <v>1</v>
      </c>
      <c r="G536" s="40">
        <f t="shared" ref="G536:G551" si="52">IF(F536="","",WORKDAY(E536,F536))</f>
        <v>46126</v>
      </c>
      <c r="H536" s="35">
        <v>46125</v>
      </c>
      <c r="I536" s="36">
        <v>3</v>
      </c>
      <c r="J536" s="29">
        <f t="shared" ref="J536:J551" si="53">IF(I536="","",WORKDAY(H536,I536))</f>
        <v>46128</v>
      </c>
      <c r="K536" s="37">
        <v>1</v>
      </c>
      <c r="L536" s="28" t="str">
        <f ca="1">IF(K536=1,"Concluído",IF(AND(tbl_PlanilhaB[[#This Row],[% Finalizado]]=0,tbl_PlanilhaB[[#This Row],[Data Início Planej.]]&gt;=TODAY()),"Não iniciado",IF(OR(AND(tbl_PlanilhaB[[#This Row],[% Finalizado]]=0,tbl_PlanilhaB[[#This Row],[Data Início Planej.]]&lt;=TODAY()),G536&lt;TODAY()),"Atrasado",IF(AND(H536="",E536&lt;&gt;"",E536&lt;=TODAY()),"Atrasado","Em andamento"))))</f>
        <v>Concluído</v>
      </c>
      <c r="M536" s="53"/>
      <c r="N536" s="54"/>
      <c r="O536" s="38">
        <f>tbl_PlanilhaB[[#This Row],[Data Fim Planej.]]-tbl_PlanilhaB[[#This Row],[Data Início Planej.]]</f>
        <v>1</v>
      </c>
      <c r="P536" s="38">
        <f>IFERROR(tbl_PlanilhaB[[#This Row],[Data Fim Real]]-tbl_PlanilhaB[[#This Row],[Data Início Real]],tbl_PlanilhaB[[#This Row],[Data Fim Planej.]]-tbl_PlanilhaB[[#This Row],[Data Início Planej.]])</f>
        <v>3</v>
      </c>
      <c r="Q53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537" spans="1:17" ht="24.75">
      <c r="A537" s="62" t="s">
        <v>1298</v>
      </c>
      <c r="B537" s="26" t="s">
        <v>456</v>
      </c>
      <c r="C537" s="26" t="s">
        <v>1244</v>
      </c>
      <c r="D537" s="34" t="s">
        <v>146</v>
      </c>
      <c r="E537" s="35">
        <v>46126</v>
      </c>
      <c r="F537" s="36">
        <v>1</v>
      </c>
      <c r="G537" s="40">
        <f t="shared" si="52"/>
        <v>46127</v>
      </c>
      <c r="H537" s="35">
        <v>46128</v>
      </c>
      <c r="I537" s="36">
        <v>1</v>
      </c>
      <c r="J537" s="29">
        <f t="shared" si="53"/>
        <v>46129</v>
      </c>
      <c r="K537" s="37">
        <v>1</v>
      </c>
      <c r="L537" s="28" t="str">
        <f ca="1">IF(K537=1,"Concluído",IF(AND(tbl_PlanilhaB[[#This Row],[% Finalizado]]=0,tbl_PlanilhaB[[#This Row],[Data Início Planej.]]&gt;=TODAY()),"Não iniciado",IF(OR(AND(tbl_PlanilhaB[[#This Row],[% Finalizado]]=0,tbl_PlanilhaB[[#This Row],[Data Início Planej.]]&lt;=TODAY()),G537&lt;TODAY()),"Atrasado",IF(AND(H537="",E537&lt;&gt;"",E537&lt;=TODAY()),"Atrasado","Em andamento"))))</f>
        <v>Concluído</v>
      </c>
      <c r="M537" s="53"/>
      <c r="N537" s="54"/>
      <c r="O537" s="38">
        <f>tbl_PlanilhaB[[#This Row],[Data Fim Planej.]]-tbl_PlanilhaB[[#This Row],[Data Início Planej.]]</f>
        <v>1</v>
      </c>
      <c r="P537" s="38">
        <f>IFERROR(tbl_PlanilhaB[[#This Row],[Data Fim Real]]-tbl_PlanilhaB[[#This Row],[Data Início Real]],tbl_PlanilhaB[[#This Row],[Data Fim Planej.]]-tbl_PlanilhaB[[#This Row],[Data Início Planej.]])</f>
        <v>1</v>
      </c>
      <c r="Q53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38" spans="1:17" ht="24.75">
      <c r="A538" s="62" t="s">
        <v>1299</v>
      </c>
      <c r="B538" s="26" t="s">
        <v>456</v>
      </c>
      <c r="C538" s="26" t="s">
        <v>1246</v>
      </c>
      <c r="D538" s="34" t="s">
        <v>146</v>
      </c>
      <c r="E538" s="35">
        <v>46127</v>
      </c>
      <c r="F538" s="36">
        <v>1</v>
      </c>
      <c r="G538" s="40">
        <f t="shared" si="52"/>
        <v>46128</v>
      </c>
      <c r="H538" s="35">
        <v>46129</v>
      </c>
      <c r="I538" s="36">
        <v>1</v>
      </c>
      <c r="J538" s="29">
        <f t="shared" si="53"/>
        <v>46132</v>
      </c>
      <c r="K538" s="37">
        <v>1</v>
      </c>
      <c r="L538" s="28" t="str">
        <f ca="1">IF(K538=1,"Concluído",IF(AND(tbl_PlanilhaB[[#This Row],[% Finalizado]]=0,tbl_PlanilhaB[[#This Row],[Data Início Planej.]]&gt;=TODAY()),"Não iniciado",IF(OR(AND(tbl_PlanilhaB[[#This Row],[% Finalizado]]=0,tbl_PlanilhaB[[#This Row],[Data Início Planej.]]&lt;=TODAY()),G538&lt;TODAY()),"Atrasado",IF(AND(H538="",E538&lt;&gt;"",E538&lt;=TODAY()),"Atrasado","Em andamento"))))</f>
        <v>Concluído</v>
      </c>
      <c r="M538" s="53"/>
      <c r="N538" s="54"/>
      <c r="O538" s="38">
        <f>tbl_PlanilhaB[[#This Row],[Data Fim Planej.]]-tbl_PlanilhaB[[#This Row],[Data Início Planej.]]</f>
        <v>1</v>
      </c>
      <c r="P538" s="38">
        <f>IFERROR(tbl_PlanilhaB[[#This Row],[Data Fim Real]]-tbl_PlanilhaB[[#This Row],[Data Início Real]],tbl_PlanilhaB[[#This Row],[Data Fim Planej.]]-tbl_PlanilhaB[[#This Row],[Data Início Planej.]])</f>
        <v>3</v>
      </c>
      <c r="Q53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539" spans="1:17">
      <c r="A539" s="62" t="s">
        <v>1300</v>
      </c>
      <c r="B539" s="26" t="s">
        <v>457</v>
      </c>
      <c r="C539" s="26" t="s">
        <v>1284</v>
      </c>
      <c r="D539" s="34" t="s">
        <v>146</v>
      </c>
      <c r="E539" s="35">
        <v>46069</v>
      </c>
      <c r="F539" s="36">
        <v>3</v>
      </c>
      <c r="G539" s="40">
        <f t="shared" si="52"/>
        <v>46072</v>
      </c>
      <c r="H539" s="35">
        <v>46069</v>
      </c>
      <c r="I539" s="36">
        <v>4</v>
      </c>
      <c r="J539" s="29">
        <f t="shared" si="53"/>
        <v>46073</v>
      </c>
      <c r="K539" s="37">
        <v>1</v>
      </c>
      <c r="L539" s="28" t="str">
        <f ca="1">IF(K539=1,"Concluído",IF(AND(tbl_PlanilhaB[[#This Row],[% Finalizado]]=0,tbl_PlanilhaB[[#This Row],[Data Início Planej.]]&gt;=TODAY()),"Não iniciado",IF(OR(AND(tbl_PlanilhaB[[#This Row],[% Finalizado]]=0,tbl_PlanilhaB[[#This Row],[Data Início Planej.]]&lt;=TODAY()),G539&lt;TODAY()),"Atrasado",IF(AND(H539="",E539&lt;&gt;"",E539&lt;=TODAY()),"Atrasado","Em andamento"))))</f>
        <v>Concluído</v>
      </c>
      <c r="M539" s="53"/>
      <c r="N539" s="54"/>
      <c r="O539" s="38">
        <f>tbl_PlanilhaB[[#This Row],[Data Fim Planej.]]-tbl_PlanilhaB[[#This Row],[Data Início Planej.]]</f>
        <v>3</v>
      </c>
      <c r="P539" s="38">
        <f>IFERROR(tbl_PlanilhaB[[#This Row],[Data Fim Real]]-tbl_PlanilhaB[[#This Row],[Data Início Real]],tbl_PlanilhaB[[#This Row],[Data Fim Planej.]]-tbl_PlanilhaB[[#This Row],[Data Início Planej.]])</f>
        <v>4</v>
      </c>
      <c r="Q53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540" spans="1:17">
      <c r="A540" s="62" t="s">
        <v>1301</v>
      </c>
      <c r="B540" s="26" t="s">
        <v>457</v>
      </c>
      <c r="C540" s="26" t="s">
        <v>1286</v>
      </c>
      <c r="D540" s="34" t="s">
        <v>146</v>
      </c>
      <c r="E540" s="35">
        <v>46072</v>
      </c>
      <c r="F540" s="36">
        <v>3</v>
      </c>
      <c r="G540" s="40">
        <f t="shared" si="52"/>
        <v>46077</v>
      </c>
      <c r="H540" s="35">
        <v>46073</v>
      </c>
      <c r="I540" s="36">
        <v>4</v>
      </c>
      <c r="J540" s="29">
        <f t="shared" si="53"/>
        <v>46079</v>
      </c>
      <c r="K540" s="37">
        <v>1</v>
      </c>
      <c r="L540" s="28" t="str">
        <f ca="1">IF(K540=1,"Concluído",IF(AND(tbl_PlanilhaB[[#This Row],[% Finalizado]]=0,tbl_PlanilhaB[[#This Row],[Data Início Planej.]]&gt;=TODAY()),"Não iniciado",IF(OR(AND(tbl_PlanilhaB[[#This Row],[% Finalizado]]=0,tbl_PlanilhaB[[#This Row],[Data Início Planej.]]&lt;=TODAY()),G540&lt;TODAY()),"Atrasado",IF(AND(H540="",E540&lt;&gt;"",E540&lt;=TODAY()),"Atrasado","Em andamento"))))</f>
        <v>Concluído</v>
      </c>
      <c r="M540" s="53"/>
      <c r="N540" s="54"/>
      <c r="O540" s="38">
        <f>tbl_PlanilhaB[[#This Row],[Data Fim Planej.]]-tbl_PlanilhaB[[#This Row],[Data Início Planej.]]</f>
        <v>5</v>
      </c>
      <c r="P540" s="38">
        <f>IFERROR(tbl_PlanilhaB[[#This Row],[Data Fim Real]]-tbl_PlanilhaB[[#This Row],[Data Início Real]],tbl_PlanilhaB[[#This Row],[Data Fim Planej.]]-tbl_PlanilhaB[[#This Row],[Data Início Planej.]])</f>
        <v>6</v>
      </c>
      <c r="Q54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6</v>
      </c>
    </row>
    <row r="541" spans="1:17">
      <c r="A541" s="62" t="s">
        <v>1302</v>
      </c>
      <c r="B541" s="26" t="s">
        <v>457</v>
      </c>
      <c r="C541" s="26" t="s">
        <v>1288</v>
      </c>
      <c r="D541" s="34" t="s">
        <v>146</v>
      </c>
      <c r="E541" s="35">
        <v>46077</v>
      </c>
      <c r="F541" s="36">
        <v>2</v>
      </c>
      <c r="G541" s="40">
        <f t="shared" si="52"/>
        <v>46079</v>
      </c>
      <c r="H541" s="35">
        <v>46079</v>
      </c>
      <c r="I541" s="36">
        <v>2</v>
      </c>
      <c r="J541" s="29">
        <f t="shared" si="53"/>
        <v>46083</v>
      </c>
      <c r="K541" s="37">
        <v>1</v>
      </c>
      <c r="L541" s="28" t="str">
        <f ca="1">IF(K541=1,"Concluído",IF(AND(tbl_PlanilhaB[[#This Row],[% Finalizado]]=0,tbl_PlanilhaB[[#This Row],[Data Início Planej.]]&gt;=TODAY()),"Não iniciado",IF(OR(AND(tbl_PlanilhaB[[#This Row],[% Finalizado]]=0,tbl_PlanilhaB[[#This Row],[Data Início Planej.]]&lt;=TODAY()),G541&lt;TODAY()),"Atrasado",IF(AND(H541="",E541&lt;&gt;"",E541&lt;=TODAY()),"Atrasado","Em andamento"))))</f>
        <v>Concluído</v>
      </c>
      <c r="M541" s="53"/>
      <c r="N541" s="54"/>
      <c r="O541" s="38">
        <f>tbl_PlanilhaB[[#This Row],[Data Fim Planej.]]-tbl_PlanilhaB[[#This Row],[Data Início Planej.]]</f>
        <v>2</v>
      </c>
      <c r="P541" s="38">
        <f>IFERROR(tbl_PlanilhaB[[#This Row],[Data Fim Real]]-tbl_PlanilhaB[[#This Row],[Data Início Real]],tbl_PlanilhaB[[#This Row],[Data Fim Planej.]]-tbl_PlanilhaB[[#This Row],[Data Início Planej.]])</f>
        <v>4</v>
      </c>
      <c r="Q54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4</v>
      </c>
    </row>
    <row r="542" spans="1:17">
      <c r="A542" s="62" t="s">
        <v>1303</v>
      </c>
      <c r="B542" s="26" t="s">
        <v>457</v>
      </c>
      <c r="C542" s="26" t="s">
        <v>1290</v>
      </c>
      <c r="D542" s="34" t="s">
        <v>146</v>
      </c>
      <c r="E542" s="35">
        <v>46079</v>
      </c>
      <c r="F542" s="36">
        <v>1</v>
      </c>
      <c r="G542" s="40">
        <f t="shared" si="52"/>
        <v>46080</v>
      </c>
      <c r="H542" s="35">
        <v>46083</v>
      </c>
      <c r="I542" s="36">
        <v>1</v>
      </c>
      <c r="J542" s="29">
        <f t="shared" si="53"/>
        <v>46084</v>
      </c>
      <c r="K542" s="37">
        <v>1</v>
      </c>
      <c r="L542" s="28" t="str">
        <f ca="1">IF(K542=1,"Concluído",IF(AND(tbl_PlanilhaB[[#This Row],[% Finalizado]]=0,tbl_PlanilhaB[[#This Row],[Data Início Planej.]]&gt;=TODAY()),"Não iniciado",IF(OR(AND(tbl_PlanilhaB[[#This Row],[% Finalizado]]=0,tbl_PlanilhaB[[#This Row],[Data Início Planej.]]&lt;=TODAY()),G542&lt;TODAY()),"Atrasado",IF(AND(H542="",E542&lt;&gt;"",E542&lt;=TODAY()),"Atrasado","Em andamento"))))</f>
        <v>Concluído</v>
      </c>
      <c r="M542" s="53"/>
      <c r="N542" s="54"/>
      <c r="O542" s="38">
        <f>tbl_PlanilhaB[[#This Row],[Data Fim Planej.]]-tbl_PlanilhaB[[#This Row],[Data Início Planej.]]</f>
        <v>1</v>
      </c>
      <c r="P542" s="38">
        <f>IFERROR(tbl_PlanilhaB[[#This Row],[Data Fim Real]]-tbl_PlanilhaB[[#This Row],[Data Início Real]],tbl_PlanilhaB[[#This Row],[Data Fim Planej.]]-tbl_PlanilhaB[[#This Row],[Data Início Planej.]])</f>
        <v>1</v>
      </c>
      <c r="Q54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43" spans="1:17">
      <c r="A543" s="62" t="s">
        <v>1304</v>
      </c>
      <c r="B543" s="26" t="s">
        <v>457</v>
      </c>
      <c r="C543" s="26" t="s">
        <v>1292</v>
      </c>
      <c r="D543" s="34" t="s">
        <v>146</v>
      </c>
      <c r="E543" s="35">
        <v>46084</v>
      </c>
      <c r="F543" s="36">
        <v>5</v>
      </c>
      <c r="G543" s="40">
        <f t="shared" si="52"/>
        <v>46091</v>
      </c>
      <c r="H543" s="35">
        <v>46084</v>
      </c>
      <c r="I543" s="36">
        <v>5</v>
      </c>
      <c r="J543" s="29">
        <f t="shared" si="53"/>
        <v>46091</v>
      </c>
      <c r="K543" s="37">
        <v>1</v>
      </c>
      <c r="L543" s="28" t="str">
        <f ca="1">IF(K543=1,"Concluído",IF(AND(tbl_PlanilhaB[[#This Row],[% Finalizado]]=0,tbl_PlanilhaB[[#This Row],[Data Início Planej.]]&gt;=TODAY()),"Não iniciado",IF(OR(AND(tbl_PlanilhaB[[#This Row],[% Finalizado]]=0,tbl_PlanilhaB[[#This Row],[Data Início Planej.]]&lt;=TODAY()),G543&lt;TODAY()),"Atrasado",IF(AND(H543="",E543&lt;&gt;"",E543&lt;=TODAY()),"Atrasado","Em andamento"))))</f>
        <v>Concluído</v>
      </c>
      <c r="M543" s="53"/>
      <c r="N543" s="54"/>
      <c r="O543" s="38">
        <f>tbl_PlanilhaB[[#This Row],[Data Fim Planej.]]-tbl_PlanilhaB[[#This Row],[Data Início Planej.]]</f>
        <v>7</v>
      </c>
      <c r="P543" s="38">
        <f>IFERROR(tbl_PlanilhaB[[#This Row],[Data Fim Real]]-tbl_PlanilhaB[[#This Row],[Data Início Real]],tbl_PlanilhaB[[#This Row],[Data Fim Planej.]]-tbl_PlanilhaB[[#This Row],[Data Início Planej.]])</f>
        <v>7</v>
      </c>
      <c r="Q54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7</v>
      </c>
    </row>
    <row r="544" spans="1:17" ht="24.75">
      <c r="A544" s="62" t="s">
        <v>1305</v>
      </c>
      <c r="B544" s="26" t="s">
        <v>457</v>
      </c>
      <c r="C544" s="26" t="s">
        <v>1306</v>
      </c>
      <c r="D544" s="34" t="s">
        <v>146</v>
      </c>
      <c r="E544" s="35">
        <v>46091</v>
      </c>
      <c r="F544" s="36">
        <v>2</v>
      </c>
      <c r="G544" s="40">
        <f t="shared" si="52"/>
        <v>46093</v>
      </c>
      <c r="H544" s="35">
        <v>46091</v>
      </c>
      <c r="I544" s="36">
        <v>2</v>
      </c>
      <c r="J544" s="29">
        <f t="shared" si="53"/>
        <v>46093</v>
      </c>
      <c r="K544" s="107">
        <v>1</v>
      </c>
      <c r="L544" s="28" t="str">
        <f ca="1">IF(K544=1,"Concluído",IF(AND(tbl_PlanilhaB[[#This Row],[% Finalizado]]=0,tbl_PlanilhaB[[#This Row],[Data Início Planej.]]&gt;=TODAY()),"Não iniciado",IF(OR(AND(tbl_PlanilhaB[[#This Row],[% Finalizado]]=0,tbl_PlanilhaB[[#This Row],[Data Início Planej.]]&lt;=TODAY()),G544&lt;TODAY()),"Atrasado",IF(AND(H544="",E544&lt;&gt;"",E544&lt;=TODAY()),"Atrasado","Em andamento"))))</f>
        <v>Concluído</v>
      </c>
      <c r="M544" s="53"/>
      <c r="N544" s="54"/>
      <c r="O544" s="38">
        <f>tbl_PlanilhaB[[#This Row],[Data Fim Planej.]]-tbl_PlanilhaB[[#This Row],[Data Início Planej.]]</f>
        <v>2</v>
      </c>
      <c r="P544" s="38">
        <f>IFERROR(tbl_PlanilhaB[[#This Row],[Data Fim Real]]-tbl_PlanilhaB[[#This Row],[Data Início Real]],tbl_PlanilhaB[[#This Row],[Data Fim Planej.]]-tbl_PlanilhaB[[#This Row],[Data Início Planej.]])</f>
        <v>2</v>
      </c>
      <c r="Q54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</v>
      </c>
    </row>
    <row r="545" spans="1:17" ht="24.75">
      <c r="A545" s="62" t="s">
        <v>1307</v>
      </c>
      <c r="B545" s="105" t="s">
        <v>458</v>
      </c>
      <c r="C545" s="26" t="s">
        <v>1308</v>
      </c>
      <c r="D545" s="34" t="s">
        <v>146</v>
      </c>
      <c r="E545" s="35">
        <v>46027</v>
      </c>
      <c r="F545" s="36">
        <v>1</v>
      </c>
      <c r="G545" s="40">
        <f t="shared" si="52"/>
        <v>46028</v>
      </c>
      <c r="H545" s="35">
        <v>46027</v>
      </c>
      <c r="I545" s="36">
        <v>1</v>
      </c>
      <c r="J545" s="29">
        <f t="shared" si="53"/>
        <v>46028</v>
      </c>
      <c r="K545" s="37">
        <v>1</v>
      </c>
      <c r="L545" s="28" t="str">
        <f ca="1">IF(K545=1,"Concluído",IF(AND(tbl_PlanilhaB[[#This Row],[% Finalizado]]=0,tbl_PlanilhaB[[#This Row],[Data Início Planej.]]&gt;=TODAY()),"Não iniciado",IF(OR(AND(tbl_PlanilhaB[[#This Row],[% Finalizado]]=0,tbl_PlanilhaB[[#This Row],[Data Início Planej.]]&lt;=TODAY()),G545&lt;TODAY()),"Atrasado",IF(AND(H545="",E545&lt;&gt;"",E545&lt;=TODAY()),"Atrasado","Em andamento"))))</f>
        <v>Concluído</v>
      </c>
      <c r="M545" s="53"/>
      <c r="N545" s="54"/>
      <c r="O545" s="38">
        <f>tbl_PlanilhaB[[#This Row],[Data Fim Planej.]]-tbl_PlanilhaB[[#This Row],[Data Início Planej.]]</f>
        <v>1</v>
      </c>
      <c r="P545" s="38">
        <f>IFERROR(tbl_PlanilhaB[[#This Row],[Data Fim Real]]-tbl_PlanilhaB[[#This Row],[Data Início Real]],tbl_PlanilhaB[[#This Row],[Data Fim Planej.]]-tbl_PlanilhaB[[#This Row],[Data Início Planej.]])</f>
        <v>1</v>
      </c>
      <c r="Q54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46" spans="1:17" ht="24.75">
      <c r="A546" s="62" t="s">
        <v>1309</v>
      </c>
      <c r="B546" s="26" t="s">
        <v>459</v>
      </c>
      <c r="C546" s="26" t="s">
        <v>1308</v>
      </c>
      <c r="D546" s="34" t="s">
        <v>146</v>
      </c>
      <c r="E546" s="35">
        <v>46087</v>
      </c>
      <c r="F546" s="36">
        <v>1</v>
      </c>
      <c r="G546" s="40">
        <f t="shared" si="52"/>
        <v>46090</v>
      </c>
      <c r="H546" s="35">
        <v>46087</v>
      </c>
      <c r="I546" s="36">
        <v>1</v>
      </c>
      <c r="J546" s="29">
        <f t="shared" si="53"/>
        <v>46090</v>
      </c>
      <c r="K546" s="37">
        <v>1</v>
      </c>
      <c r="L546" s="28" t="str">
        <f ca="1">IF(K546=1,"Concluído",IF(AND(tbl_PlanilhaB[[#This Row],[% Finalizado]]=0,tbl_PlanilhaB[[#This Row],[Data Início Planej.]]&gt;=TODAY()),"Não iniciado",IF(OR(AND(tbl_PlanilhaB[[#This Row],[% Finalizado]]=0,tbl_PlanilhaB[[#This Row],[Data Início Planej.]]&lt;=TODAY()),G546&lt;TODAY()),"Atrasado",IF(AND(H546="",E546&lt;&gt;"",E546&lt;=TODAY()),"Atrasado","Em andamento"))))</f>
        <v>Concluído</v>
      </c>
      <c r="M546" s="53"/>
      <c r="N546" s="54"/>
      <c r="O546" s="38">
        <f>tbl_PlanilhaB[[#This Row],[Data Fim Planej.]]-tbl_PlanilhaB[[#This Row],[Data Início Planej.]]</f>
        <v>3</v>
      </c>
      <c r="P546" s="38">
        <f>IFERROR(tbl_PlanilhaB[[#This Row],[Data Fim Real]]-tbl_PlanilhaB[[#This Row],[Data Início Real]],tbl_PlanilhaB[[#This Row],[Data Fim Planej.]]-tbl_PlanilhaB[[#This Row],[Data Início Planej.]])</f>
        <v>3</v>
      </c>
      <c r="Q54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547" spans="1:17" ht="24.75">
      <c r="A547" s="62" t="s">
        <v>1310</v>
      </c>
      <c r="B547" s="26" t="s">
        <v>460</v>
      </c>
      <c r="C547" s="26" t="s">
        <v>1262</v>
      </c>
      <c r="D547" s="34" t="s">
        <v>146</v>
      </c>
      <c r="E547" s="35">
        <v>46073</v>
      </c>
      <c r="F547" s="36">
        <v>1</v>
      </c>
      <c r="G547" s="40">
        <f t="shared" si="52"/>
        <v>46076</v>
      </c>
      <c r="H547" s="35">
        <v>46073</v>
      </c>
      <c r="I547" s="36">
        <v>1</v>
      </c>
      <c r="J547" s="29">
        <f t="shared" si="53"/>
        <v>46076</v>
      </c>
      <c r="K547" s="37">
        <v>1</v>
      </c>
      <c r="L547" s="28" t="str">
        <f ca="1">IF(K547=1,"Concluído",IF(AND(tbl_PlanilhaB[[#This Row],[% Finalizado]]=0,tbl_PlanilhaB[[#This Row],[Data Início Planej.]]&gt;=TODAY()),"Não iniciado",IF(OR(AND(tbl_PlanilhaB[[#This Row],[% Finalizado]]=0,tbl_PlanilhaB[[#This Row],[Data Início Planej.]]&lt;=TODAY()),G547&lt;TODAY()),"Atrasado",IF(AND(H547="",E547&lt;&gt;"",E547&lt;=TODAY()),"Atrasado","Em andamento"))))</f>
        <v>Concluído</v>
      </c>
      <c r="M547" s="53"/>
      <c r="N547" s="54"/>
      <c r="O547" s="38">
        <f>tbl_PlanilhaB[[#This Row],[Data Fim Planej.]]-tbl_PlanilhaB[[#This Row],[Data Início Planej.]]</f>
        <v>3</v>
      </c>
      <c r="P547" s="38">
        <f>IFERROR(tbl_PlanilhaB[[#This Row],[Data Fim Real]]-tbl_PlanilhaB[[#This Row],[Data Início Real]],tbl_PlanilhaB[[#This Row],[Data Fim Planej.]]-tbl_PlanilhaB[[#This Row],[Data Início Planej.]])</f>
        <v>3</v>
      </c>
      <c r="Q54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548" spans="1:17">
      <c r="A548" s="62" t="s">
        <v>1311</v>
      </c>
      <c r="B548" s="26" t="s">
        <v>460</v>
      </c>
      <c r="C548" s="26" t="s">
        <v>1248</v>
      </c>
      <c r="D548" s="34" t="s">
        <v>146</v>
      </c>
      <c r="E548" s="35">
        <v>46076</v>
      </c>
      <c r="F548" s="36">
        <v>1</v>
      </c>
      <c r="G548" s="40">
        <f t="shared" si="52"/>
        <v>46077</v>
      </c>
      <c r="H548" s="35">
        <v>46076</v>
      </c>
      <c r="I548" s="36">
        <v>1</v>
      </c>
      <c r="J548" s="29">
        <f t="shared" si="53"/>
        <v>46077</v>
      </c>
      <c r="K548" s="37">
        <v>1</v>
      </c>
      <c r="L548" s="28" t="str">
        <f ca="1">IF(K548=1,"Concluído",IF(AND(tbl_PlanilhaB[[#This Row],[% Finalizado]]=0,tbl_PlanilhaB[[#This Row],[Data Início Planej.]]&gt;=TODAY()),"Não iniciado",IF(OR(AND(tbl_PlanilhaB[[#This Row],[% Finalizado]]=0,tbl_PlanilhaB[[#This Row],[Data Início Planej.]]&lt;=TODAY()),G548&lt;TODAY()),"Atrasado",IF(AND(H548="",E548&lt;&gt;"",E548&lt;=TODAY()),"Atrasado","Em andamento"))))</f>
        <v>Concluído</v>
      </c>
      <c r="M548" s="53"/>
      <c r="N548" s="54"/>
      <c r="O548" s="38">
        <f>tbl_PlanilhaB[[#This Row],[Data Fim Planej.]]-tbl_PlanilhaB[[#This Row],[Data Início Planej.]]</f>
        <v>1</v>
      </c>
      <c r="P548" s="38">
        <f>IFERROR(tbl_PlanilhaB[[#This Row],[Data Fim Real]]-tbl_PlanilhaB[[#This Row],[Data Início Real]],tbl_PlanilhaB[[#This Row],[Data Fim Planej.]]-tbl_PlanilhaB[[#This Row],[Data Início Planej.]])</f>
        <v>1</v>
      </c>
      <c r="Q54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49" spans="1:17">
      <c r="A549" s="62" t="s">
        <v>1312</v>
      </c>
      <c r="B549" s="26" t="s">
        <v>460</v>
      </c>
      <c r="C549" s="26" t="s">
        <v>1292</v>
      </c>
      <c r="D549" s="34" t="s">
        <v>146</v>
      </c>
      <c r="E549" s="35">
        <v>46077</v>
      </c>
      <c r="F549" s="36">
        <v>1</v>
      </c>
      <c r="G549" s="40">
        <f t="shared" si="52"/>
        <v>46078</v>
      </c>
      <c r="H549" s="35">
        <v>46077</v>
      </c>
      <c r="I549" s="36">
        <v>1</v>
      </c>
      <c r="J549" s="29">
        <f t="shared" si="53"/>
        <v>46078</v>
      </c>
      <c r="K549" s="37">
        <v>1</v>
      </c>
      <c r="L549" s="28" t="str">
        <f ca="1">IF(K549=1,"Concluído",IF(AND(tbl_PlanilhaB[[#This Row],[% Finalizado]]=0,tbl_PlanilhaB[[#This Row],[Data Início Planej.]]&gt;=TODAY()),"Não iniciado",IF(OR(AND(tbl_PlanilhaB[[#This Row],[% Finalizado]]=0,tbl_PlanilhaB[[#This Row],[Data Início Planej.]]&lt;=TODAY()),G549&lt;TODAY()),"Atrasado",IF(AND(H549="",E549&lt;&gt;"",E549&lt;=TODAY()),"Atrasado","Em andamento"))))</f>
        <v>Concluído</v>
      </c>
      <c r="M549" s="53"/>
      <c r="N549" s="54"/>
      <c r="O549" s="38">
        <f>tbl_PlanilhaB[[#This Row],[Data Fim Planej.]]-tbl_PlanilhaB[[#This Row],[Data Início Planej.]]</f>
        <v>1</v>
      </c>
      <c r="P549" s="38">
        <f>IFERROR(tbl_PlanilhaB[[#This Row],[Data Fim Real]]-tbl_PlanilhaB[[#This Row],[Data Início Real]],tbl_PlanilhaB[[#This Row],[Data Fim Planej.]]-tbl_PlanilhaB[[#This Row],[Data Início Planej.]])</f>
        <v>1</v>
      </c>
      <c r="Q54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50" spans="1:17" ht="24.75">
      <c r="A550" s="62" t="s">
        <v>1313</v>
      </c>
      <c r="B550" s="26" t="s">
        <v>461</v>
      </c>
      <c r="C550" s="26" t="s">
        <v>1308</v>
      </c>
      <c r="D550" s="34" t="s">
        <v>146</v>
      </c>
      <c r="E550" s="35">
        <v>46037</v>
      </c>
      <c r="F550" s="36">
        <v>1</v>
      </c>
      <c r="G550" s="40">
        <f t="shared" si="52"/>
        <v>46038</v>
      </c>
      <c r="H550" s="35">
        <v>46037</v>
      </c>
      <c r="I550" s="36">
        <v>1</v>
      </c>
      <c r="J550" s="29">
        <f t="shared" si="53"/>
        <v>46038</v>
      </c>
      <c r="K550" s="37">
        <v>1</v>
      </c>
      <c r="L550" s="28" t="str">
        <f ca="1">IF(K550=1,"Concluído",IF(AND(tbl_PlanilhaB[[#This Row],[% Finalizado]]=0,tbl_PlanilhaB[[#This Row],[Data Início Planej.]]&gt;=TODAY()),"Não iniciado",IF(OR(AND(tbl_PlanilhaB[[#This Row],[% Finalizado]]=0,tbl_PlanilhaB[[#This Row],[Data Início Planej.]]&lt;=TODAY()),G550&lt;TODAY()),"Atrasado",IF(AND(H550="",E550&lt;&gt;"",E550&lt;=TODAY()),"Atrasado","Em andamento"))))</f>
        <v>Concluído</v>
      </c>
      <c r="M550" s="53"/>
      <c r="N550" s="54"/>
      <c r="O550" s="38">
        <f>tbl_PlanilhaB[[#This Row],[Data Fim Planej.]]-tbl_PlanilhaB[[#This Row],[Data Início Planej.]]</f>
        <v>1</v>
      </c>
      <c r="P550" s="38">
        <f>IFERROR(tbl_PlanilhaB[[#This Row],[Data Fim Real]]-tbl_PlanilhaB[[#This Row],[Data Início Real]],tbl_PlanilhaB[[#This Row],[Data Fim Planej.]]-tbl_PlanilhaB[[#This Row],[Data Início Planej.]])</f>
        <v>1</v>
      </c>
      <c r="Q550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51" spans="1:17" ht="24.75">
      <c r="A551" s="62" t="s">
        <v>1314</v>
      </c>
      <c r="B551" s="26" t="s">
        <v>462</v>
      </c>
      <c r="C551" s="26" t="s">
        <v>1267</v>
      </c>
      <c r="D551" s="34" t="s">
        <v>146</v>
      </c>
      <c r="E551" s="35">
        <v>46031</v>
      </c>
      <c r="F551" s="36">
        <v>1</v>
      </c>
      <c r="G551" s="40">
        <f t="shared" si="52"/>
        <v>46034</v>
      </c>
      <c r="H551" s="35">
        <v>46031</v>
      </c>
      <c r="I551" s="36">
        <v>1</v>
      </c>
      <c r="J551" s="29">
        <f t="shared" si="53"/>
        <v>46034</v>
      </c>
      <c r="K551" s="37">
        <v>1</v>
      </c>
      <c r="L551" s="28" t="str">
        <f ca="1">IF(K551=1,"Concluído",IF(AND(tbl_PlanilhaB[[#This Row],[% Finalizado]]=0,tbl_PlanilhaB[[#This Row],[Data Início Planej.]]&gt;=TODAY()),"Não iniciado",IF(OR(AND(tbl_PlanilhaB[[#This Row],[% Finalizado]]=0,tbl_PlanilhaB[[#This Row],[Data Início Planej.]]&lt;=TODAY()),G551&lt;TODAY()),"Atrasado",IF(AND(H551="",E551&lt;&gt;"",E551&lt;=TODAY()),"Atrasado","Em andamento"))))</f>
        <v>Concluído</v>
      </c>
      <c r="M551" s="53"/>
      <c r="N551" s="54"/>
      <c r="O551" s="38">
        <f>tbl_PlanilhaB[[#This Row],[Data Fim Planej.]]-tbl_PlanilhaB[[#This Row],[Data Início Planej.]]</f>
        <v>3</v>
      </c>
      <c r="P551" s="38">
        <f>IFERROR(tbl_PlanilhaB[[#This Row],[Data Fim Real]]-tbl_PlanilhaB[[#This Row],[Data Início Real]],tbl_PlanilhaB[[#This Row],[Data Fim Planej.]]-tbl_PlanilhaB[[#This Row],[Data Início Planej.]])</f>
        <v>3</v>
      </c>
      <c r="Q551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552" spans="1:17" ht="24.75">
      <c r="A552" s="62" t="s">
        <v>1315</v>
      </c>
      <c r="B552" s="26" t="s">
        <v>462</v>
      </c>
      <c r="C552" s="26" t="s">
        <v>1246</v>
      </c>
      <c r="D552" s="34" t="s">
        <v>146</v>
      </c>
      <c r="E552" s="35">
        <v>46034</v>
      </c>
      <c r="F552" s="36">
        <v>1</v>
      </c>
      <c r="G552" s="40">
        <f>IF(F552="","",WORKDAY(E552,F552))</f>
        <v>46035</v>
      </c>
      <c r="H552" s="35">
        <v>46034</v>
      </c>
      <c r="I552" s="36">
        <v>1</v>
      </c>
      <c r="J552" s="29">
        <f>IF(I552="","",WORKDAY(H552,I552))</f>
        <v>46035</v>
      </c>
      <c r="K552" s="37">
        <v>1</v>
      </c>
      <c r="L552" s="28" t="str">
        <f ca="1">IF(K552=1,"Concluído",IF(AND(tbl_PlanilhaB[[#This Row],[% Finalizado]]=0,tbl_PlanilhaB[[#This Row],[Data Início Planej.]]&gt;=TODAY()),"Não iniciado",IF(OR(AND(tbl_PlanilhaB[[#This Row],[% Finalizado]]=0,tbl_PlanilhaB[[#This Row],[Data Início Planej.]]&lt;=TODAY()),G552&lt;TODAY()),"Atrasado",IF(AND(H552="",E552&lt;&gt;"",E552&lt;=TODAY()),"Atrasado","Em andamento"))))</f>
        <v>Concluído</v>
      </c>
      <c r="M552" s="53"/>
      <c r="N552" s="54"/>
      <c r="O552" s="38">
        <f>tbl_PlanilhaB[[#This Row],[Data Fim Planej.]]-tbl_PlanilhaB[[#This Row],[Data Início Planej.]]</f>
        <v>1</v>
      </c>
      <c r="P552" s="38">
        <f>IFERROR(tbl_PlanilhaB[[#This Row],[Data Fim Real]]-tbl_PlanilhaB[[#This Row],[Data Início Real]],tbl_PlanilhaB[[#This Row],[Data Fim Planej.]]-tbl_PlanilhaB[[#This Row],[Data Início Planej.]])</f>
        <v>1</v>
      </c>
      <c r="Q552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53" spans="1:17" ht="24.75">
      <c r="A553" s="62" t="s">
        <v>1316</v>
      </c>
      <c r="B553" s="26" t="s">
        <v>411</v>
      </c>
      <c r="C553" s="26" t="s">
        <v>1308</v>
      </c>
      <c r="D553" s="34" t="s">
        <v>146</v>
      </c>
      <c r="E553" s="35">
        <v>46129</v>
      </c>
      <c r="F553" s="36">
        <v>1</v>
      </c>
      <c r="G553" s="40">
        <f>IF(F553="","",WORKDAY(E553,F553))</f>
        <v>46132</v>
      </c>
      <c r="H553" s="35">
        <v>46129</v>
      </c>
      <c r="I553" s="36">
        <v>1</v>
      </c>
      <c r="J553" s="29">
        <f>IF(I553="","",WORKDAY(H553,I553))</f>
        <v>46132</v>
      </c>
      <c r="K553" s="37">
        <v>1</v>
      </c>
      <c r="L553" s="28" t="str">
        <f ca="1">IF(K553=1,"Concluído",IF(AND(tbl_PlanilhaB[[#This Row],[% Finalizado]]=0,tbl_PlanilhaB[[#This Row],[Data Início Planej.]]&gt;=TODAY()),"Não iniciado",IF(OR(AND(tbl_PlanilhaB[[#This Row],[% Finalizado]]=0,tbl_PlanilhaB[[#This Row],[Data Início Planej.]]&lt;=TODAY()),G553&lt;TODAY()),"Atrasado",IF(AND(H553="",E553&lt;&gt;"",E553&lt;=TODAY()),"Atrasado","Em andamento"))))</f>
        <v>Concluído</v>
      </c>
      <c r="M553" s="53"/>
      <c r="N553" s="54"/>
      <c r="O553" s="38">
        <f>tbl_PlanilhaB[[#This Row],[Data Fim Planej.]]-tbl_PlanilhaB[[#This Row],[Data Início Planej.]]</f>
        <v>3</v>
      </c>
      <c r="P553" s="38">
        <f>IFERROR(tbl_PlanilhaB[[#This Row],[Data Fim Real]]-tbl_PlanilhaB[[#This Row],[Data Início Real]],tbl_PlanilhaB[[#This Row],[Data Fim Planej.]]-tbl_PlanilhaB[[#This Row],[Data Início Planej.]])</f>
        <v>3</v>
      </c>
      <c r="Q553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3</v>
      </c>
    </row>
    <row r="554" spans="1:17" ht="24.75">
      <c r="A554" s="62" t="s">
        <v>1317</v>
      </c>
      <c r="B554" s="26" t="s">
        <v>411</v>
      </c>
      <c r="C554" s="26" t="s">
        <v>1308</v>
      </c>
      <c r="D554" s="34" t="s">
        <v>146</v>
      </c>
      <c r="E554" s="35">
        <v>46072</v>
      </c>
      <c r="F554" s="36">
        <v>1</v>
      </c>
      <c r="G554" s="40">
        <f>IF(F554="","",WORKDAY(E554,F554))</f>
        <v>46073</v>
      </c>
      <c r="H554" s="35">
        <v>46072</v>
      </c>
      <c r="I554" s="36">
        <v>1</v>
      </c>
      <c r="J554" s="29">
        <f>IF(I554="","",WORKDAY(H554,I554))</f>
        <v>46073</v>
      </c>
      <c r="K554" s="37">
        <v>1</v>
      </c>
      <c r="L554" s="28" t="str">
        <f ca="1">IF(K554=1,"Concluído",IF(AND(tbl_PlanilhaB[[#This Row],[% Finalizado]]=0,tbl_PlanilhaB[[#This Row],[Data Início Planej.]]&gt;=TODAY()),"Não iniciado",IF(OR(AND(tbl_PlanilhaB[[#This Row],[% Finalizado]]=0,tbl_PlanilhaB[[#This Row],[Data Início Planej.]]&lt;=TODAY()),G554&lt;TODAY()),"Atrasado",IF(AND(H554="",E554&lt;&gt;"",E554&lt;=TODAY()),"Atrasado","Em andamento"))))</f>
        <v>Concluído</v>
      </c>
      <c r="M554" s="53"/>
      <c r="N554" s="54"/>
      <c r="O554" s="38">
        <f>tbl_PlanilhaB[[#This Row],[Data Fim Planej.]]-tbl_PlanilhaB[[#This Row],[Data Início Planej.]]</f>
        <v>1</v>
      </c>
      <c r="P554" s="38">
        <f>IFERROR(tbl_PlanilhaB[[#This Row],[Data Fim Real]]-tbl_PlanilhaB[[#This Row],[Data Início Real]],tbl_PlanilhaB[[#This Row],[Data Fim Planej.]]-tbl_PlanilhaB[[#This Row],[Data Início Planej.]])</f>
        <v>1</v>
      </c>
      <c r="Q554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55" spans="1:17" ht="24.75">
      <c r="A555" s="62" t="s">
        <v>1318</v>
      </c>
      <c r="B555" s="26" t="s">
        <v>463</v>
      </c>
      <c r="C555" s="26" t="s">
        <v>1308</v>
      </c>
      <c r="D555" s="34" t="s">
        <v>146</v>
      </c>
      <c r="E555" s="35">
        <v>46077</v>
      </c>
      <c r="F555" s="36">
        <v>1</v>
      </c>
      <c r="G555" s="40">
        <f>IF(F555="","",WORKDAY(E555,F555))</f>
        <v>46078</v>
      </c>
      <c r="H555" s="35">
        <v>46077</v>
      </c>
      <c r="I555" s="36">
        <v>1</v>
      </c>
      <c r="J555" s="29">
        <f>IF(I555="","",WORKDAY(H555,I555))</f>
        <v>46078</v>
      </c>
      <c r="K555" s="37">
        <v>1</v>
      </c>
      <c r="L555" s="28" t="str">
        <f ca="1">IF(K555=1,"Concluído",IF(AND(tbl_PlanilhaB[[#This Row],[% Finalizado]]=0,tbl_PlanilhaB[[#This Row],[Data Início Planej.]]&gt;=TODAY()),"Não iniciado",IF(OR(AND(tbl_PlanilhaB[[#This Row],[% Finalizado]]=0,tbl_PlanilhaB[[#This Row],[Data Início Planej.]]&lt;=TODAY()),G555&lt;TODAY()),"Atrasado",IF(AND(H555="",E555&lt;&gt;"",E555&lt;=TODAY()),"Atrasado","Em andamento"))))</f>
        <v>Concluído</v>
      </c>
      <c r="M555" s="53"/>
      <c r="N555" s="54"/>
      <c r="O555" s="38">
        <f>tbl_PlanilhaB[[#This Row],[Data Fim Planej.]]-tbl_PlanilhaB[[#This Row],[Data Início Planej.]]</f>
        <v>1</v>
      </c>
      <c r="P555" s="38">
        <f>IFERROR(tbl_PlanilhaB[[#This Row],[Data Fim Real]]-tbl_PlanilhaB[[#This Row],[Data Início Real]],tbl_PlanilhaB[[#This Row],[Data Fim Planej.]]-tbl_PlanilhaB[[#This Row],[Data Início Planej.]])</f>
        <v>1</v>
      </c>
      <c r="Q555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56" spans="1:17" ht="24.75">
      <c r="A556" s="62" t="s">
        <v>1319</v>
      </c>
      <c r="B556" s="26" t="s">
        <v>464</v>
      </c>
      <c r="C556" s="26" t="s">
        <v>465</v>
      </c>
      <c r="D556" s="34" t="s">
        <v>146</v>
      </c>
      <c r="E556" s="35">
        <v>46135</v>
      </c>
      <c r="F556" s="36">
        <v>1</v>
      </c>
      <c r="G556" s="40">
        <f>IF(F556="","",WORKDAY(E556,F556))</f>
        <v>46136</v>
      </c>
      <c r="H556" s="35">
        <v>46135</v>
      </c>
      <c r="I556" s="36">
        <v>1</v>
      </c>
      <c r="J556" s="29">
        <f>IF(I556="","",WORKDAY(H556,I556))</f>
        <v>46136</v>
      </c>
      <c r="K556" s="37">
        <v>1</v>
      </c>
      <c r="L556" s="28" t="str">
        <f ca="1">IF(K556=1,"Concluído",IF(AND(tbl_PlanilhaB[[#This Row],[% Finalizado]]=0,tbl_PlanilhaB[[#This Row],[Data Início Planej.]]&gt;=TODAY()),"Não iniciado",IF(OR(AND(tbl_PlanilhaB[[#This Row],[% Finalizado]]=0,tbl_PlanilhaB[[#This Row],[Data Início Planej.]]&lt;=TODAY()),G556&lt;TODAY()),"Atrasado",IF(AND(H556="",E556&lt;&gt;"",E556&lt;=TODAY()),"Atrasado","Em andamento"))))</f>
        <v>Concluído</v>
      </c>
      <c r="M556" s="53"/>
      <c r="N556" s="54"/>
      <c r="O556" s="38">
        <f>tbl_PlanilhaB[[#This Row],[Data Fim Planej.]]-tbl_PlanilhaB[[#This Row],[Data Início Planej.]]</f>
        <v>1</v>
      </c>
      <c r="P556" s="38">
        <f>IFERROR(tbl_PlanilhaB[[#This Row],[Data Fim Real]]-tbl_PlanilhaB[[#This Row],[Data Início Real]],tbl_PlanilhaB[[#This Row],[Data Fim Planej.]]-tbl_PlanilhaB[[#This Row],[Data Início Planej.]])</f>
        <v>1</v>
      </c>
      <c r="Q556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</v>
      </c>
    </row>
    <row r="557" spans="1:17">
      <c r="A557" s="62" t="s">
        <v>1320</v>
      </c>
      <c r="B557" s="26" t="s">
        <v>466</v>
      </c>
      <c r="C557" s="26" t="s">
        <v>1321</v>
      </c>
      <c r="D557" s="34" t="s">
        <v>237</v>
      </c>
      <c r="E557" s="35">
        <v>46139</v>
      </c>
      <c r="F557" s="36">
        <v>9</v>
      </c>
      <c r="G557" s="40">
        <f>IF(F557="","",WORKDAY(E557,F557))</f>
        <v>46150</v>
      </c>
      <c r="H557" s="35">
        <v>46139</v>
      </c>
      <c r="I557" s="36">
        <v>14</v>
      </c>
      <c r="J557" s="29">
        <f>IF(I557="","",WORKDAY(H557,I557))</f>
        <v>46157</v>
      </c>
      <c r="K557" s="37">
        <v>1</v>
      </c>
      <c r="L557" s="28" t="str">
        <f ca="1">IF(K557=1,"Concluído",IF(AND(tbl_PlanilhaB[[#This Row],[% Finalizado]]=0,tbl_PlanilhaB[[#This Row],[Data Início Planej.]]&gt;=TODAY()),"Não iniciado",IF(OR(AND(tbl_PlanilhaB[[#This Row],[% Finalizado]]=0,tbl_PlanilhaB[[#This Row],[Data Início Planej.]]&lt;=TODAY()),G557&lt;TODAY()),"Atrasado",IF(AND(H557="",E557&lt;&gt;"",E557&lt;=TODAY()),"Atrasado","Em andamento"))))</f>
        <v>Concluído</v>
      </c>
      <c r="M557" s="53"/>
      <c r="N557" s="54"/>
      <c r="O557" s="38">
        <f>tbl_PlanilhaB[[#This Row],[Data Fim Planej.]]-tbl_PlanilhaB[[#This Row],[Data Início Planej.]]</f>
        <v>11</v>
      </c>
      <c r="P557" s="38">
        <f>IFERROR(tbl_PlanilhaB[[#This Row],[Data Fim Real]]-tbl_PlanilhaB[[#This Row],[Data Início Real]],tbl_PlanilhaB[[#This Row],[Data Fim Planej.]]-tbl_PlanilhaB[[#This Row],[Data Início Planej.]])</f>
        <v>18</v>
      </c>
      <c r="Q557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18</v>
      </c>
    </row>
    <row r="558" spans="1:17" ht="37.5">
      <c r="A558" s="62" t="s">
        <v>1322</v>
      </c>
      <c r="B558" s="26" t="s">
        <v>438</v>
      </c>
      <c r="C558" s="26" t="s">
        <v>1323</v>
      </c>
      <c r="D558" s="34" t="s">
        <v>237</v>
      </c>
      <c r="E558" s="35">
        <v>46107</v>
      </c>
      <c r="F558" s="36">
        <v>30</v>
      </c>
      <c r="G558" s="40">
        <f>IF(F558="","",WORKDAY(E558,F558))</f>
        <v>46149</v>
      </c>
      <c r="H558" s="35">
        <v>46108</v>
      </c>
      <c r="I558" s="36">
        <v>14</v>
      </c>
      <c r="J558" s="29">
        <f>IF(I558="","",WORKDAY(H558,I558))</f>
        <v>46128</v>
      </c>
      <c r="K558" s="37">
        <v>1</v>
      </c>
      <c r="L558" s="28" t="str">
        <f ca="1">IF(K558=1,"Concluído",IF(AND(tbl_PlanilhaB[[#This Row],[% Finalizado]]=0,tbl_PlanilhaB[[#This Row],[Data Início Planej.]]&gt;=TODAY()),"Não iniciado",IF(OR(AND(tbl_PlanilhaB[[#This Row],[% Finalizado]]=0,tbl_PlanilhaB[[#This Row],[Data Início Planej.]]&lt;=TODAY()),G558&lt;TODAY()),"Atrasado",IF(AND(H558="",E558&lt;&gt;"",E558&lt;=TODAY()),"Atrasado","Em andamento"))))</f>
        <v>Concluído</v>
      </c>
      <c r="M558" s="53"/>
      <c r="N558" s="54"/>
      <c r="O558" s="38">
        <f>tbl_PlanilhaB[[#This Row],[Data Fim Planej.]]-tbl_PlanilhaB[[#This Row],[Data Início Planej.]]</f>
        <v>42</v>
      </c>
      <c r="P558" s="38">
        <f>IFERROR(tbl_PlanilhaB[[#This Row],[Data Fim Real]]-tbl_PlanilhaB[[#This Row],[Data Início Real]],tbl_PlanilhaB[[#This Row],[Data Fim Planej.]]-tbl_PlanilhaB[[#This Row],[Data Início Planej.]])</f>
        <v>20</v>
      </c>
      <c r="Q558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20</v>
      </c>
    </row>
    <row r="559" spans="1:17" ht="24.75">
      <c r="A559" s="62" t="s">
        <v>1324</v>
      </c>
      <c r="B559" s="26" t="s">
        <v>436</v>
      </c>
      <c r="C559" s="26" t="s">
        <v>1325</v>
      </c>
      <c r="D559" s="34" t="s">
        <v>237</v>
      </c>
      <c r="E559" s="35">
        <v>46161</v>
      </c>
      <c r="F559" s="36">
        <v>7</v>
      </c>
      <c r="G559" s="40">
        <f>IF(F559="","",WORKDAY(E559,F559))</f>
        <v>46170</v>
      </c>
      <c r="H559" s="35">
        <v>46160</v>
      </c>
      <c r="I559" s="36">
        <v>9</v>
      </c>
      <c r="J559" s="29">
        <f>IF(I559="","",WORKDAY(H559,I559))</f>
        <v>46171</v>
      </c>
      <c r="K559" s="37">
        <v>1</v>
      </c>
      <c r="L559" s="28" t="str">
        <f ca="1">IF(K559=1,"Concluído",IF(AND(tbl_PlanilhaB[[#This Row],[% Finalizado]]=0,tbl_PlanilhaB[[#This Row],[Data Início Planej.]]&gt;=TODAY()),"Não iniciado",IF(OR(AND(tbl_PlanilhaB[[#This Row],[% Finalizado]]=0,tbl_PlanilhaB[[#This Row],[Data Início Planej.]]&lt;=TODAY()),G559&lt;TODAY()),"Atrasado",IF(AND(H559="",E559&lt;&gt;"",E559&lt;=TODAY()),"Atrasado","Em andamento"))))</f>
        <v>Concluído</v>
      </c>
      <c r="M559" s="53"/>
      <c r="N559" s="54"/>
      <c r="O559" s="38">
        <f>tbl_PlanilhaB[[#This Row],[Data Fim Planej.]]-tbl_PlanilhaB[[#This Row],[Data Início Planej.]]</f>
        <v>9</v>
      </c>
      <c r="P559" s="38">
        <f>IFERROR(tbl_PlanilhaB[[#This Row],[Data Fim Real]]-tbl_PlanilhaB[[#This Row],[Data Início Real]],tbl_PlanilhaB[[#This Row],[Data Fim Planej.]]-tbl_PlanilhaB[[#This Row],[Data Início Planej.]])</f>
        <v>11</v>
      </c>
      <c r="Q559" s="39">
        <f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11</v>
      </c>
    </row>
    <row r="560" spans="1:17" ht="24.75">
      <c r="A560" s="62" t="s">
        <v>1326</v>
      </c>
      <c r="B560" s="26" t="s">
        <v>436</v>
      </c>
      <c r="C560" s="26" t="s">
        <v>1327</v>
      </c>
      <c r="D560" s="34" t="s">
        <v>237</v>
      </c>
      <c r="E560" s="35">
        <v>46174</v>
      </c>
      <c r="F560" s="36">
        <v>8</v>
      </c>
      <c r="G560" s="40">
        <f>IF(F560="","",WORKDAY(E560,F560))</f>
        <v>46184</v>
      </c>
      <c r="H560" s="35">
        <v>46174</v>
      </c>
      <c r="I560" s="36"/>
      <c r="J560" s="29" t="str">
        <f>IF(I560="","",WORKDAY(H560,I560))</f>
        <v/>
      </c>
      <c r="K560" s="37">
        <v>0.5</v>
      </c>
      <c r="L560" s="28" t="str">
        <f ca="1">IF(K560=1,"Concluído",IF(AND(tbl_PlanilhaB[[#This Row],[% Finalizado]]=0,tbl_PlanilhaB[[#This Row],[Data Início Planej.]]&gt;=TODAY()),"Não iniciado",IF(OR(AND(tbl_PlanilhaB[[#This Row],[% Finalizado]]=0,tbl_PlanilhaB[[#This Row],[Data Início Planej.]]&lt;=TODAY()),G560&lt;TODAY()),"Atrasado",IF(AND(H560="",E560&lt;&gt;"",E560&lt;=TODAY()),"Atrasado","Em andamento"))))</f>
        <v>Em andamento</v>
      </c>
      <c r="M560" s="53"/>
      <c r="N560" s="54"/>
      <c r="O560" s="38">
        <f>tbl_PlanilhaB[[#This Row],[Data Fim Planej.]]-tbl_PlanilhaB[[#This Row],[Data Início Planej.]]</f>
        <v>10</v>
      </c>
      <c r="P560" s="38">
        <f>IFERROR(tbl_PlanilhaB[[#This Row],[Data Fim Real]]-tbl_PlanilhaB[[#This Row],[Data Início Real]],tbl_PlanilhaB[[#This Row],[Data Fim Planej.]]-tbl_PlanilhaB[[#This Row],[Data Início Planej.]])</f>
        <v>10</v>
      </c>
      <c r="Q560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5</v>
      </c>
    </row>
    <row r="561" spans="1:17">
      <c r="A561" s="62"/>
      <c r="B561" s="26"/>
      <c r="C561" s="26"/>
      <c r="D561" s="34"/>
      <c r="E561" s="35"/>
      <c r="F561" s="36"/>
      <c r="G561" s="40">
        <f>IF(F561="","",WORKDAY(E561,F561))</f>
        <v>0</v>
      </c>
      <c r="H561" s="35"/>
      <c r="I561" s="36"/>
      <c r="J561" s="29" t="str">
        <f>IF(I561="","",WORKDAY(H561,I561))</f>
        <v/>
      </c>
      <c r="K561" s="37"/>
      <c r="L561" s="28" t="str">
        <f ca="1">IF(K561=1,"Concluído",IF(AND(tbl_PlanilhaB[[#This Row],[% Finalizado]]=0,tbl_PlanilhaB[[#This Row],[Data Início Planej.]]&gt;=TODAY()),"Não iniciado",IF(OR(AND(tbl_PlanilhaB[[#This Row],[% Finalizado]]=0,tbl_PlanilhaB[[#This Row],[Data Início Planej.]]&lt;=TODAY()),G561&lt;TODAY()),"Atrasado",IF(AND(H561="",E561&lt;&gt;"",E561&lt;=TODAY()),"Atrasado","Em andamento"))))</f>
        <v>Atrasado</v>
      </c>
      <c r="M561" s="53"/>
      <c r="N561" s="54"/>
      <c r="O561" s="38">
        <f>tbl_PlanilhaB[[#This Row],[Data Fim Planej.]]-tbl_PlanilhaB[[#This Row],[Data Início Planej.]]</f>
        <v>0</v>
      </c>
      <c r="P561" s="38">
        <f>IFERROR(tbl_PlanilhaB[[#This Row],[Data Fim Real]]-tbl_PlanilhaB[[#This Row],[Data Início Real]],tbl_PlanilhaB[[#This Row],[Data Fim Planej.]]-tbl_PlanilhaB[[#This Row],[Data Início Planej.]])</f>
        <v>0</v>
      </c>
      <c r="Q561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62" spans="1:17">
      <c r="A562" s="62"/>
      <c r="B562" s="26"/>
      <c r="C562" s="26"/>
      <c r="D562" s="34"/>
      <c r="E562" s="35"/>
      <c r="F562" s="36"/>
      <c r="G562" s="40">
        <f>IF(F562="","",WORKDAY(E562,F562))</f>
        <v>0</v>
      </c>
      <c r="H562" s="35"/>
      <c r="I562" s="36"/>
      <c r="J562" s="29" t="str">
        <f>IF(I562="","",WORKDAY(H562,I562))</f>
        <v/>
      </c>
      <c r="K562" s="37"/>
      <c r="L562" s="28" t="str">
        <f ca="1">IF(K562=1,"Concluído",IF(AND(tbl_PlanilhaB[[#This Row],[% Finalizado]]=0,tbl_PlanilhaB[[#This Row],[Data Início Planej.]]&gt;=TODAY()),"Não iniciado",IF(OR(AND(tbl_PlanilhaB[[#This Row],[% Finalizado]]=0,tbl_PlanilhaB[[#This Row],[Data Início Planej.]]&lt;=TODAY()),G562&lt;TODAY()),"Atrasado",IF(AND(H562="",E562&lt;&gt;"",E562&lt;=TODAY()),"Atrasado","Em andamento"))))</f>
        <v>Atrasado</v>
      </c>
      <c r="M562" s="53"/>
      <c r="N562" s="54"/>
      <c r="O562" s="38">
        <f>tbl_PlanilhaB[[#This Row],[Data Fim Planej.]]-tbl_PlanilhaB[[#This Row],[Data Início Planej.]]</f>
        <v>0</v>
      </c>
      <c r="P562" s="38">
        <f>IFERROR(tbl_PlanilhaB[[#This Row],[Data Fim Real]]-tbl_PlanilhaB[[#This Row],[Data Início Real]],tbl_PlanilhaB[[#This Row],[Data Fim Planej.]]-tbl_PlanilhaB[[#This Row],[Data Início Planej.]])</f>
        <v>0</v>
      </c>
      <c r="Q562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63" spans="1:17">
      <c r="A563" s="62"/>
      <c r="B563" s="26"/>
      <c r="C563" s="26"/>
      <c r="D563" s="34"/>
      <c r="E563" s="35"/>
      <c r="F563" s="36"/>
      <c r="G563" s="40">
        <f>IF(F563="","",WORKDAY(E563,F563))</f>
        <v>0</v>
      </c>
      <c r="H563" s="35"/>
      <c r="I563" s="36"/>
      <c r="J563" s="29" t="str">
        <f>IF(I563="","",WORKDAY(H563,I563))</f>
        <v/>
      </c>
      <c r="K563" s="37"/>
      <c r="L563" s="28" t="str">
        <f ca="1">IF(K563=1,"Concluído",IF(AND(tbl_PlanilhaB[[#This Row],[% Finalizado]]=0,tbl_PlanilhaB[[#This Row],[Data Início Planej.]]&gt;=TODAY()),"Não iniciado",IF(OR(AND(tbl_PlanilhaB[[#This Row],[% Finalizado]]=0,tbl_PlanilhaB[[#This Row],[Data Início Planej.]]&lt;=TODAY()),G563&lt;TODAY()),"Atrasado",IF(AND(H563="",E563&lt;&gt;"",E563&lt;=TODAY()),"Atrasado","Em andamento"))))</f>
        <v>Atrasado</v>
      </c>
      <c r="M563" s="53"/>
      <c r="N563" s="54"/>
      <c r="O563" s="38">
        <f>tbl_PlanilhaB[[#This Row],[Data Fim Planej.]]-tbl_PlanilhaB[[#This Row],[Data Início Planej.]]</f>
        <v>0</v>
      </c>
      <c r="P563" s="38">
        <f>IFERROR(tbl_PlanilhaB[[#This Row],[Data Fim Real]]-tbl_PlanilhaB[[#This Row],[Data Início Real]],tbl_PlanilhaB[[#This Row],[Data Fim Planej.]]-tbl_PlanilhaB[[#This Row],[Data Início Planej.]])</f>
        <v>0</v>
      </c>
      <c r="Q563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64" spans="1:17">
      <c r="A564" s="62"/>
      <c r="B564" s="26"/>
      <c r="C564" s="26"/>
      <c r="D564" s="34"/>
      <c r="E564" s="35"/>
      <c r="F564" s="36"/>
      <c r="G564" s="40">
        <f>IF(F564="","",WORKDAY(E564,F564))</f>
        <v>0</v>
      </c>
      <c r="H564" s="35"/>
      <c r="I564" s="36"/>
      <c r="J564" s="29" t="str">
        <f>IF(I564="","",WORKDAY(H564,I564))</f>
        <v/>
      </c>
      <c r="K564" s="37"/>
      <c r="L564" s="28" t="str">
        <f ca="1">IF(K564=1,"Concluído",IF(AND(tbl_PlanilhaB[[#This Row],[% Finalizado]]=0,tbl_PlanilhaB[[#This Row],[Data Início Planej.]]&gt;=TODAY()),"Não iniciado",IF(OR(AND(tbl_PlanilhaB[[#This Row],[% Finalizado]]=0,tbl_PlanilhaB[[#This Row],[Data Início Planej.]]&lt;=TODAY()),G564&lt;TODAY()),"Atrasado",IF(AND(H564="",E564&lt;&gt;"",E564&lt;=TODAY()),"Atrasado","Em andamento"))))</f>
        <v>Atrasado</v>
      </c>
      <c r="M564" s="53"/>
      <c r="N564" s="54"/>
      <c r="O564" s="38">
        <f>tbl_PlanilhaB[[#This Row],[Data Fim Planej.]]-tbl_PlanilhaB[[#This Row],[Data Início Planej.]]</f>
        <v>0</v>
      </c>
      <c r="P564" s="38">
        <f>IFERROR(tbl_PlanilhaB[[#This Row],[Data Fim Real]]-tbl_PlanilhaB[[#This Row],[Data Início Real]],tbl_PlanilhaB[[#This Row],[Data Fim Planej.]]-tbl_PlanilhaB[[#This Row],[Data Início Planej.]])</f>
        <v>0</v>
      </c>
      <c r="Q564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65" spans="1:17">
      <c r="A565" s="62"/>
      <c r="B565" s="26"/>
      <c r="C565" s="26"/>
      <c r="D565" s="34"/>
      <c r="E565" s="35"/>
      <c r="F565" s="36"/>
      <c r="G565" s="40">
        <f>IF(F565="","",WORKDAY(E565,F565))</f>
        <v>0</v>
      </c>
      <c r="H565" s="35"/>
      <c r="I565" s="36"/>
      <c r="J565" s="29" t="str">
        <f>IF(I565="","",WORKDAY(H565,I565))</f>
        <v/>
      </c>
      <c r="K565" s="37"/>
      <c r="L565" s="28" t="str">
        <f ca="1">IF(K565=1,"Concluído",IF(AND(tbl_PlanilhaB[[#This Row],[% Finalizado]]=0,tbl_PlanilhaB[[#This Row],[Data Início Planej.]]&gt;=TODAY()),"Não iniciado",IF(OR(AND(tbl_PlanilhaB[[#This Row],[% Finalizado]]=0,tbl_PlanilhaB[[#This Row],[Data Início Planej.]]&lt;=TODAY()),G565&lt;TODAY()),"Atrasado",IF(AND(H565="",E565&lt;&gt;"",E565&lt;=TODAY()),"Atrasado","Em andamento"))))</f>
        <v>Atrasado</v>
      </c>
      <c r="M565" s="53"/>
      <c r="N565" s="54"/>
      <c r="O565" s="38">
        <f>tbl_PlanilhaB[[#This Row],[Data Fim Planej.]]-tbl_PlanilhaB[[#This Row],[Data Início Planej.]]</f>
        <v>0</v>
      </c>
      <c r="P565" s="38">
        <f>IFERROR(tbl_PlanilhaB[[#This Row],[Data Fim Real]]-tbl_PlanilhaB[[#This Row],[Data Início Real]],tbl_PlanilhaB[[#This Row],[Data Fim Planej.]]-tbl_PlanilhaB[[#This Row],[Data Início Planej.]])</f>
        <v>0</v>
      </c>
      <c r="Q565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66" spans="1:17">
      <c r="A566" s="62"/>
      <c r="B566" s="26"/>
      <c r="C566" s="26"/>
      <c r="D566" s="34"/>
      <c r="E566" s="35"/>
      <c r="F566" s="36"/>
      <c r="G566" s="40">
        <f>IF(F566="","",WORKDAY(E566,F566))</f>
        <v>0</v>
      </c>
      <c r="H566" s="35"/>
      <c r="I566" s="36"/>
      <c r="J566" s="29" t="str">
        <f>IF(I566="","",WORKDAY(H566,I566))</f>
        <v/>
      </c>
      <c r="K566" s="37"/>
      <c r="L566" s="28" t="str">
        <f ca="1">IF(K566=1,"Concluído",IF(AND(tbl_PlanilhaB[[#This Row],[% Finalizado]]=0,tbl_PlanilhaB[[#This Row],[Data Início Planej.]]&gt;=TODAY()),"Não iniciado",IF(OR(AND(tbl_PlanilhaB[[#This Row],[% Finalizado]]=0,tbl_PlanilhaB[[#This Row],[Data Início Planej.]]&lt;=TODAY()),G566&lt;TODAY()),"Atrasado",IF(AND(H566="",E566&lt;&gt;"",E566&lt;=TODAY()),"Atrasado","Em andamento"))))</f>
        <v>Atrasado</v>
      </c>
      <c r="M566" s="53"/>
      <c r="N566" s="54"/>
      <c r="O566" s="38">
        <f>tbl_PlanilhaB[[#This Row],[Data Fim Planej.]]-tbl_PlanilhaB[[#This Row],[Data Início Planej.]]</f>
        <v>0</v>
      </c>
      <c r="P566" s="38">
        <f>IFERROR(tbl_PlanilhaB[[#This Row],[Data Fim Real]]-tbl_PlanilhaB[[#This Row],[Data Início Real]],tbl_PlanilhaB[[#This Row],[Data Fim Planej.]]-tbl_PlanilhaB[[#This Row],[Data Início Planej.]])</f>
        <v>0</v>
      </c>
      <c r="Q566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67" spans="1:17">
      <c r="A567" s="62"/>
      <c r="B567" s="26"/>
      <c r="C567" s="26"/>
      <c r="D567" s="34"/>
      <c r="E567" s="35"/>
      <c r="F567" s="36"/>
      <c r="G567" s="40">
        <f>IF(F567="","",WORKDAY(E567,F567))</f>
        <v>0</v>
      </c>
      <c r="H567" s="35"/>
      <c r="I567" s="36"/>
      <c r="J567" s="29" t="str">
        <f>IF(I567="","",WORKDAY(H567,I567))</f>
        <v/>
      </c>
      <c r="K567" s="37"/>
      <c r="L567" s="28" t="str">
        <f ca="1">IF(K567=1,"Concluído",IF(AND(tbl_PlanilhaB[[#This Row],[% Finalizado]]=0,tbl_PlanilhaB[[#This Row],[Data Início Planej.]]&gt;=TODAY()),"Não iniciado",IF(OR(AND(tbl_PlanilhaB[[#This Row],[% Finalizado]]=0,tbl_PlanilhaB[[#This Row],[Data Início Planej.]]&lt;=TODAY()),G567&lt;TODAY()),"Atrasado",IF(AND(H567="",E567&lt;&gt;"",E567&lt;=TODAY()),"Atrasado","Em andamento"))))</f>
        <v>Atrasado</v>
      </c>
      <c r="M567" s="53"/>
      <c r="N567" s="54"/>
      <c r="O567" s="38">
        <f>tbl_PlanilhaB[[#This Row],[Data Fim Planej.]]-tbl_PlanilhaB[[#This Row],[Data Início Planej.]]</f>
        <v>0</v>
      </c>
      <c r="P567" s="38">
        <f>IFERROR(tbl_PlanilhaB[[#This Row],[Data Fim Real]]-tbl_PlanilhaB[[#This Row],[Data Início Real]],tbl_PlanilhaB[[#This Row],[Data Fim Planej.]]-tbl_PlanilhaB[[#This Row],[Data Início Planej.]])</f>
        <v>0</v>
      </c>
      <c r="Q567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68" spans="1:17">
      <c r="A568" s="62"/>
      <c r="B568" s="26"/>
      <c r="C568" s="26"/>
      <c r="D568" s="34"/>
      <c r="E568" s="35"/>
      <c r="F568" s="36"/>
      <c r="G568" s="40">
        <f>IF(F568="","",WORKDAY(E568,F568))</f>
        <v>0</v>
      </c>
      <c r="H568" s="35"/>
      <c r="I568" s="36"/>
      <c r="J568" s="29" t="str">
        <f>IF(I568="","",WORKDAY(H568,I568))</f>
        <v/>
      </c>
      <c r="K568" s="37"/>
      <c r="L568" s="28" t="str">
        <f ca="1">IF(K568=1,"Concluído",IF(AND(tbl_PlanilhaB[[#This Row],[% Finalizado]]=0,tbl_PlanilhaB[[#This Row],[Data Início Planej.]]&gt;=TODAY()),"Não iniciado",IF(OR(AND(tbl_PlanilhaB[[#This Row],[% Finalizado]]=0,tbl_PlanilhaB[[#This Row],[Data Início Planej.]]&lt;=TODAY()),G568&lt;TODAY()),"Atrasado",IF(AND(H568="",E568&lt;&gt;"",E568&lt;=TODAY()),"Atrasado","Em andamento"))))</f>
        <v>Atrasado</v>
      </c>
      <c r="M568" s="53"/>
      <c r="N568" s="54"/>
      <c r="O568" s="38">
        <f>tbl_PlanilhaB[[#This Row],[Data Fim Planej.]]-tbl_PlanilhaB[[#This Row],[Data Início Planej.]]</f>
        <v>0</v>
      </c>
      <c r="P568" s="38">
        <f>IFERROR(tbl_PlanilhaB[[#This Row],[Data Fim Real]]-tbl_PlanilhaB[[#This Row],[Data Início Real]],tbl_PlanilhaB[[#This Row],[Data Fim Planej.]]-tbl_PlanilhaB[[#This Row],[Data Início Planej.]])</f>
        <v>0</v>
      </c>
      <c r="Q568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69" spans="1:17">
      <c r="A569" s="62"/>
      <c r="B569" s="26"/>
      <c r="C569" s="26"/>
      <c r="D569" s="34"/>
      <c r="E569" s="35"/>
      <c r="F569" s="36"/>
      <c r="G569" s="40">
        <f>IF(F569="","",WORKDAY(E569,F569))</f>
        <v>0</v>
      </c>
      <c r="H569" s="35"/>
      <c r="I569" s="36"/>
      <c r="J569" s="29" t="str">
        <f>IF(I569="","",WORKDAY(H569,I569))</f>
        <v/>
      </c>
      <c r="K569" s="37"/>
      <c r="L569" s="28" t="str">
        <f ca="1">IF(K569=1,"Concluído",IF(AND(tbl_PlanilhaB[[#This Row],[% Finalizado]]=0,tbl_PlanilhaB[[#This Row],[Data Início Planej.]]&gt;=TODAY()),"Não iniciado",IF(OR(AND(tbl_PlanilhaB[[#This Row],[% Finalizado]]=0,tbl_PlanilhaB[[#This Row],[Data Início Planej.]]&lt;=TODAY()),G569&lt;TODAY()),"Atrasado",IF(AND(H569="",E569&lt;&gt;"",E569&lt;=TODAY()),"Atrasado","Em andamento"))))</f>
        <v>Atrasado</v>
      </c>
      <c r="M569" s="53"/>
      <c r="N569" s="54"/>
      <c r="O569" s="38">
        <f>tbl_PlanilhaB[[#This Row],[Data Fim Planej.]]-tbl_PlanilhaB[[#This Row],[Data Início Planej.]]</f>
        <v>0</v>
      </c>
      <c r="P569" s="38">
        <f>IFERROR(tbl_PlanilhaB[[#This Row],[Data Fim Real]]-tbl_PlanilhaB[[#This Row],[Data Início Real]],tbl_PlanilhaB[[#This Row],[Data Fim Planej.]]-tbl_PlanilhaB[[#This Row],[Data Início Planej.]])</f>
        <v>0</v>
      </c>
      <c r="Q569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70" spans="1:17">
      <c r="A570" s="62"/>
      <c r="B570" s="26"/>
      <c r="C570" s="26"/>
      <c r="D570" s="34"/>
      <c r="E570" s="35"/>
      <c r="F570" s="36"/>
      <c r="G570" s="40">
        <f>IF(F570="","",WORKDAY(E570,F570))</f>
        <v>0</v>
      </c>
      <c r="H570" s="35"/>
      <c r="I570" s="36"/>
      <c r="J570" s="29" t="str">
        <f>IF(I570="","",WORKDAY(H570,I570))</f>
        <v/>
      </c>
      <c r="K570" s="37"/>
      <c r="L570" s="28" t="str">
        <f ca="1">IF(K570=1,"Concluído",IF(AND(tbl_PlanilhaB[[#This Row],[% Finalizado]]=0,tbl_PlanilhaB[[#This Row],[Data Início Planej.]]&gt;=TODAY()),"Não iniciado",IF(OR(AND(tbl_PlanilhaB[[#This Row],[% Finalizado]]=0,tbl_PlanilhaB[[#This Row],[Data Início Planej.]]&lt;=TODAY()),G570&lt;TODAY()),"Atrasado",IF(AND(H570="",E570&lt;&gt;"",E570&lt;=TODAY()),"Atrasado","Em andamento"))))</f>
        <v>Atrasado</v>
      </c>
      <c r="M570" s="53"/>
      <c r="N570" s="54"/>
      <c r="O570" s="38">
        <f>tbl_PlanilhaB[[#This Row],[Data Fim Planej.]]-tbl_PlanilhaB[[#This Row],[Data Início Planej.]]</f>
        <v>0</v>
      </c>
      <c r="P570" s="38">
        <f>IFERROR(tbl_PlanilhaB[[#This Row],[Data Fim Real]]-tbl_PlanilhaB[[#This Row],[Data Início Real]],tbl_PlanilhaB[[#This Row],[Data Fim Planej.]]-tbl_PlanilhaB[[#This Row],[Data Início Planej.]])</f>
        <v>0</v>
      </c>
      <c r="Q570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71" spans="1:17">
      <c r="A571" s="62"/>
      <c r="B571" s="26"/>
      <c r="C571" s="26"/>
      <c r="D571" s="34"/>
      <c r="E571" s="35"/>
      <c r="F571" s="36"/>
      <c r="G571" s="40">
        <f>IF(F571="","",WORKDAY(E571,F571))</f>
        <v>0</v>
      </c>
      <c r="H571" s="35"/>
      <c r="I571" s="36"/>
      <c r="J571" s="29" t="str">
        <f>IF(I571="","",WORKDAY(H571,I571))</f>
        <v/>
      </c>
      <c r="K571" s="37"/>
      <c r="L571" s="28" t="str">
        <f ca="1">IF(K571=1,"Concluído",IF(AND(tbl_PlanilhaB[[#This Row],[% Finalizado]]=0,tbl_PlanilhaB[[#This Row],[Data Início Planej.]]&gt;=TODAY()),"Não iniciado",IF(OR(AND(tbl_PlanilhaB[[#This Row],[% Finalizado]]=0,tbl_PlanilhaB[[#This Row],[Data Início Planej.]]&lt;=TODAY()),G571&lt;TODAY()),"Atrasado",IF(AND(H571="",E571&lt;&gt;"",E571&lt;=TODAY()),"Atrasado","Em andamento"))))</f>
        <v>Atrasado</v>
      </c>
      <c r="M571" s="53"/>
      <c r="N571" s="54"/>
      <c r="O571" s="38">
        <f>tbl_PlanilhaB[[#This Row],[Data Fim Planej.]]-tbl_PlanilhaB[[#This Row],[Data Início Planej.]]</f>
        <v>0</v>
      </c>
      <c r="P571" s="38">
        <f>IFERROR(tbl_PlanilhaB[[#This Row],[Data Fim Real]]-tbl_PlanilhaB[[#This Row],[Data Início Real]],tbl_PlanilhaB[[#This Row],[Data Fim Planej.]]-tbl_PlanilhaB[[#This Row],[Data Início Planej.]])</f>
        <v>0</v>
      </c>
      <c r="Q571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72" spans="1:17">
      <c r="A572" s="62"/>
      <c r="B572" s="26"/>
      <c r="C572" s="26"/>
      <c r="D572" s="34"/>
      <c r="E572" s="35"/>
      <c r="F572" s="36"/>
      <c r="G572" s="40">
        <f>IF(F572="","",WORKDAY(E572,F572))</f>
        <v>0</v>
      </c>
      <c r="H572" s="35"/>
      <c r="I572" s="36"/>
      <c r="J572" s="29" t="str">
        <f>IF(I572="","",WORKDAY(H572,I572))</f>
        <v/>
      </c>
      <c r="K572" s="37"/>
      <c r="L572" s="28" t="str">
        <f ca="1">IF(K572=1,"Concluído",IF(AND(tbl_PlanilhaB[[#This Row],[% Finalizado]]=0,tbl_PlanilhaB[[#This Row],[Data Início Planej.]]&gt;=TODAY()),"Não iniciado",IF(OR(AND(tbl_PlanilhaB[[#This Row],[% Finalizado]]=0,tbl_PlanilhaB[[#This Row],[Data Início Planej.]]&lt;=TODAY()),G572&lt;TODAY()),"Atrasado",IF(AND(H572="",E572&lt;&gt;"",E572&lt;=TODAY()),"Atrasado","Em andamento"))))</f>
        <v>Atrasado</v>
      </c>
      <c r="M572" s="53"/>
      <c r="N572" s="54"/>
      <c r="O572" s="38">
        <f>tbl_PlanilhaB[[#This Row],[Data Fim Planej.]]-tbl_PlanilhaB[[#This Row],[Data Início Planej.]]</f>
        <v>0</v>
      </c>
      <c r="P572" s="38">
        <f>IFERROR(tbl_PlanilhaB[[#This Row],[Data Fim Real]]-tbl_PlanilhaB[[#This Row],[Data Início Real]],tbl_PlanilhaB[[#This Row],[Data Fim Planej.]]-tbl_PlanilhaB[[#This Row],[Data Início Planej.]])</f>
        <v>0</v>
      </c>
      <c r="Q572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73" spans="1:17">
      <c r="A573" s="62"/>
      <c r="B573" s="26"/>
      <c r="C573" s="26"/>
      <c r="D573" s="34"/>
      <c r="E573" s="35"/>
      <c r="F573" s="36"/>
      <c r="G573" s="40">
        <f>IF(F573="","",WORKDAY(E573,F573))</f>
        <v>0</v>
      </c>
      <c r="H573" s="35"/>
      <c r="I573" s="36"/>
      <c r="J573" s="29" t="str">
        <f>IF(I573="","",WORKDAY(H573,I573))</f>
        <v/>
      </c>
      <c r="K573" s="37"/>
      <c r="L573" s="28" t="str">
        <f ca="1">IF(K573=1,"Concluído",IF(AND(tbl_PlanilhaB[[#This Row],[% Finalizado]]=0,tbl_PlanilhaB[[#This Row],[Data Início Planej.]]&gt;=TODAY()),"Não iniciado",IF(OR(AND(tbl_PlanilhaB[[#This Row],[% Finalizado]]=0,tbl_PlanilhaB[[#This Row],[Data Início Planej.]]&lt;=TODAY()),G573&lt;TODAY()),"Atrasado",IF(AND(H573="",E573&lt;&gt;"",E573&lt;=TODAY()),"Atrasado","Em andamento"))))</f>
        <v>Atrasado</v>
      </c>
      <c r="M573" s="53"/>
      <c r="N573" s="54"/>
      <c r="O573" s="38">
        <f>tbl_PlanilhaB[[#This Row],[Data Fim Planej.]]-tbl_PlanilhaB[[#This Row],[Data Início Planej.]]</f>
        <v>0</v>
      </c>
      <c r="P573" s="38">
        <f>IFERROR(tbl_PlanilhaB[[#This Row],[Data Fim Real]]-tbl_PlanilhaB[[#This Row],[Data Início Real]],tbl_PlanilhaB[[#This Row],[Data Fim Planej.]]-tbl_PlanilhaB[[#This Row],[Data Início Planej.]])</f>
        <v>0</v>
      </c>
      <c r="Q573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74" spans="1:17">
      <c r="A574" s="62"/>
      <c r="B574" s="26"/>
      <c r="C574" s="26"/>
      <c r="D574" s="34"/>
      <c r="E574" s="35"/>
      <c r="F574" s="36"/>
      <c r="G574" s="40">
        <f>IF(F574="","",WORKDAY(E574,F574))</f>
        <v>0</v>
      </c>
      <c r="H574" s="35"/>
      <c r="I574" s="36"/>
      <c r="J574" s="29" t="str">
        <f>IF(I574="","",WORKDAY(H574,I574))</f>
        <v/>
      </c>
      <c r="K574" s="37"/>
      <c r="L574" s="28" t="str">
        <f ca="1">IF(K574=1,"Concluído",IF(AND(tbl_PlanilhaB[[#This Row],[% Finalizado]]=0,tbl_PlanilhaB[[#This Row],[Data Início Planej.]]&gt;=TODAY()),"Não iniciado",IF(OR(AND(tbl_PlanilhaB[[#This Row],[% Finalizado]]=0,tbl_PlanilhaB[[#This Row],[Data Início Planej.]]&lt;=TODAY()),G574&lt;TODAY()),"Atrasado",IF(AND(H574="",E574&lt;&gt;"",E574&lt;=TODAY()),"Atrasado","Em andamento"))))</f>
        <v>Atrasado</v>
      </c>
      <c r="M574" s="53"/>
      <c r="N574" s="54"/>
      <c r="O574" s="38">
        <f>tbl_PlanilhaB[[#This Row],[Data Fim Planej.]]-tbl_PlanilhaB[[#This Row],[Data Início Planej.]]</f>
        <v>0</v>
      </c>
      <c r="P574" s="38">
        <f>IFERROR(tbl_PlanilhaB[[#This Row],[Data Fim Real]]-tbl_PlanilhaB[[#This Row],[Data Início Real]],tbl_PlanilhaB[[#This Row],[Data Fim Planej.]]-tbl_PlanilhaB[[#This Row],[Data Início Planej.]])</f>
        <v>0</v>
      </c>
      <c r="Q574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75" spans="1:17">
      <c r="A575" s="62"/>
      <c r="B575" s="26"/>
      <c r="C575" s="26"/>
      <c r="D575" s="34"/>
      <c r="E575" s="35"/>
      <c r="F575" s="36"/>
      <c r="G575" s="40">
        <f>IF(F575="","",WORKDAY(E575,F575))</f>
        <v>0</v>
      </c>
      <c r="H575" s="35"/>
      <c r="I575" s="36"/>
      <c r="J575" s="29" t="str">
        <f>IF(I575="","",WORKDAY(H575,I575))</f>
        <v/>
      </c>
      <c r="K575" s="37"/>
      <c r="L575" s="28" t="str">
        <f ca="1">IF(K575=1,"Concluído",IF(AND(tbl_PlanilhaB[[#This Row],[% Finalizado]]=0,tbl_PlanilhaB[[#This Row],[Data Início Planej.]]&gt;=TODAY()),"Não iniciado",IF(OR(AND(tbl_PlanilhaB[[#This Row],[% Finalizado]]=0,tbl_PlanilhaB[[#This Row],[Data Início Planej.]]&lt;=TODAY()),G575&lt;TODAY()),"Atrasado",IF(AND(H575="",E575&lt;&gt;"",E575&lt;=TODAY()),"Atrasado","Em andamento"))))</f>
        <v>Atrasado</v>
      </c>
      <c r="M575" s="53"/>
      <c r="N575" s="54"/>
      <c r="O575" s="38">
        <f>tbl_PlanilhaB[[#This Row],[Data Fim Planej.]]-tbl_PlanilhaB[[#This Row],[Data Início Planej.]]</f>
        <v>0</v>
      </c>
      <c r="P575" s="38">
        <f>IFERROR(tbl_PlanilhaB[[#This Row],[Data Fim Real]]-tbl_PlanilhaB[[#This Row],[Data Início Real]],tbl_PlanilhaB[[#This Row],[Data Fim Planej.]]-tbl_PlanilhaB[[#This Row],[Data Início Planej.]])</f>
        <v>0</v>
      </c>
      <c r="Q575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76" spans="1:17">
      <c r="A576" s="62"/>
      <c r="B576" s="26"/>
      <c r="C576" s="26"/>
      <c r="D576" s="34"/>
      <c r="E576" s="35"/>
      <c r="F576" s="36"/>
      <c r="G576" s="40">
        <f>IF(F576="","",WORKDAY(E576,F576))</f>
        <v>0</v>
      </c>
      <c r="H576" s="35"/>
      <c r="I576" s="36"/>
      <c r="J576" s="29" t="str">
        <f>IF(I576="","",WORKDAY(H576,I576))</f>
        <v/>
      </c>
      <c r="K576" s="37"/>
      <c r="L576" s="28" t="str">
        <f ca="1">IF(K576=1,"Concluído",IF(AND(tbl_PlanilhaB[[#This Row],[% Finalizado]]=0,tbl_PlanilhaB[[#This Row],[Data Início Planej.]]&gt;=TODAY()),"Não iniciado",IF(OR(AND(tbl_PlanilhaB[[#This Row],[% Finalizado]]=0,tbl_PlanilhaB[[#This Row],[Data Início Planej.]]&lt;=TODAY()),G576&lt;TODAY()),"Atrasado",IF(AND(H576="",E576&lt;&gt;"",E576&lt;=TODAY()),"Atrasado","Em andamento"))))</f>
        <v>Atrasado</v>
      </c>
      <c r="M576" s="53"/>
      <c r="N576" s="54"/>
      <c r="O576" s="38">
        <f>tbl_PlanilhaB[[#This Row],[Data Fim Planej.]]-tbl_PlanilhaB[[#This Row],[Data Início Planej.]]</f>
        <v>0</v>
      </c>
      <c r="P576" s="38">
        <f>IFERROR(tbl_PlanilhaB[[#This Row],[Data Fim Real]]-tbl_PlanilhaB[[#This Row],[Data Início Real]],tbl_PlanilhaB[[#This Row],[Data Fim Planej.]]-tbl_PlanilhaB[[#This Row],[Data Início Planej.]])</f>
        <v>0</v>
      </c>
      <c r="Q576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77" spans="1:17">
      <c r="A577" s="62"/>
      <c r="B577" s="26"/>
      <c r="C577" s="26"/>
      <c r="D577" s="34"/>
      <c r="E577" s="35"/>
      <c r="F577" s="36"/>
      <c r="G577" s="40">
        <f>IF(F577="","",WORKDAY(E577,F577))</f>
        <v>0</v>
      </c>
      <c r="H577" s="35"/>
      <c r="I577" s="36"/>
      <c r="J577" s="29" t="str">
        <f>IF(I577="","",WORKDAY(H577,I577))</f>
        <v/>
      </c>
      <c r="K577" s="37"/>
      <c r="L577" s="28" t="str">
        <f ca="1">IF(K577=1,"Concluído",IF(AND(tbl_PlanilhaB[[#This Row],[% Finalizado]]=0,tbl_PlanilhaB[[#This Row],[Data Início Planej.]]&gt;=TODAY()),"Não iniciado",IF(OR(AND(tbl_PlanilhaB[[#This Row],[% Finalizado]]=0,tbl_PlanilhaB[[#This Row],[Data Início Planej.]]&lt;=TODAY()),G577&lt;TODAY()),"Atrasado",IF(AND(H577="",E577&lt;&gt;"",E577&lt;=TODAY()),"Atrasado","Em andamento"))))</f>
        <v>Atrasado</v>
      </c>
      <c r="M577" s="53"/>
      <c r="N577" s="54"/>
      <c r="O577" s="38">
        <f>tbl_PlanilhaB[[#This Row],[Data Fim Planej.]]-tbl_PlanilhaB[[#This Row],[Data Início Planej.]]</f>
        <v>0</v>
      </c>
      <c r="P577" s="38">
        <f>IFERROR(tbl_PlanilhaB[[#This Row],[Data Fim Real]]-tbl_PlanilhaB[[#This Row],[Data Início Real]],tbl_PlanilhaB[[#This Row],[Data Fim Planej.]]-tbl_PlanilhaB[[#This Row],[Data Início Planej.]])</f>
        <v>0</v>
      </c>
      <c r="Q577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78" spans="1:17">
      <c r="A578" s="62"/>
      <c r="B578" s="26"/>
      <c r="C578" s="26"/>
      <c r="D578" s="34"/>
      <c r="E578" s="35"/>
      <c r="F578" s="36"/>
      <c r="G578" s="40">
        <f>IF(F578="","",WORKDAY(E578,F578))</f>
        <v>0</v>
      </c>
      <c r="H578" s="35"/>
      <c r="I578" s="36"/>
      <c r="J578" s="29" t="str">
        <f>IF(I578="","",WORKDAY(H578,I578))</f>
        <v/>
      </c>
      <c r="K578" s="37"/>
      <c r="L578" s="28" t="str">
        <f ca="1">IF(K578=1,"Concluído",IF(AND(tbl_PlanilhaB[[#This Row],[% Finalizado]]=0,tbl_PlanilhaB[[#This Row],[Data Início Planej.]]&gt;=TODAY()),"Não iniciado",IF(OR(AND(tbl_PlanilhaB[[#This Row],[% Finalizado]]=0,tbl_PlanilhaB[[#This Row],[Data Início Planej.]]&lt;=TODAY()),G578&lt;TODAY()),"Atrasado",IF(AND(H578="",E578&lt;&gt;"",E578&lt;=TODAY()),"Atrasado","Em andamento"))))</f>
        <v>Atrasado</v>
      </c>
      <c r="M578" s="53"/>
      <c r="N578" s="54"/>
      <c r="O578" s="38">
        <f>tbl_PlanilhaB[[#This Row],[Data Fim Planej.]]-tbl_PlanilhaB[[#This Row],[Data Início Planej.]]</f>
        <v>0</v>
      </c>
      <c r="P578" s="38">
        <f>IFERROR(tbl_PlanilhaB[[#This Row],[Data Fim Real]]-tbl_PlanilhaB[[#This Row],[Data Início Real]],tbl_PlanilhaB[[#This Row],[Data Fim Planej.]]-tbl_PlanilhaB[[#This Row],[Data Início Planej.]])</f>
        <v>0</v>
      </c>
      <c r="Q578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79" spans="1:17">
      <c r="A579" s="62"/>
      <c r="B579" s="26"/>
      <c r="C579" s="26"/>
      <c r="D579" s="34"/>
      <c r="E579" s="35"/>
      <c r="F579" s="36"/>
      <c r="G579" s="40">
        <f>IF(F579="","",WORKDAY(E579,F579))</f>
        <v>0</v>
      </c>
      <c r="H579" s="35"/>
      <c r="I579" s="36"/>
      <c r="J579" s="29" t="str">
        <f>IF(I579="","",WORKDAY(H579,I579))</f>
        <v/>
      </c>
      <c r="K579" s="37"/>
      <c r="L579" s="28" t="str">
        <f ca="1">IF(K579=1,"Concluído",IF(AND(tbl_PlanilhaB[[#This Row],[% Finalizado]]=0,tbl_PlanilhaB[[#This Row],[Data Início Planej.]]&gt;=TODAY()),"Não iniciado",IF(OR(AND(tbl_PlanilhaB[[#This Row],[% Finalizado]]=0,tbl_PlanilhaB[[#This Row],[Data Início Planej.]]&lt;=TODAY()),G579&lt;TODAY()),"Atrasado",IF(AND(H579="",E579&lt;&gt;"",E579&lt;=TODAY()),"Atrasado","Em andamento"))))</f>
        <v>Atrasado</v>
      </c>
      <c r="M579" s="53"/>
      <c r="N579" s="54"/>
      <c r="O579" s="38">
        <f>tbl_PlanilhaB[[#This Row],[Data Fim Planej.]]-tbl_PlanilhaB[[#This Row],[Data Início Planej.]]</f>
        <v>0</v>
      </c>
      <c r="P579" s="38">
        <f>IFERROR(tbl_PlanilhaB[[#This Row],[Data Fim Real]]-tbl_PlanilhaB[[#This Row],[Data Início Real]],tbl_PlanilhaB[[#This Row],[Data Fim Planej.]]-tbl_PlanilhaB[[#This Row],[Data Início Planej.]])</f>
        <v>0</v>
      </c>
      <c r="Q579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80" spans="1:17">
      <c r="A580" s="62"/>
      <c r="B580" s="26"/>
      <c r="C580" s="26"/>
      <c r="D580" s="34"/>
      <c r="E580" s="35"/>
      <c r="F580" s="36"/>
      <c r="G580" s="40">
        <f>IF(F580="","",WORKDAY(E580,F580))</f>
        <v>0</v>
      </c>
      <c r="H580" s="35"/>
      <c r="I580" s="36"/>
      <c r="J580" s="29" t="str">
        <f>IF(I580="","",WORKDAY(H580,I580))</f>
        <v/>
      </c>
      <c r="K580" s="37"/>
      <c r="L580" s="28" t="str">
        <f ca="1">IF(K580=1,"Concluído",IF(AND(tbl_PlanilhaB[[#This Row],[% Finalizado]]=0,tbl_PlanilhaB[[#This Row],[Data Início Planej.]]&gt;=TODAY()),"Não iniciado",IF(OR(AND(tbl_PlanilhaB[[#This Row],[% Finalizado]]=0,tbl_PlanilhaB[[#This Row],[Data Início Planej.]]&lt;=TODAY()),G580&lt;TODAY()),"Atrasado",IF(AND(H580="",E580&lt;&gt;"",E580&lt;=TODAY()),"Atrasado","Em andamento"))))</f>
        <v>Atrasado</v>
      </c>
      <c r="M580" s="53"/>
      <c r="N580" s="54"/>
      <c r="O580" s="38">
        <f>tbl_PlanilhaB[[#This Row],[Data Fim Planej.]]-tbl_PlanilhaB[[#This Row],[Data Início Planej.]]</f>
        <v>0</v>
      </c>
      <c r="P580" s="38">
        <f>IFERROR(tbl_PlanilhaB[[#This Row],[Data Fim Real]]-tbl_PlanilhaB[[#This Row],[Data Início Real]],tbl_PlanilhaB[[#This Row],[Data Fim Planej.]]-tbl_PlanilhaB[[#This Row],[Data Início Planej.]])</f>
        <v>0</v>
      </c>
      <c r="Q580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81" spans="1:17">
      <c r="A581" s="62"/>
      <c r="B581" s="26"/>
      <c r="C581" s="26"/>
      <c r="D581" s="34"/>
      <c r="E581" s="35"/>
      <c r="F581" s="36"/>
      <c r="G581" s="40">
        <f>IF(F581="","",WORKDAY(E581,F581))</f>
        <v>0</v>
      </c>
      <c r="H581" s="35"/>
      <c r="I581" s="36"/>
      <c r="J581" s="29" t="str">
        <f>IF(I581="","",WORKDAY(H581,I581))</f>
        <v/>
      </c>
      <c r="K581" s="37"/>
      <c r="L581" s="28" t="str">
        <f ca="1">IF(K581=1,"Concluído",IF(AND(tbl_PlanilhaB[[#This Row],[% Finalizado]]=0,tbl_PlanilhaB[[#This Row],[Data Início Planej.]]&gt;=TODAY()),"Não iniciado",IF(OR(AND(tbl_PlanilhaB[[#This Row],[% Finalizado]]=0,tbl_PlanilhaB[[#This Row],[Data Início Planej.]]&lt;=TODAY()),G581&lt;TODAY()),"Atrasado",IF(AND(H581="",E581&lt;&gt;"",E581&lt;=TODAY()),"Atrasado","Em andamento"))))</f>
        <v>Atrasado</v>
      </c>
      <c r="M581" s="53"/>
      <c r="N581" s="54"/>
      <c r="O581" s="38">
        <f>tbl_PlanilhaB[[#This Row],[Data Fim Planej.]]-tbl_PlanilhaB[[#This Row],[Data Início Planej.]]</f>
        <v>0</v>
      </c>
      <c r="P581" s="38">
        <f>IFERROR(tbl_PlanilhaB[[#This Row],[Data Fim Real]]-tbl_PlanilhaB[[#This Row],[Data Início Real]],tbl_PlanilhaB[[#This Row],[Data Fim Planej.]]-tbl_PlanilhaB[[#This Row],[Data Início Planej.]])</f>
        <v>0</v>
      </c>
      <c r="Q581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82" spans="1:17">
      <c r="A582" s="62"/>
      <c r="B582" s="26"/>
      <c r="C582" s="26"/>
      <c r="D582" s="34"/>
      <c r="E582" s="35"/>
      <c r="F582" s="36"/>
      <c r="G582" s="40">
        <f>IF(F582="","",WORKDAY(E582,F582))</f>
        <v>0</v>
      </c>
      <c r="H582" s="35"/>
      <c r="I582" s="36"/>
      <c r="J582" s="29" t="str">
        <f>IF(I582="","",WORKDAY(H582,I582))</f>
        <v/>
      </c>
      <c r="K582" s="37"/>
      <c r="L582" s="28" t="str">
        <f ca="1">IF(K582=1,"Concluído",IF(AND(tbl_PlanilhaB[[#This Row],[% Finalizado]]=0,tbl_PlanilhaB[[#This Row],[Data Início Planej.]]&gt;=TODAY()),"Não iniciado",IF(OR(AND(tbl_PlanilhaB[[#This Row],[% Finalizado]]=0,tbl_PlanilhaB[[#This Row],[Data Início Planej.]]&lt;=TODAY()),G582&lt;TODAY()),"Atrasado",IF(AND(H582="",E582&lt;&gt;"",E582&lt;=TODAY()),"Atrasado","Em andamento"))))</f>
        <v>Atrasado</v>
      </c>
      <c r="M582" s="53"/>
      <c r="N582" s="54"/>
      <c r="O582" s="38">
        <f>tbl_PlanilhaB[[#This Row],[Data Fim Planej.]]-tbl_PlanilhaB[[#This Row],[Data Início Planej.]]</f>
        <v>0</v>
      </c>
      <c r="P582" s="38">
        <f>IFERROR(tbl_PlanilhaB[[#This Row],[Data Fim Real]]-tbl_PlanilhaB[[#This Row],[Data Início Real]],tbl_PlanilhaB[[#This Row],[Data Fim Planej.]]-tbl_PlanilhaB[[#This Row],[Data Início Planej.]])</f>
        <v>0</v>
      </c>
      <c r="Q582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83" spans="1:17">
      <c r="A583" s="62"/>
      <c r="B583" s="26"/>
      <c r="C583" s="26"/>
      <c r="D583" s="34"/>
      <c r="E583" s="35"/>
      <c r="F583" s="36"/>
      <c r="G583" s="40">
        <f>IF(F583="","",WORKDAY(E583,F583))</f>
        <v>0</v>
      </c>
      <c r="H583" s="35"/>
      <c r="I583" s="36"/>
      <c r="J583" s="29" t="str">
        <f>IF(I583="","",WORKDAY(H583,I583))</f>
        <v/>
      </c>
      <c r="K583" s="37"/>
      <c r="L583" s="28" t="str">
        <f ca="1">IF(K583=1,"Concluído",IF(AND(tbl_PlanilhaB[[#This Row],[% Finalizado]]=0,tbl_PlanilhaB[[#This Row],[Data Início Planej.]]&gt;=TODAY()),"Não iniciado",IF(OR(AND(tbl_PlanilhaB[[#This Row],[% Finalizado]]=0,tbl_PlanilhaB[[#This Row],[Data Início Planej.]]&lt;=TODAY()),G583&lt;TODAY()),"Atrasado",IF(AND(H583="",E583&lt;&gt;"",E583&lt;=TODAY()),"Atrasado","Em andamento"))))</f>
        <v>Atrasado</v>
      </c>
      <c r="M583" s="53"/>
      <c r="N583" s="54"/>
      <c r="O583" s="38">
        <f>tbl_PlanilhaB[[#This Row],[Data Fim Planej.]]-tbl_PlanilhaB[[#This Row],[Data Início Planej.]]</f>
        <v>0</v>
      </c>
      <c r="P583" s="38">
        <f>IFERROR(tbl_PlanilhaB[[#This Row],[Data Fim Real]]-tbl_PlanilhaB[[#This Row],[Data Início Real]],tbl_PlanilhaB[[#This Row],[Data Fim Planej.]]-tbl_PlanilhaB[[#This Row],[Data Início Planej.]])</f>
        <v>0</v>
      </c>
      <c r="Q583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84" spans="1:17">
      <c r="A584" s="62"/>
      <c r="B584" s="26"/>
      <c r="C584" s="26"/>
      <c r="D584" s="34"/>
      <c r="E584" s="35"/>
      <c r="F584" s="36"/>
      <c r="G584" s="40">
        <f>IF(F584="","",WORKDAY(E584,F584))</f>
        <v>0</v>
      </c>
      <c r="H584" s="35"/>
      <c r="I584" s="36"/>
      <c r="J584" s="29" t="str">
        <f>IF(I584="","",WORKDAY(H584,I584))</f>
        <v/>
      </c>
      <c r="K584" s="37"/>
      <c r="L584" s="28" t="str">
        <f ca="1">IF(K584=1,"Concluído",IF(AND(tbl_PlanilhaB[[#This Row],[% Finalizado]]=0,tbl_PlanilhaB[[#This Row],[Data Início Planej.]]&gt;=TODAY()),"Não iniciado",IF(OR(AND(tbl_PlanilhaB[[#This Row],[% Finalizado]]=0,tbl_PlanilhaB[[#This Row],[Data Início Planej.]]&lt;=TODAY()),G584&lt;TODAY()),"Atrasado",IF(AND(H584="",E584&lt;&gt;"",E584&lt;=TODAY()),"Atrasado","Em andamento"))))</f>
        <v>Atrasado</v>
      </c>
      <c r="M584" s="53"/>
      <c r="N584" s="54"/>
      <c r="O584" s="38">
        <f>tbl_PlanilhaB[[#This Row],[Data Fim Planej.]]-tbl_PlanilhaB[[#This Row],[Data Início Planej.]]</f>
        <v>0</v>
      </c>
      <c r="P584" s="38">
        <f>IFERROR(tbl_PlanilhaB[[#This Row],[Data Fim Real]]-tbl_PlanilhaB[[#This Row],[Data Início Real]],tbl_PlanilhaB[[#This Row],[Data Fim Planej.]]-tbl_PlanilhaB[[#This Row],[Data Início Planej.]])</f>
        <v>0</v>
      </c>
      <c r="Q584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85" spans="1:17">
      <c r="A585" s="62"/>
      <c r="B585" s="26"/>
      <c r="C585" s="26"/>
      <c r="D585" s="34"/>
      <c r="E585" s="35"/>
      <c r="F585" s="36"/>
      <c r="G585" s="40">
        <f>IF(F585="","",WORKDAY(E585,F585))</f>
        <v>0</v>
      </c>
      <c r="H585" s="35"/>
      <c r="I585" s="36"/>
      <c r="J585" s="29" t="str">
        <f>IF(I585="","",WORKDAY(H585,I585))</f>
        <v/>
      </c>
      <c r="K585" s="37"/>
      <c r="L585" s="28" t="str">
        <f ca="1">IF(K585=1,"Concluído",IF(AND(tbl_PlanilhaB[[#This Row],[% Finalizado]]=0,tbl_PlanilhaB[[#This Row],[Data Início Planej.]]&gt;=TODAY()),"Não iniciado",IF(OR(AND(tbl_PlanilhaB[[#This Row],[% Finalizado]]=0,tbl_PlanilhaB[[#This Row],[Data Início Planej.]]&lt;=TODAY()),G585&lt;TODAY()),"Atrasado",IF(AND(H585="",E585&lt;&gt;"",E585&lt;=TODAY()),"Atrasado","Em andamento"))))</f>
        <v>Atrasado</v>
      </c>
      <c r="M585" s="53"/>
      <c r="N585" s="54"/>
      <c r="O585" s="38">
        <f>tbl_PlanilhaB[[#This Row],[Data Fim Planej.]]-tbl_PlanilhaB[[#This Row],[Data Início Planej.]]</f>
        <v>0</v>
      </c>
      <c r="P585" s="38">
        <f>IFERROR(tbl_PlanilhaB[[#This Row],[Data Fim Real]]-tbl_PlanilhaB[[#This Row],[Data Início Real]],tbl_PlanilhaB[[#This Row],[Data Fim Planej.]]-tbl_PlanilhaB[[#This Row],[Data Início Planej.]])</f>
        <v>0</v>
      </c>
      <c r="Q585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86" spans="1:17">
      <c r="A586" s="62"/>
      <c r="B586" s="26"/>
      <c r="C586" s="26"/>
      <c r="D586" s="34"/>
      <c r="E586" s="35"/>
      <c r="F586" s="36"/>
      <c r="G586" s="40">
        <f>IF(F586="","",WORKDAY(E586,F586))</f>
        <v>0</v>
      </c>
      <c r="H586" s="35"/>
      <c r="I586" s="36"/>
      <c r="J586" s="29" t="str">
        <f>IF(I586="","",WORKDAY(H586,I586))</f>
        <v/>
      </c>
      <c r="K586" s="37"/>
      <c r="L586" s="28" t="str">
        <f ca="1">IF(K586=1,"Concluído",IF(AND(tbl_PlanilhaB[[#This Row],[% Finalizado]]=0,tbl_PlanilhaB[[#This Row],[Data Início Planej.]]&gt;=TODAY()),"Não iniciado",IF(OR(AND(tbl_PlanilhaB[[#This Row],[% Finalizado]]=0,tbl_PlanilhaB[[#This Row],[Data Início Planej.]]&lt;=TODAY()),G586&lt;TODAY()),"Atrasado",IF(AND(H586="",E586&lt;&gt;"",E586&lt;=TODAY()),"Atrasado","Em andamento"))))</f>
        <v>Atrasado</v>
      </c>
      <c r="M586" s="53"/>
      <c r="N586" s="54"/>
      <c r="O586" s="38">
        <f>tbl_PlanilhaB[[#This Row],[Data Fim Planej.]]-tbl_PlanilhaB[[#This Row],[Data Início Planej.]]</f>
        <v>0</v>
      </c>
      <c r="P586" s="38">
        <f>IFERROR(tbl_PlanilhaB[[#This Row],[Data Fim Real]]-tbl_PlanilhaB[[#This Row],[Data Início Real]],tbl_PlanilhaB[[#This Row],[Data Fim Planej.]]-tbl_PlanilhaB[[#This Row],[Data Início Planej.]])</f>
        <v>0</v>
      </c>
      <c r="Q586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  <row r="587" spans="1:17">
      <c r="A587" s="62"/>
      <c r="B587" s="26"/>
      <c r="C587" s="26"/>
      <c r="D587" s="34"/>
      <c r="E587" s="35"/>
      <c r="F587" s="36"/>
      <c r="G587" s="40">
        <f>IF(F587="","",WORKDAY(E587,F587))</f>
        <v>0</v>
      </c>
      <c r="H587" s="35"/>
      <c r="I587" s="36"/>
      <c r="J587" s="29" t="str">
        <f>IF(I587="","",WORKDAY(H587,I587))</f>
        <v/>
      </c>
      <c r="K587" s="37"/>
      <c r="L587" s="28" t="str">
        <f ca="1">IF(K587=1,"Concluído",IF(AND(tbl_PlanilhaB[[#This Row],[% Finalizado]]=0,tbl_PlanilhaB[[#This Row],[Data Início Planej.]]&gt;=TODAY()),"Não iniciado",IF(OR(AND(tbl_PlanilhaB[[#This Row],[% Finalizado]]=0,tbl_PlanilhaB[[#This Row],[Data Início Planej.]]&lt;=TODAY()),G587&lt;TODAY()),"Atrasado",IF(AND(H587="",E587&lt;&gt;"",E587&lt;=TODAY()),"Atrasado","Em andamento"))))</f>
        <v>Atrasado</v>
      </c>
      <c r="M587" s="53"/>
      <c r="N587" s="54"/>
      <c r="O587" s="38">
        <f>tbl_PlanilhaB[[#This Row],[Data Fim Planej.]]-tbl_PlanilhaB[[#This Row],[Data Início Planej.]]</f>
        <v>0</v>
      </c>
      <c r="P587" s="38">
        <f>IFERROR(tbl_PlanilhaB[[#This Row],[Data Fim Real]]-tbl_PlanilhaB[[#This Row],[Data Início Real]],tbl_PlanilhaB[[#This Row],[Data Fim Planej.]]-tbl_PlanilhaB[[#This Row],[Data Início Planej.]])</f>
        <v>0</v>
      </c>
      <c r="Q587" s="39">
        <f ca="1">IFERROR(tbl_PlanilhaB[[#This Row],[Data Fim Real]]-tbl_PlanilhaB[[#This Row],[Data Início Real]],IF(OR(tbl_PlanilhaB[[#This Row],[Status]]="Em andamento",tbl_PlanilhaB[[#This Row],[Status]]="Atrasado"),(tbl_PlanilhaB[[#This Row],[Data Fim Planej.]]-tbl_PlanilhaB[[#This Row],[Data Início Planej.]])*tbl_PlanilhaB[[#This Row],[% Finalizado]],0))</f>
        <v>0</v>
      </c>
    </row>
  </sheetData>
  <phoneticPr fontId="2" type="noConversion"/>
  <conditionalFormatting sqref="L4:L579">
    <cfRule type="containsText" dxfId="25" priority="1" operator="containsText" text="Atrasado">
      <formula>NOT(ISERROR(SEARCH("Atrasado",L4)))</formula>
    </cfRule>
    <cfRule type="containsText" dxfId="24" priority="2" operator="containsText" text="Não iniciado">
      <formula>NOT(ISERROR(SEARCH("Não iniciado",L4)))</formula>
    </cfRule>
    <cfRule type="containsText" dxfId="23" priority="3" operator="containsText" text="Em andamento">
      <formula>NOT(ISERROR(SEARCH("Em andamento",L4)))</formula>
    </cfRule>
    <cfRule type="containsText" dxfId="22" priority="4" operator="containsText" text="Concluído">
      <formula>NOT(ISERROR(SEARCH("Concluído",L4)))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CB5319-22AC-4A30-87A1-02B89D24B553}">
          <x14:formula1>
            <xm:f>PROJETOS!$B$5:$B$1048576</xm:f>
          </x14:formula1>
          <xm:sqref>B241:B258 B260:B491 B5:B237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4635-F6BA-416C-A8A1-2A5560DFED9F}">
  <sheetPr>
    <tabColor rgb="FFE63946"/>
  </sheetPr>
  <dimension ref="A1:Z10000"/>
  <sheetViews>
    <sheetView tabSelected="1" workbookViewId="0">
      <pane ySplit="1" topLeftCell="A234" activePane="bottomLeft" state="frozen"/>
      <selection pane="bottomLeft" activeCell="Z236" sqref="Z236"/>
    </sheetView>
  </sheetViews>
  <sheetFormatPr defaultColWidth="25.7109375" defaultRowHeight="15"/>
  <cols>
    <col min="1" max="1" width="73.7109375" style="1" customWidth="1"/>
    <col min="2" max="2" width="25.7109375" style="1" customWidth="1"/>
    <col min="3" max="5" width="25.7109375" style="4" hidden="1" customWidth="1"/>
    <col min="6" max="7" width="25.7109375" style="79" hidden="1" customWidth="1"/>
    <col min="8" max="11" width="25.7109375" style="4" hidden="1" customWidth="1"/>
    <col min="12" max="12" width="25.7109375" style="81" hidden="1" customWidth="1"/>
    <col min="13" max="20" width="25.7109375" style="4" hidden="1" customWidth="1"/>
    <col min="21" max="21" width="25.7109375" style="1"/>
    <col min="22" max="22" width="25.7109375" style="1" customWidth="1"/>
    <col min="23" max="26" width="25.7109375" style="4" customWidth="1"/>
    <col min="27" max="16384" width="25.7109375" style="4"/>
  </cols>
  <sheetData>
    <row r="1" spans="1:26">
      <c r="A1" s="104" t="s">
        <v>1328</v>
      </c>
      <c r="B1" s="82" t="s">
        <v>1329</v>
      </c>
      <c r="C1" s="76" t="s">
        <v>1330</v>
      </c>
      <c r="D1" s="76" t="s">
        <v>1331</v>
      </c>
      <c r="E1" s="76" t="s">
        <v>1332</v>
      </c>
      <c r="F1" s="78" t="s">
        <v>1333</v>
      </c>
      <c r="G1" s="78" t="s">
        <v>1334</v>
      </c>
      <c r="H1" s="76" t="s">
        <v>1335</v>
      </c>
      <c r="I1" s="76" t="s">
        <v>1336</v>
      </c>
      <c r="J1" s="76" t="s">
        <v>1337</v>
      </c>
      <c r="K1" s="76" t="s">
        <v>1338</v>
      </c>
      <c r="L1" s="80" t="s">
        <v>1339</v>
      </c>
      <c r="M1" s="83" t="s">
        <v>1340</v>
      </c>
      <c r="N1" s="83" t="s">
        <v>1341</v>
      </c>
      <c r="O1" s="83" t="s">
        <v>1342</v>
      </c>
      <c r="P1" s="76" t="s">
        <v>1343</v>
      </c>
      <c r="Q1" s="76" t="s">
        <v>1344</v>
      </c>
      <c r="R1" s="76" t="s">
        <v>1345</v>
      </c>
      <c r="S1" s="76" t="s">
        <v>1346</v>
      </c>
      <c r="T1" s="76" t="s">
        <v>1347</v>
      </c>
      <c r="U1" s="84" t="s">
        <v>1348</v>
      </c>
      <c r="V1" s="84" t="s">
        <v>1349</v>
      </c>
      <c r="W1" s="85" t="s">
        <v>1350</v>
      </c>
      <c r="X1" s="77" t="s">
        <v>1351</v>
      </c>
      <c r="Y1" s="77" t="s">
        <v>1352</v>
      </c>
      <c r="Z1" s="77" t="s">
        <v>1353</v>
      </c>
    </row>
    <row r="2" spans="1:26" ht="30.75">
      <c r="A2" t="s">
        <v>20</v>
      </c>
      <c r="B2" s="1" t="s">
        <v>1354</v>
      </c>
      <c r="C2" s="4">
        <f>COUNTIF(TAREFAS!B:B,$A2)</f>
        <v>3</v>
      </c>
      <c r="D2" s="4" t="str">
        <f>VLOOKUP($A2,PROJETOS!$B:$Z,4,FALSE)</f>
        <v>Evandro</v>
      </c>
      <c r="E2" s="4">
        <f>VLOOKUP($A2,PROJETOS!$B:$Z,5,FALSE)</f>
        <v>1</v>
      </c>
      <c r="F2" s="79">
        <f>VLOOKUP($A2,PROJETOS!$B:$Z,8,FALSE)</f>
        <v>45355</v>
      </c>
      <c r="G2" s="79">
        <f>VLOOKUP($A2,PROJETOS!$B:$Z,9,FALSE)</f>
        <v>45381</v>
      </c>
      <c r="H2" s="4">
        <v>18</v>
      </c>
      <c r="I2" s="79">
        <f ca="1">VLOOKUP($A2,PROJETOS!$B:$Z,10,FALSE)</f>
        <v>45381</v>
      </c>
      <c r="J2" s="79">
        <f>VLOOKUP($A2,PROJETOS!$B:$Z,11,FALSE)</f>
        <v>45382</v>
      </c>
      <c r="K2" s="4">
        <v>18</v>
      </c>
      <c r="L2" s="81">
        <f ca="1">VLOOKUP($A2,PROJETOS!$B:$Z,18,FALSE)</f>
        <v>1</v>
      </c>
      <c r="M2" s="4" t="s">
        <v>1355</v>
      </c>
      <c r="N2" s="4" t="s">
        <v>1356</v>
      </c>
      <c r="O2" s="4" t="s">
        <v>1357</v>
      </c>
      <c r="P2" s="4" t="str">
        <f>LEFT(M2,1)</f>
        <v>4</v>
      </c>
      <c r="Q2" s="4" t="str">
        <f>LEFT(N2,1)</f>
        <v>3</v>
      </c>
      <c r="R2" s="4" t="str">
        <f>LEFT(O2,1)</f>
        <v>4</v>
      </c>
      <c r="S2" s="4">
        <f>P2*Q2*R2</f>
        <v>48</v>
      </c>
      <c r="T2" s="1" t="str">
        <f>IF(S2&gt;100,"PRIORIDADE 5",
IF(S2&gt;75,"PRIORIDADE 4",
IF(S2&gt;50,"PRIORIDADE 3",
IF(S2&gt;25,"PRIORIDADE 2",
IF(S2&gt;0,"PRIORIDADE 1","")))))</f>
        <v>PRIORIDADE 2</v>
      </c>
      <c r="U2" s="1" t="s">
        <v>1358</v>
      </c>
      <c r="V2" s="1" t="s">
        <v>1359</v>
      </c>
      <c r="W2" s="4" t="str">
        <f>LEFT(U2,1)</f>
        <v>2</v>
      </c>
      <c r="X2" s="4" t="str">
        <f>LEFT(V2,1)</f>
        <v>2</v>
      </c>
      <c r="Y2" s="4">
        <f>W2*X2</f>
        <v>4</v>
      </c>
      <c r="Z2" s="1" t="str">
        <f>IF(Y2&gt;20,"COMPLEXIDADE 5",
IF(Y2&gt;15,"COMPLEXIDADE 4",
IF(Y2&gt;10,"COMPLEXIDADE 3",
IF(Y2&gt;5,"COMPLEXIDADE 2",
IF(Y2&gt;0,"COMPLEXIDADE 1","")))))</f>
        <v>COMPLEXIDADE 1</v>
      </c>
    </row>
    <row r="3" spans="1:26" ht="30.75">
      <c r="A3" t="s">
        <v>41</v>
      </c>
      <c r="B3" s="1" t="s">
        <v>1354</v>
      </c>
      <c r="C3" s="4">
        <f>COUNTIF(TAREFAS!B:B,$A3)</f>
        <v>1</v>
      </c>
      <c r="D3" s="4" t="str">
        <f>VLOOKUP($A3,PROJETOS!$B:$Z,4,FALSE)</f>
        <v>Fabricio</v>
      </c>
      <c r="E3" s="4">
        <f>VLOOKUP($A3,PROJETOS!$B:$Z,5,FALSE)</f>
        <v>1</v>
      </c>
      <c r="F3" s="79">
        <f>VLOOKUP($A3,PROJETOS!$B:$Z,8,FALSE)</f>
        <v>45264</v>
      </c>
      <c r="G3" s="79">
        <f>VLOOKUP($A3,PROJETOS!$B:$Z,9,FALSE)</f>
        <v>45285</v>
      </c>
      <c r="H3" s="4">
        <v>15</v>
      </c>
      <c r="I3" s="79">
        <f ca="1">VLOOKUP($A3,PROJETOS!$B:$Z,10,FALSE)</f>
        <v>45264</v>
      </c>
      <c r="J3" s="79">
        <f ca="1">VLOOKUP($A3,PROJETOS!$B:$Z,11,FALSE)</f>
        <v>45264</v>
      </c>
      <c r="K3" s="4">
        <v>14</v>
      </c>
      <c r="L3" s="81">
        <f ca="1">VLOOKUP($A3,PROJETOS!$B:$Z,18,FALSE)</f>
        <v>1</v>
      </c>
      <c r="M3" s="4" t="s">
        <v>1355</v>
      </c>
      <c r="N3" s="4" t="s">
        <v>1356</v>
      </c>
      <c r="O3" s="4" t="s">
        <v>1357</v>
      </c>
      <c r="P3" s="4" t="str">
        <f t="shared" ref="P3:P66" si="0">LEFT(M3,1)</f>
        <v>4</v>
      </c>
      <c r="Q3" s="4" t="str">
        <f t="shared" ref="Q3:Q66" si="1">LEFT(N3,1)</f>
        <v>3</v>
      </c>
      <c r="R3" s="4" t="str">
        <f t="shared" ref="R3:R66" si="2">LEFT(O3,1)</f>
        <v>4</v>
      </c>
      <c r="S3" s="4">
        <f t="shared" ref="S3:S66" si="3">P3*Q3*R3</f>
        <v>48</v>
      </c>
      <c r="T3" s="1" t="str">
        <f t="shared" ref="T3:T66" si="4">IF(S3&gt;100,"PRIORIDADE 5",
IF(S3&gt;75,"PRIORIDADE 4",
IF(S3&gt;50,"PRIORIDADE 3",
IF(S3&gt;25,"PRIORIDADE 2",
IF(S3&gt;0,"PRIORIDADE 1","")))))</f>
        <v>PRIORIDADE 2</v>
      </c>
      <c r="U3" s="1" t="s">
        <v>1358</v>
      </c>
      <c r="V3" s="1" t="s">
        <v>1359</v>
      </c>
      <c r="W3" s="4" t="str">
        <f t="shared" ref="W3:W66" si="5">LEFT(U3,1)</f>
        <v>2</v>
      </c>
      <c r="X3" s="4" t="str">
        <f t="shared" ref="X3:X66" si="6">LEFT(V3,1)</f>
        <v>2</v>
      </c>
      <c r="Y3" s="4">
        <f t="shared" ref="Y3:Y66" si="7">W3*X3</f>
        <v>4</v>
      </c>
      <c r="Z3" s="1" t="str">
        <f t="shared" ref="Z3:Z66" si="8">IF(Y3&gt;20,"COMPLEXIDADE 5",
IF(Y3&gt;15,"COMPLEXIDADE 4",
IF(Y3&gt;10,"COMPLEXIDADE 3",
IF(Y3&gt;5,"COMPLEXIDADE 2",
IF(Y3&gt;0,"COMPLEXIDADE 1","")))))</f>
        <v>COMPLEXIDADE 1</v>
      </c>
    </row>
    <row r="4" spans="1:26" ht="30.75">
      <c r="A4" t="s">
        <v>43</v>
      </c>
      <c r="B4" s="1" t="s">
        <v>1354</v>
      </c>
      <c r="C4" s="4">
        <f>COUNTIF(TAREFAS!B:B,$A4)</f>
        <v>2</v>
      </c>
      <c r="D4" s="4" t="str">
        <f>VLOOKUP($A4,PROJETOS!$B:$Z,4,FALSE)</f>
        <v>Fabricio</v>
      </c>
      <c r="E4" s="4">
        <f>VLOOKUP($A4,PROJETOS!$B:$Z,5,FALSE)</f>
        <v>1</v>
      </c>
      <c r="F4" s="79">
        <f>VLOOKUP($A4,PROJETOS!$B:$Z,8,FALSE)</f>
        <v>45267</v>
      </c>
      <c r="G4" s="79">
        <f>VLOOKUP($A4,PROJETOS!$B:$Z,9,FALSE)</f>
        <v>45407</v>
      </c>
      <c r="H4" s="4">
        <v>16</v>
      </c>
      <c r="I4" s="79">
        <f ca="1">VLOOKUP($A4,PROJETOS!$B:$Z,10,FALSE)</f>
        <v>45267</v>
      </c>
      <c r="J4" s="79">
        <f ca="1">VLOOKUP($A4,PROJETOS!$B:$Z,11,FALSE)</f>
        <v>45406</v>
      </c>
      <c r="K4" s="4">
        <v>16</v>
      </c>
      <c r="L4" s="81">
        <f ca="1">VLOOKUP($A4,PROJETOS!$B:$Z,18,FALSE)</f>
        <v>1</v>
      </c>
      <c r="M4" s="4" t="s">
        <v>1355</v>
      </c>
      <c r="N4" s="4" t="s">
        <v>1356</v>
      </c>
      <c r="O4" s="4" t="s">
        <v>1357</v>
      </c>
      <c r="P4" s="4" t="str">
        <f t="shared" si="0"/>
        <v>4</v>
      </c>
      <c r="Q4" s="4" t="str">
        <f t="shared" si="1"/>
        <v>3</v>
      </c>
      <c r="R4" s="4" t="str">
        <f t="shared" si="2"/>
        <v>4</v>
      </c>
      <c r="S4" s="4">
        <f t="shared" si="3"/>
        <v>48</v>
      </c>
      <c r="T4" s="1" t="str">
        <f t="shared" si="4"/>
        <v>PRIORIDADE 2</v>
      </c>
      <c r="U4" s="1" t="s">
        <v>1358</v>
      </c>
      <c r="V4" s="1" t="s">
        <v>1359</v>
      </c>
      <c r="W4" s="4" t="str">
        <f t="shared" si="5"/>
        <v>2</v>
      </c>
      <c r="X4" s="4" t="str">
        <f t="shared" si="6"/>
        <v>2</v>
      </c>
      <c r="Y4" s="4">
        <f t="shared" si="7"/>
        <v>4</v>
      </c>
      <c r="Z4" s="1" t="str">
        <f t="shared" si="8"/>
        <v>COMPLEXIDADE 1</v>
      </c>
    </row>
    <row r="5" spans="1:26" ht="30.75">
      <c r="A5" t="s">
        <v>45</v>
      </c>
      <c r="B5" s="1" t="s">
        <v>1354</v>
      </c>
      <c r="C5" s="4">
        <f>COUNTIF(TAREFAS!B:B,$A5)</f>
        <v>2</v>
      </c>
      <c r="D5" s="4" t="str">
        <f>VLOOKUP($A5,PROJETOS!$B:$Z,4,FALSE)</f>
        <v>Evandro</v>
      </c>
      <c r="E5" s="4">
        <f>VLOOKUP($A5,PROJETOS!$B:$Z,5,FALSE)</f>
        <v>1</v>
      </c>
      <c r="F5" s="79">
        <f>VLOOKUP($A5,PROJETOS!$B:$Z,8,FALSE)</f>
        <v>45267</v>
      </c>
      <c r="G5" s="79">
        <f>VLOOKUP($A5,PROJETOS!$B:$Z,9,FALSE)</f>
        <v>45281</v>
      </c>
      <c r="H5" s="4">
        <v>10</v>
      </c>
      <c r="I5" s="79">
        <f ca="1">VLOOKUP($A5,PROJETOS!$B:$Z,10,FALSE)</f>
        <v>45267</v>
      </c>
      <c r="J5" s="79" t="str">
        <f ca="1">VLOOKUP($A5,PROJETOS!$B:$Z,11,FALSE)</f>
        <v>Em andamento</v>
      </c>
      <c r="K5" s="4">
        <v>10</v>
      </c>
      <c r="L5" s="81">
        <f ca="1">VLOOKUP($A5,PROJETOS!$B:$Z,18,FALSE)</f>
        <v>0.5</v>
      </c>
      <c r="M5" s="4" t="s">
        <v>1355</v>
      </c>
      <c r="N5" s="4" t="s">
        <v>1356</v>
      </c>
      <c r="O5" s="4" t="s">
        <v>1357</v>
      </c>
      <c r="P5" s="4" t="str">
        <f t="shared" si="0"/>
        <v>4</v>
      </c>
      <c r="Q5" s="4" t="str">
        <f t="shared" si="1"/>
        <v>3</v>
      </c>
      <c r="R5" s="4" t="str">
        <f t="shared" si="2"/>
        <v>4</v>
      </c>
      <c r="S5" s="4">
        <f t="shared" si="3"/>
        <v>48</v>
      </c>
      <c r="T5" s="1" t="str">
        <f t="shared" si="4"/>
        <v>PRIORIDADE 2</v>
      </c>
      <c r="U5" s="1" t="s">
        <v>1358</v>
      </c>
      <c r="V5" s="1" t="s">
        <v>1359</v>
      </c>
      <c r="W5" s="4" t="str">
        <f t="shared" si="5"/>
        <v>2</v>
      </c>
      <c r="X5" s="4" t="str">
        <f t="shared" si="6"/>
        <v>2</v>
      </c>
      <c r="Y5" s="4">
        <f t="shared" si="7"/>
        <v>4</v>
      </c>
      <c r="Z5" s="1" t="str">
        <f t="shared" si="8"/>
        <v>COMPLEXIDADE 1</v>
      </c>
    </row>
    <row r="6" spans="1:26" ht="30.75">
      <c r="A6" t="s">
        <v>47</v>
      </c>
      <c r="B6" s="1" t="s">
        <v>1354</v>
      </c>
      <c r="C6" s="4">
        <f>COUNTIF(TAREFAS!B:B,$A6)</f>
        <v>1</v>
      </c>
      <c r="D6" s="4" t="str">
        <f>VLOOKUP($A6,PROJETOS!$B:$Z,4,FALSE)</f>
        <v>Evandro</v>
      </c>
      <c r="E6" s="4">
        <f>VLOOKUP($A6,PROJETOS!$B:$Z,5,FALSE)</f>
        <v>1</v>
      </c>
      <c r="F6" s="79">
        <f>VLOOKUP($A6,PROJETOS!$B:$Z,8,FALSE)</f>
        <v>45281</v>
      </c>
      <c r="G6" s="79">
        <f>VLOOKUP($A6,PROJETOS!$B:$Z,9,FALSE)</f>
        <v>45295</v>
      </c>
      <c r="H6" s="4">
        <v>10</v>
      </c>
      <c r="I6" s="79">
        <f ca="1">VLOOKUP($A6,PROJETOS!$B:$Z,10,FALSE)</f>
        <v>45281</v>
      </c>
      <c r="J6" s="79">
        <f ca="1">VLOOKUP($A6,PROJETOS!$B:$Z,11,FALSE)</f>
        <v>45281</v>
      </c>
      <c r="K6" s="4">
        <v>10</v>
      </c>
      <c r="L6" s="81">
        <f ca="1">VLOOKUP($A6,PROJETOS!$B:$Z,18,FALSE)</f>
        <v>1</v>
      </c>
      <c r="M6" s="4" t="s">
        <v>1355</v>
      </c>
      <c r="N6" s="4" t="s">
        <v>1356</v>
      </c>
      <c r="O6" s="4" t="s">
        <v>1357</v>
      </c>
      <c r="P6" s="4" t="str">
        <f t="shared" si="0"/>
        <v>4</v>
      </c>
      <c r="Q6" s="4" t="str">
        <f t="shared" si="1"/>
        <v>3</v>
      </c>
      <c r="R6" s="4" t="str">
        <f t="shared" si="2"/>
        <v>4</v>
      </c>
      <c r="S6" s="4">
        <f t="shared" si="3"/>
        <v>48</v>
      </c>
      <c r="T6" s="1" t="str">
        <f t="shared" si="4"/>
        <v>PRIORIDADE 2</v>
      </c>
      <c r="U6" s="1" t="s">
        <v>1358</v>
      </c>
      <c r="V6" s="1" t="s">
        <v>1359</v>
      </c>
      <c r="W6" s="4" t="str">
        <f t="shared" si="5"/>
        <v>2</v>
      </c>
      <c r="X6" s="4" t="str">
        <f t="shared" si="6"/>
        <v>2</v>
      </c>
      <c r="Y6" s="4">
        <f t="shared" si="7"/>
        <v>4</v>
      </c>
      <c r="Z6" s="1" t="str">
        <f t="shared" si="8"/>
        <v>COMPLEXIDADE 1</v>
      </c>
    </row>
    <row r="7" spans="1:26" ht="30.75">
      <c r="A7" t="s">
        <v>49</v>
      </c>
      <c r="B7" s="1" t="s">
        <v>1354</v>
      </c>
      <c r="C7" s="4">
        <f>COUNTIF(TAREFAS!B:B,$A7)</f>
        <v>1</v>
      </c>
      <c r="D7" s="4" t="str">
        <f>VLOOKUP($A7,PROJETOS!$B:$Z,4,FALSE)</f>
        <v>Evandro</v>
      </c>
      <c r="E7" s="4">
        <f>VLOOKUP($A7,PROJETOS!$B:$Z,5,FALSE)</f>
        <v>1</v>
      </c>
      <c r="F7" s="79">
        <f>VLOOKUP($A7,PROJETOS!$B:$Z,8,FALSE)</f>
        <v>45287</v>
      </c>
      <c r="G7" s="79">
        <f>VLOOKUP($A7,PROJETOS!$B:$Z,9,FALSE)</f>
        <v>45296</v>
      </c>
      <c r="H7" s="4">
        <v>7</v>
      </c>
      <c r="I7" s="79">
        <f ca="1">VLOOKUP($A7,PROJETOS!$B:$Z,10,FALSE)</f>
        <v>45287</v>
      </c>
      <c r="J7" s="79">
        <f ca="1">VLOOKUP($A7,PROJETOS!$B:$Z,11,FALSE)</f>
        <v>45287</v>
      </c>
      <c r="K7" s="4">
        <v>7</v>
      </c>
      <c r="L7" s="81">
        <f ca="1">VLOOKUP($A7,PROJETOS!$B:$Z,18,FALSE)</f>
        <v>1</v>
      </c>
      <c r="M7" s="4" t="s">
        <v>1355</v>
      </c>
      <c r="N7" s="4" t="s">
        <v>1356</v>
      </c>
      <c r="O7" s="4" t="s">
        <v>1357</v>
      </c>
      <c r="P7" s="4" t="str">
        <f t="shared" si="0"/>
        <v>4</v>
      </c>
      <c r="Q7" s="4" t="str">
        <f t="shared" si="1"/>
        <v>3</v>
      </c>
      <c r="R7" s="4" t="str">
        <f t="shared" si="2"/>
        <v>4</v>
      </c>
      <c r="S7" s="4">
        <f t="shared" si="3"/>
        <v>48</v>
      </c>
      <c r="T7" s="1" t="str">
        <f t="shared" si="4"/>
        <v>PRIORIDADE 2</v>
      </c>
      <c r="U7" s="1" t="s">
        <v>1358</v>
      </c>
      <c r="V7" s="1" t="s">
        <v>1359</v>
      </c>
      <c r="W7" s="4" t="str">
        <f t="shared" si="5"/>
        <v>2</v>
      </c>
      <c r="X7" s="4" t="str">
        <f t="shared" si="6"/>
        <v>2</v>
      </c>
      <c r="Y7" s="4">
        <f t="shared" si="7"/>
        <v>4</v>
      </c>
      <c r="Z7" s="1" t="str">
        <f t="shared" si="8"/>
        <v>COMPLEXIDADE 1</v>
      </c>
    </row>
    <row r="8" spans="1:26" ht="30.75">
      <c r="A8" t="s">
        <v>51</v>
      </c>
      <c r="B8" s="1" t="s">
        <v>1354</v>
      </c>
      <c r="C8" s="4">
        <f>COUNTIF(TAREFAS!B:B,$A8)</f>
        <v>2</v>
      </c>
      <c r="D8" s="4" t="str">
        <f>VLOOKUP($A8,PROJETOS!$B:$Z,4,FALSE)</f>
        <v>Evandro</v>
      </c>
      <c r="E8" s="4">
        <f>VLOOKUP($A8,PROJETOS!$B:$Z,5,FALSE)</f>
        <v>1</v>
      </c>
      <c r="F8" s="79">
        <f>VLOOKUP($A8,PROJETOS!$B:$Z,8,FALSE)</f>
        <v>45296</v>
      </c>
      <c r="G8" s="79">
        <f>VLOOKUP($A8,PROJETOS!$B:$Z,9,FALSE)</f>
        <v>45399</v>
      </c>
      <c r="H8" s="4">
        <v>7</v>
      </c>
      <c r="I8" s="79">
        <f ca="1">VLOOKUP($A8,PROJETOS!$B:$Z,10,FALSE)</f>
        <v>45296</v>
      </c>
      <c r="J8" s="79">
        <f ca="1">VLOOKUP($A8,PROJETOS!$B:$Z,11,FALSE)</f>
        <v>45397</v>
      </c>
      <c r="K8" s="4">
        <v>7</v>
      </c>
      <c r="L8" s="81">
        <f ca="1">VLOOKUP($A8,PROJETOS!$B:$Z,18,FALSE)</f>
        <v>1</v>
      </c>
      <c r="M8" s="4" t="s">
        <v>1355</v>
      </c>
      <c r="N8" s="4" t="s">
        <v>1356</v>
      </c>
      <c r="O8" s="4" t="s">
        <v>1357</v>
      </c>
      <c r="P8" s="4" t="str">
        <f t="shared" si="0"/>
        <v>4</v>
      </c>
      <c r="Q8" s="4" t="str">
        <f t="shared" si="1"/>
        <v>3</v>
      </c>
      <c r="R8" s="4" t="str">
        <f t="shared" si="2"/>
        <v>4</v>
      </c>
      <c r="S8" s="4">
        <f t="shared" si="3"/>
        <v>48</v>
      </c>
      <c r="T8" s="1" t="str">
        <f t="shared" si="4"/>
        <v>PRIORIDADE 2</v>
      </c>
      <c r="U8" s="1" t="s">
        <v>1358</v>
      </c>
      <c r="V8" s="1" t="s">
        <v>1359</v>
      </c>
      <c r="W8" s="4" t="str">
        <f t="shared" si="5"/>
        <v>2</v>
      </c>
      <c r="X8" s="4" t="str">
        <f t="shared" si="6"/>
        <v>2</v>
      </c>
      <c r="Y8" s="4">
        <f t="shared" si="7"/>
        <v>4</v>
      </c>
      <c r="Z8" s="1" t="str">
        <f t="shared" si="8"/>
        <v>COMPLEXIDADE 1</v>
      </c>
    </row>
    <row r="9" spans="1:26" ht="30.75">
      <c r="A9" t="s">
        <v>53</v>
      </c>
      <c r="B9" s="1" t="s">
        <v>1354</v>
      </c>
      <c r="C9" s="4">
        <f>COUNTIF(TAREFAS!B:B,$A9)</f>
        <v>3</v>
      </c>
      <c r="D9" s="4" t="str">
        <f>VLOOKUP($A9,PROJETOS!$B:$Z,4,FALSE)</f>
        <v>Evandro</v>
      </c>
      <c r="E9" s="4">
        <f>VLOOKUP($A9,PROJETOS!$B:$Z,5,FALSE)</f>
        <v>1</v>
      </c>
      <c r="F9" s="79">
        <f>VLOOKUP($A9,PROJETOS!$B:$Z,8,FALSE)</f>
        <v>45303</v>
      </c>
      <c r="G9" s="79">
        <f>VLOOKUP($A9,PROJETOS!$B:$Z,9,FALSE)</f>
        <v>45404</v>
      </c>
      <c r="H9" s="4">
        <v>8</v>
      </c>
      <c r="I9" s="79">
        <f ca="1">VLOOKUP($A9,PROJETOS!$B:$Z,10,FALSE)</f>
        <v>45303</v>
      </c>
      <c r="J9" s="79">
        <f ca="1">VLOOKUP($A9,PROJETOS!$B:$Z,11,FALSE)</f>
        <v>45401</v>
      </c>
      <c r="K9" s="4">
        <v>8</v>
      </c>
      <c r="L9" s="81">
        <f ca="1">VLOOKUP($A9,PROJETOS!$B:$Z,18,FALSE)</f>
        <v>1</v>
      </c>
      <c r="M9" s="4" t="s">
        <v>1355</v>
      </c>
      <c r="N9" s="4" t="s">
        <v>1356</v>
      </c>
      <c r="O9" s="4" t="s">
        <v>1357</v>
      </c>
      <c r="P9" s="4" t="str">
        <f t="shared" si="0"/>
        <v>4</v>
      </c>
      <c r="Q9" s="4" t="str">
        <f t="shared" si="1"/>
        <v>3</v>
      </c>
      <c r="R9" s="4" t="str">
        <f t="shared" si="2"/>
        <v>4</v>
      </c>
      <c r="S9" s="4">
        <f t="shared" si="3"/>
        <v>48</v>
      </c>
      <c r="T9" s="1" t="str">
        <f t="shared" si="4"/>
        <v>PRIORIDADE 2</v>
      </c>
      <c r="U9" s="1" t="s">
        <v>1358</v>
      </c>
      <c r="V9" s="1" t="s">
        <v>1359</v>
      </c>
      <c r="W9" s="4" t="str">
        <f t="shared" si="5"/>
        <v>2</v>
      </c>
      <c r="X9" s="4" t="str">
        <f t="shared" si="6"/>
        <v>2</v>
      </c>
      <c r="Y9" s="4">
        <f t="shared" si="7"/>
        <v>4</v>
      </c>
      <c r="Z9" s="1" t="str">
        <f t="shared" si="8"/>
        <v>COMPLEXIDADE 1</v>
      </c>
    </row>
    <row r="10" spans="1:26" ht="30.75">
      <c r="A10" t="s">
        <v>55</v>
      </c>
      <c r="B10" s="1" t="s">
        <v>1354</v>
      </c>
      <c r="C10" s="4">
        <f>COUNTIF(TAREFAS!B:B,$A10)</f>
        <v>4</v>
      </c>
      <c r="D10" s="4" t="str">
        <f>VLOOKUP($A10,PROJETOS!$B:$Z,4,FALSE)</f>
        <v>Evandro</v>
      </c>
      <c r="E10" s="4">
        <f>VLOOKUP($A10,PROJETOS!$B:$Z,5,FALSE)</f>
        <v>1</v>
      </c>
      <c r="F10" s="79">
        <f>VLOOKUP($A10,PROJETOS!$B:$Z,8,FALSE)</f>
        <v>45316</v>
      </c>
      <c r="G10" s="79">
        <f>VLOOKUP($A10,PROJETOS!$B:$Z,9,FALSE)</f>
        <v>45342</v>
      </c>
      <c r="H10" s="4">
        <v>19</v>
      </c>
      <c r="I10" s="79">
        <f ca="1">VLOOKUP($A10,PROJETOS!$B:$Z,10,FALSE)</f>
        <v>45316</v>
      </c>
      <c r="J10" s="79" t="str">
        <f ca="1">VLOOKUP($A10,PROJETOS!$B:$Z,11,FALSE)</f>
        <v>Em andamento</v>
      </c>
      <c r="K10" s="4">
        <v>19</v>
      </c>
      <c r="L10" s="81">
        <f ca="1">VLOOKUP($A10,PROJETOS!$B:$Z,18,FALSE)</f>
        <v>0.75</v>
      </c>
      <c r="M10" s="4" t="s">
        <v>1355</v>
      </c>
      <c r="N10" s="4" t="s">
        <v>1356</v>
      </c>
      <c r="O10" s="4" t="s">
        <v>1357</v>
      </c>
      <c r="P10" s="4" t="str">
        <f t="shared" si="0"/>
        <v>4</v>
      </c>
      <c r="Q10" s="4" t="str">
        <f t="shared" si="1"/>
        <v>3</v>
      </c>
      <c r="R10" s="4" t="str">
        <f t="shared" si="2"/>
        <v>4</v>
      </c>
      <c r="S10" s="4">
        <f t="shared" si="3"/>
        <v>48</v>
      </c>
      <c r="T10" s="1" t="str">
        <f t="shared" si="4"/>
        <v>PRIORIDADE 2</v>
      </c>
      <c r="U10" s="1" t="s">
        <v>1358</v>
      </c>
      <c r="V10" s="1" t="s">
        <v>1359</v>
      </c>
      <c r="W10" s="4" t="str">
        <f t="shared" si="5"/>
        <v>2</v>
      </c>
      <c r="X10" s="4" t="str">
        <f t="shared" si="6"/>
        <v>2</v>
      </c>
      <c r="Y10" s="4">
        <f t="shared" si="7"/>
        <v>4</v>
      </c>
      <c r="Z10" s="1" t="str">
        <f t="shared" si="8"/>
        <v>COMPLEXIDADE 1</v>
      </c>
    </row>
    <row r="11" spans="1:26" ht="30.75">
      <c r="A11" t="s">
        <v>57</v>
      </c>
      <c r="B11" s="1" t="s">
        <v>1354</v>
      </c>
      <c r="C11" s="4">
        <f>COUNTIF(TAREFAS!B:B,$A11)</f>
        <v>4</v>
      </c>
      <c r="D11" s="4" t="str">
        <f>VLOOKUP($A11,PROJETOS!$B:$Z,4,FALSE)</f>
        <v>Evandro</v>
      </c>
      <c r="E11" s="4">
        <f>VLOOKUP($A11,PROJETOS!$B:$Z,5,FALSE)</f>
        <v>1</v>
      </c>
      <c r="F11" s="79">
        <f>VLOOKUP($A11,PROJETOS!$B:$Z,8,FALSE)</f>
        <v>45322</v>
      </c>
      <c r="G11" s="79">
        <f>VLOOKUP($A11,PROJETOS!$B:$Z,9,FALSE)</f>
        <v>45337</v>
      </c>
      <c r="H11" s="4">
        <v>11</v>
      </c>
      <c r="I11" s="79">
        <f ca="1">VLOOKUP($A11,PROJETOS!$B:$Z,10,FALSE)</f>
        <v>45305</v>
      </c>
      <c r="J11" s="79" t="str">
        <f ca="1">VLOOKUP($A11,PROJETOS!$B:$Z,11,FALSE)</f>
        <v>Em andamento</v>
      </c>
      <c r="K11" s="4">
        <v>11</v>
      </c>
      <c r="L11" s="81">
        <f ca="1">VLOOKUP($A11,PROJETOS!$B:$Z,18,FALSE)</f>
        <v>0.5</v>
      </c>
      <c r="M11" s="4" t="s">
        <v>1355</v>
      </c>
      <c r="N11" s="4" t="s">
        <v>1356</v>
      </c>
      <c r="O11" s="4" t="s">
        <v>1357</v>
      </c>
      <c r="P11" s="4" t="str">
        <f t="shared" si="0"/>
        <v>4</v>
      </c>
      <c r="Q11" s="4" t="str">
        <f t="shared" si="1"/>
        <v>3</v>
      </c>
      <c r="R11" s="4" t="str">
        <f t="shared" si="2"/>
        <v>4</v>
      </c>
      <c r="S11" s="4">
        <f t="shared" si="3"/>
        <v>48</v>
      </c>
      <c r="T11" s="1" t="str">
        <f t="shared" si="4"/>
        <v>PRIORIDADE 2</v>
      </c>
      <c r="U11" s="1" t="s">
        <v>1358</v>
      </c>
      <c r="V11" s="1" t="s">
        <v>1359</v>
      </c>
      <c r="W11" s="4" t="str">
        <f t="shared" si="5"/>
        <v>2</v>
      </c>
      <c r="X11" s="4" t="str">
        <f t="shared" si="6"/>
        <v>2</v>
      </c>
      <c r="Y11" s="4">
        <f t="shared" si="7"/>
        <v>4</v>
      </c>
      <c r="Z11" s="1" t="str">
        <f t="shared" si="8"/>
        <v>COMPLEXIDADE 1</v>
      </c>
    </row>
    <row r="12" spans="1:26" ht="30.75">
      <c r="A12" t="s">
        <v>59</v>
      </c>
      <c r="B12" s="1" t="s">
        <v>1354</v>
      </c>
      <c r="C12" s="4">
        <f>COUNTIF(TAREFAS!B:B,$A12)</f>
        <v>4</v>
      </c>
      <c r="D12" s="4" t="str">
        <f>VLOOKUP($A12,PROJETOS!$B:$Z,4,FALSE)</f>
        <v>Evandro</v>
      </c>
      <c r="E12" s="4">
        <f>VLOOKUP($A12,PROJETOS!$B:$Z,5,FALSE)</f>
        <v>1</v>
      </c>
      <c r="F12" s="79">
        <f>VLOOKUP($A12,PROJETOS!$B:$Z,8,FALSE)</f>
        <v>45336</v>
      </c>
      <c r="G12" s="79">
        <f>VLOOKUP($A12,PROJETOS!$B:$Z,9,FALSE)</f>
        <v>45351</v>
      </c>
      <c r="H12" s="4">
        <v>11</v>
      </c>
      <c r="I12" s="79">
        <f ca="1">VLOOKUP($A12,PROJETOS!$B:$Z,10,FALSE)</f>
        <v>45336</v>
      </c>
      <c r="J12" s="79" t="str">
        <f ca="1">VLOOKUP($A12,PROJETOS!$B:$Z,11,FALSE)</f>
        <v>Em andamento</v>
      </c>
      <c r="K12" s="4">
        <v>11</v>
      </c>
      <c r="L12" s="81">
        <f ca="1">VLOOKUP($A12,PROJETOS!$B:$Z,18,FALSE)</f>
        <v>0.5</v>
      </c>
      <c r="M12" s="4" t="s">
        <v>1355</v>
      </c>
      <c r="N12" s="4" t="s">
        <v>1356</v>
      </c>
      <c r="O12" s="4" t="s">
        <v>1357</v>
      </c>
      <c r="P12" s="4" t="str">
        <f t="shared" si="0"/>
        <v>4</v>
      </c>
      <c r="Q12" s="4" t="str">
        <f t="shared" si="1"/>
        <v>3</v>
      </c>
      <c r="R12" s="4" t="str">
        <f t="shared" si="2"/>
        <v>4</v>
      </c>
      <c r="S12" s="4">
        <f t="shared" si="3"/>
        <v>48</v>
      </c>
      <c r="T12" s="1" t="str">
        <f t="shared" si="4"/>
        <v>PRIORIDADE 2</v>
      </c>
      <c r="U12" s="1" t="s">
        <v>1358</v>
      </c>
      <c r="V12" s="1" t="s">
        <v>1359</v>
      </c>
      <c r="W12" s="4" t="str">
        <f t="shared" si="5"/>
        <v>2</v>
      </c>
      <c r="X12" s="4" t="str">
        <f t="shared" si="6"/>
        <v>2</v>
      </c>
      <c r="Y12" s="4">
        <f t="shared" si="7"/>
        <v>4</v>
      </c>
      <c r="Z12" s="1" t="str">
        <f t="shared" si="8"/>
        <v>COMPLEXIDADE 1</v>
      </c>
    </row>
    <row r="13" spans="1:26" ht="30.75">
      <c r="A13" t="s">
        <v>24</v>
      </c>
      <c r="B13" s="1" t="s">
        <v>1354</v>
      </c>
      <c r="C13" s="4">
        <f>COUNTIF(TAREFAS!B:B,$A13)</f>
        <v>3</v>
      </c>
      <c r="D13" s="4" t="str">
        <f>VLOOKUP($A13,PROJETOS!$B:$Z,4,FALSE)</f>
        <v>Evandro</v>
      </c>
      <c r="E13" s="4">
        <f>VLOOKUP($A13,PROJETOS!$B:$Z,5,FALSE)</f>
        <v>1</v>
      </c>
      <c r="F13" s="79">
        <f>VLOOKUP($A13,PROJETOS!$B:$Z,8,FALSE)</f>
        <v>45355</v>
      </c>
      <c r="G13" s="79">
        <f>VLOOKUP($A13,PROJETOS!$B:$Z,9,FALSE)</f>
        <v>45381</v>
      </c>
      <c r="H13" s="4">
        <v>18</v>
      </c>
      <c r="I13" s="79">
        <f ca="1">VLOOKUP($A13,PROJETOS!$B:$Z,10,FALSE)</f>
        <v>45381</v>
      </c>
      <c r="J13" s="79">
        <f>VLOOKUP($A13,PROJETOS!$B:$Z,11,FALSE)</f>
        <v>45382</v>
      </c>
      <c r="K13" s="4">
        <v>3</v>
      </c>
      <c r="L13" s="81">
        <f ca="1">VLOOKUP($A13,PROJETOS!$B:$Z,18,FALSE)</f>
        <v>0.66666666666666663</v>
      </c>
      <c r="M13" s="4" t="s">
        <v>1355</v>
      </c>
      <c r="N13" s="4" t="s">
        <v>1356</v>
      </c>
      <c r="O13" s="4" t="s">
        <v>1357</v>
      </c>
      <c r="P13" s="4" t="str">
        <f t="shared" si="0"/>
        <v>4</v>
      </c>
      <c r="Q13" s="4" t="str">
        <f t="shared" si="1"/>
        <v>3</v>
      </c>
      <c r="R13" s="4" t="str">
        <f t="shared" si="2"/>
        <v>4</v>
      </c>
      <c r="S13" s="4">
        <f t="shared" si="3"/>
        <v>48</v>
      </c>
      <c r="T13" s="1" t="str">
        <f t="shared" si="4"/>
        <v>PRIORIDADE 2</v>
      </c>
      <c r="U13" s="1" t="s">
        <v>1358</v>
      </c>
      <c r="V13" s="1" t="s">
        <v>1359</v>
      </c>
      <c r="W13" s="4" t="str">
        <f t="shared" si="5"/>
        <v>2</v>
      </c>
      <c r="X13" s="4" t="str">
        <f t="shared" si="6"/>
        <v>2</v>
      </c>
      <c r="Y13" s="4">
        <f t="shared" si="7"/>
        <v>4</v>
      </c>
      <c r="Z13" s="1" t="str">
        <f t="shared" si="8"/>
        <v>COMPLEXIDADE 1</v>
      </c>
    </row>
    <row r="14" spans="1:26" ht="30.75">
      <c r="A14" t="s">
        <v>62</v>
      </c>
      <c r="B14" s="1" t="s">
        <v>1354</v>
      </c>
      <c r="C14" s="4">
        <f>COUNTIF(TAREFAS!B:B,$A14)</f>
        <v>4</v>
      </c>
      <c r="D14" s="4" t="str">
        <f>VLOOKUP($A14,PROJETOS!$B:$Z,4,FALSE)</f>
        <v>Fabricio</v>
      </c>
      <c r="E14" s="4">
        <f>VLOOKUP($A14,PROJETOS!$B:$Z,5,FALSE)</f>
        <v>1</v>
      </c>
      <c r="F14" s="79">
        <f>VLOOKUP($A14,PROJETOS!$B:$Z,8,FALSE)</f>
        <v>45351</v>
      </c>
      <c r="G14" s="79">
        <f>VLOOKUP($A14,PROJETOS!$B:$Z,9,FALSE)</f>
        <v>45359</v>
      </c>
      <c r="H14" s="4">
        <v>6</v>
      </c>
      <c r="I14" s="79">
        <f ca="1">VLOOKUP($A14,PROJETOS!$B:$Z,10,FALSE)</f>
        <v>45351</v>
      </c>
      <c r="J14" s="79" t="str">
        <f ca="1">VLOOKUP($A14,PROJETOS!$B:$Z,11,FALSE)</f>
        <v>Em andamento</v>
      </c>
      <c r="K14" s="4">
        <v>5</v>
      </c>
      <c r="L14" s="81">
        <f ca="1">VLOOKUP($A14,PROJETOS!$B:$Z,18,FALSE)</f>
        <v>0.5</v>
      </c>
      <c r="M14" s="4" t="s">
        <v>1355</v>
      </c>
      <c r="N14" s="4" t="s">
        <v>1356</v>
      </c>
      <c r="O14" s="4" t="s">
        <v>1357</v>
      </c>
      <c r="P14" s="4" t="str">
        <f t="shared" si="0"/>
        <v>4</v>
      </c>
      <c r="Q14" s="4" t="str">
        <f t="shared" si="1"/>
        <v>3</v>
      </c>
      <c r="R14" s="4" t="str">
        <f t="shared" si="2"/>
        <v>4</v>
      </c>
      <c r="S14" s="4">
        <f t="shared" si="3"/>
        <v>48</v>
      </c>
      <c r="T14" s="1" t="str">
        <f t="shared" si="4"/>
        <v>PRIORIDADE 2</v>
      </c>
      <c r="U14" s="1" t="s">
        <v>1358</v>
      </c>
      <c r="V14" s="1" t="s">
        <v>1359</v>
      </c>
      <c r="W14" s="4" t="str">
        <f t="shared" si="5"/>
        <v>2</v>
      </c>
      <c r="X14" s="4" t="str">
        <f t="shared" si="6"/>
        <v>2</v>
      </c>
      <c r="Y14" s="4">
        <f t="shared" si="7"/>
        <v>4</v>
      </c>
      <c r="Z14" s="1" t="str">
        <f t="shared" si="8"/>
        <v>COMPLEXIDADE 1</v>
      </c>
    </row>
    <row r="15" spans="1:26" ht="30.75">
      <c r="A15" t="s">
        <v>64</v>
      </c>
      <c r="B15" s="1" t="s">
        <v>1360</v>
      </c>
      <c r="C15" s="4">
        <f>COUNTIF(TAREFAS!B:B,$A15)</f>
        <v>4</v>
      </c>
      <c r="D15" s="4" t="str">
        <f>VLOOKUP($A15,PROJETOS!$B:$Z,4,FALSE)</f>
        <v>Fabricio</v>
      </c>
      <c r="E15" s="4">
        <f>VLOOKUP($A15,PROJETOS!$B:$Z,5,FALSE)</f>
        <v>1</v>
      </c>
      <c r="F15" s="79">
        <f>VLOOKUP($A15,PROJETOS!$B:$Z,8,FALSE)</f>
        <v>45369</v>
      </c>
      <c r="G15" s="79">
        <f>VLOOKUP($A15,PROJETOS!$B:$Z,9,FALSE)</f>
        <v>45422</v>
      </c>
      <c r="H15" s="4">
        <v>35</v>
      </c>
      <c r="I15" s="79">
        <f ca="1">VLOOKUP($A15,PROJETOS!$B:$Z,10,FALSE)</f>
        <v>45369</v>
      </c>
      <c r="J15" s="79" t="str">
        <f ca="1">VLOOKUP($A15,PROJETOS!$B:$Z,11,FALSE)</f>
        <v>Em andamento</v>
      </c>
      <c r="K15" s="4">
        <v>5</v>
      </c>
      <c r="L15" s="81">
        <f ca="1">VLOOKUP($A15,PROJETOS!$B:$Z,18,FALSE)</f>
        <v>0.75</v>
      </c>
      <c r="M15" s="4" t="s">
        <v>1361</v>
      </c>
      <c r="N15" s="4" t="s">
        <v>1356</v>
      </c>
      <c r="O15" s="4" t="s">
        <v>1362</v>
      </c>
      <c r="P15" s="4" t="str">
        <f t="shared" si="0"/>
        <v>3</v>
      </c>
      <c r="Q15" s="4" t="str">
        <f t="shared" si="1"/>
        <v>3</v>
      </c>
      <c r="R15" s="4" t="str">
        <f t="shared" si="2"/>
        <v>3</v>
      </c>
      <c r="S15" s="4">
        <f t="shared" si="3"/>
        <v>27</v>
      </c>
      <c r="T15" s="1" t="str">
        <f t="shared" si="4"/>
        <v>PRIORIDADE 2</v>
      </c>
      <c r="U15" s="1" t="s">
        <v>1358</v>
      </c>
      <c r="V15" s="1" t="s">
        <v>1359</v>
      </c>
      <c r="W15" s="4" t="str">
        <f t="shared" si="5"/>
        <v>2</v>
      </c>
      <c r="X15" s="4" t="str">
        <f t="shared" si="6"/>
        <v>2</v>
      </c>
      <c r="Y15" s="4">
        <f t="shared" si="7"/>
        <v>4</v>
      </c>
      <c r="Z15" s="1" t="str">
        <f t="shared" si="8"/>
        <v>COMPLEXIDADE 1</v>
      </c>
    </row>
    <row r="16" spans="1:26" ht="30.75">
      <c r="A16" t="s">
        <v>65</v>
      </c>
      <c r="B16" s="1" t="s">
        <v>1354</v>
      </c>
      <c r="C16" s="4">
        <f>COUNTIF(TAREFAS!B:B,$A16)</f>
        <v>4</v>
      </c>
      <c r="D16" s="4" t="str">
        <f>VLOOKUP($A16,PROJETOS!$B:$Z,4,FALSE)</f>
        <v>Evandro</v>
      </c>
      <c r="E16" s="4">
        <f>VLOOKUP($A16,PROJETOS!$B:$Z,5,FALSE)</f>
        <v>1</v>
      </c>
      <c r="F16" s="79">
        <f>VLOOKUP($A16,PROJETOS!$B:$Z,8,FALSE)</f>
        <v>45256</v>
      </c>
      <c r="G16" s="79">
        <f>VLOOKUP($A16,PROJETOS!$B:$Z,9,FALSE)</f>
        <v>45397</v>
      </c>
      <c r="H16" s="4">
        <v>9</v>
      </c>
      <c r="I16" s="79">
        <f ca="1">VLOOKUP($A16,PROJETOS!$B:$Z,10,FALSE)</f>
        <v>45256</v>
      </c>
      <c r="J16" s="79">
        <f ca="1">VLOOKUP($A16,PROJETOS!$B:$Z,11,FALSE)</f>
        <v>45394</v>
      </c>
      <c r="K16" s="4">
        <v>9</v>
      </c>
      <c r="L16" s="81">
        <f ca="1">VLOOKUP($A16,PROJETOS!$B:$Z,18,FALSE)</f>
        <v>1</v>
      </c>
      <c r="M16" s="4" t="s">
        <v>1355</v>
      </c>
      <c r="N16" s="4" t="s">
        <v>1356</v>
      </c>
      <c r="O16" s="4" t="s">
        <v>1357</v>
      </c>
      <c r="P16" s="4" t="str">
        <f t="shared" si="0"/>
        <v>4</v>
      </c>
      <c r="Q16" s="4" t="str">
        <f t="shared" si="1"/>
        <v>3</v>
      </c>
      <c r="R16" s="4" t="str">
        <f t="shared" si="2"/>
        <v>4</v>
      </c>
      <c r="S16" s="4">
        <f t="shared" si="3"/>
        <v>48</v>
      </c>
      <c r="T16" s="1" t="str">
        <f t="shared" si="4"/>
        <v>PRIORIDADE 2</v>
      </c>
      <c r="U16" s="1" t="s">
        <v>1358</v>
      </c>
      <c r="V16" s="1" t="s">
        <v>1359</v>
      </c>
      <c r="W16" s="4" t="str">
        <f t="shared" si="5"/>
        <v>2</v>
      </c>
      <c r="X16" s="4" t="str">
        <f t="shared" si="6"/>
        <v>2</v>
      </c>
      <c r="Y16" s="4">
        <f t="shared" si="7"/>
        <v>4</v>
      </c>
      <c r="Z16" s="1" t="str">
        <f t="shared" si="8"/>
        <v>COMPLEXIDADE 1</v>
      </c>
    </row>
    <row r="17" spans="1:26" ht="30.75">
      <c r="A17" t="s">
        <v>67</v>
      </c>
      <c r="B17" s="1" t="s">
        <v>1354</v>
      </c>
      <c r="C17" s="4">
        <f>COUNTIF(TAREFAS!B:B,$A17)</f>
        <v>4</v>
      </c>
      <c r="D17" s="4" t="str">
        <f>VLOOKUP($A17,PROJETOS!$B:$Z,4,FALSE)</f>
        <v>Fabricio</v>
      </c>
      <c r="E17" s="4">
        <f>VLOOKUP($A17,PROJETOS!$B:$Z,5,FALSE)</f>
        <v>1</v>
      </c>
      <c r="F17" s="79">
        <f>VLOOKUP($A17,PROJETOS!$B:$Z,8,FALSE)</f>
        <v>45287</v>
      </c>
      <c r="G17" s="79">
        <f>VLOOKUP($A17,PROJETOS!$B:$Z,9,FALSE)</f>
        <v>45301</v>
      </c>
      <c r="H17" s="4">
        <v>10</v>
      </c>
      <c r="I17" s="79">
        <f ca="1">VLOOKUP($A17,PROJETOS!$B:$Z,10,FALSE)</f>
        <v>45306</v>
      </c>
      <c r="J17" s="79" t="str">
        <f ca="1">VLOOKUP($A17,PROJETOS!$B:$Z,11,FALSE)</f>
        <v>Em andamento</v>
      </c>
      <c r="K17" s="4">
        <v>1</v>
      </c>
      <c r="L17" s="81">
        <f ca="1">VLOOKUP($A17,PROJETOS!$B:$Z,18,FALSE)</f>
        <v>0</v>
      </c>
      <c r="M17" s="4" t="s">
        <v>1355</v>
      </c>
      <c r="N17" s="4" t="s">
        <v>1356</v>
      </c>
      <c r="O17" s="4" t="s">
        <v>1357</v>
      </c>
      <c r="P17" s="4" t="str">
        <f t="shared" si="0"/>
        <v>4</v>
      </c>
      <c r="Q17" s="4" t="str">
        <f t="shared" si="1"/>
        <v>3</v>
      </c>
      <c r="R17" s="4" t="str">
        <f t="shared" si="2"/>
        <v>4</v>
      </c>
      <c r="S17" s="4">
        <f t="shared" si="3"/>
        <v>48</v>
      </c>
      <c r="T17" s="1" t="str">
        <f t="shared" si="4"/>
        <v>PRIORIDADE 2</v>
      </c>
      <c r="U17" s="1" t="s">
        <v>1358</v>
      </c>
      <c r="V17" s="1" t="s">
        <v>1359</v>
      </c>
      <c r="W17" s="4" t="str">
        <f t="shared" si="5"/>
        <v>2</v>
      </c>
      <c r="X17" s="4" t="str">
        <f t="shared" si="6"/>
        <v>2</v>
      </c>
      <c r="Y17" s="4">
        <f t="shared" si="7"/>
        <v>4</v>
      </c>
      <c r="Z17" s="1" t="str">
        <f t="shared" si="8"/>
        <v>COMPLEXIDADE 1</v>
      </c>
    </row>
    <row r="18" spans="1:26" ht="30.75">
      <c r="A18" t="s">
        <v>69</v>
      </c>
      <c r="B18" s="1" t="s">
        <v>1354</v>
      </c>
      <c r="C18" s="4">
        <f>COUNTIF(TAREFAS!B:B,$A18)</f>
        <v>4</v>
      </c>
      <c r="D18" s="4" t="str">
        <f>VLOOKUP($A18,PROJETOS!$B:$Z,4,FALSE)</f>
        <v>Evandro</v>
      </c>
      <c r="E18" s="4">
        <f>VLOOKUP($A18,PROJETOS!$B:$Z,5,FALSE)</f>
        <v>1</v>
      </c>
      <c r="F18" s="79">
        <f>VLOOKUP($A18,PROJETOS!$B:$Z,8,FALSE)</f>
        <v>45328</v>
      </c>
      <c r="G18" s="79">
        <f>VLOOKUP($A18,PROJETOS!$B:$Z,9,FALSE)</f>
        <v>45392</v>
      </c>
      <c r="H18" s="4">
        <v>16</v>
      </c>
      <c r="I18" s="79">
        <f ca="1">VLOOKUP($A18,PROJETOS!$B:$Z,10,FALSE)</f>
        <v>45328</v>
      </c>
      <c r="J18" s="79" t="str">
        <f ca="1">VLOOKUP($A18,PROJETOS!$B:$Z,11,FALSE)</f>
        <v>Em andamento</v>
      </c>
      <c r="K18" s="4">
        <v>16</v>
      </c>
      <c r="L18" s="81">
        <f ca="1">VLOOKUP($A18,PROJETOS!$B:$Z,18,FALSE)</f>
        <v>0.75</v>
      </c>
      <c r="M18" s="4" t="s">
        <v>1355</v>
      </c>
      <c r="N18" s="4" t="s">
        <v>1356</v>
      </c>
      <c r="O18" s="4" t="s">
        <v>1357</v>
      </c>
      <c r="P18" s="4" t="str">
        <f t="shared" si="0"/>
        <v>4</v>
      </c>
      <c r="Q18" s="4" t="str">
        <f t="shared" si="1"/>
        <v>3</v>
      </c>
      <c r="R18" s="4" t="str">
        <f t="shared" si="2"/>
        <v>4</v>
      </c>
      <c r="S18" s="4">
        <f t="shared" si="3"/>
        <v>48</v>
      </c>
      <c r="T18" s="1" t="str">
        <f t="shared" si="4"/>
        <v>PRIORIDADE 2</v>
      </c>
      <c r="U18" s="1" t="s">
        <v>1358</v>
      </c>
      <c r="V18" s="1" t="s">
        <v>1359</v>
      </c>
      <c r="W18" s="4" t="str">
        <f t="shared" si="5"/>
        <v>2</v>
      </c>
      <c r="X18" s="4" t="str">
        <f t="shared" si="6"/>
        <v>2</v>
      </c>
      <c r="Y18" s="4">
        <f t="shared" si="7"/>
        <v>4</v>
      </c>
      <c r="Z18" s="1" t="str">
        <f t="shared" si="8"/>
        <v>COMPLEXIDADE 1</v>
      </c>
    </row>
    <row r="19" spans="1:26" ht="30.75">
      <c r="A19" t="s">
        <v>70</v>
      </c>
      <c r="B19" s="1" t="s">
        <v>1354</v>
      </c>
      <c r="C19" s="4">
        <f>COUNTIF(TAREFAS!B:B,$A19)</f>
        <v>4</v>
      </c>
      <c r="D19" s="4" t="str">
        <f>VLOOKUP($A19,PROJETOS!$B:$Z,4,FALSE)</f>
        <v>Evandro</v>
      </c>
      <c r="E19" s="4">
        <f>VLOOKUP($A19,PROJETOS!$B:$Z,5,FALSE)</f>
        <v>1</v>
      </c>
      <c r="F19" s="79">
        <f>VLOOKUP($A19,PROJETOS!$B:$Z,8,FALSE)</f>
        <v>45385</v>
      </c>
      <c r="G19" s="79">
        <f>VLOOKUP($A19,PROJETOS!$B:$Z,9,FALSE)</f>
        <v>45413</v>
      </c>
      <c r="H19" s="4">
        <v>18</v>
      </c>
      <c r="I19" s="79">
        <f ca="1">VLOOKUP($A19,PROJETOS!$B:$Z,10,FALSE)</f>
        <v>45385</v>
      </c>
      <c r="J19" s="79">
        <f ca="1">VLOOKUP($A19,PROJETOS!$B:$Z,11,FALSE)</f>
        <v>45411</v>
      </c>
      <c r="K19" s="4">
        <v>18</v>
      </c>
      <c r="L19" s="81">
        <f ca="1">VLOOKUP($A19,PROJETOS!$B:$Z,18,FALSE)</f>
        <v>1</v>
      </c>
      <c r="M19" s="4" t="s">
        <v>1355</v>
      </c>
      <c r="N19" s="4" t="s">
        <v>1356</v>
      </c>
      <c r="O19" s="4" t="s">
        <v>1357</v>
      </c>
      <c r="P19" s="4" t="str">
        <f t="shared" si="0"/>
        <v>4</v>
      </c>
      <c r="Q19" s="4" t="str">
        <f t="shared" si="1"/>
        <v>3</v>
      </c>
      <c r="R19" s="4" t="str">
        <f t="shared" si="2"/>
        <v>4</v>
      </c>
      <c r="S19" s="4">
        <f t="shared" si="3"/>
        <v>48</v>
      </c>
      <c r="T19" s="1" t="str">
        <f t="shared" si="4"/>
        <v>PRIORIDADE 2</v>
      </c>
      <c r="U19" s="1" t="s">
        <v>1358</v>
      </c>
      <c r="V19" s="1" t="s">
        <v>1359</v>
      </c>
      <c r="W19" s="4" t="str">
        <f t="shared" si="5"/>
        <v>2</v>
      </c>
      <c r="X19" s="4" t="str">
        <f t="shared" si="6"/>
        <v>2</v>
      </c>
      <c r="Y19" s="4">
        <f t="shared" si="7"/>
        <v>4</v>
      </c>
      <c r="Z19" s="1" t="str">
        <f t="shared" si="8"/>
        <v>COMPLEXIDADE 1</v>
      </c>
    </row>
    <row r="20" spans="1:26" ht="30.75">
      <c r="A20" t="s">
        <v>72</v>
      </c>
      <c r="B20" s="1" t="s">
        <v>1354</v>
      </c>
      <c r="C20" s="4">
        <f>COUNTIF(TAREFAS!B:B,$A20)</f>
        <v>4</v>
      </c>
      <c r="D20" s="4" t="str">
        <f>VLOOKUP($A20,PROJETOS!$B:$Z,4,FALSE)</f>
        <v>Evandro</v>
      </c>
      <c r="E20" s="4">
        <f>VLOOKUP($A20,PROJETOS!$B:$Z,5,FALSE)</f>
        <v>1</v>
      </c>
      <c r="F20" s="79">
        <f>VLOOKUP($A20,PROJETOS!$B:$Z,8,FALSE)</f>
        <v>45385</v>
      </c>
      <c r="G20" s="79">
        <f>VLOOKUP($A20,PROJETOS!$B:$Z,9,FALSE)</f>
        <v>45441</v>
      </c>
      <c r="H20" s="4">
        <v>13</v>
      </c>
      <c r="I20" s="79">
        <f ca="1">VLOOKUP($A20,PROJETOS!$B:$Z,10,FALSE)</f>
        <v>45385</v>
      </c>
      <c r="J20" s="79">
        <f ca="1">VLOOKUP($A20,PROJETOS!$B:$Z,11,FALSE)</f>
        <v>45752</v>
      </c>
      <c r="K20" s="4">
        <v>13</v>
      </c>
      <c r="L20" s="81">
        <f ca="1">VLOOKUP($A20,PROJETOS!$B:$Z,18,FALSE)</f>
        <v>1</v>
      </c>
      <c r="M20" s="4" t="s">
        <v>1355</v>
      </c>
      <c r="N20" s="4" t="s">
        <v>1356</v>
      </c>
      <c r="O20" s="4" t="s">
        <v>1357</v>
      </c>
      <c r="P20" s="4" t="str">
        <f t="shared" si="0"/>
        <v>4</v>
      </c>
      <c r="Q20" s="4" t="str">
        <f t="shared" si="1"/>
        <v>3</v>
      </c>
      <c r="R20" s="4" t="str">
        <f t="shared" si="2"/>
        <v>4</v>
      </c>
      <c r="S20" s="4">
        <f t="shared" si="3"/>
        <v>48</v>
      </c>
      <c r="T20" s="1" t="str">
        <f t="shared" si="4"/>
        <v>PRIORIDADE 2</v>
      </c>
      <c r="U20" s="1" t="s">
        <v>1358</v>
      </c>
      <c r="V20" s="1" t="s">
        <v>1359</v>
      </c>
      <c r="W20" s="4" t="str">
        <f t="shared" si="5"/>
        <v>2</v>
      </c>
      <c r="X20" s="4" t="str">
        <f t="shared" si="6"/>
        <v>2</v>
      </c>
      <c r="Y20" s="4">
        <f t="shared" si="7"/>
        <v>4</v>
      </c>
      <c r="Z20" s="1" t="str">
        <f t="shared" si="8"/>
        <v>COMPLEXIDADE 1</v>
      </c>
    </row>
    <row r="21" spans="1:26" ht="30.75">
      <c r="A21" t="s">
        <v>73</v>
      </c>
      <c r="B21" s="1" t="s">
        <v>1360</v>
      </c>
      <c r="C21" s="4">
        <f>COUNTIF(TAREFAS!B:B,$A21)</f>
        <v>4</v>
      </c>
      <c r="D21" s="4" t="str">
        <f>VLOOKUP($A21,PROJETOS!$B:$Z,4,FALSE)</f>
        <v>Fabricio</v>
      </c>
      <c r="E21" s="4">
        <f>VLOOKUP($A21,PROJETOS!$B:$Z,5,FALSE)</f>
        <v>1</v>
      </c>
      <c r="F21" s="79">
        <f>VLOOKUP($A21,PROJETOS!$B:$Z,8,FALSE)</f>
        <v>45390</v>
      </c>
      <c r="G21" s="79">
        <f>VLOOKUP($A21,PROJETOS!$B:$Z,9,FALSE)</f>
        <v>45432</v>
      </c>
      <c r="H21" s="4">
        <v>27</v>
      </c>
      <c r="I21" s="79">
        <f ca="1">VLOOKUP($A21,PROJETOS!$B:$Z,10,FALSE)</f>
        <v>45390</v>
      </c>
      <c r="J21" s="79">
        <f ca="1">VLOOKUP($A21,PROJETOS!$B:$Z,11,FALSE)</f>
        <v>45424</v>
      </c>
      <c r="K21" s="4">
        <v>26</v>
      </c>
      <c r="L21" s="81">
        <f ca="1">VLOOKUP($A21,PROJETOS!$B:$Z,18,FALSE)</f>
        <v>1</v>
      </c>
      <c r="M21" s="4" t="s">
        <v>1361</v>
      </c>
      <c r="N21" s="4" t="s">
        <v>1356</v>
      </c>
      <c r="O21" s="4" t="s">
        <v>1362</v>
      </c>
      <c r="P21" s="4" t="str">
        <f t="shared" si="0"/>
        <v>3</v>
      </c>
      <c r="Q21" s="4" t="str">
        <f t="shared" si="1"/>
        <v>3</v>
      </c>
      <c r="R21" s="4" t="str">
        <f t="shared" si="2"/>
        <v>3</v>
      </c>
      <c r="S21" s="4">
        <f t="shared" si="3"/>
        <v>27</v>
      </c>
      <c r="T21" s="1" t="str">
        <f t="shared" si="4"/>
        <v>PRIORIDADE 2</v>
      </c>
      <c r="U21" s="1" t="s">
        <v>1358</v>
      </c>
      <c r="V21" s="1" t="s">
        <v>1359</v>
      </c>
      <c r="W21" s="4" t="str">
        <f t="shared" si="5"/>
        <v>2</v>
      </c>
      <c r="X21" s="4" t="str">
        <f t="shared" si="6"/>
        <v>2</v>
      </c>
      <c r="Y21" s="4">
        <f t="shared" si="7"/>
        <v>4</v>
      </c>
      <c r="Z21" s="1" t="str">
        <f t="shared" si="8"/>
        <v>COMPLEXIDADE 1</v>
      </c>
    </row>
    <row r="22" spans="1:26" ht="30.75">
      <c r="A22" t="s">
        <v>75</v>
      </c>
      <c r="B22" s="1" t="s">
        <v>1354</v>
      </c>
      <c r="C22" s="4">
        <f>COUNTIF(TAREFAS!B:B,$A22)</f>
        <v>4</v>
      </c>
      <c r="D22" s="4" t="str">
        <f>VLOOKUP($A22,PROJETOS!$B:$Z,4,FALSE)</f>
        <v>Fabricio</v>
      </c>
      <c r="E22" s="4">
        <f>VLOOKUP($A22,PROJETOS!$B:$Z,5,FALSE)</f>
        <v>1</v>
      </c>
      <c r="F22" s="79">
        <f>VLOOKUP($A22,PROJETOS!$B:$Z,8,FALSE)</f>
        <v>45337</v>
      </c>
      <c r="G22" s="79">
        <f>VLOOKUP($A22,PROJETOS!$B:$Z,9,FALSE)</f>
        <v>45386</v>
      </c>
      <c r="H22" s="4">
        <v>25</v>
      </c>
      <c r="I22" s="79">
        <f ca="1">VLOOKUP($A22,PROJETOS!$B:$Z,10,FALSE)</f>
        <v>45337</v>
      </c>
      <c r="J22" s="79">
        <f ca="1">VLOOKUP($A22,PROJETOS!$B:$Z,11,FALSE)</f>
        <v>45384</v>
      </c>
      <c r="K22" s="4">
        <v>25</v>
      </c>
      <c r="L22" s="81">
        <f ca="1">VLOOKUP($A22,PROJETOS!$B:$Z,18,FALSE)</f>
        <v>1</v>
      </c>
      <c r="M22" s="4" t="s">
        <v>1355</v>
      </c>
      <c r="N22" s="4" t="s">
        <v>1356</v>
      </c>
      <c r="O22" s="4" t="s">
        <v>1357</v>
      </c>
      <c r="P22" s="4" t="str">
        <f t="shared" si="0"/>
        <v>4</v>
      </c>
      <c r="Q22" s="4" t="str">
        <f t="shared" si="1"/>
        <v>3</v>
      </c>
      <c r="R22" s="4" t="str">
        <f t="shared" si="2"/>
        <v>4</v>
      </c>
      <c r="S22" s="4">
        <f t="shared" si="3"/>
        <v>48</v>
      </c>
      <c r="T22" s="1" t="str">
        <f t="shared" si="4"/>
        <v>PRIORIDADE 2</v>
      </c>
      <c r="U22" s="1" t="s">
        <v>1358</v>
      </c>
      <c r="V22" s="1" t="s">
        <v>1359</v>
      </c>
      <c r="W22" s="4" t="str">
        <f t="shared" si="5"/>
        <v>2</v>
      </c>
      <c r="X22" s="4" t="str">
        <f t="shared" si="6"/>
        <v>2</v>
      </c>
      <c r="Y22" s="4">
        <f t="shared" si="7"/>
        <v>4</v>
      </c>
      <c r="Z22" s="1" t="str">
        <f t="shared" si="8"/>
        <v>COMPLEXIDADE 1</v>
      </c>
    </row>
    <row r="23" spans="1:26" ht="30.75">
      <c r="A23" t="s">
        <v>77</v>
      </c>
      <c r="B23" s="1" t="s">
        <v>1354</v>
      </c>
      <c r="C23" s="4">
        <f>COUNTIF(TAREFAS!B:B,$A23)</f>
        <v>4</v>
      </c>
      <c r="D23" s="4" t="str">
        <f>VLOOKUP($A23,PROJETOS!$B:$Z,4,FALSE)</f>
        <v>Evandro</v>
      </c>
      <c r="E23" s="4">
        <f>VLOOKUP($A23,PROJETOS!$B:$Z,5,FALSE)</f>
        <v>1</v>
      </c>
      <c r="F23" s="79">
        <f>VLOOKUP($A23,PROJETOS!$B:$Z,8,FALSE)</f>
        <v>45401</v>
      </c>
      <c r="G23" s="79">
        <f>VLOOKUP($A23,PROJETOS!$B:$Z,9,FALSE)</f>
        <v>45405</v>
      </c>
      <c r="H23" s="4">
        <v>3</v>
      </c>
      <c r="I23" s="79">
        <f ca="1">VLOOKUP($A23,PROJETOS!$B:$Z,10,FALSE)</f>
        <v>45401</v>
      </c>
      <c r="J23" s="79" t="str">
        <f ca="1">VLOOKUP($A23,PROJETOS!$B:$Z,11,FALSE)</f>
        <v>Em andamento</v>
      </c>
      <c r="K23" s="4">
        <v>2</v>
      </c>
      <c r="L23" s="81">
        <f ca="1">VLOOKUP($A23,PROJETOS!$B:$Z,18,FALSE)</f>
        <v>0.5</v>
      </c>
      <c r="M23" s="4" t="s">
        <v>1355</v>
      </c>
      <c r="N23" s="4" t="s">
        <v>1356</v>
      </c>
      <c r="O23" s="4" t="s">
        <v>1357</v>
      </c>
      <c r="P23" s="4" t="str">
        <f t="shared" si="0"/>
        <v>4</v>
      </c>
      <c r="Q23" s="4" t="str">
        <f t="shared" si="1"/>
        <v>3</v>
      </c>
      <c r="R23" s="4" t="str">
        <f t="shared" si="2"/>
        <v>4</v>
      </c>
      <c r="S23" s="4">
        <f t="shared" si="3"/>
        <v>48</v>
      </c>
      <c r="T23" s="1" t="str">
        <f t="shared" si="4"/>
        <v>PRIORIDADE 2</v>
      </c>
      <c r="U23" s="1" t="s">
        <v>1358</v>
      </c>
      <c r="V23" s="1" t="s">
        <v>1359</v>
      </c>
      <c r="W23" s="4" t="str">
        <f t="shared" si="5"/>
        <v>2</v>
      </c>
      <c r="X23" s="4" t="str">
        <f t="shared" si="6"/>
        <v>2</v>
      </c>
      <c r="Y23" s="4">
        <f t="shared" si="7"/>
        <v>4</v>
      </c>
      <c r="Z23" s="1" t="str">
        <f t="shared" si="8"/>
        <v>COMPLEXIDADE 1</v>
      </c>
    </row>
    <row r="24" spans="1:26" ht="30.75">
      <c r="A24" t="s">
        <v>26</v>
      </c>
      <c r="B24" s="1" t="s">
        <v>1354</v>
      </c>
      <c r="C24" s="4">
        <f>COUNTIF(TAREFAS!B:B,$A24)</f>
        <v>3</v>
      </c>
      <c r="D24" s="4" t="str">
        <f>VLOOKUP($A24,PROJETOS!$B:$Z,4,FALSE)</f>
        <v>Evandro</v>
      </c>
      <c r="E24" s="4">
        <f>VLOOKUP($A24,PROJETOS!$B:$Z,5,FALSE)</f>
        <v>1</v>
      </c>
      <c r="F24" s="79">
        <f>VLOOKUP($A24,PROJETOS!$B:$Z,8,FALSE)</f>
        <v>45231</v>
      </c>
      <c r="G24" s="79">
        <f>VLOOKUP($A24,PROJETOS!$B:$Z,9,FALSE)</f>
        <v>45245</v>
      </c>
      <c r="H24" s="4">
        <v>41</v>
      </c>
      <c r="I24" s="79">
        <f ca="1">VLOOKUP($A24,PROJETOS!$B:$Z,10,FALSE)</f>
        <v>45231</v>
      </c>
      <c r="J24" s="79">
        <f>VLOOKUP($A24,PROJETOS!$B:$Z,11,FALSE)</f>
        <v>45245</v>
      </c>
      <c r="K24" s="4">
        <v>46</v>
      </c>
      <c r="L24" s="81">
        <f ca="1">VLOOKUP($A24,PROJETOS!$B:$Z,18,FALSE)</f>
        <v>1</v>
      </c>
      <c r="M24" s="4" t="s">
        <v>1355</v>
      </c>
      <c r="N24" s="4" t="s">
        <v>1356</v>
      </c>
      <c r="O24" s="4" t="s">
        <v>1357</v>
      </c>
      <c r="P24" s="4" t="str">
        <f t="shared" si="0"/>
        <v>4</v>
      </c>
      <c r="Q24" s="4" t="str">
        <f t="shared" si="1"/>
        <v>3</v>
      </c>
      <c r="R24" s="4" t="str">
        <f t="shared" si="2"/>
        <v>4</v>
      </c>
      <c r="S24" s="4">
        <f t="shared" si="3"/>
        <v>48</v>
      </c>
      <c r="T24" s="1" t="str">
        <f t="shared" si="4"/>
        <v>PRIORIDADE 2</v>
      </c>
      <c r="U24" s="1" t="s">
        <v>1358</v>
      </c>
      <c r="V24" s="1" t="s">
        <v>1359</v>
      </c>
      <c r="W24" s="4" t="str">
        <f t="shared" si="5"/>
        <v>2</v>
      </c>
      <c r="X24" s="4" t="str">
        <f t="shared" si="6"/>
        <v>2</v>
      </c>
      <c r="Y24" s="4">
        <f t="shared" si="7"/>
        <v>4</v>
      </c>
      <c r="Z24" s="1" t="str">
        <f t="shared" si="8"/>
        <v>COMPLEXIDADE 1</v>
      </c>
    </row>
    <row r="25" spans="1:26" ht="30.75">
      <c r="A25" t="s">
        <v>79</v>
      </c>
      <c r="B25" s="1" t="s">
        <v>1354</v>
      </c>
      <c r="C25" s="4">
        <f>COUNTIF(TAREFAS!B:B,$A25)</f>
        <v>4</v>
      </c>
      <c r="D25" s="4" t="str">
        <f>VLOOKUP($A25,PROJETOS!$B:$Z,4,FALSE)</f>
        <v>Evandro</v>
      </c>
      <c r="E25" s="4">
        <f>VLOOKUP($A25,PROJETOS!$B:$Z,5,FALSE)</f>
        <v>1</v>
      </c>
      <c r="F25" s="79">
        <f>VLOOKUP($A25,PROJETOS!$B:$Z,8,FALSE)</f>
        <v>45404</v>
      </c>
      <c r="G25" s="79">
        <f>VLOOKUP($A25,PROJETOS!$B:$Z,9,FALSE)</f>
        <v>45407</v>
      </c>
      <c r="H25" s="4">
        <v>3</v>
      </c>
      <c r="I25" s="79">
        <f ca="1">VLOOKUP($A25,PROJETOS!$B:$Z,10,FALSE)</f>
        <v>45404</v>
      </c>
      <c r="J25" s="79" t="str">
        <f ca="1">VLOOKUP($A25,PROJETOS!$B:$Z,11,FALSE)</f>
        <v>Em andamento</v>
      </c>
      <c r="K25" s="4">
        <v>3</v>
      </c>
      <c r="L25" s="81">
        <f ca="1">VLOOKUP($A25,PROJETOS!$B:$Z,18,FALSE)</f>
        <v>0.5</v>
      </c>
      <c r="M25" s="4" t="s">
        <v>1355</v>
      </c>
      <c r="N25" s="4" t="s">
        <v>1356</v>
      </c>
      <c r="O25" s="4" t="s">
        <v>1357</v>
      </c>
      <c r="P25" s="4" t="str">
        <f t="shared" si="0"/>
        <v>4</v>
      </c>
      <c r="Q25" s="4" t="str">
        <f t="shared" si="1"/>
        <v>3</v>
      </c>
      <c r="R25" s="4" t="str">
        <f t="shared" si="2"/>
        <v>4</v>
      </c>
      <c r="S25" s="4">
        <f t="shared" si="3"/>
        <v>48</v>
      </c>
      <c r="T25" s="1" t="str">
        <f t="shared" si="4"/>
        <v>PRIORIDADE 2</v>
      </c>
      <c r="U25" s="1" t="s">
        <v>1358</v>
      </c>
      <c r="V25" s="1" t="s">
        <v>1359</v>
      </c>
      <c r="W25" s="4" t="str">
        <f t="shared" si="5"/>
        <v>2</v>
      </c>
      <c r="X25" s="4" t="str">
        <f t="shared" si="6"/>
        <v>2</v>
      </c>
      <c r="Y25" s="4">
        <f t="shared" si="7"/>
        <v>4</v>
      </c>
      <c r="Z25" s="1" t="str">
        <f t="shared" si="8"/>
        <v>COMPLEXIDADE 1</v>
      </c>
    </row>
    <row r="26" spans="1:26" ht="30.75">
      <c r="A26" t="s">
        <v>81</v>
      </c>
      <c r="B26" s="1" t="s">
        <v>1354</v>
      </c>
      <c r="C26" s="4">
        <f>COUNTIF(TAREFAS!B:B,$A26)</f>
        <v>4</v>
      </c>
      <c r="D26" s="4" t="str">
        <f>VLOOKUP($A26,PROJETOS!$B:$Z,4,FALSE)</f>
        <v>Evandro</v>
      </c>
      <c r="E26" s="4">
        <f>VLOOKUP($A26,PROJETOS!$B:$Z,5,FALSE)</f>
        <v>1</v>
      </c>
      <c r="F26" s="79">
        <f>VLOOKUP($A26,PROJETOS!$B:$Z,8,FALSE)</f>
        <v>45407</v>
      </c>
      <c r="G26" s="79">
        <f>VLOOKUP($A26,PROJETOS!$B:$Z,9,FALSE)</f>
        <v>45415</v>
      </c>
      <c r="H26" s="4">
        <v>5</v>
      </c>
      <c r="I26" s="79">
        <f ca="1">VLOOKUP($A26,PROJETOS!$B:$Z,10,FALSE)</f>
        <v>45407</v>
      </c>
      <c r="J26" s="79" t="str">
        <f ca="1">VLOOKUP($A26,PROJETOS!$B:$Z,11,FALSE)</f>
        <v>Em andamento</v>
      </c>
      <c r="K26" s="4">
        <v>4</v>
      </c>
      <c r="L26" s="81">
        <f ca="1">VLOOKUP($A26,PROJETOS!$B:$Z,18,FALSE)</f>
        <v>0.5</v>
      </c>
      <c r="M26" s="4" t="s">
        <v>1355</v>
      </c>
      <c r="N26" s="4" t="s">
        <v>1356</v>
      </c>
      <c r="O26" s="4" t="s">
        <v>1357</v>
      </c>
      <c r="P26" s="4" t="str">
        <f t="shared" si="0"/>
        <v>4</v>
      </c>
      <c r="Q26" s="4" t="str">
        <f t="shared" si="1"/>
        <v>3</v>
      </c>
      <c r="R26" s="4" t="str">
        <f t="shared" si="2"/>
        <v>4</v>
      </c>
      <c r="S26" s="4">
        <f t="shared" si="3"/>
        <v>48</v>
      </c>
      <c r="T26" s="1" t="str">
        <f t="shared" si="4"/>
        <v>PRIORIDADE 2</v>
      </c>
      <c r="U26" s="1" t="s">
        <v>1358</v>
      </c>
      <c r="V26" s="1" t="s">
        <v>1359</v>
      </c>
      <c r="W26" s="4" t="str">
        <f t="shared" si="5"/>
        <v>2</v>
      </c>
      <c r="X26" s="4" t="str">
        <f t="shared" si="6"/>
        <v>2</v>
      </c>
      <c r="Y26" s="4">
        <f t="shared" si="7"/>
        <v>4</v>
      </c>
      <c r="Z26" s="1" t="str">
        <f t="shared" si="8"/>
        <v>COMPLEXIDADE 1</v>
      </c>
    </row>
    <row r="27" spans="1:26" ht="30.75">
      <c r="A27" t="s">
        <v>83</v>
      </c>
      <c r="B27" s="1" t="s">
        <v>1354</v>
      </c>
      <c r="C27" s="4">
        <f>COUNTIF(TAREFAS!B:B,$A27)</f>
        <v>4</v>
      </c>
      <c r="D27" s="4" t="str">
        <f>VLOOKUP($A27,PROJETOS!$B:$Z,4,FALSE)</f>
        <v>Evandro</v>
      </c>
      <c r="E27" s="4">
        <f>VLOOKUP($A27,PROJETOS!$B:$Z,5,FALSE)</f>
        <v>1</v>
      </c>
      <c r="F27" s="79">
        <f>VLOOKUP($A27,PROJETOS!$B:$Z,8,FALSE)</f>
        <v>45414</v>
      </c>
      <c r="G27" s="79">
        <f>VLOOKUP($A27,PROJETOS!$B:$Z,9,FALSE)</f>
        <v>45420</v>
      </c>
      <c r="H27" s="4">
        <v>4</v>
      </c>
      <c r="I27" s="79">
        <f ca="1">VLOOKUP($A27,PROJETOS!$B:$Z,10,FALSE)</f>
        <v>45414</v>
      </c>
      <c r="J27" s="79" t="str">
        <f ca="1">VLOOKUP($A27,PROJETOS!$B:$Z,11,FALSE)</f>
        <v>Em andamento</v>
      </c>
      <c r="K27" s="4">
        <v>2</v>
      </c>
      <c r="L27" s="81">
        <f ca="1">VLOOKUP($A27,PROJETOS!$B:$Z,18,FALSE)</f>
        <v>0.5</v>
      </c>
      <c r="M27" s="4" t="s">
        <v>1355</v>
      </c>
      <c r="N27" s="4" t="s">
        <v>1356</v>
      </c>
      <c r="O27" s="4" t="s">
        <v>1357</v>
      </c>
      <c r="P27" s="4" t="str">
        <f t="shared" si="0"/>
        <v>4</v>
      </c>
      <c r="Q27" s="4" t="str">
        <f t="shared" si="1"/>
        <v>3</v>
      </c>
      <c r="R27" s="4" t="str">
        <f t="shared" si="2"/>
        <v>4</v>
      </c>
      <c r="S27" s="4">
        <f t="shared" si="3"/>
        <v>48</v>
      </c>
      <c r="T27" s="1" t="str">
        <f t="shared" si="4"/>
        <v>PRIORIDADE 2</v>
      </c>
      <c r="U27" s="1" t="s">
        <v>1358</v>
      </c>
      <c r="V27" s="1" t="s">
        <v>1359</v>
      </c>
      <c r="W27" s="4" t="str">
        <f t="shared" si="5"/>
        <v>2</v>
      </c>
      <c r="X27" s="4" t="str">
        <f t="shared" si="6"/>
        <v>2</v>
      </c>
      <c r="Y27" s="4">
        <f t="shared" si="7"/>
        <v>4</v>
      </c>
      <c r="Z27" s="1" t="str">
        <f t="shared" si="8"/>
        <v>COMPLEXIDADE 1</v>
      </c>
    </row>
    <row r="28" spans="1:26" ht="30.75">
      <c r="A28" t="s">
        <v>85</v>
      </c>
      <c r="B28" s="1" t="s">
        <v>1360</v>
      </c>
      <c r="C28" s="4">
        <f>COUNTIF(TAREFAS!B:B,$A28)</f>
        <v>1</v>
      </c>
      <c r="D28" s="4" t="str">
        <f>VLOOKUP($A28,PROJETOS!$B:$Z,4,FALSE)</f>
        <v>Fabricio</v>
      </c>
      <c r="E28" s="4">
        <f>VLOOKUP($A28,PROJETOS!$B:$Z,5,FALSE)</f>
        <v>1</v>
      </c>
      <c r="F28" s="79">
        <f>VLOOKUP($A28,PROJETOS!$B:$Z,8,FALSE)</f>
        <v>45407</v>
      </c>
      <c r="G28" s="79">
        <f>VLOOKUP($A28,PROJETOS!$B:$Z,9,FALSE)</f>
        <v>45412</v>
      </c>
      <c r="H28" s="4">
        <v>3</v>
      </c>
      <c r="I28" s="79">
        <f ca="1">VLOOKUP($A28,PROJETOS!$B:$Z,10,FALSE)</f>
        <v>45407</v>
      </c>
      <c r="J28" s="79">
        <f ca="1">VLOOKUP($A28,PROJETOS!$B:$Z,11,FALSE)</f>
        <v>45407</v>
      </c>
      <c r="K28" s="4">
        <v>1</v>
      </c>
      <c r="L28" s="81">
        <f ca="1">VLOOKUP($A28,PROJETOS!$B:$Z,18,FALSE)</f>
        <v>1</v>
      </c>
      <c r="M28" s="4" t="s">
        <v>1361</v>
      </c>
      <c r="N28" s="4" t="s">
        <v>1356</v>
      </c>
      <c r="O28" s="4" t="s">
        <v>1362</v>
      </c>
      <c r="P28" s="4" t="str">
        <f t="shared" si="0"/>
        <v>3</v>
      </c>
      <c r="Q28" s="4" t="str">
        <f t="shared" si="1"/>
        <v>3</v>
      </c>
      <c r="R28" s="4" t="str">
        <f t="shared" si="2"/>
        <v>3</v>
      </c>
      <c r="S28" s="4">
        <f t="shared" si="3"/>
        <v>27</v>
      </c>
      <c r="T28" s="1" t="str">
        <f t="shared" si="4"/>
        <v>PRIORIDADE 2</v>
      </c>
      <c r="U28" s="1" t="s">
        <v>1358</v>
      </c>
      <c r="V28" s="1" t="s">
        <v>1359</v>
      </c>
      <c r="W28" s="4" t="str">
        <f t="shared" si="5"/>
        <v>2</v>
      </c>
      <c r="X28" s="4" t="str">
        <f t="shared" si="6"/>
        <v>2</v>
      </c>
      <c r="Y28" s="4">
        <f t="shared" si="7"/>
        <v>4</v>
      </c>
      <c r="Z28" s="1" t="str">
        <f t="shared" si="8"/>
        <v>COMPLEXIDADE 1</v>
      </c>
    </row>
    <row r="29" spans="1:26" ht="30.75">
      <c r="A29" t="s">
        <v>87</v>
      </c>
      <c r="B29" s="1" t="s">
        <v>1354</v>
      </c>
      <c r="C29" s="4">
        <f>COUNTIF(TAREFAS!B:B,$A29)</f>
        <v>1</v>
      </c>
      <c r="D29" s="4" t="str">
        <f>VLOOKUP($A29,PROJETOS!$B:$Z,4,FALSE)</f>
        <v>Fabricio</v>
      </c>
      <c r="E29" s="4">
        <f>VLOOKUP($A29,PROJETOS!$B:$Z,5,FALSE)</f>
        <v>1</v>
      </c>
      <c r="F29" s="79">
        <f>VLOOKUP($A29,PROJETOS!$B:$Z,8,FALSE)</f>
        <v>45440</v>
      </c>
      <c r="G29" s="79">
        <f>VLOOKUP($A29,PROJETOS!$B:$Z,9,FALSE)</f>
        <v>45447</v>
      </c>
      <c r="H29" s="4">
        <v>5</v>
      </c>
      <c r="I29" s="79">
        <f ca="1">VLOOKUP($A29,PROJETOS!$B:$Z,10,FALSE)</f>
        <v>45440</v>
      </c>
      <c r="J29" s="79">
        <f ca="1">VLOOKUP($A29,PROJETOS!$B:$Z,11,FALSE)</f>
        <v>45440</v>
      </c>
      <c r="K29" s="4">
        <v>1</v>
      </c>
      <c r="L29" s="81">
        <f ca="1">VLOOKUP($A29,PROJETOS!$B:$Z,18,FALSE)</f>
        <v>1</v>
      </c>
      <c r="M29" s="4" t="s">
        <v>1355</v>
      </c>
      <c r="N29" s="4" t="s">
        <v>1356</v>
      </c>
      <c r="O29" s="4" t="s">
        <v>1357</v>
      </c>
      <c r="P29" s="4" t="str">
        <f t="shared" si="0"/>
        <v>4</v>
      </c>
      <c r="Q29" s="4" t="str">
        <f t="shared" si="1"/>
        <v>3</v>
      </c>
      <c r="R29" s="4" t="str">
        <f t="shared" si="2"/>
        <v>4</v>
      </c>
      <c r="S29" s="4">
        <f t="shared" si="3"/>
        <v>48</v>
      </c>
      <c r="T29" s="1" t="str">
        <f t="shared" si="4"/>
        <v>PRIORIDADE 2</v>
      </c>
      <c r="U29" s="1" t="s">
        <v>1358</v>
      </c>
      <c r="V29" s="1" t="s">
        <v>1359</v>
      </c>
      <c r="W29" s="4" t="str">
        <f t="shared" si="5"/>
        <v>2</v>
      </c>
      <c r="X29" s="4" t="str">
        <f t="shared" si="6"/>
        <v>2</v>
      </c>
      <c r="Y29" s="4">
        <f t="shared" si="7"/>
        <v>4</v>
      </c>
      <c r="Z29" s="1" t="str">
        <f t="shared" si="8"/>
        <v>COMPLEXIDADE 1</v>
      </c>
    </row>
    <row r="30" spans="1:26" ht="30.75">
      <c r="A30" t="s">
        <v>88</v>
      </c>
      <c r="B30" s="1" t="s">
        <v>1363</v>
      </c>
      <c r="C30" s="4">
        <f>COUNTIF(TAREFAS!B:B,$A30)</f>
        <v>2</v>
      </c>
      <c r="D30" s="4" t="str">
        <f>VLOOKUP($A30,PROJETOS!$B:$Z,4,FALSE)</f>
        <v>Fabricio</v>
      </c>
      <c r="E30" s="4">
        <f>VLOOKUP($A30,PROJETOS!$B:$Z,5,FALSE)</f>
        <v>1</v>
      </c>
      <c r="F30" s="79">
        <f>VLOOKUP($A30,PROJETOS!$B:$Z,8,FALSE)</f>
        <v>45415</v>
      </c>
      <c r="G30" s="79">
        <f>VLOOKUP($A30,PROJETOS!$B:$Z,9,FALSE)</f>
        <v>45440</v>
      </c>
      <c r="H30" s="4">
        <v>10</v>
      </c>
      <c r="I30" s="79">
        <f ca="1">VLOOKUP($A30,PROJETOS!$B:$Z,10,FALSE)</f>
        <v>45415</v>
      </c>
      <c r="J30" s="79">
        <f ca="1">VLOOKUP($A30,PROJETOS!$B:$Z,11,FALSE)</f>
        <v>45433</v>
      </c>
      <c r="K30" s="4">
        <v>17</v>
      </c>
      <c r="L30" s="81">
        <f ca="1">VLOOKUP($A30,PROJETOS!$B:$Z,18,FALSE)</f>
        <v>1</v>
      </c>
      <c r="M30" s="4" t="s">
        <v>1361</v>
      </c>
      <c r="N30" s="4" t="s">
        <v>1364</v>
      </c>
      <c r="O30" s="4" t="s">
        <v>1362</v>
      </c>
      <c r="P30" s="4" t="str">
        <f t="shared" si="0"/>
        <v>3</v>
      </c>
      <c r="Q30" s="4" t="str">
        <f t="shared" si="1"/>
        <v>4</v>
      </c>
      <c r="R30" s="4" t="str">
        <f t="shared" si="2"/>
        <v>3</v>
      </c>
      <c r="S30" s="4">
        <f t="shared" si="3"/>
        <v>36</v>
      </c>
      <c r="T30" s="1" t="str">
        <f t="shared" si="4"/>
        <v>PRIORIDADE 2</v>
      </c>
      <c r="U30" s="1" t="s">
        <v>1358</v>
      </c>
      <c r="V30" s="1" t="s">
        <v>1365</v>
      </c>
      <c r="W30" s="4" t="str">
        <f t="shared" si="5"/>
        <v>2</v>
      </c>
      <c r="X30" s="4" t="str">
        <f t="shared" si="6"/>
        <v>3</v>
      </c>
      <c r="Y30" s="4">
        <f t="shared" si="7"/>
        <v>6</v>
      </c>
      <c r="Z30" s="1" t="str">
        <f t="shared" si="8"/>
        <v>COMPLEXIDADE 2</v>
      </c>
    </row>
    <row r="31" spans="1:26" ht="30.75">
      <c r="A31" t="s">
        <v>89</v>
      </c>
      <c r="B31" s="1" t="s">
        <v>1363</v>
      </c>
      <c r="C31" s="4">
        <f>COUNTIF(TAREFAS!B:B,$A31)</f>
        <v>3</v>
      </c>
      <c r="D31" s="4" t="str">
        <f>VLOOKUP($A31,PROJETOS!$B:$Z,4,FALSE)</f>
        <v>Evandro</v>
      </c>
      <c r="E31" s="4">
        <f>VLOOKUP($A31,PROJETOS!$B:$Z,5,FALSE)</f>
        <v>1</v>
      </c>
      <c r="F31" s="79">
        <f>VLOOKUP($A31,PROJETOS!$B:$Z,8,FALSE)</f>
        <v>45415</v>
      </c>
      <c r="G31" s="79">
        <f>VLOOKUP($A31,PROJETOS!$B:$Z,9,FALSE)</f>
        <v>45439</v>
      </c>
      <c r="H31" s="4">
        <v>11</v>
      </c>
      <c r="I31" s="79">
        <f ca="1">VLOOKUP($A31,PROJETOS!$B:$Z,10,FALSE)</f>
        <v>45415</v>
      </c>
      <c r="J31" s="79">
        <f ca="1">VLOOKUP($A31,PROJETOS!$B:$Z,11,FALSE)</f>
        <v>45432</v>
      </c>
      <c r="K31" s="4">
        <v>11</v>
      </c>
      <c r="L31" s="81">
        <f ca="1">VLOOKUP($A31,PROJETOS!$B:$Z,18,FALSE)</f>
        <v>1</v>
      </c>
      <c r="M31" s="4" t="s">
        <v>1361</v>
      </c>
      <c r="N31" s="4" t="s">
        <v>1364</v>
      </c>
      <c r="O31" s="4" t="s">
        <v>1362</v>
      </c>
      <c r="P31" s="4" t="str">
        <f t="shared" si="0"/>
        <v>3</v>
      </c>
      <c r="Q31" s="4" t="str">
        <f t="shared" si="1"/>
        <v>4</v>
      </c>
      <c r="R31" s="4" t="str">
        <f t="shared" si="2"/>
        <v>3</v>
      </c>
      <c r="S31" s="4">
        <f t="shared" si="3"/>
        <v>36</v>
      </c>
      <c r="T31" s="1" t="str">
        <f t="shared" si="4"/>
        <v>PRIORIDADE 2</v>
      </c>
      <c r="U31" s="1" t="s">
        <v>1358</v>
      </c>
      <c r="V31" s="1" t="s">
        <v>1365</v>
      </c>
      <c r="W31" s="4" t="str">
        <f t="shared" si="5"/>
        <v>2</v>
      </c>
      <c r="X31" s="4" t="str">
        <f t="shared" si="6"/>
        <v>3</v>
      </c>
      <c r="Y31" s="4">
        <f t="shared" si="7"/>
        <v>6</v>
      </c>
      <c r="Z31" s="1" t="str">
        <f t="shared" si="8"/>
        <v>COMPLEXIDADE 2</v>
      </c>
    </row>
    <row r="32" spans="1:26" ht="30.75">
      <c r="A32" t="s">
        <v>91</v>
      </c>
      <c r="B32" s="1" t="s">
        <v>1363</v>
      </c>
      <c r="C32" s="4">
        <f>COUNTIF(TAREFAS!B:B,$A32)</f>
        <v>3</v>
      </c>
      <c r="D32" s="4" t="str">
        <f>VLOOKUP($A32,PROJETOS!$B:$Z,4,FALSE)</f>
        <v>Evandro</v>
      </c>
      <c r="E32" s="4">
        <f>VLOOKUP($A32,PROJETOS!$B:$Z,5,FALSE)</f>
        <v>1</v>
      </c>
      <c r="F32" s="79">
        <f>VLOOKUP($A32,PROJETOS!$B:$Z,8,FALSE)</f>
        <v>45423</v>
      </c>
      <c r="G32" s="79">
        <f>VLOOKUP($A32,PROJETOS!$B:$Z,9,FALSE)</f>
        <v>45436</v>
      </c>
      <c r="H32" s="4">
        <v>9</v>
      </c>
      <c r="I32" s="79">
        <f ca="1">VLOOKUP($A32,PROJETOS!$B:$Z,10,FALSE)</f>
        <v>45423</v>
      </c>
      <c r="J32" s="79" t="str">
        <f ca="1">VLOOKUP($A32,PROJETOS!$B:$Z,11,FALSE)</f>
        <v>Em andamento</v>
      </c>
      <c r="K32" s="4">
        <v>9</v>
      </c>
      <c r="L32" s="81">
        <f ca="1">VLOOKUP($A32,PROJETOS!$B:$Z,18,FALSE)</f>
        <v>0.66666666666666663</v>
      </c>
      <c r="M32" s="4" t="s">
        <v>1361</v>
      </c>
      <c r="N32" s="4" t="s">
        <v>1364</v>
      </c>
      <c r="O32" s="4" t="s">
        <v>1362</v>
      </c>
      <c r="P32" s="4" t="str">
        <f t="shared" si="0"/>
        <v>3</v>
      </c>
      <c r="Q32" s="4" t="str">
        <f t="shared" si="1"/>
        <v>4</v>
      </c>
      <c r="R32" s="4" t="str">
        <f t="shared" si="2"/>
        <v>3</v>
      </c>
      <c r="S32" s="4">
        <f t="shared" si="3"/>
        <v>36</v>
      </c>
      <c r="T32" s="1" t="str">
        <f t="shared" si="4"/>
        <v>PRIORIDADE 2</v>
      </c>
      <c r="U32" s="1" t="s">
        <v>1358</v>
      </c>
      <c r="V32" s="1" t="s">
        <v>1365</v>
      </c>
      <c r="W32" s="4" t="str">
        <f t="shared" si="5"/>
        <v>2</v>
      </c>
      <c r="X32" s="4" t="str">
        <f t="shared" si="6"/>
        <v>3</v>
      </c>
      <c r="Y32" s="4">
        <f t="shared" si="7"/>
        <v>6</v>
      </c>
      <c r="Z32" s="1" t="str">
        <f t="shared" si="8"/>
        <v>COMPLEXIDADE 2</v>
      </c>
    </row>
    <row r="33" spans="1:26" ht="30.75">
      <c r="A33" t="s">
        <v>92</v>
      </c>
      <c r="B33" s="1" t="s">
        <v>1354</v>
      </c>
      <c r="C33" s="4">
        <f>COUNTIF(TAREFAS!B:B,$A33)</f>
        <v>3</v>
      </c>
      <c r="D33" s="4" t="str">
        <f>VLOOKUP($A33,PROJETOS!$B:$Z,4,FALSE)</f>
        <v>Evandro</v>
      </c>
      <c r="E33" s="4">
        <f>VLOOKUP($A33,PROJETOS!$B:$Z,5,FALSE)</f>
        <v>1</v>
      </c>
      <c r="F33" s="79">
        <f>VLOOKUP($A33,PROJETOS!$B:$Z,8,FALSE)</f>
        <v>45436</v>
      </c>
      <c r="G33" s="79">
        <f>VLOOKUP($A33,PROJETOS!$B:$Z,9,FALSE)</f>
        <v>45449</v>
      </c>
      <c r="H33" s="4">
        <v>6.5</v>
      </c>
      <c r="I33" s="79">
        <f ca="1">VLOOKUP($A33,PROJETOS!$B:$Z,10,FALSE)</f>
        <v>45436</v>
      </c>
      <c r="J33" s="79">
        <f ca="1">VLOOKUP($A33,PROJETOS!$B:$Z,11,FALSE)</f>
        <v>45444</v>
      </c>
      <c r="K33" s="4">
        <v>6.5</v>
      </c>
      <c r="L33" s="81">
        <f ca="1">VLOOKUP($A33,PROJETOS!$B:$Z,18,FALSE)</f>
        <v>1</v>
      </c>
      <c r="M33" s="4" t="s">
        <v>1355</v>
      </c>
      <c r="N33" s="4" t="s">
        <v>1356</v>
      </c>
      <c r="O33" s="4" t="s">
        <v>1357</v>
      </c>
      <c r="P33" s="4" t="str">
        <f t="shared" si="0"/>
        <v>4</v>
      </c>
      <c r="Q33" s="4" t="str">
        <f t="shared" si="1"/>
        <v>3</v>
      </c>
      <c r="R33" s="4" t="str">
        <f t="shared" si="2"/>
        <v>4</v>
      </c>
      <c r="S33" s="4">
        <f t="shared" si="3"/>
        <v>48</v>
      </c>
      <c r="T33" s="1" t="str">
        <f t="shared" si="4"/>
        <v>PRIORIDADE 2</v>
      </c>
      <c r="U33" s="1" t="s">
        <v>1358</v>
      </c>
      <c r="V33" s="1" t="s">
        <v>1359</v>
      </c>
      <c r="W33" s="4" t="str">
        <f t="shared" si="5"/>
        <v>2</v>
      </c>
      <c r="X33" s="4" t="str">
        <f t="shared" si="6"/>
        <v>2</v>
      </c>
      <c r="Y33" s="4">
        <f t="shared" si="7"/>
        <v>4</v>
      </c>
      <c r="Z33" s="1" t="str">
        <f t="shared" si="8"/>
        <v>COMPLEXIDADE 1</v>
      </c>
    </row>
    <row r="34" spans="1:26" ht="30.75">
      <c r="A34" t="s">
        <v>94</v>
      </c>
      <c r="B34" s="1" t="s">
        <v>1354</v>
      </c>
      <c r="C34" s="4">
        <f>COUNTIF(TAREFAS!B:B,$A34)</f>
        <v>4</v>
      </c>
      <c r="D34" s="4" t="str">
        <f>VLOOKUP($A34,PROJETOS!$B:$Z,4,FALSE)</f>
        <v>Evandro</v>
      </c>
      <c r="E34" s="4">
        <f>VLOOKUP($A34,PROJETOS!$B:$Z,5,FALSE)</f>
        <v>1</v>
      </c>
      <c r="F34" s="79">
        <f>VLOOKUP($A34,PROJETOS!$B:$Z,8,FALSE)</f>
        <v>45441</v>
      </c>
      <c r="G34" s="79">
        <f>VLOOKUP($A34,PROJETOS!$B:$Z,9,FALSE)</f>
        <v>45455</v>
      </c>
      <c r="H34" s="4">
        <v>9</v>
      </c>
      <c r="I34" s="79">
        <f ca="1">VLOOKUP($A34,PROJETOS!$B:$Z,10,FALSE)</f>
        <v>45441</v>
      </c>
      <c r="J34" s="79" t="str">
        <f ca="1">VLOOKUP($A34,PROJETOS!$B:$Z,11,FALSE)</f>
        <v>Em andamento</v>
      </c>
      <c r="K34" s="4">
        <v>1</v>
      </c>
      <c r="L34" s="81">
        <f ca="1">VLOOKUP($A34,PROJETOS!$B:$Z,18,FALSE)</f>
        <v>0</v>
      </c>
      <c r="M34" s="4" t="s">
        <v>1355</v>
      </c>
      <c r="N34" s="4" t="s">
        <v>1356</v>
      </c>
      <c r="O34" s="4" t="s">
        <v>1357</v>
      </c>
      <c r="P34" s="4" t="str">
        <f t="shared" si="0"/>
        <v>4</v>
      </c>
      <c r="Q34" s="4" t="str">
        <f t="shared" si="1"/>
        <v>3</v>
      </c>
      <c r="R34" s="4" t="str">
        <f t="shared" si="2"/>
        <v>4</v>
      </c>
      <c r="S34" s="4">
        <f t="shared" si="3"/>
        <v>48</v>
      </c>
      <c r="T34" s="1" t="str">
        <f t="shared" si="4"/>
        <v>PRIORIDADE 2</v>
      </c>
      <c r="U34" s="1" t="s">
        <v>1358</v>
      </c>
      <c r="V34" s="1" t="s">
        <v>1359</v>
      </c>
      <c r="W34" s="4" t="str">
        <f t="shared" si="5"/>
        <v>2</v>
      </c>
      <c r="X34" s="4" t="str">
        <f t="shared" si="6"/>
        <v>2</v>
      </c>
      <c r="Y34" s="4">
        <f t="shared" si="7"/>
        <v>4</v>
      </c>
      <c r="Z34" s="1" t="str">
        <f t="shared" si="8"/>
        <v>COMPLEXIDADE 1</v>
      </c>
    </row>
    <row r="35" spans="1:26" ht="30.75">
      <c r="A35" t="s">
        <v>28</v>
      </c>
      <c r="B35" s="1" t="s">
        <v>1354</v>
      </c>
      <c r="C35" s="4">
        <f>COUNTIF(TAREFAS!B:B,$A35)</f>
        <v>1</v>
      </c>
      <c r="D35" s="4" t="str">
        <f>VLOOKUP($A35,PROJETOS!$B:$Z,4,FALSE)</f>
        <v>Evandro</v>
      </c>
      <c r="E35" s="4">
        <f>VLOOKUP($A35,PROJETOS!$B:$Z,5,FALSE)</f>
        <v>1</v>
      </c>
      <c r="F35" s="79">
        <f>VLOOKUP($A35,PROJETOS!$B:$Z,8,FALSE)</f>
        <v>45232</v>
      </c>
      <c r="G35" s="79">
        <f>VLOOKUP($A35,PROJETOS!$B:$Z,9,FALSE)</f>
        <v>45246</v>
      </c>
      <c r="H35" s="4">
        <v>10</v>
      </c>
      <c r="I35" s="79">
        <f ca="1">VLOOKUP($A35,PROJETOS!$B:$Z,10,FALSE)</f>
        <v>45232</v>
      </c>
      <c r="J35" s="79">
        <f ca="1">VLOOKUP($A35,PROJETOS!$B:$Z,11,FALSE)</f>
        <v>45232</v>
      </c>
      <c r="K35" s="4">
        <v>10</v>
      </c>
      <c r="L35" s="81">
        <f ca="1">VLOOKUP($A35,PROJETOS!$B:$Z,18,FALSE)</f>
        <v>1</v>
      </c>
      <c r="M35" s="4" t="s">
        <v>1355</v>
      </c>
      <c r="N35" s="4" t="s">
        <v>1356</v>
      </c>
      <c r="O35" s="4" t="s">
        <v>1357</v>
      </c>
      <c r="P35" s="4" t="str">
        <f t="shared" si="0"/>
        <v>4</v>
      </c>
      <c r="Q35" s="4" t="str">
        <f t="shared" si="1"/>
        <v>3</v>
      </c>
      <c r="R35" s="4" t="str">
        <f t="shared" si="2"/>
        <v>4</v>
      </c>
      <c r="S35" s="4">
        <f t="shared" si="3"/>
        <v>48</v>
      </c>
      <c r="T35" s="1" t="str">
        <f t="shared" si="4"/>
        <v>PRIORIDADE 2</v>
      </c>
      <c r="U35" s="1" t="s">
        <v>1358</v>
      </c>
      <c r="V35" s="1" t="s">
        <v>1359</v>
      </c>
      <c r="W35" s="4" t="str">
        <f t="shared" si="5"/>
        <v>2</v>
      </c>
      <c r="X35" s="4" t="str">
        <f t="shared" si="6"/>
        <v>2</v>
      </c>
      <c r="Y35" s="4">
        <f t="shared" si="7"/>
        <v>4</v>
      </c>
      <c r="Z35" s="1" t="str">
        <f t="shared" si="8"/>
        <v>COMPLEXIDADE 1</v>
      </c>
    </row>
    <row r="36" spans="1:26" ht="30.75">
      <c r="A36" t="s">
        <v>95</v>
      </c>
      <c r="B36" s="1" t="s">
        <v>1354</v>
      </c>
      <c r="C36" s="4">
        <f>COUNTIF(TAREFAS!B:B,$A36)</f>
        <v>4</v>
      </c>
      <c r="D36" s="4" t="str">
        <f>VLOOKUP($A36,PROJETOS!$B:$Z,4,FALSE)</f>
        <v>Evandro</v>
      </c>
      <c r="E36" s="4">
        <f>VLOOKUP($A36,PROJETOS!$B:$Z,5,FALSE)</f>
        <v>1</v>
      </c>
      <c r="F36" s="79">
        <f>VLOOKUP($A36,PROJETOS!$B:$Z,8,FALSE)</f>
        <v>45456</v>
      </c>
      <c r="G36" s="79">
        <f>VLOOKUP($A36,PROJETOS!$B:$Z,9,FALSE)</f>
        <v>45474</v>
      </c>
      <c r="H36" s="4">
        <v>13</v>
      </c>
      <c r="I36" s="79">
        <f ca="1">VLOOKUP($A36,PROJETOS!$B:$Z,10,FALSE)</f>
        <v>45456</v>
      </c>
      <c r="J36" s="79">
        <f ca="1">VLOOKUP($A36,PROJETOS!$B:$Z,11,FALSE)</f>
        <v>45471</v>
      </c>
      <c r="K36" s="4">
        <v>13</v>
      </c>
      <c r="L36" s="81">
        <f ca="1">VLOOKUP($A36,PROJETOS!$B:$Z,18,FALSE)</f>
        <v>1</v>
      </c>
      <c r="M36" s="4" t="s">
        <v>1355</v>
      </c>
      <c r="N36" s="4" t="s">
        <v>1356</v>
      </c>
      <c r="O36" s="4" t="s">
        <v>1357</v>
      </c>
      <c r="P36" s="4" t="str">
        <f t="shared" si="0"/>
        <v>4</v>
      </c>
      <c r="Q36" s="4" t="str">
        <f t="shared" si="1"/>
        <v>3</v>
      </c>
      <c r="R36" s="4" t="str">
        <f t="shared" si="2"/>
        <v>4</v>
      </c>
      <c r="S36" s="4">
        <f t="shared" si="3"/>
        <v>48</v>
      </c>
      <c r="T36" s="1" t="str">
        <f t="shared" si="4"/>
        <v>PRIORIDADE 2</v>
      </c>
      <c r="U36" s="1" t="s">
        <v>1358</v>
      </c>
      <c r="V36" s="1" t="s">
        <v>1359</v>
      </c>
      <c r="W36" s="4" t="str">
        <f t="shared" si="5"/>
        <v>2</v>
      </c>
      <c r="X36" s="4" t="str">
        <f t="shared" si="6"/>
        <v>2</v>
      </c>
      <c r="Y36" s="4">
        <f t="shared" si="7"/>
        <v>4</v>
      </c>
      <c r="Z36" s="1" t="str">
        <f t="shared" si="8"/>
        <v>COMPLEXIDADE 1</v>
      </c>
    </row>
    <row r="37" spans="1:26" ht="30.75">
      <c r="A37" t="s">
        <v>96</v>
      </c>
      <c r="B37" s="1" t="s">
        <v>1354</v>
      </c>
      <c r="C37" s="4">
        <f>COUNTIF(TAREFAS!B:B,$A37)</f>
        <v>2</v>
      </c>
      <c r="D37" s="4" t="str">
        <f>VLOOKUP($A37,PROJETOS!$B:$Z,4,FALSE)</f>
        <v>Evandro</v>
      </c>
      <c r="E37" s="4">
        <f>VLOOKUP($A37,PROJETOS!$B:$Z,5,FALSE)</f>
        <v>1</v>
      </c>
      <c r="F37" s="79">
        <f>VLOOKUP($A37,PROJETOS!$B:$Z,8,FALSE)</f>
        <v>45444</v>
      </c>
      <c r="G37" s="79">
        <f>VLOOKUP($A37,PROJETOS!$B:$Z,9,FALSE)</f>
        <v>45478</v>
      </c>
      <c r="H37" s="4">
        <v>4</v>
      </c>
      <c r="I37" s="79">
        <f ca="1">VLOOKUP($A37,PROJETOS!$B:$Z,10,FALSE)</f>
        <v>45444</v>
      </c>
      <c r="J37" s="79">
        <f ca="1">VLOOKUP($A37,PROJETOS!$B:$Z,11,FALSE)</f>
        <v>45476</v>
      </c>
      <c r="K37" s="4">
        <v>4</v>
      </c>
      <c r="L37" s="81">
        <f ca="1">VLOOKUP($A37,PROJETOS!$B:$Z,18,FALSE)</f>
        <v>1</v>
      </c>
      <c r="M37" s="4" t="s">
        <v>1355</v>
      </c>
      <c r="N37" s="4" t="s">
        <v>1356</v>
      </c>
      <c r="O37" s="4" t="s">
        <v>1357</v>
      </c>
      <c r="P37" s="4" t="str">
        <f t="shared" si="0"/>
        <v>4</v>
      </c>
      <c r="Q37" s="4" t="str">
        <f t="shared" si="1"/>
        <v>3</v>
      </c>
      <c r="R37" s="4" t="str">
        <f t="shared" si="2"/>
        <v>4</v>
      </c>
      <c r="S37" s="4">
        <f t="shared" si="3"/>
        <v>48</v>
      </c>
      <c r="T37" s="1" t="str">
        <f t="shared" si="4"/>
        <v>PRIORIDADE 2</v>
      </c>
      <c r="U37" s="1" t="s">
        <v>1358</v>
      </c>
      <c r="V37" s="1" t="s">
        <v>1359</v>
      </c>
      <c r="W37" s="4" t="str">
        <f t="shared" si="5"/>
        <v>2</v>
      </c>
      <c r="X37" s="4" t="str">
        <f t="shared" si="6"/>
        <v>2</v>
      </c>
      <c r="Y37" s="4">
        <f t="shared" si="7"/>
        <v>4</v>
      </c>
      <c r="Z37" s="1" t="str">
        <f t="shared" si="8"/>
        <v>COMPLEXIDADE 1</v>
      </c>
    </row>
    <row r="38" spans="1:26" ht="30.75">
      <c r="A38" t="s">
        <v>98</v>
      </c>
      <c r="B38" s="1" t="s">
        <v>1366</v>
      </c>
      <c r="C38" s="4">
        <f>COUNTIF(TAREFAS!B:B,$A38)</f>
        <v>1</v>
      </c>
      <c r="D38" s="4" t="str">
        <f>VLOOKUP($A38,PROJETOS!$B:$Z,4,FALSE)</f>
        <v>Bruno Pivoto</v>
      </c>
      <c r="E38" s="4">
        <f>VLOOKUP($A38,PROJETOS!$B:$Z,5,FALSE)</f>
        <v>1</v>
      </c>
      <c r="F38" s="79">
        <f>VLOOKUP($A38,PROJETOS!$B:$Z,8,FALSE)</f>
        <v>45461</v>
      </c>
      <c r="G38" s="79">
        <f>VLOOKUP($A38,PROJETOS!$B:$Z,9,FALSE)</f>
        <v>45464</v>
      </c>
      <c r="H38" s="4">
        <v>3</v>
      </c>
      <c r="I38" s="79">
        <f ca="1">VLOOKUP($A38,PROJETOS!$B:$Z,10,FALSE)</f>
        <v>45461</v>
      </c>
      <c r="J38" s="79">
        <f ca="1">VLOOKUP($A38,PROJETOS!$B:$Z,11,FALSE)</f>
        <v>45461</v>
      </c>
      <c r="K38" s="4">
        <v>1</v>
      </c>
      <c r="L38" s="81">
        <f ca="1">VLOOKUP($A38,PROJETOS!$B:$Z,18,FALSE)</f>
        <v>1</v>
      </c>
      <c r="M38" s="4" t="s">
        <v>1367</v>
      </c>
      <c r="N38" s="4" t="s">
        <v>1364</v>
      </c>
      <c r="O38" s="4" t="s">
        <v>1368</v>
      </c>
      <c r="P38" s="4" t="str">
        <f t="shared" si="0"/>
        <v>2</v>
      </c>
      <c r="Q38" s="4" t="str">
        <f t="shared" si="1"/>
        <v>4</v>
      </c>
      <c r="R38" s="4" t="str">
        <f t="shared" si="2"/>
        <v>1</v>
      </c>
      <c r="S38" s="4">
        <f t="shared" si="3"/>
        <v>8</v>
      </c>
      <c r="T38" s="1" t="str">
        <f t="shared" si="4"/>
        <v>PRIORIDADE 1</v>
      </c>
      <c r="U38" s="1" t="s">
        <v>1369</v>
      </c>
      <c r="V38" s="1" t="s">
        <v>1359</v>
      </c>
      <c r="W38" s="4" t="str">
        <f t="shared" si="5"/>
        <v>1</v>
      </c>
      <c r="X38" s="4" t="str">
        <f t="shared" si="6"/>
        <v>2</v>
      </c>
      <c r="Y38" s="4">
        <f t="shared" si="7"/>
        <v>2</v>
      </c>
      <c r="Z38" s="1" t="str">
        <f t="shared" si="8"/>
        <v>COMPLEXIDADE 1</v>
      </c>
    </row>
    <row r="39" spans="1:26" ht="30.75">
      <c r="A39" t="s">
        <v>101</v>
      </c>
      <c r="B39" s="1" t="s">
        <v>1354</v>
      </c>
      <c r="C39" s="4">
        <f>COUNTIF(TAREFAS!B:B,$A39)</f>
        <v>1</v>
      </c>
      <c r="D39" s="4" t="str">
        <f>VLOOKUP($A39,PROJETOS!$B:$Z,4,FALSE)</f>
        <v>Bruno Pivoto</v>
      </c>
      <c r="E39" s="4">
        <f>VLOOKUP($A39,PROJETOS!$B:$Z,5,FALSE)</f>
        <v>1</v>
      </c>
      <c r="F39" s="79">
        <f>VLOOKUP($A39,PROJETOS!$B:$Z,8,FALSE)</f>
        <v>45469</v>
      </c>
      <c r="G39" s="79">
        <f>VLOOKUP($A39,PROJETOS!$B:$Z,9,FALSE)</f>
        <v>45475</v>
      </c>
      <c r="H39" s="4">
        <v>8</v>
      </c>
      <c r="I39" s="79">
        <f ca="1">VLOOKUP($A39,PROJETOS!$B:$Z,10,FALSE)</f>
        <v>45469</v>
      </c>
      <c r="J39" s="79">
        <f ca="1">VLOOKUP($A39,PROJETOS!$B:$Z,11,FALSE)</f>
        <v>45469</v>
      </c>
      <c r="K39" s="4">
        <v>1</v>
      </c>
      <c r="L39" s="81">
        <f>VLOOKUP($A39,PROJETOS!$B:$Z,18,FALSE)</f>
        <v>0.55000000000000004</v>
      </c>
      <c r="M39" s="4" t="s">
        <v>1355</v>
      </c>
      <c r="N39" s="4" t="s">
        <v>1356</v>
      </c>
      <c r="O39" s="4" t="s">
        <v>1357</v>
      </c>
      <c r="P39" s="4" t="str">
        <f t="shared" si="0"/>
        <v>4</v>
      </c>
      <c r="Q39" s="4" t="str">
        <f t="shared" si="1"/>
        <v>3</v>
      </c>
      <c r="R39" s="4" t="str">
        <f t="shared" si="2"/>
        <v>4</v>
      </c>
      <c r="S39" s="4">
        <f t="shared" si="3"/>
        <v>48</v>
      </c>
      <c r="T39" s="1" t="str">
        <f t="shared" si="4"/>
        <v>PRIORIDADE 2</v>
      </c>
      <c r="U39" s="1" t="s">
        <v>1358</v>
      </c>
      <c r="V39" s="1" t="s">
        <v>1359</v>
      </c>
      <c r="W39" s="4" t="str">
        <f t="shared" si="5"/>
        <v>2</v>
      </c>
      <c r="X39" s="4" t="str">
        <f t="shared" si="6"/>
        <v>2</v>
      </c>
      <c r="Y39" s="4">
        <f t="shared" si="7"/>
        <v>4</v>
      </c>
      <c r="Z39" s="1" t="str">
        <f t="shared" si="8"/>
        <v>COMPLEXIDADE 1</v>
      </c>
    </row>
    <row r="40" spans="1:26" ht="30.75">
      <c r="A40" t="s">
        <v>103</v>
      </c>
      <c r="B40" s="1" t="s">
        <v>1354</v>
      </c>
      <c r="C40" s="4">
        <f>COUNTIF(TAREFAS!B:B,$A40)</f>
        <v>1</v>
      </c>
      <c r="D40" s="4" t="str">
        <f>VLOOKUP($A40,PROJETOS!$B:$Z,4,FALSE)</f>
        <v>Bruno Pivoto</v>
      </c>
      <c r="E40" s="4">
        <f>VLOOKUP($A40,PROJETOS!$B:$Z,5,FALSE)</f>
        <v>1</v>
      </c>
      <c r="F40" s="79">
        <f>VLOOKUP($A40,PROJETOS!$B:$Z,8,FALSE)</f>
        <v>45475</v>
      </c>
      <c r="G40" s="79">
        <f>VLOOKUP($A40,PROJETOS!$B:$Z,9,FALSE)</f>
        <v>45475</v>
      </c>
      <c r="H40" s="4">
        <v>1</v>
      </c>
      <c r="I40" s="79">
        <f>VLOOKUP($A40,PROJETOS!$B:$Z,10,FALSE)</f>
        <v>45475</v>
      </c>
      <c r="J40" s="79">
        <f>VLOOKUP($A40,PROJETOS!$B:$Z,11,FALSE)</f>
        <v>45475</v>
      </c>
      <c r="K40" s="4">
        <v>1</v>
      </c>
      <c r="L40" s="81">
        <f ca="1">VLOOKUP($A40,PROJETOS!$B:$Z,18,FALSE)</f>
        <v>1</v>
      </c>
      <c r="M40" s="4" t="s">
        <v>1355</v>
      </c>
      <c r="N40" s="4" t="s">
        <v>1356</v>
      </c>
      <c r="O40" s="4" t="s">
        <v>1357</v>
      </c>
      <c r="P40" s="4" t="str">
        <f t="shared" si="0"/>
        <v>4</v>
      </c>
      <c r="Q40" s="4" t="str">
        <f t="shared" si="1"/>
        <v>3</v>
      </c>
      <c r="R40" s="4" t="str">
        <f t="shared" si="2"/>
        <v>4</v>
      </c>
      <c r="S40" s="4">
        <f t="shared" si="3"/>
        <v>48</v>
      </c>
      <c r="T40" s="1" t="str">
        <f t="shared" si="4"/>
        <v>PRIORIDADE 2</v>
      </c>
      <c r="U40" s="1" t="s">
        <v>1358</v>
      </c>
      <c r="V40" s="1" t="s">
        <v>1359</v>
      </c>
      <c r="W40" s="4" t="str">
        <f t="shared" si="5"/>
        <v>2</v>
      </c>
      <c r="X40" s="4" t="str">
        <f t="shared" si="6"/>
        <v>2</v>
      </c>
      <c r="Y40" s="4">
        <f t="shared" si="7"/>
        <v>4</v>
      </c>
      <c r="Z40" s="1" t="str">
        <f t="shared" si="8"/>
        <v>COMPLEXIDADE 1</v>
      </c>
    </row>
    <row r="41" spans="1:26" ht="30.75">
      <c r="A41" t="s">
        <v>104</v>
      </c>
      <c r="B41" s="1" t="s">
        <v>1354</v>
      </c>
      <c r="C41" s="4">
        <f>COUNTIF(TAREFAS!B:B,$A41)</f>
        <v>1</v>
      </c>
      <c r="D41" s="4" t="str">
        <f>VLOOKUP($A41,PROJETOS!$B:$Z,4,FALSE)</f>
        <v>Bruno Pivoto</v>
      </c>
      <c r="E41" s="4">
        <f>VLOOKUP($A41,PROJETOS!$B:$Z,5,FALSE)</f>
        <v>1</v>
      </c>
      <c r="F41" s="79">
        <f>VLOOKUP($A41,PROJETOS!$B:$Z,8,FALSE)</f>
        <v>45471</v>
      </c>
      <c r="G41" s="79">
        <f>VLOOKUP($A41,PROJETOS!$B:$Z,9,FALSE)</f>
        <v>45478</v>
      </c>
      <c r="H41" s="4">
        <v>7</v>
      </c>
      <c r="I41" s="79">
        <f>VLOOKUP($A41,PROJETOS!$B:$Z,10,FALSE)</f>
        <v>45471</v>
      </c>
      <c r="J41" s="79" t="str">
        <f ca="1">VLOOKUP($A41,PROJETOS!$B:$Z,11,FALSE)</f>
        <v>Em andamento</v>
      </c>
      <c r="K41" s="4">
        <v>7</v>
      </c>
      <c r="L41" s="81">
        <f ca="1">VLOOKUP($A41,PROJETOS!$B:$Z,18,FALSE)</f>
        <v>0.5</v>
      </c>
      <c r="M41" s="4" t="s">
        <v>1355</v>
      </c>
      <c r="N41" s="4" t="s">
        <v>1356</v>
      </c>
      <c r="O41" s="4" t="s">
        <v>1357</v>
      </c>
      <c r="P41" s="4" t="str">
        <f t="shared" si="0"/>
        <v>4</v>
      </c>
      <c r="Q41" s="4" t="str">
        <f t="shared" si="1"/>
        <v>3</v>
      </c>
      <c r="R41" s="4" t="str">
        <f t="shared" si="2"/>
        <v>4</v>
      </c>
      <c r="S41" s="4">
        <f t="shared" si="3"/>
        <v>48</v>
      </c>
      <c r="T41" s="1" t="str">
        <f t="shared" si="4"/>
        <v>PRIORIDADE 2</v>
      </c>
      <c r="U41" s="1" t="s">
        <v>1358</v>
      </c>
      <c r="V41" s="1" t="s">
        <v>1359</v>
      </c>
      <c r="W41" s="4" t="str">
        <f t="shared" si="5"/>
        <v>2</v>
      </c>
      <c r="X41" s="4" t="str">
        <f t="shared" si="6"/>
        <v>2</v>
      </c>
      <c r="Y41" s="4">
        <f t="shared" si="7"/>
        <v>4</v>
      </c>
      <c r="Z41" s="1" t="str">
        <f t="shared" si="8"/>
        <v>COMPLEXIDADE 1</v>
      </c>
    </row>
    <row r="42" spans="1:26" ht="30.75">
      <c r="A42" t="s">
        <v>105</v>
      </c>
      <c r="B42" s="1" t="s">
        <v>1366</v>
      </c>
      <c r="C42" s="4">
        <f>COUNTIF(TAREFAS!B:B,$A42)</f>
        <v>3</v>
      </c>
      <c r="D42" s="4" t="str">
        <f>VLOOKUP($A42,PROJETOS!$B:$Z,4,FALSE)</f>
        <v>Bruno Pivoto</v>
      </c>
      <c r="E42" s="4">
        <f>VLOOKUP($A42,PROJETOS!$B:$Z,5,FALSE)</f>
        <v>1</v>
      </c>
      <c r="F42" s="79">
        <f>VLOOKUP($A42,PROJETOS!$B:$Z,8,FALSE)</f>
        <v>45489</v>
      </c>
      <c r="G42" s="79">
        <f>VLOOKUP($A42,PROJETOS!$B:$Z,9,FALSE)</f>
        <v>45491</v>
      </c>
      <c r="H42" s="4">
        <v>4</v>
      </c>
      <c r="I42" s="79">
        <f>VLOOKUP($A42,PROJETOS!$B:$Z,10,FALSE)</f>
        <v>45489</v>
      </c>
      <c r="J42" s="79">
        <f>VLOOKUP($A42,PROJETOS!$B:$Z,11,FALSE)</f>
        <v>45491</v>
      </c>
      <c r="K42" s="4">
        <v>4</v>
      </c>
      <c r="L42" s="81">
        <f ca="1">VLOOKUP($A42,PROJETOS!$B:$Z,18,FALSE)</f>
        <v>1</v>
      </c>
      <c r="M42" s="4" t="s">
        <v>1367</v>
      </c>
      <c r="N42" s="4" t="s">
        <v>1364</v>
      </c>
      <c r="O42" s="4" t="s">
        <v>1368</v>
      </c>
      <c r="P42" s="4" t="str">
        <f t="shared" si="0"/>
        <v>2</v>
      </c>
      <c r="Q42" s="4" t="str">
        <f t="shared" si="1"/>
        <v>4</v>
      </c>
      <c r="R42" s="4" t="str">
        <f t="shared" si="2"/>
        <v>1</v>
      </c>
      <c r="S42" s="4">
        <f t="shared" si="3"/>
        <v>8</v>
      </c>
      <c r="T42" s="1" t="str">
        <f t="shared" si="4"/>
        <v>PRIORIDADE 1</v>
      </c>
      <c r="U42" s="1" t="s">
        <v>1369</v>
      </c>
      <c r="V42" s="1" t="s">
        <v>1359</v>
      </c>
      <c r="W42" s="4" t="str">
        <f t="shared" si="5"/>
        <v>1</v>
      </c>
      <c r="X42" s="4" t="str">
        <f t="shared" si="6"/>
        <v>2</v>
      </c>
      <c r="Y42" s="4">
        <f t="shared" si="7"/>
        <v>2</v>
      </c>
      <c r="Z42" s="1" t="str">
        <f t="shared" si="8"/>
        <v>COMPLEXIDADE 1</v>
      </c>
    </row>
    <row r="43" spans="1:26" ht="30.75">
      <c r="A43" t="s">
        <v>107</v>
      </c>
      <c r="B43" s="1" t="s">
        <v>1354</v>
      </c>
      <c r="C43" s="4">
        <f>COUNTIF(TAREFAS!B:B,$A43)</f>
        <v>1</v>
      </c>
      <c r="D43" s="4" t="str">
        <f>VLOOKUP($A43,PROJETOS!$B:$Z,4,FALSE)</f>
        <v>Bruno Pivoto</v>
      </c>
      <c r="E43" s="4">
        <f>VLOOKUP($A43,PROJETOS!$B:$Z,5,FALSE)</f>
        <v>1</v>
      </c>
      <c r="F43" s="79">
        <f>VLOOKUP($A43,PROJETOS!$B:$Z,8,FALSE)</f>
        <v>45505</v>
      </c>
      <c r="G43" s="79">
        <f>VLOOKUP($A43,PROJETOS!$B:$Z,9,FALSE)</f>
        <v>45505</v>
      </c>
      <c r="H43" s="4">
        <v>2</v>
      </c>
      <c r="I43" s="79">
        <f ca="1">VLOOKUP($A43,PROJETOS!$B:$Z,10,FALSE)</f>
        <v>45505</v>
      </c>
      <c r="J43" s="79">
        <f ca="1">VLOOKUP($A43,PROJETOS!$B:$Z,11,FALSE)</f>
        <v>45505</v>
      </c>
      <c r="K43" s="4">
        <v>2</v>
      </c>
      <c r="L43" s="81">
        <f ca="1">VLOOKUP($A43,PROJETOS!$B:$Z,18,FALSE)</f>
        <v>1</v>
      </c>
      <c r="M43" s="4" t="s">
        <v>1355</v>
      </c>
      <c r="N43" s="4" t="s">
        <v>1356</v>
      </c>
      <c r="O43" s="4" t="s">
        <v>1357</v>
      </c>
      <c r="P43" s="4" t="str">
        <f t="shared" si="0"/>
        <v>4</v>
      </c>
      <c r="Q43" s="4" t="str">
        <f t="shared" si="1"/>
        <v>3</v>
      </c>
      <c r="R43" s="4" t="str">
        <f t="shared" si="2"/>
        <v>4</v>
      </c>
      <c r="S43" s="4">
        <f t="shared" si="3"/>
        <v>48</v>
      </c>
      <c r="T43" s="1" t="str">
        <f t="shared" si="4"/>
        <v>PRIORIDADE 2</v>
      </c>
      <c r="U43" s="1" t="s">
        <v>1358</v>
      </c>
      <c r="V43" s="1" t="s">
        <v>1359</v>
      </c>
      <c r="W43" s="4" t="str">
        <f t="shared" si="5"/>
        <v>2</v>
      </c>
      <c r="X43" s="4" t="str">
        <f t="shared" si="6"/>
        <v>2</v>
      </c>
      <c r="Y43" s="4">
        <f t="shared" si="7"/>
        <v>4</v>
      </c>
      <c r="Z43" s="1" t="str">
        <f t="shared" si="8"/>
        <v>COMPLEXIDADE 1</v>
      </c>
    </row>
    <row r="44" spans="1:26" ht="30.75">
      <c r="A44" t="s">
        <v>109</v>
      </c>
      <c r="B44" s="1" t="s">
        <v>1354</v>
      </c>
      <c r="C44" s="4">
        <f>COUNTIF(TAREFAS!B:B,$A44)</f>
        <v>1</v>
      </c>
      <c r="D44" s="4" t="str">
        <f>VLOOKUP($A44,PROJETOS!$B:$Z,4,FALSE)</f>
        <v>Bruno Pivoto</v>
      </c>
      <c r="E44" s="4">
        <f>VLOOKUP($A44,PROJETOS!$B:$Z,5,FALSE)</f>
        <v>1</v>
      </c>
      <c r="F44" s="79">
        <f>VLOOKUP($A44,PROJETOS!$B:$Z,8,FALSE)</f>
        <v>45509</v>
      </c>
      <c r="G44" s="79">
        <f>VLOOKUP($A44,PROJETOS!$B:$Z,9,FALSE)</f>
        <v>45509</v>
      </c>
      <c r="H44" s="4">
        <v>1</v>
      </c>
      <c r="I44" s="79">
        <f ca="1">VLOOKUP($A44,PROJETOS!$B:$Z,10,FALSE)</f>
        <v>45509</v>
      </c>
      <c r="J44" s="79">
        <f ca="1">VLOOKUP($A44,PROJETOS!$B:$Z,11,FALSE)</f>
        <v>45509</v>
      </c>
      <c r="K44" s="4">
        <v>1</v>
      </c>
      <c r="L44" s="81">
        <f ca="1">VLOOKUP($A44,PROJETOS!$B:$Z,18,FALSE)</f>
        <v>1</v>
      </c>
      <c r="M44" s="4" t="s">
        <v>1355</v>
      </c>
      <c r="N44" s="4" t="s">
        <v>1356</v>
      </c>
      <c r="O44" s="4" t="s">
        <v>1357</v>
      </c>
      <c r="P44" s="4" t="str">
        <f t="shared" si="0"/>
        <v>4</v>
      </c>
      <c r="Q44" s="4" t="str">
        <f t="shared" si="1"/>
        <v>3</v>
      </c>
      <c r="R44" s="4" t="str">
        <f t="shared" si="2"/>
        <v>4</v>
      </c>
      <c r="S44" s="4">
        <f t="shared" si="3"/>
        <v>48</v>
      </c>
      <c r="T44" s="1" t="str">
        <f t="shared" si="4"/>
        <v>PRIORIDADE 2</v>
      </c>
      <c r="U44" s="1" t="s">
        <v>1358</v>
      </c>
      <c r="V44" s="1" t="s">
        <v>1359</v>
      </c>
      <c r="W44" s="4" t="str">
        <f t="shared" si="5"/>
        <v>2</v>
      </c>
      <c r="X44" s="4" t="str">
        <f t="shared" si="6"/>
        <v>2</v>
      </c>
      <c r="Y44" s="4">
        <f t="shared" si="7"/>
        <v>4</v>
      </c>
      <c r="Z44" s="1" t="str">
        <f t="shared" si="8"/>
        <v>COMPLEXIDADE 1</v>
      </c>
    </row>
    <row r="45" spans="1:26" ht="30.75">
      <c r="A45" t="s">
        <v>110</v>
      </c>
      <c r="B45" s="1" t="s">
        <v>1354</v>
      </c>
      <c r="C45" s="4">
        <f>COUNTIF(TAREFAS!B:B,$A45)</f>
        <v>3</v>
      </c>
      <c r="D45" s="4" t="str">
        <f>VLOOKUP($A45,PROJETOS!$B:$Z,4,FALSE)</f>
        <v>Bruno Pivoto</v>
      </c>
      <c r="E45" s="4">
        <f>VLOOKUP($A45,PROJETOS!$B:$Z,5,FALSE)</f>
        <v>1</v>
      </c>
      <c r="F45" s="79">
        <f>VLOOKUP($A45,PROJETOS!$B:$Z,8,FALSE)</f>
        <v>45520</v>
      </c>
      <c r="G45" s="79">
        <f>VLOOKUP($A45,PROJETOS!$B:$Z,9,FALSE)</f>
        <v>45523</v>
      </c>
      <c r="H45" s="4">
        <v>5</v>
      </c>
      <c r="I45" s="79">
        <f ca="1">VLOOKUP($A45,PROJETOS!$B:$Z,10,FALSE)</f>
        <v>45520</v>
      </c>
      <c r="J45" s="79">
        <f ca="1">VLOOKUP($A45,PROJETOS!$B:$Z,11,FALSE)</f>
        <v>45523</v>
      </c>
      <c r="K45" s="4">
        <v>5</v>
      </c>
      <c r="L45" s="81">
        <f ca="1">VLOOKUP($A45,PROJETOS!$B:$Z,18,FALSE)</f>
        <v>1</v>
      </c>
      <c r="M45" s="4" t="s">
        <v>1355</v>
      </c>
      <c r="N45" s="4" t="s">
        <v>1356</v>
      </c>
      <c r="O45" s="4" t="s">
        <v>1357</v>
      </c>
      <c r="P45" s="4" t="str">
        <f t="shared" si="0"/>
        <v>4</v>
      </c>
      <c r="Q45" s="4" t="str">
        <f t="shared" si="1"/>
        <v>3</v>
      </c>
      <c r="R45" s="4" t="str">
        <f t="shared" si="2"/>
        <v>4</v>
      </c>
      <c r="S45" s="4">
        <f t="shared" si="3"/>
        <v>48</v>
      </c>
      <c r="T45" s="1" t="str">
        <f t="shared" si="4"/>
        <v>PRIORIDADE 2</v>
      </c>
      <c r="U45" s="1" t="s">
        <v>1358</v>
      </c>
      <c r="V45" s="1" t="s">
        <v>1359</v>
      </c>
      <c r="W45" s="4" t="str">
        <f t="shared" si="5"/>
        <v>2</v>
      </c>
      <c r="X45" s="4" t="str">
        <f t="shared" si="6"/>
        <v>2</v>
      </c>
      <c r="Y45" s="4">
        <f t="shared" si="7"/>
        <v>4</v>
      </c>
      <c r="Z45" s="1" t="str">
        <f t="shared" si="8"/>
        <v>COMPLEXIDADE 1</v>
      </c>
    </row>
    <row r="46" spans="1:26" ht="30.75">
      <c r="A46" t="s">
        <v>30</v>
      </c>
      <c r="B46" s="1" t="s">
        <v>1354</v>
      </c>
      <c r="C46" s="4">
        <f>COUNTIF(TAREFAS!B:B,$A46)</f>
        <v>1</v>
      </c>
      <c r="D46" s="4" t="str">
        <f>VLOOKUP($A46,PROJETOS!$B:$Z,4,FALSE)</f>
        <v>Evandro</v>
      </c>
      <c r="E46" s="4">
        <f>VLOOKUP($A46,PROJETOS!$B:$Z,5,FALSE)</f>
        <v>1</v>
      </c>
      <c r="F46" s="79">
        <f>VLOOKUP($A46,PROJETOS!$B:$Z,8,FALSE)</f>
        <v>45243</v>
      </c>
      <c r="G46" s="79">
        <f>VLOOKUP($A46,PROJETOS!$B:$Z,9,FALSE)</f>
        <v>45257</v>
      </c>
      <c r="H46" s="4">
        <v>10</v>
      </c>
      <c r="I46" s="79">
        <f ca="1">VLOOKUP($A46,PROJETOS!$B:$Z,10,FALSE)</f>
        <v>45243</v>
      </c>
      <c r="J46" s="79">
        <f ca="1">VLOOKUP($A46,PROJETOS!$B:$Z,11,FALSE)</f>
        <v>45243</v>
      </c>
      <c r="K46" s="4">
        <v>10</v>
      </c>
      <c r="L46" s="81">
        <f ca="1">VLOOKUP($A46,PROJETOS!$B:$Z,18,FALSE)</f>
        <v>1</v>
      </c>
      <c r="M46" s="4" t="s">
        <v>1355</v>
      </c>
      <c r="N46" s="4" t="s">
        <v>1356</v>
      </c>
      <c r="O46" s="4" t="s">
        <v>1357</v>
      </c>
      <c r="P46" s="4" t="str">
        <f t="shared" si="0"/>
        <v>4</v>
      </c>
      <c r="Q46" s="4" t="str">
        <f t="shared" si="1"/>
        <v>3</v>
      </c>
      <c r="R46" s="4" t="str">
        <f t="shared" si="2"/>
        <v>4</v>
      </c>
      <c r="S46" s="4">
        <f t="shared" si="3"/>
        <v>48</v>
      </c>
      <c r="T46" s="1" t="str">
        <f t="shared" si="4"/>
        <v>PRIORIDADE 2</v>
      </c>
      <c r="U46" s="1" t="s">
        <v>1358</v>
      </c>
      <c r="V46" s="1" t="s">
        <v>1359</v>
      </c>
      <c r="W46" s="4" t="str">
        <f t="shared" si="5"/>
        <v>2</v>
      </c>
      <c r="X46" s="4" t="str">
        <f t="shared" si="6"/>
        <v>2</v>
      </c>
      <c r="Y46" s="4">
        <f t="shared" si="7"/>
        <v>4</v>
      </c>
      <c r="Z46" s="1" t="str">
        <f t="shared" si="8"/>
        <v>COMPLEXIDADE 1</v>
      </c>
    </row>
    <row r="47" spans="1:26" ht="30.75">
      <c r="A47" t="s">
        <v>111</v>
      </c>
      <c r="B47" s="1" t="s">
        <v>1354</v>
      </c>
      <c r="C47" s="4">
        <f>COUNTIF(TAREFAS!B:B,$A47)</f>
        <v>3</v>
      </c>
      <c r="D47" s="4" t="str">
        <f>VLOOKUP($A47,PROJETOS!$B:$Z,4,FALSE)</f>
        <v>Bruno Pivoto</v>
      </c>
      <c r="E47" s="4">
        <f>VLOOKUP($A47,PROJETOS!$B:$Z,5,FALSE)</f>
        <v>1</v>
      </c>
      <c r="F47" s="79">
        <f>VLOOKUP($A47,PROJETOS!$B:$Z,8,FALSE)</f>
        <v>45520</v>
      </c>
      <c r="G47" s="79">
        <f>VLOOKUP($A47,PROJETOS!$B:$Z,9,FALSE)</f>
        <v>45523</v>
      </c>
      <c r="H47" s="4">
        <v>4</v>
      </c>
      <c r="I47" s="79">
        <f ca="1">VLOOKUP($A47,PROJETOS!$B:$Z,10,FALSE)</f>
        <v>45520</v>
      </c>
      <c r="J47" s="79">
        <f ca="1">VLOOKUP($A47,PROJETOS!$B:$Z,11,FALSE)</f>
        <v>45523</v>
      </c>
      <c r="K47" s="4">
        <v>4</v>
      </c>
      <c r="L47" s="81">
        <f ca="1">VLOOKUP($A47,PROJETOS!$B:$Z,18,FALSE)</f>
        <v>1</v>
      </c>
      <c r="M47" s="4" t="s">
        <v>1355</v>
      </c>
      <c r="N47" s="4" t="s">
        <v>1356</v>
      </c>
      <c r="O47" s="4" t="s">
        <v>1357</v>
      </c>
      <c r="P47" s="4" t="str">
        <f t="shared" si="0"/>
        <v>4</v>
      </c>
      <c r="Q47" s="4" t="str">
        <f t="shared" si="1"/>
        <v>3</v>
      </c>
      <c r="R47" s="4" t="str">
        <f t="shared" si="2"/>
        <v>4</v>
      </c>
      <c r="S47" s="4">
        <f t="shared" si="3"/>
        <v>48</v>
      </c>
      <c r="T47" s="1" t="str">
        <f t="shared" si="4"/>
        <v>PRIORIDADE 2</v>
      </c>
      <c r="U47" s="1" t="s">
        <v>1358</v>
      </c>
      <c r="V47" s="1" t="s">
        <v>1359</v>
      </c>
      <c r="W47" s="4" t="str">
        <f t="shared" si="5"/>
        <v>2</v>
      </c>
      <c r="X47" s="4" t="str">
        <f t="shared" si="6"/>
        <v>2</v>
      </c>
      <c r="Y47" s="4">
        <f t="shared" si="7"/>
        <v>4</v>
      </c>
      <c r="Z47" s="1" t="str">
        <f t="shared" si="8"/>
        <v>COMPLEXIDADE 1</v>
      </c>
    </row>
    <row r="48" spans="1:26" ht="30.75">
      <c r="A48" t="s">
        <v>112</v>
      </c>
      <c r="B48" s="1" t="s">
        <v>1366</v>
      </c>
      <c r="C48" s="4">
        <f>COUNTIF(TAREFAS!B:B,$A48)</f>
        <v>3</v>
      </c>
      <c r="D48" s="4" t="str">
        <f>VLOOKUP($A48,PROJETOS!$B:$Z,4,FALSE)</f>
        <v>Bruno Pivoto</v>
      </c>
      <c r="E48" s="4">
        <f>VLOOKUP($A48,PROJETOS!$B:$Z,5,FALSE)</f>
        <v>1</v>
      </c>
      <c r="F48" s="79">
        <f>VLOOKUP($A48,PROJETOS!$B:$Z,8,FALSE)</f>
        <v>45532</v>
      </c>
      <c r="G48" s="79">
        <f>VLOOKUP($A48,PROJETOS!$B:$Z,9,FALSE)</f>
        <v>45534</v>
      </c>
      <c r="H48" s="4">
        <v>4</v>
      </c>
      <c r="I48" s="79">
        <f ca="1">VLOOKUP($A48,PROJETOS!$B:$Z,10,FALSE)</f>
        <v>45532</v>
      </c>
      <c r="J48" s="79">
        <f ca="1">VLOOKUP($A48,PROJETOS!$B:$Z,11,FALSE)</f>
        <v>45533</v>
      </c>
      <c r="K48" s="4">
        <v>4</v>
      </c>
      <c r="L48" s="81">
        <f ca="1">VLOOKUP($A48,PROJETOS!$B:$Z,18,FALSE)</f>
        <v>1</v>
      </c>
      <c r="M48" s="4" t="s">
        <v>1367</v>
      </c>
      <c r="N48" s="4" t="s">
        <v>1364</v>
      </c>
      <c r="O48" s="4" t="s">
        <v>1368</v>
      </c>
      <c r="P48" s="4" t="str">
        <f t="shared" si="0"/>
        <v>2</v>
      </c>
      <c r="Q48" s="4" t="str">
        <f t="shared" si="1"/>
        <v>4</v>
      </c>
      <c r="R48" s="4" t="str">
        <f t="shared" si="2"/>
        <v>1</v>
      </c>
      <c r="S48" s="4">
        <f t="shared" si="3"/>
        <v>8</v>
      </c>
      <c r="T48" s="1" t="str">
        <f t="shared" si="4"/>
        <v>PRIORIDADE 1</v>
      </c>
      <c r="U48" s="1" t="s">
        <v>1369</v>
      </c>
      <c r="V48" s="1" t="s">
        <v>1359</v>
      </c>
      <c r="W48" s="4" t="str">
        <f t="shared" si="5"/>
        <v>1</v>
      </c>
      <c r="X48" s="4" t="str">
        <f t="shared" si="6"/>
        <v>2</v>
      </c>
      <c r="Y48" s="4">
        <f t="shared" si="7"/>
        <v>2</v>
      </c>
      <c r="Z48" s="1" t="str">
        <f t="shared" si="8"/>
        <v>COMPLEXIDADE 1</v>
      </c>
    </row>
    <row r="49" spans="1:26" ht="30.75">
      <c r="A49" t="s">
        <v>113</v>
      </c>
      <c r="B49" s="1" t="s">
        <v>1366</v>
      </c>
      <c r="C49" s="4">
        <f>COUNTIF(TAREFAS!B:B,$A49)</f>
        <v>2</v>
      </c>
      <c r="D49" s="4" t="str">
        <f>VLOOKUP($A49,PROJETOS!$B:$Z,4,FALSE)</f>
        <v>Bruno Pivoto</v>
      </c>
      <c r="E49" s="4">
        <f>VLOOKUP($A49,PROJETOS!$B:$Z,5,FALSE)</f>
        <v>1</v>
      </c>
      <c r="F49" s="79">
        <f>VLOOKUP($A49,PROJETOS!$B:$Z,8,FALSE)</f>
        <v>45548</v>
      </c>
      <c r="G49" s="79">
        <f>VLOOKUP($A49,PROJETOS!$B:$Z,9,FALSE)</f>
        <v>45552</v>
      </c>
      <c r="H49" s="4">
        <v>2</v>
      </c>
      <c r="I49" s="79">
        <f ca="1">VLOOKUP($A49,PROJETOS!$B:$Z,10,FALSE)</f>
        <v>45548</v>
      </c>
      <c r="J49" s="79">
        <f ca="1">VLOOKUP($A49,PROJETOS!$B:$Z,11,FALSE)</f>
        <v>45551</v>
      </c>
      <c r="K49" s="4">
        <v>2</v>
      </c>
      <c r="L49" s="81">
        <f ca="1">VLOOKUP($A49,PROJETOS!$B:$Z,18,FALSE)</f>
        <v>1</v>
      </c>
      <c r="M49" s="4" t="s">
        <v>1367</v>
      </c>
      <c r="N49" s="4" t="s">
        <v>1364</v>
      </c>
      <c r="O49" s="4" t="s">
        <v>1368</v>
      </c>
      <c r="P49" s="4" t="str">
        <f t="shared" si="0"/>
        <v>2</v>
      </c>
      <c r="Q49" s="4" t="str">
        <f t="shared" si="1"/>
        <v>4</v>
      </c>
      <c r="R49" s="4" t="str">
        <f t="shared" si="2"/>
        <v>1</v>
      </c>
      <c r="S49" s="4">
        <f t="shared" si="3"/>
        <v>8</v>
      </c>
      <c r="T49" s="1" t="str">
        <f t="shared" si="4"/>
        <v>PRIORIDADE 1</v>
      </c>
      <c r="U49" s="1" t="s">
        <v>1369</v>
      </c>
      <c r="V49" s="1" t="s">
        <v>1359</v>
      </c>
      <c r="W49" s="4" t="str">
        <f t="shared" si="5"/>
        <v>1</v>
      </c>
      <c r="X49" s="4" t="str">
        <f t="shared" si="6"/>
        <v>2</v>
      </c>
      <c r="Y49" s="4">
        <f t="shared" si="7"/>
        <v>2</v>
      </c>
      <c r="Z49" s="1" t="str">
        <f t="shared" si="8"/>
        <v>COMPLEXIDADE 1</v>
      </c>
    </row>
    <row r="50" spans="1:26" ht="30.75">
      <c r="A50" t="s">
        <v>114</v>
      </c>
      <c r="B50" s="1" t="s">
        <v>1354</v>
      </c>
      <c r="C50" s="4">
        <f>COUNTIF(TAREFAS!B:B,$A50)</f>
        <v>1</v>
      </c>
      <c r="D50" s="4" t="str">
        <f>VLOOKUP($A50,PROJETOS!$B:$Z,4,FALSE)</f>
        <v>Bruno Pivoto</v>
      </c>
      <c r="E50" s="4">
        <f>VLOOKUP($A50,PROJETOS!$B:$Z,5,FALSE)</f>
        <v>1</v>
      </c>
      <c r="F50" s="79">
        <f>VLOOKUP($A50,PROJETOS!$B:$Z,8,FALSE)</f>
        <v>45551</v>
      </c>
      <c r="G50" s="79">
        <f>VLOOKUP($A50,PROJETOS!$B:$Z,9,FALSE)</f>
        <v>45552</v>
      </c>
      <c r="H50" s="4">
        <v>1</v>
      </c>
      <c r="I50" s="79">
        <f ca="1">VLOOKUP($A50,PROJETOS!$B:$Z,10,FALSE)</f>
        <v>45551</v>
      </c>
      <c r="J50" s="79">
        <f ca="1">VLOOKUP($A50,PROJETOS!$B:$Z,11,FALSE)</f>
        <v>45551</v>
      </c>
      <c r="K50" s="4">
        <v>1</v>
      </c>
      <c r="L50" s="81">
        <f ca="1">VLOOKUP($A50,PROJETOS!$B:$Z,18,FALSE)</f>
        <v>1</v>
      </c>
      <c r="M50" s="4" t="s">
        <v>1355</v>
      </c>
      <c r="N50" s="4" t="s">
        <v>1356</v>
      </c>
      <c r="O50" s="4" t="s">
        <v>1357</v>
      </c>
      <c r="P50" s="4" t="str">
        <f t="shared" si="0"/>
        <v>4</v>
      </c>
      <c r="Q50" s="4" t="str">
        <f t="shared" si="1"/>
        <v>3</v>
      </c>
      <c r="R50" s="4" t="str">
        <f t="shared" si="2"/>
        <v>4</v>
      </c>
      <c r="S50" s="4">
        <f t="shared" si="3"/>
        <v>48</v>
      </c>
      <c r="T50" s="1" t="str">
        <f t="shared" si="4"/>
        <v>PRIORIDADE 2</v>
      </c>
      <c r="U50" s="1" t="s">
        <v>1358</v>
      </c>
      <c r="V50" s="1" t="s">
        <v>1359</v>
      </c>
      <c r="W50" s="4" t="str">
        <f t="shared" si="5"/>
        <v>2</v>
      </c>
      <c r="X50" s="4" t="str">
        <f t="shared" si="6"/>
        <v>2</v>
      </c>
      <c r="Y50" s="4">
        <f t="shared" si="7"/>
        <v>4</v>
      </c>
      <c r="Z50" s="1" t="str">
        <f t="shared" si="8"/>
        <v>COMPLEXIDADE 1</v>
      </c>
    </row>
    <row r="51" spans="1:26" ht="30.75">
      <c r="A51" t="s">
        <v>116</v>
      </c>
      <c r="B51" s="1" t="s">
        <v>1370</v>
      </c>
      <c r="C51" s="4">
        <f>COUNTIF(TAREFAS!B:B,$A51)</f>
        <v>2</v>
      </c>
      <c r="D51" s="4" t="str">
        <f>VLOOKUP($A51,PROJETOS!$B:$Z,4,FALSE)</f>
        <v>João Calheiros</v>
      </c>
      <c r="E51" s="4">
        <f>VLOOKUP($A51,PROJETOS!$B:$Z,5,FALSE)</f>
        <v>1</v>
      </c>
      <c r="F51" s="79">
        <f>VLOOKUP($A51,PROJETOS!$B:$Z,8,FALSE)</f>
        <v>45553</v>
      </c>
      <c r="G51" s="79">
        <f>VLOOKUP($A51,PROJETOS!$B:$Z,9,FALSE)</f>
        <v>45559</v>
      </c>
      <c r="H51" s="4">
        <v>3</v>
      </c>
      <c r="I51" s="79">
        <f ca="1">VLOOKUP($A51,PROJETOS!$B:$Z,10,FALSE)</f>
        <v>45553</v>
      </c>
      <c r="J51" s="79">
        <f ca="1">VLOOKUP($A51,PROJETOS!$B:$Z,11,FALSE)</f>
        <v>45558</v>
      </c>
      <c r="K51" s="4">
        <v>6</v>
      </c>
      <c r="L51" s="81">
        <f ca="1">VLOOKUP($A51,PROJETOS!$B:$Z,18,FALSE)</f>
        <v>1</v>
      </c>
      <c r="M51" s="4" t="s">
        <v>1355</v>
      </c>
      <c r="N51" s="4" t="s">
        <v>1356</v>
      </c>
      <c r="O51" s="4" t="s">
        <v>1362</v>
      </c>
      <c r="P51" s="4" t="str">
        <f t="shared" si="0"/>
        <v>4</v>
      </c>
      <c r="Q51" s="4" t="str">
        <f t="shared" si="1"/>
        <v>3</v>
      </c>
      <c r="R51" s="4" t="str">
        <f t="shared" si="2"/>
        <v>3</v>
      </c>
      <c r="S51" s="4">
        <f t="shared" si="3"/>
        <v>36</v>
      </c>
      <c r="T51" s="1" t="str">
        <f t="shared" si="4"/>
        <v>PRIORIDADE 2</v>
      </c>
      <c r="U51" s="1" t="s">
        <v>1371</v>
      </c>
      <c r="V51" s="1" t="s">
        <v>1372</v>
      </c>
      <c r="W51" s="4" t="str">
        <f t="shared" si="5"/>
        <v>3</v>
      </c>
      <c r="X51" s="4" t="str">
        <f t="shared" si="6"/>
        <v>4</v>
      </c>
      <c r="Y51" s="4">
        <f t="shared" si="7"/>
        <v>12</v>
      </c>
      <c r="Z51" s="1" t="str">
        <f t="shared" si="8"/>
        <v>COMPLEXIDADE 3</v>
      </c>
    </row>
    <row r="52" spans="1:26" ht="30.75">
      <c r="A52" t="s">
        <v>119</v>
      </c>
      <c r="B52" s="1" t="s">
        <v>1354</v>
      </c>
      <c r="C52" s="4">
        <f>COUNTIF(TAREFAS!B:B,$A52)</f>
        <v>2</v>
      </c>
      <c r="D52" s="4" t="str">
        <f>VLOOKUP($A52,PROJETOS!$B:$Z,4,FALSE)</f>
        <v>Bruno Pivoto</v>
      </c>
      <c r="E52" s="4">
        <f>VLOOKUP($A52,PROJETOS!$B:$Z,5,FALSE)</f>
        <v>1</v>
      </c>
      <c r="F52" s="79">
        <f>VLOOKUP($A52,PROJETOS!$B:$Z,8,FALSE)</f>
        <v>45538</v>
      </c>
      <c r="G52" s="79">
        <f>VLOOKUP($A52,PROJETOS!$B:$Z,9,FALSE)</f>
        <v>45540</v>
      </c>
      <c r="H52" s="4">
        <v>4</v>
      </c>
      <c r="I52" s="79">
        <f ca="1">VLOOKUP($A52,PROJETOS!$B:$Z,10,FALSE)</f>
        <v>45538</v>
      </c>
      <c r="J52" s="79">
        <f ca="1">VLOOKUP($A52,PROJETOS!$B:$Z,11,FALSE)</f>
        <v>45538</v>
      </c>
      <c r="K52" s="4">
        <v>4</v>
      </c>
      <c r="L52" s="81">
        <f ca="1">VLOOKUP($A52,PROJETOS!$B:$Z,18,FALSE)</f>
        <v>1</v>
      </c>
      <c r="M52" s="4" t="s">
        <v>1355</v>
      </c>
      <c r="N52" s="4" t="s">
        <v>1356</v>
      </c>
      <c r="O52" s="4" t="s">
        <v>1357</v>
      </c>
      <c r="P52" s="4" t="str">
        <f t="shared" si="0"/>
        <v>4</v>
      </c>
      <c r="Q52" s="4" t="str">
        <f t="shared" si="1"/>
        <v>3</v>
      </c>
      <c r="R52" s="4" t="str">
        <f t="shared" si="2"/>
        <v>4</v>
      </c>
      <c r="S52" s="4">
        <f t="shared" si="3"/>
        <v>48</v>
      </c>
      <c r="T52" s="1" t="str">
        <f t="shared" si="4"/>
        <v>PRIORIDADE 2</v>
      </c>
      <c r="U52" s="1" t="s">
        <v>1358</v>
      </c>
      <c r="V52" s="1" t="s">
        <v>1359</v>
      </c>
      <c r="W52" s="4" t="str">
        <f t="shared" si="5"/>
        <v>2</v>
      </c>
      <c r="X52" s="4" t="str">
        <f t="shared" si="6"/>
        <v>2</v>
      </c>
      <c r="Y52" s="4">
        <f t="shared" si="7"/>
        <v>4</v>
      </c>
      <c r="Z52" s="1" t="str">
        <f t="shared" si="8"/>
        <v>COMPLEXIDADE 1</v>
      </c>
    </row>
    <row r="53" spans="1:26" ht="30.75">
      <c r="A53" t="s">
        <v>121</v>
      </c>
      <c r="B53" s="1" t="s">
        <v>1360</v>
      </c>
      <c r="C53" s="4">
        <f>COUNTIF(TAREFAS!B:B,$A53)</f>
        <v>1</v>
      </c>
      <c r="D53" s="4" t="str">
        <f>VLOOKUP($A53,PROJETOS!$B:$Z,4,FALSE)</f>
        <v>Bruno Pivoto</v>
      </c>
      <c r="E53" s="4">
        <f>VLOOKUP($A53,PROJETOS!$B:$Z,5,FALSE)</f>
        <v>1</v>
      </c>
      <c r="F53" s="79">
        <f>VLOOKUP($A53,PROJETOS!$B:$Z,8,FALSE)</f>
        <v>45551</v>
      </c>
      <c r="G53" s="79">
        <f>VLOOKUP($A53,PROJETOS!$B:$Z,9,FALSE)</f>
        <v>45554</v>
      </c>
      <c r="H53" s="4">
        <v>3</v>
      </c>
      <c r="I53" s="79">
        <f ca="1">VLOOKUP($A53,PROJETOS!$B:$Z,10,FALSE)</f>
        <v>45551</v>
      </c>
      <c r="J53" s="79">
        <f ca="1">VLOOKUP($A53,PROJETOS!$B:$Z,11,FALSE)</f>
        <v>45551</v>
      </c>
      <c r="K53" s="4">
        <v>3</v>
      </c>
      <c r="L53" s="81">
        <f ca="1">VLOOKUP($A53,PROJETOS!$B:$Z,18,FALSE)</f>
        <v>1</v>
      </c>
      <c r="M53" s="4" t="s">
        <v>1361</v>
      </c>
      <c r="N53" s="4" t="s">
        <v>1356</v>
      </c>
      <c r="O53" s="4" t="s">
        <v>1362</v>
      </c>
      <c r="P53" s="4" t="str">
        <f t="shared" si="0"/>
        <v>3</v>
      </c>
      <c r="Q53" s="4" t="str">
        <f t="shared" si="1"/>
        <v>3</v>
      </c>
      <c r="R53" s="4" t="str">
        <f t="shared" si="2"/>
        <v>3</v>
      </c>
      <c r="S53" s="4">
        <f t="shared" si="3"/>
        <v>27</v>
      </c>
      <c r="T53" s="1" t="str">
        <f t="shared" si="4"/>
        <v>PRIORIDADE 2</v>
      </c>
      <c r="U53" s="1" t="s">
        <v>1358</v>
      </c>
      <c r="V53" s="1" t="s">
        <v>1359</v>
      </c>
      <c r="W53" s="4" t="str">
        <f t="shared" si="5"/>
        <v>2</v>
      </c>
      <c r="X53" s="4" t="str">
        <f t="shared" si="6"/>
        <v>2</v>
      </c>
      <c r="Y53" s="4">
        <f t="shared" si="7"/>
        <v>4</v>
      </c>
      <c r="Z53" s="1" t="str">
        <f t="shared" si="8"/>
        <v>COMPLEXIDADE 1</v>
      </c>
    </row>
    <row r="54" spans="1:26" ht="30.75">
      <c r="A54" t="s">
        <v>123</v>
      </c>
      <c r="B54" s="1" t="s">
        <v>1354</v>
      </c>
      <c r="C54" s="4">
        <f>COUNTIF(TAREFAS!B:B,$A54)</f>
        <v>1</v>
      </c>
      <c r="D54" s="4" t="str">
        <f>VLOOKUP($A54,PROJETOS!$B:$Z,4,FALSE)</f>
        <v>Bruno Pivoto</v>
      </c>
      <c r="E54" s="4">
        <f>VLOOKUP($A54,PROJETOS!$B:$Z,5,FALSE)</f>
        <v>1</v>
      </c>
      <c r="F54" s="79">
        <f>VLOOKUP($A54,PROJETOS!$B:$Z,8,FALSE)</f>
        <v>45558</v>
      </c>
      <c r="G54" s="79">
        <f>VLOOKUP($A54,PROJETOS!$B:$Z,9,FALSE)</f>
        <v>45559</v>
      </c>
      <c r="H54" s="4">
        <v>1</v>
      </c>
      <c r="I54" s="79">
        <f ca="1">VLOOKUP($A54,PROJETOS!$B:$Z,10,FALSE)</f>
        <v>45558</v>
      </c>
      <c r="J54" s="79">
        <f ca="1">VLOOKUP($A54,PROJETOS!$B:$Z,11,FALSE)</f>
        <v>45558</v>
      </c>
      <c r="K54" s="4">
        <v>1</v>
      </c>
      <c r="L54" s="81">
        <f ca="1">VLOOKUP($A54,PROJETOS!$B:$Z,18,FALSE)</f>
        <v>1</v>
      </c>
      <c r="M54" s="4" t="s">
        <v>1355</v>
      </c>
      <c r="N54" s="4" t="s">
        <v>1356</v>
      </c>
      <c r="O54" s="4" t="s">
        <v>1357</v>
      </c>
      <c r="P54" s="4" t="str">
        <f t="shared" si="0"/>
        <v>4</v>
      </c>
      <c r="Q54" s="4" t="str">
        <f t="shared" si="1"/>
        <v>3</v>
      </c>
      <c r="R54" s="4" t="str">
        <f t="shared" si="2"/>
        <v>4</v>
      </c>
      <c r="S54" s="4">
        <f t="shared" si="3"/>
        <v>48</v>
      </c>
      <c r="T54" s="1" t="str">
        <f t="shared" si="4"/>
        <v>PRIORIDADE 2</v>
      </c>
      <c r="U54" s="1" t="s">
        <v>1358</v>
      </c>
      <c r="V54" s="1" t="s">
        <v>1359</v>
      </c>
      <c r="W54" s="4" t="str">
        <f t="shared" si="5"/>
        <v>2</v>
      </c>
      <c r="X54" s="4" t="str">
        <f t="shared" si="6"/>
        <v>2</v>
      </c>
      <c r="Y54" s="4">
        <f t="shared" si="7"/>
        <v>4</v>
      </c>
      <c r="Z54" s="1" t="str">
        <f t="shared" si="8"/>
        <v>COMPLEXIDADE 1</v>
      </c>
    </row>
    <row r="55" spans="1:26" ht="30.75">
      <c r="A55" t="s">
        <v>124</v>
      </c>
      <c r="B55" s="1" t="s">
        <v>1363</v>
      </c>
      <c r="C55" s="4">
        <f>COUNTIF(TAREFAS!B:B,$A55)</f>
        <v>1</v>
      </c>
      <c r="D55" s="4" t="str">
        <f>VLOOKUP($A55,PROJETOS!$B:$Z,4,FALSE)</f>
        <v>Bruno Pivoto</v>
      </c>
      <c r="E55" s="4">
        <f>VLOOKUP($A55,PROJETOS!$B:$Z,5,FALSE)</f>
        <v>1</v>
      </c>
      <c r="F55" s="79">
        <f>VLOOKUP($A55,PROJETOS!$B:$Z,8,FALSE)</f>
        <v>45538</v>
      </c>
      <c r="G55" s="79">
        <f>VLOOKUP($A55,PROJETOS!$B:$Z,9,FALSE)</f>
        <v>45540</v>
      </c>
      <c r="H55" s="4">
        <v>2</v>
      </c>
      <c r="I55" s="79">
        <f ca="1">VLOOKUP($A55,PROJETOS!$B:$Z,10,FALSE)</f>
        <v>45538</v>
      </c>
      <c r="J55" s="79">
        <f ca="1">VLOOKUP($A55,PROJETOS!$B:$Z,11,FALSE)</f>
        <v>45538</v>
      </c>
      <c r="K55" s="4">
        <v>2</v>
      </c>
      <c r="L55" s="81">
        <f ca="1">VLOOKUP($A55,PROJETOS!$B:$Z,18,FALSE)</f>
        <v>1</v>
      </c>
      <c r="M55" s="4" t="s">
        <v>1361</v>
      </c>
      <c r="N55" s="4" t="s">
        <v>1364</v>
      </c>
      <c r="O55" s="4" t="s">
        <v>1362</v>
      </c>
      <c r="P55" s="4" t="str">
        <f t="shared" si="0"/>
        <v>3</v>
      </c>
      <c r="Q55" s="4" t="str">
        <f t="shared" si="1"/>
        <v>4</v>
      </c>
      <c r="R55" s="4" t="str">
        <f t="shared" si="2"/>
        <v>3</v>
      </c>
      <c r="S55" s="4">
        <f t="shared" si="3"/>
        <v>36</v>
      </c>
      <c r="T55" s="1" t="str">
        <f t="shared" si="4"/>
        <v>PRIORIDADE 2</v>
      </c>
      <c r="U55" s="1" t="s">
        <v>1358</v>
      </c>
      <c r="V55" s="1" t="s">
        <v>1365</v>
      </c>
      <c r="W55" s="4" t="str">
        <f t="shared" si="5"/>
        <v>2</v>
      </c>
      <c r="X55" s="4" t="str">
        <f t="shared" si="6"/>
        <v>3</v>
      </c>
      <c r="Y55" s="4">
        <f t="shared" si="7"/>
        <v>6</v>
      </c>
      <c r="Z55" s="1" t="str">
        <f t="shared" si="8"/>
        <v>COMPLEXIDADE 2</v>
      </c>
    </row>
    <row r="56" spans="1:26" ht="30.75">
      <c r="A56" t="s">
        <v>126</v>
      </c>
      <c r="B56" s="1" t="s">
        <v>1354</v>
      </c>
      <c r="C56" s="4">
        <f>COUNTIF(TAREFAS!B:B,$A56)</f>
        <v>2</v>
      </c>
      <c r="D56" s="4" t="str">
        <f>VLOOKUP($A56,PROJETOS!$B:$Z,4,FALSE)</f>
        <v>João Calheiros</v>
      </c>
      <c r="E56" s="4">
        <f>VLOOKUP($A56,PROJETOS!$B:$Z,5,FALSE)</f>
        <v>1</v>
      </c>
      <c r="F56" s="79">
        <f>VLOOKUP($A56,PROJETOS!$B:$Z,8,FALSE)</f>
        <v>45565</v>
      </c>
      <c r="G56" s="79">
        <f>VLOOKUP($A56,PROJETOS!$B:$Z,9,FALSE)</f>
        <v>45568</v>
      </c>
      <c r="H56" s="4">
        <v>3</v>
      </c>
      <c r="I56" s="79">
        <f ca="1">VLOOKUP($A56,PROJETOS!$B:$Z,10,FALSE)</f>
        <v>45565</v>
      </c>
      <c r="J56" s="79">
        <f ca="1">VLOOKUP($A56,PROJETOS!$B:$Z,11,FALSE)</f>
        <v>45567</v>
      </c>
      <c r="K56" s="4">
        <v>2</v>
      </c>
      <c r="L56" s="81">
        <f ca="1">VLOOKUP($A56,PROJETOS!$B:$Z,18,FALSE)</f>
        <v>1</v>
      </c>
      <c r="M56" s="4" t="s">
        <v>1355</v>
      </c>
      <c r="N56" s="4" t="s">
        <v>1356</v>
      </c>
      <c r="O56" s="4" t="s">
        <v>1357</v>
      </c>
      <c r="P56" s="4" t="str">
        <f t="shared" si="0"/>
        <v>4</v>
      </c>
      <c r="Q56" s="4" t="str">
        <f t="shared" si="1"/>
        <v>3</v>
      </c>
      <c r="R56" s="4" t="str">
        <f t="shared" si="2"/>
        <v>4</v>
      </c>
      <c r="S56" s="4">
        <f t="shared" si="3"/>
        <v>48</v>
      </c>
      <c r="T56" s="1" t="str">
        <f t="shared" si="4"/>
        <v>PRIORIDADE 2</v>
      </c>
      <c r="U56" s="1" t="s">
        <v>1358</v>
      </c>
      <c r="V56" s="1" t="s">
        <v>1359</v>
      </c>
      <c r="W56" s="4" t="str">
        <f t="shared" si="5"/>
        <v>2</v>
      </c>
      <c r="X56" s="4" t="str">
        <f t="shared" si="6"/>
        <v>2</v>
      </c>
      <c r="Y56" s="4">
        <f t="shared" si="7"/>
        <v>4</v>
      </c>
      <c r="Z56" s="1" t="str">
        <f t="shared" si="8"/>
        <v>COMPLEXIDADE 1</v>
      </c>
    </row>
    <row r="57" spans="1:26" ht="30.75">
      <c r="A57" t="s">
        <v>32</v>
      </c>
      <c r="B57" s="1" t="s">
        <v>1354</v>
      </c>
      <c r="C57" s="4">
        <f>COUNTIF(TAREFAS!B:B,$A57)</f>
        <v>1</v>
      </c>
      <c r="D57" s="4" t="str">
        <f>VLOOKUP($A57,PROJETOS!$B:$Z,4,FALSE)</f>
        <v>Fabricio</v>
      </c>
      <c r="E57" s="4">
        <f>VLOOKUP($A57,PROJETOS!$B:$Z,5,FALSE)</f>
        <v>1</v>
      </c>
      <c r="F57" s="79">
        <f>VLOOKUP($A57,PROJETOS!$B:$Z,8,FALSE)</f>
        <v>45237</v>
      </c>
      <c r="G57" s="79">
        <f>VLOOKUP($A57,PROJETOS!$B:$Z,9,FALSE)</f>
        <v>45258</v>
      </c>
      <c r="H57" s="4">
        <v>15</v>
      </c>
      <c r="I57" s="79">
        <f ca="1">VLOOKUP($A57,PROJETOS!$B:$Z,10,FALSE)</f>
        <v>45237</v>
      </c>
      <c r="J57" s="79">
        <f ca="1">VLOOKUP($A57,PROJETOS!$B:$Z,11,FALSE)</f>
        <v>45237</v>
      </c>
      <c r="K57" s="4">
        <v>15</v>
      </c>
      <c r="L57" s="81">
        <f ca="1">VLOOKUP($A57,PROJETOS!$B:$Z,18,FALSE)</f>
        <v>1</v>
      </c>
      <c r="M57" s="4" t="s">
        <v>1355</v>
      </c>
      <c r="N57" s="4" t="s">
        <v>1356</v>
      </c>
      <c r="O57" s="4" t="s">
        <v>1357</v>
      </c>
      <c r="P57" s="4" t="str">
        <f t="shared" si="0"/>
        <v>4</v>
      </c>
      <c r="Q57" s="4" t="str">
        <f t="shared" si="1"/>
        <v>3</v>
      </c>
      <c r="R57" s="4" t="str">
        <f t="shared" si="2"/>
        <v>4</v>
      </c>
      <c r="S57" s="4">
        <f t="shared" si="3"/>
        <v>48</v>
      </c>
      <c r="T57" s="1" t="str">
        <f t="shared" si="4"/>
        <v>PRIORIDADE 2</v>
      </c>
      <c r="U57" s="1" t="s">
        <v>1358</v>
      </c>
      <c r="V57" s="1" t="s">
        <v>1359</v>
      </c>
      <c r="W57" s="4" t="str">
        <f t="shared" si="5"/>
        <v>2</v>
      </c>
      <c r="X57" s="4" t="str">
        <f t="shared" si="6"/>
        <v>2</v>
      </c>
      <c r="Y57" s="4">
        <f t="shared" si="7"/>
        <v>4</v>
      </c>
      <c r="Z57" s="1" t="str">
        <f t="shared" si="8"/>
        <v>COMPLEXIDADE 1</v>
      </c>
    </row>
    <row r="58" spans="1:26" ht="30.75">
      <c r="A58" t="s">
        <v>128</v>
      </c>
      <c r="B58" s="1" t="s">
        <v>1370</v>
      </c>
      <c r="C58" s="4">
        <f>COUNTIF(TAREFAS!B:B,$A58)</f>
        <v>4</v>
      </c>
      <c r="D58" s="4" t="str">
        <f>VLOOKUP($A58,PROJETOS!$B:$Z,4,FALSE)</f>
        <v>João Calheiros</v>
      </c>
      <c r="E58" s="4">
        <f>VLOOKUP($A58,PROJETOS!$B:$Z,5,FALSE)</f>
        <v>1</v>
      </c>
      <c r="F58" s="79">
        <f>VLOOKUP($A58,PROJETOS!$B:$Z,8,FALSE)</f>
        <v>45569</v>
      </c>
      <c r="G58" s="79">
        <f>VLOOKUP($A58,PROJETOS!$B:$Z,9,FALSE)</f>
        <v>45597</v>
      </c>
      <c r="H58" s="4">
        <v>4</v>
      </c>
      <c r="I58" s="79">
        <f ca="1">VLOOKUP($A58,PROJETOS!$B:$Z,10,FALSE)</f>
        <v>45569</v>
      </c>
      <c r="J58" s="79">
        <f ca="1">VLOOKUP($A58,PROJETOS!$B:$Z,11,FALSE)</f>
        <v>45575</v>
      </c>
      <c r="K58" s="4">
        <v>9</v>
      </c>
      <c r="L58" s="81">
        <f ca="1">VLOOKUP($A58,PROJETOS!$B:$Z,18,FALSE)</f>
        <v>1</v>
      </c>
      <c r="M58" s="4" t="s">
        <v>1355</v>
      </c>
      <c r="N58" s="4" t="s">
        <v>1356</v>
      </c>
      <c r="O58" s="4" t="s">
        <v>1362</v>
      </c>
      <c r="P58" s="4" t="str">
        <f t="shared" si="0"/>
        <v>4</v>
      </c>
      <c r="Q58" s="4" t="str">
        <f t="shared" si="1"/>
        <v>3</v>
      </c>
      <c r="R58" s="4" t="str">
        <f t="shared" si="2"/>
        <v>3</v>
      </c>
      <c r="S58" s="4">
        <f t="shared" si="3"/>
        <v>36</v>
      </c>
      <c r="T58" s="1" t="str">
        <f t="shared" si="4"/>
        <v>PRIORIDADE 2</v>
      </c>
      <c r="U58" s="1" t="s">
        <v>1371</v>
      </c>
      <c r="V58" s="1" t="s">
        <v>1372</v>
      </c>
      <c r="W58" s="4" t="str">
        <f t="shared" si="5"/>
        <v>3</v>
      </c>
      <c r="X58" s="4" t="str">
        <f t="shared" si="6"/>
        <v>4</v>
      </c>
      <c r="Y58" s="4">
        <f t="shared" si="7"/>
        <v>12</v>
      </c>
      <c r="Z58" s="1" t="str">
        <f t="shared" si="8"/>
        <v>COMPLEXIDADE 3</v>
      </c>
    </row>
    <row r="59" spans="1:26" ht="30.75">
      <c r="A59" t="s">
        <v>129</v>
      </c>
      <c r="B59" s="1" t="s">
        <v>1354</v>
      </c>
      <c r="C59" s="4">
        <f>COUNTIF(TAREFAS!B:B,$A59)</f>
        <v>2</v>
      </c>
      <c r="D59" s="4" t="str">
        <f>VLOOKUP($A59,PROJETOS!$B:$Z,4,FALSE)</f>
        <v>João Calheiros</v>
      </c>
      <c r="E59" s="4">
        <f>VLOOKUP($A59,PROJETOS!$B:$Z,5,FALSE)</f>
        <v>1</v>
      </c>
      <c r="F59" s="79">
        <f>VLOOKUP($A59,PROJETOS!$B:$Z,8,FALSE)</f>
        <v>45583</v>
      </c>
      <c r="G59" s="79">
        <f>VLOOKUP($A59,PROJETOS!$B:$Z,9,FALSE)</f>
        <v>45595</v>
      </c>
      <c r="H59" s="4">
        <v>8</v>
      </c>
      <c r="I59" s="79">
        <f ca="1">VLOOKUP($A59,PROJETOS!$B:$Z,10,FALSE)</f>
        <v>45583</v>
      </c>
      <c r="J59" s="79">
        <f ca="1">VLOOKUP($A59,PROJETOS!$B:$Z,11,FALSE)</f>
        <v>45586</v>
      </c>
      <c r="K59" s="4">
        <v>8</v>
      </c>
      <c r="L59" s="81">
        <f ca="1">VLOOKUP($A59,PROJETOS!$B:$Z,18,FALSE)</f>
        <v>1</v>
      </c>
      <c r="M59" s="4" t="s">
        <v>1355</v>
      </c>
      <c r="N59" s="4" t="s">
        <v>1356</v>
      </c>
      <c r="O59" s="4" t="s">
        <v>1357</v>
      </c>
      <c r="P59" s="4" t="str">
        <f t="shared" si="0"/>
        <v>4</v>
      </c>
      <c r="Q59" s="4" t="str">
        <f t="shared" si="1"/>
        <v>3</v>
      </c>
      <c r="R59" s="4" t="str">
        <f t="shared" si="2"/>
        <v>4</v>
      </c>
      <c r="S59" s="4">
        <f t="shared" si="3"/>
        <v>48</v>
      </c>
      <c r="T59" s="1" t="str">
        <f t="shared" si="4"/>
        <v>PRIORIDADE 2</v>
      </c>
      <c r="U59" s="1" t="s">
        <v>1358</v>
      </c>
      <c r="V59" s="1" t="s">
        <v>1359</v>
      </c>
      <c r="W59" s="4" t="str">
        <f t="shared" si="5"/>
        <v>2</v>
      </c>
      <c r="X59" s="4" t="str">
        <f t="shared" si="6"/>
        <v>2</v>
      </c>
      <c r="Y59" s="4">
        <f t="shared" si="7"/>
        <v>4</v>
      </c>
      <c r="Z59" s="1" t="str">
        <f t="shared" si="8"/>
        <v>COMPLEXIDADE 1</v>
      </c>
    </row>
    <row r="60" spans="1:26" ht="30.75">
      <c r="A60" t="s">
        <v>131</v>
      </c>
      <c r="B60" s="1" t="s">
        <v>1363</v>
      </c>
      <c r="C60" s="4">
        <f>COUNTIF(TAREFAS!B:B,$A60)</f>
        <v>1</v>
      </c>
      <c r="D60" s="4" t="str">
        <f>VLOOKUP($A60,PROJETOS!$B:$Z,4,FALSE)</f>
        <v>Bruno Pivoto</v>
      </c>
      <c r="E60" s="4">
        <f>VLOOKUP($A60,PROJETOS!$B:$Z,5,FALSE)</f>
        <v>1</v>
      </c>
      <c r="F60" s="79">
        <f>VLOOKUP($A60,PROJETOS!$B:$Z,8,FALSE)</f>
        <v>45589</v>
      </c>
      <c r="G60" s="79">
        <f>VLOOKUP($A60,PROJETOS!$B:$Z,9,FALSE)</f>
        <v>45593</v>
      </c>
      <c r="H60" s="4">
        <v>2</v>
      </c>
      <c r="I60" s="79">
        <f ca="1">VLOOKUP($A60,PROJETOS!$B:$Z,10,FALSE)</f>
        <v>45589</v>
      </c>
      <c r="J60" s="79">
        <f ca="1">VLOOKUP($A60,PROJETOS!$B:$Z,11,FALSE)</f>
        <v>45589</v>
      </c>
      <c r="K60" s="4">
        <v>2</v>
      </c>
      <c r="L60" s="81">
        <f ca="1">VLOOKUP($A60,PROJETOS!$B:$Z,18,FALSE)</f>
        <v>1</v>
      </c>
      <c r="M60" s="4" t="s">
        <v>1361</v>
      </c>
      <c r="N60" s="4" t="s">
        <v>1364</v>
      </c>
      <c r="O60" s="4" t="s">
        <v>1362</v>
      </c>
      <c r="P60" s="4" t="str">
        <f t="shared" si="0"/>
        <v>3</v>
      </c>
      <c r="Q60" s="4" t="str">
        <f t="shared" si="1"/>
        <v>4</v>
      </c>
      <c r="R60" s="4" t="str">
        <f t="shared" si="2"/>
        <v>3</v>
      </c>
      <c r="S60" s="4">
        <f t="shared" si="3"/>
        <v>36</v>
      </c>
      <c r="T60" s="1" t="str">
        <f t="shared" si="4"/>
        <v>PRIORIDADE 2</v>
      </c>
      <c r="U60" s="1" t="s">
        <v>1358</v>
      </c>
      <c r="V60" s="1" t="s">
        <v>1365</v>
      </c>
      <c r="W60" s="4" t="str">
        <f t="shared" si="5"/>
        <v>2</v>
      </c>
      <c r="X60" s="4" t="str">
        <f t="shared" si="6"/>
        <v>3</v>
      </c>
      <c r="Y60" s="4">
        <f t="shared" si="7"/>
        <v>6</v>
      </c>
      <c r="Z60" s="1" t="str">
        <f t="shared" si="8"/>
        <v>COMPLEXIDADE 2</v>
      </c>
    </row>
    <row r="61" spans="1:26" ht="30.75">
      <c r="A61" t="s">
        <v>133</v>
      </c>
      <c r="B61" s="1" t="s">
        <v>1363</v>
      </c>
      <c r="C61" s="4">
        <f>COUNTIF(TAREFAS!B:B,$A61)</f>
        <v>1</v>
      </c>
      <c r="D61" s="4" t="str">
        <f>VLOOKUP($A61,PROJETOS!$B:$Z,4,FALSE)</f>
        <v>Bruno Pivoto</v>
      </c>
      <c r="E61" s="4">
        <f>VLOOKUP($A61,PROJETOS!$B:$Z,5,FALSE)</f>
        <v>1</v>
      </c>
      <c r="F61" s="79">
        <f>VLOOKUP($A61,PROJETOS!$B:$Z,8,FALSE)</f>
        <v>45593</v>
      </c>
      <c r="G61" s="79">
        <f>VLOOKUP($A61,PROJETOS!$B:$Z,9,FALSE)</f>
        <v>45595</v>
      </c>
      <c r="H61" s="4">
        <v>2</v>
      </c>
      <c r="I61" s="79">
        <f ca="1">VLOOKUP($A61,PROJETOS!$B:$Z,10,FALSE)</f>
        <v>45593</v>
      </c>
      <c r="J61" s="79">
        <f ca="1">VLOOKUP($A61,PROJETOS!$B:$Z,11,FALSE)</f>
        <v>45593</v>
      </c>
      <c r="K61" s="4">
        <v>2</v>
      </c>
      <c r="L61" s="81">
        <f ca="1">VLOOKUP($A61,PROJETOS!$B:$Z,18,FALSE)</f>
        <v>1</v>
      </c>
      <c r="M61" s="4" t="s">
        <v>1361</v>
      </c>
      <c r="N61" s="4" t="s">
        <v>1364</v>
      </c>
      <c r="O61" s="4" t="s">
        <v>1362</v>
      </c>
      <c r="P61" s="4" t="str">
        <f t="shared" si="0"/>
        <v>3</v>
      </c>
      <c r="Q61" s="4" t="str">
        <f t="shared" si="1"/>
        <v>4</v>
      </c>
      <c r="R61" s="4" t="str">
        <f t="shared" si="2"/>
        <v>3</v>
      </c>
      <c r="S61" s="4">
        <f t="shared" si="3"/>
        <v>36</v>
      </c>
      <c r="T61" s="1" t="str">
        <f t="shared" si="4"/>
        <v>PRIORIDADE 2</v>
      </c>
      <c r="U61" s="1" t="s">
        <v>1358</v>
      </c>
      <c r="V61" s="1" t="s">
        <v>1365</v>
      </c>
      <c r="W61" s="4" t="str">
        <f t="shared" si="5"/>
        <v>2</v>
      </c>
      <c r="X61" s="4" t="str">
        <f t="shared" si="6"/>
        <v>3</v>
      </c>
      <c r="Y61" s="4">
        <f t="shared" si="7"/>
        <v>6</v>
      </c>
      <c r="Z61" s="1" t="str">
        <f t="shared" si="8"/>
        <v>COMPLEXIDADE 2</v>
      </c>
    </row>
    <row r="62" spans="1:26" ht="30.75">
      <c r="A62" t="s">
        <v>134</v>
      </c>
      <c r="B62" s="1" t="s">
        <v>1363</v>
      </c>
      <c r="C62" s="4">
        <f>COUNTIF(TAREFAS!B:B,$A62)</f>
        <v>2</v>
      </c>
      <c r="D62" s="4" t="str">
        <f>VLOOKUP($A62,PROJETOS!$B:$Z,4,FALSE)</f>
        <v>Bruno Pivoto</v>
      </c>
      <c r="E62" s="4">
        <f>VLOOKUP($A62,PROJETOS!$B:$Z,5,FALSE)</f>
        <v>1</v>
      </c>
      <c r="F62" s="79">
        <f>VLOOKUP($A62,PROJETOS!$B:$Z,8,FALSE)</f>
        <v>45594</v>
      </c>
      <c r="G62" s="79">
        <f>VLOOKUP($A62,PROJETOS!$B:$Z,9,FALSE)</f>
        <v>45597</v>
      </c>
      <c r="H62" s="4">
        <v>4</v>
      </c>
      <c r="I62" s="79">
        <f ca="1">VLOOKUP($A62,PROJETOS!$B:$Z,10,FALSE)</f>
        <v>45594</v>
      </c>
      <c r="J62" s="79">
        <f ca="1">VLOOKUP($A62,PROJETOS!$B:$Z,11,FALSE)</f>
        <v>45595</v>
      </c>
      <c r="K62" s="4">
        <v>4</v>
      </c>
      <c r="L62" s="81">
        <f ca="1">VLOOKUP($A62,PROJETOS!$B:$Z,18,FALSE)</f>
        <v>1</v>
      </c>
      <c r="M62" s="4" t="s">
        <v>1361</v>
      </c>
      <c r="N62" s="4" t="s">
        <v>1364</v>
      </c>
      <c r="O62" s="4" t="s">
        <v>1362</v>
      </c>
      <c r="P62" s="4" t="str">
        <f t="shared" si="0"/>
        <v>3</v>
      </c>
      <c r="Q62" s="4" t="str">
        <f t="shared" si="1"/>
        <v>4</v>
      </c>
      <c r="R62" s="4" t="str">
        <f t="shared" si="2"/>
        <v>3</v>
      </c>
      <c r="S62" s="4">
        <f t="shared" si="3"/>
        <v>36</v>
      </c>
      <c r="T62" s="1" t="str">
        <f t="shared" si="4"/>
        <v>PRIORIDADE 2</v>
      </c>
      <c r="U62" s="1" t="s">
        <v>1358</v>
      </c>
      <c r="V62" s="1" t="s">
        <v>1365</v>
      </c>
      <c r="W62" s="4" t="str">
        <f t="shared" si="5"/>
        <v>2</v>
      </c>
      <c r="X62" s="4" t="str">
        <f t="shared" si="6"/>
        <v>3</v>
      </c>
      <c r="Y62" s="4">
        <f t="shared" si="7"/>
        <v>6</v>
      </c>
      <c r="Z62" s="1" t="str">
        <f t="shared" si="8"/>
        <v>COMPLEXIDADE 2</v>
      </c>
    </row>
    <row r="63" spans="1:26" ht="30.75">
      <c r="A63" t="s">
        <v>135</v>
      </c>
      <c r="B63" s="1" t="s">
        <v>1354</v>
      </c>
      <c r="C63" s="4">
        <f>COUNTIF(TAREFAS!B:B,$A63)</f>
        <v>2</v>
      </c>
      <c r="D63" s="4" t="str">
        <f>VLOOKUP($A63,PROJETOS!$B:$Z,4,FALSE)</f>
        <v>Bruno Pivoto</v>
      </c>
      <c r="E63" s="4">
        <f>VLOOKUP($A63,PROJETOS!$B:$Z,5,FALSE)</f>
        <v>1</v>
      </c>
      <c r="F63" s="79">
        <f>VLOOKUP($A63,PROJETOS!$B:$Z,8,FALSE)</f>
        <v>45594</v>
      </c>
      <c r="G63" s="79">
        <f>VLOOKUP($A63,PROJETOS!$B:$Z,9,FALSE)</f>
        <v>45596</v>
      </c>
      <c r="H63" s="4">
        <v>2</v>
      </c>
      <c r="I63" s="79">
        <f ca="1">VLOOKUP($A63,PROJETOS!$B:$Z,10,FALSE)</f>
        <v>45594</v>
      </c>
      <c r="J63" s="79">
        <f ca="1">VLOOKUP($A63,PROJETOS!$B:$Z,11,FALSE)</f>
        <v>45595</v>
      </c>
      <c r="K63" s="4">
        <v>2</v>
      </c>
      <c r="L63" s="81">
        <f ca="1">VLOOKUP($A63,PROJETOS!$B:$Z,18,FALSE)</f>
        <v>1</v>
      </c>
      <c r="M63" s="4" t="s">
        <v>1355</v>
      </c>
      <c r="N63" s="4" t="s">
        <v>1356</v>
      </c>
      <c r="O63" s="4" t="s">
        <v>1357</v>
      </c>
      <c r="P63" s="4" t="str">
        <f t="shared" si="0"/>
        <v>4</v>
      </c>
      <c r="Q63" s="4" t="str">
        <f t="shared" si="1"/>
        <v>3</v>
      </c>
      <c r="R63" s="4" t="str">
        <f t="shared" si="2"/>
        <v>4</v>
      </c>
      <c r="S63" s="4">
        <f t="shared" si="3"/>
        <v>48</v>
      </c>
      <c r="T63" s="1" t="str">
        <f t="shared" si="4"/>
        <v>PRIORIDADE 2</v>
      </c>
      <c r="U63" s="1" t="s">
        <v>1358</v>
      </c>
      <c r="V63" s="1" t="s">
        <v>1359</v>
      </c>
      <c r="W63" s="4" t="str">
        <f t="shared" si="5"/>
        <v>2</v>
      </c>
      <c r="X63" s="4" t="str">
        <f t="shared" si="6"/>
        <v>2</v>
      </c>
      <c r="Y63" s="4">
        <f t="shared" si="7"/>
        <v>4</v>
      </c>
      <c r="Z63" s="1" t="str">
        <f t="shared" si="8"/>
        <v>COMPLEXIDADE 1</v>
      </c>
    </row>
    <row r="64" spans="1:26" ht="30.75">
      <c r="A64" t="s">
        <v>136</v>
      </c>
      <c r="B64" s="1" t="s">
        <v>1354</v>
      </c>
      <c r="C64" s="4">
        <f>COUNTIF(TAREFAS!B:B,$A64)</f>
        <v>1</v>
      </c>
      <c r="D64" s="4" t="str">
        <f>VLOOKUP($A64,PROJETOS!$B:$Z,4,FALSE)</f>
        <v>Bruno Pivoto</v>
      </c>
      <c r="E64" s="4">
        <f>VLOOKUP($A64,PROJETOS!$B:$Z,5,FALSE)</f>
        <v>1</v>
      </c>
      <c r="F64" s="79">
        <f>VLOOKUP($A64,PROJETOS!$B:$Z,8,FALSE)</f>
        <v>45600</v>
      </c>
      <c r="G64" s="79">
        <f>VLOOKUP($A64,PROJETOS!$B:$Z,9,FALSE)</f>
        <v>45621</v>
      </c>
      <c r="H64" s="4">
        <v>15</v>
      </c>
      <c r="I64" s="79">
        <f ca="1">VLOOKUP($A64,PROJETOS!$B:$Z,10,FALSE)</f>
        <v>45600</v>
      </c>
      <c r="J64" s="79">
        <f ca="1">VLOOKUP($A64,PROJETOS!$B:$Z,11,FALSE)</f>
        <v>45600</v>
      </c>
      <c r="K64" s="4">
        <v>15</v>
      </c>
      <c r="L64" s="81">
        <f ca="1">VLOOKUP($A64,PROJETOS!$B:$Z,18,FALSE)</f>
        <v>1</v>
      </c>
      <c r="M64" s="4" t="s">
        <v>1355</v>
      </c>
      <c r="N64" s="4" t="s">
        <v>1356</v>
      </c>
      <c r="O64" s="4" t="s">
        <v>1357</v>
      </c>
      <c r="P64" s="4" t="str">
        <f t="shared" si="0"/>
        <v>4</v>
      </c>
      <c r="Q64" s="4" t="str">
        <f t="shared" si="1"/>
        <v>3</v>
      </c>
      <c r="R64" s="4" t="str">
        <f t="shared" si="2"/>
        <v>4</v>
      </c>
      <c r="S64" s="4">
        <f t="shared" si="3"/>
        <v>48</v>
      </c>
      <c r="T64" s="1" t="str">
        <f t="shared" si="4"/>
        <v>PRIORIDADE 2</v>
      </c>
      <c r="U64" s="1" t="s">
        <v>1358</v>
      </c>
      <c r="V64" s="1" t="s">
        <v>1359</v>
      </c>
      <c r="W64" s="4" t="str">
        <f t="shared" si="5"/>
        <v>2</v>
      </c>
      <c r="X64" s="4" t="str">
        <f t="shared" si="6"/>
        <v>2</v>
      </c>
      <c r="Y64" s="4">
        <f t="shared" si="7"/>
        <v>4</v>
      </c>
      <c r="Z64" s="1" t="str">
        <f t="shared" si="8"/>
        <v>COMPLEXIDADE 1</v>
      </c>
    </row>
    <row r="65" spans="1:26" ht="30.75">
      <c r="A65" t="s">
        <v>138</v>
      </c>
      <c r="B65" s="1" t="s">
        <v>1354</v>
      </c>
      <c r="C65" s="4">
        <f>COUNTIF(TAREFAS!B:B,$A65)</f>
        <v>2</v>
      </c>
      <c r="D65" s="4" t="str">
        <f>VLOOKUP($A65,PROJETOS!$B:$Z,4,FALSE)</f>
        <v>João Calheiros</v>
      </c>
      <c r="E65" s="4">
        <f>VLOOKUP($A65,PROJETOS!$B:$Z,5,FALSE)</f>
        <v>1</v>
      </c>
      <c r="F65" s="79">
        <f>VLOOKUP($A65,PROJETOS!$B:$Z,8,FALSE)</f>
        <v>45597</v>
      </c>
      <c r="G65" s="79">
        <f>VLOOKUP($A65,PROJETOS!$B:$Z,9,FALSE)</f>
        <v>45604</v>
      </c>
      <c r="H65" s="4">
        <v>4</v>
      </c>
      <c r="I65" s="79">
        <f ca="1">VLOOKUP($A65,PROJETOS!$B:$Z,10,FALSE)</f>
        <v>45600</v>
      </c>
      <c r="J65" s="79">
        <f ca="1">VLOOKUP($A65,PROJETOS!$B:$Z,11,FALSE)</f>
        <v>45604</v>
      </c>
      <c r="K65" s="4">
        <v>5</v>
      </c>
      <c r="L65" s="81">
        <f ca="1">VLOOKUP($A65,PROJETOS!$B:$Z,18,FALSE)</f>
        <v>1</v>
      </c>
      <c r="M65" s="4" t="s">
        <v>1355</v>
      </c>
      <c r="N65" s="4" t="s">
        <v>1356</v>
      </c>
      <c r="O65" s="4" t="s">
        <v>1357</v>
      </c>
      <c r="P65" s="4" t="str">
        <f t="shared" si="0"/>
        <v>4</v>
      </c>
      <c r="Q65" s="4" t="str">
        <f t="shared" si="1"/>
        <v>3</v>
      </c>
      <c r="R65" s="4" t="str">
        <f t="shared" si="2"/>
        <v>4</v>
      </c>
      <c r="S65" s="4">
        <f t="shared" si="3"/>
        <v>48</v>
      </c>
      <c r="T65" s="1" t="str">
        <f t="shared" si="4"/>
        <v>PRIORIDADE 2</v>
      </c>
      <c r="U65" s="1" t="s">
        <v>1358</v>
      </c>
      <c r="V65" s="1" t="s">
        <v>1359</v>
      </c>
      <c r="W65" s="4" t="str">
        <f t="shared" si="5"/>
        <v>2</v>
      </c>
      <c r="X65" s="4" t="str">
        <f t="shared" si="6"/>
        <v>2</v>
      </c>
      <c r="Y65" s="4">
        <f t="shared" si="7"/>
        <v>4</v>
      </c>
      <c r="Z65" s="1" t="str">
        <f t="shared" si="8"/>
        <v>COMPLEXIDADE 1</v>
      </c>
    </row>
    <row r="66" spans="1:26" ht="30.75">
      <c r="A66" t="s">
        <v>140</v>
      </c>
      <c r="B66" s="1" t="s">
        <v>1370</v>
      </c>
      <c r="C66" s="4">
        <f>COUNTIF(TAREFAS!B:B,$A66)</f>
        <v>1</v>
      </c>
      <c r="D66" s="4" t="str">
        <f>VLOOKUP($A66,PROJETOS!$B:$Z,4,FALSE)</f>
        <v>João Calheiros</v>
      </c>
      <c r="E66" s="4">
        <f>VLOOKUP($A66,PROJETOS!$B:$Z,5,FALSE)</f>
        <v>1</v>
      </c>
      <c r="F66" s="79">
        <f>VLOOKUP($A66,PROJETOS!$B:$Z,8,FALSE)</f>
        <v>45604</v>
      </c>
      <c r="G66" s="79">
        <f>VLOOKUP($A66,PROJETOS!$B:$Z,9,FALSE)</f>
        <v>45608</v>
      </c>
      <c r="H66" s="4">
        <v>2</v>
      </c>
      <c r="I66" s="79">
        <f ca="1">VLOOKUP($A66,PROJETOS!$B:$Z,10,FALSE)</f>
        <v>45604</v>
      </c>
      <c r="J66" s="79">
        <f ca="1">VLOOKUP($A66,PROJETOS!$B:$Z,11,FALSE)</f>
        <v>45604</v>
      </c>
      <c r="K66" s="4">
        <v>2</v>
      </c>
      <c r="L66" s="81">
        <f ca="1">VLOOKUP($A66,PROJETOS!$B:$Z,18,FALSE)</f>
        <v>1</v>
      </c>
      <c r="M66" s="4" t="s">
        <v>1355</v>
      </c>
      <c r="N66" s="4" t="s">
        <v>1356</v>
      </c>
      <c r="O66" s="4" t="s">
        <v>1362</v>
      </c>
      <c r="P66" s="4" t="str">
        <f t="shared" si="0"/>
        <v>4</v>
      </c>
      <c r="Q66" s="4" t="str">
        <f t="shared" si="1"/>
        <v>3</v>
      </c>
      <c r="R66" s="4" t="str">
        <f t="shared" si="2"/>
        <v>3</v>
      </c>
      <c r="S66" s="4">
        <f t="shared" si="3"/>
        <v>36</v>
      </c>
      <c r="T66" s="1" t="str">
        <f t="shared" si="4"/>
        <v>PRIORIDADE 2</v>
      </c>
      <c r="U66" s="1" t="s">
        <v>1371</v>
      </c>
      <c r="V66" s="1" t="s">
        <v>1372</v>
      </c>
      <c r="W66" s="4" t="str">
        <f t="shared" si="5"/>
        <v>3</v>
      </c>
      <c r="X66" s="4" t="str">
        <f t="shared" si="6"/>
        <v>4</v>
      </c>
      <c r="Y66" s="4">
        <f t="shared" si="7"/>
        <v>12</v>
      </c>
      <c r="Z66" s="1" t="str">
        <f t="shared" si="8"/>
        <v>COMPLEXIDADE 3</v>
      </c>
    </row>
    <row r="67" spans="1:26" ht="30.75">
      <c r="A67" t="s">
        <v>142</v>
      </c>
      <c r="B67" s="1" t="s">
        <v>1370</v>
      </c>
      <c r="C67" s="4">
        <f>COUNTIF(TAREFAS!B:B,$A67)</f>
        <v>2</v>
      </c>
      <c r="D67" s="4" t="str">
        <f>VLOOKUP($A67,PROJETOS!$B:$Z,4,FALSE)</f>
        <v>João Calheiros</v>
      </c>
      <c r="E67" s="4">
        <f>VLOOKUP($A67,PROJETOS!$B:$Z,5,FALSE)</f>
        <v>1</v>
      </c>
      <c r="F67" s="79">
        <f>VLOOKUP($A67,PROJETOS!$B:$Z,8,FALSE)</f>
        <v>45608</v>
      </c>
      <c r="G67" s="79">
        <f>VLOOKUP($A67,PROJETOS!$B:$Z,9,FALSE)</f>
        <v>45615</v>
      </c>
      <c r="H67" s="4">
        <v>5</v>
      </c>
      <c r="I67" s="79">
        <f ca="1">VLOOKUP($A67,PROJETOS!$B:$Z,10,FALSE)</f>
        <v>45607</v>
      </c>
      <c r="J67" s="79">
        <f ca="1">VLOOKUP($A67,PROJETOS!$B:$Z,11,FALSE)</f>
        <v>45610</v>
      </c>
      <c r="K67" s="4">
        <v>5</v>
      </c>
      <c r="L67" s="81">
        <f ca="1">VLOOKUP($A67,PROJETOS!$B:$Z,18,FALSE)</f>
        <v>1</v>
      </c>
      <c r="M67" s="4" t="s">
        <v>1355</v>
      </c>
      <c r="N67" s="4" t="s">
        <v>1356</v>
      </c>
      <c r="O67" s="4" t="s">
        <v>1362</v>
      </c>
      <c r="P67" s="4" t="str">
        <f t="shared" ref="P67:P130" si="9">LEFT(M67,1)</f>
        <v>4</v>
      </c>
      <c r="Q67" s="4" t="str">
        <f t="shared" ref="Q67:Q130" si="10">LEFT(N67,1)</f>
        <v>3</v>
      </c>
      <c r="R67" s="4" t="str">
        <f t="shared" ref="R67:R130" si="11">LEFT(O67,1)</f>
        <v>3</v>
      </c>
      <c r="S67" s="4">
        <f t="shared" ref="S67:S130" si="12">P67*Q67*R67</f>
        <v>36</v>
      </c>
      <c r="T67" s="1" t="str">
        <f t="shared" ref="T67:T130" si="13">IF(S67&gt;100,"PRIORIDADE 5",
IF(S67&gt;75,"PRIORIDADE 4",
IF(S67&gt;50,"PRIORIDADE 3",
IF(S67&gt;25,"PRIORIDADE 2",
IF(S67&gt;0,"PRIORIDADE 1","")))))</f>
        <v>PRIORIDADE 2</v>
      </c>
      <c r="U67" s="1" t="s">
        <v>1371</v>
      </c>
      <c r="V67" s="1" t="s">
        <v>1372</v>
      </c>
      <c r="W67" s="4" t="str">
        <f t="shared" ref="W67:W130" si="14">LEFT(U67,1)</f>
        <v>3</v>
      </c>
      <c r="X67" s="4" t="str">
        <f t="shared" ref="X67:X130" si="15">LEFT(V67,1)</f>
        <v>4</v>
      </c>
      <c r="Y67" s="4">
        <f t="shared" ref="Y67:Y130" si="16">W67*X67</f>
        <v>12</v>
      </c>
      <c r="Z67" s="1" t="str">
        <f t="shared" ref="Z67:Z130" si="17">IF(Y67&gt;20,"COMPLEXIDADE 5",
IF(Y67&gt;15,"COMPLEXIDADE 4",
IF(Y67&gt;10,"COMPLEXIDADE 3",
IF(Y67&gt;5,"COMPLEXIDADE 2",
IF(Y67&gt;0,"COMPLEXIDADE 1","")))))</f>
        <v>COMPLEXIDADE 3</v>
      </c>
    </row>
    <row r="68" spans="1:26" ht="30.75">
      <c r="A68" t="s">
        <v>35</v>
      </c>
      <c r="B68" s="1" t="s">
        <v>1354</v>
      </c>
      <c r="C68" s="4">
        <f>COUNTIF(TAREFAS!B:B,$A68)</f>
        <v>1</v>
      </c>
      <c r="D68" s="4" t="str">
        <f>VLOOKUP($A68,PROJETOS!$B:$Z,4,FALSE)</f>
        <v>Fabricio</v>
      </c>
      <c r="E68" s="4">
        <f>VLOOKUP($A68,PROJETOS!$B:$Z,5,FALSE)</f>
        <v>1</v>
      </c>
      <c r="F68" s="79">
        <f>VLOOKUP($A68,PROJETOS!$B:$Z,8,FALSE)</f>
        <v>45247</v>
      </c>
      <c r="G68" s="79">
        <f>VLOOKUP($A68,PROJETOS!$B:$Z,9,FALSE)</f>
        <v>45268</v>
      </c>
      <c r="H68" s="4">
        <v>15</v>
      </c>
      <c r="I68" s="79">
        <f ca="1">VLOOKUP($A68,PROJETOS!$B:$Z,10,FALSE)</f>
        <v>45247</v>
      </c>
      <c r="J68" s="79">
        <f ca="1">VLOOKUP($A68,PROJETOS!$B:$Z,11,FALSE)</f>
        <v>45247</v>
      </c>
      <c r="K68" s="4">
        <v>15</v>
      </c>
      <c r="L68" s="81">
        <f ca="1">VLOOKUP($A68,PROJETOS!$B:$Z,18,FALSE)</f>
        <v>1</v>
      </c>
      <c r="M68" s="4" t="s">
        <v>1355</v>
      </c>
      <c r="N68" s="4" t="s">
        <v>1356</v>
      </c>
      <c r="O68" s="4" t="s">
        <v>1357</v>
      </c>
      <c r="P68" s="4" t="str">
        <f t="shared" si="9"/>
        <v>4</v>
      </c>
      <c r="Q68" s="4" t="str">
        <f t="shared" si="10"/>
        <v>3</v>
      </c>
      <c r="R68" s="4" t="str">
        <f t="shared" si="11"/>
        <v>4</v>
      </c>
      <c r="S68" s="4">
        <f t="shared" si="12"/>
        <v>48</v>
      </c>
      <c r="T68" s="1" t="str">
        <f t="shared" si="13"/>
        <v>PRIORIDADE 2</v>
      </c>
      <c r="U68" s="1" t="s">
        <v>1358</v>
      </c>
      <c r="V68" s="1" t="s">
        <v>1359</v>
      </c>
      <c r="W68" s="4" t="str">
        <f t="shared" si="14"/>
        <v>2</v>
      </c>
      <c r="X68" s="4" t="str">
        <f t="shared" si="15"/>
        <v>2</v>
      </c>
      <c r="Y68" s="4">
        <f t="shared" si="16"/>
        <v>4</v>
      </c>
      <c r="Z68" s="1" t="str">
        <f t="shared" si="17"/>
        <v>COMPLEXIDADE 1</v>
      </c>
    </row>
    <row r="69" spans="1:26" ht="30.75">
      <c r="A69" t="s">
        <v>144</v>
      </c>
      <c r="B69" s="1" t="s">
        <v>1363</v>
      </c>
      <c r="C69" s="4">
        <f>COUNTIF(TAREFAS!B:B,$A69)</f>
        <v>1</v>
      </c>
      <c r="D69" s="4" t="str">
        <f>VLOOKUP($A69,PROJETOS!$B:$Z,4,FALSE)</f>
        <v>Bruno Pivoto</v>
      </c>
      <c r="E69" s="4">
        <f>VLOOKUP($A69,PROJETOS!$B:$Z,5,FALSE)</f>
        <v>1</v>
      </c>
      <c r="F69" s="79">
        <f>VLOOKUP($A69,PROJETOS!$B:$Z,8,FALSE)</f>
        <v>45622</v>
      </c>
      <c r="G69" s="79">
        <f>VLOOKUP($A69,PROJETOS!$B:$Z,9,FALSE)</f>
        <v>45624</v>
      </c>
      <c r="H69" s="4">
        <v>2</v>
      </c>
      <c r="I69" s="79">
        <f ca="1">VLOOKUP($A69,PROJETOS!$B:$Z,10,FALSE)</f>
        <v>45623</v>
      </c>
      <c r="J69" s="79">
        <f ca="1">VLOOKUP($A69,PROJETOS!$B:$Z,11,FALSE)</f>
        <v>45623</v>
      </c>
      <c r="K69" s="4">
        <v>2</v>
      </c>
      <c r="L69" s="81">
        <f ca="1">VLOOKUP($A69,PROJETOS!$B:$Z,18,FALSE)</f>
        <v>1</v>
      </c>
      <c r="M69" s="4" t="s">
        <v>1361</v>
      </c>
      <c r="N69" s="4" t="s">
        <v>1364</v>
      </c>
      <c r="O69" s="4" t="s">
        <v>1362</v>
      </c>
      <c r="P69" s="4" t="str">
        <f t="shared" si="9"/>
        <v>3</v>
      </c>
      <c r="Q69" s="4" t="str">
        <f t="shared" si="10"/>
        <v>4</v>
      </c>
      <c r="R69" s="4" t="str">
        <f t="shared" si="11"/>
        <v>3</v>
      </c>
      <c r="S69" s="4">
        <f t="shared" si="12"/>
        <v>36</v>
      </c>
      <c r="T69" s="1" t="str">
        <f t="shared" si="13"/>
        <v>PRIORIDADE 2</v>
      </c>
      <c r="U69" s="1" t="s">
        <v>1358</v>
      </c>
      <c r="V69" s="1" t="s">
        <v>1365</v>
      </c>
      <c r="W69" s="4" t="str">
        <f t="shared" si="14"/>
        <v>2</v>
      </c>
      <c r="X69" s="4" t="str">
        <f t="shared" si="15"/>
        <v>3</v>
      </c>
      <c r="Y69" s="4">
        <f t="shared" si="16"/>
        <v>6</v>
      </c>
      <c r="Z69" s="1" t="str">
        <f t="shared" si="17"/>
        <v>COMPLEXIDADE 2</v>
      </c>
    </row>
    <row r="70" spans="1:26" ht="30.75">
      <c r="A70" t="s">
        <v>145</v>
      </c>
      <c r="B70" s="1" t="s">
        <v>1360</v>
      </c>
      <c r="C70" s="4">
        <f>COUNTIF(TAREFAS!B:B,$A70)</f>
        <v>3</v>
      </c>
      <c r="D70" s="4" t="str">
        <f>VLOOKUP($A70,PROJETOS!$B:$Z,4,FALSE)</f>
        <v>Fagner</v>
      </c>
      <c r="E70" s="4">
        <f>VLOOKUP($A70,PROJETOS!$B:$Z,5,FALSE)</f>
        <v>1</v>
      </c>
      <c r="F70" s="79">
        <f>VLOOKUP($A70,PROJETOS!$B:$Z,8,FALSE)</f>
        <v>45642</v>
      </c>
      <c r="G70" s="79">
        <f>VLOOKUP($A70,PROJETOS!$B:$Z,9,FALSE)</f>
        <v>45663</v>
      </c>
      <c r="H70" s="4">
        <v>14</v>
      </c>
      <c r="I70" s="79">
        <f ca="1">VLOOKUP($A70,PROJETOS!$B:$Z,10,FALSE)</f>
        <v>45642</v>
      </c>
      <c r="J70" s="79">
        <f>VLOOKUP($A70,PROJETOS!$B:$Z,11,FALSE)</f>
        <v>45659</v>
      </c>
      <c r="K70" s="4">
        <v>14</v>
      </c>
      <c r="L70" s="81">
        <f ca="1">VLOOKUP($A70,PROJETOS!$B:$Z,18,FALSE)</f>
        <v>1</v>
      </c>
      <c r="M70" s="4" t="s">
        <v>1361</v>
      </c>
      <c r="N70" s="4" t="s">
        <v>1356</v>
      </c>
      <c r="O70" s="4" t="s">
        <v>1362</v>
      </c>
      <c r="P70" s="4" t="str">
        <f t="shared" si="9"/>
        <v>3</v>
      </c>
      <c r="Q70" s="4" t="str">
        <f t="shared" si="10"/>
        <v>3</v>
      </c>
      <c r="R70" s="4" t="str">
        <f t="shared" si="11"/>
        <v>3</v>
      </c>
      <c r="S70" s="4">
        <f t="shared" si="12"/>
        <v>27</v>
      </c>
      <c r="T70" s="1" t="str">
        <f t="shared" si="13"/>
        <v>PRIORIDADE 2</v>
      </c>
      <c r="U70" s="1" t="s">
        <v>1358</v>
      </c>
      <c r="V70" s="1" t="s">
        <v>1359</v>
      </c>
      <c r="W70" s="4" t="str">
        <f t="shared" si="14"/>
        <v>2</v>
      </c>
      <c r="X70" s="4" t="str">
        <f t="shared" si="15"/>
        <v>2</v>
      </c>
      <c r="Y70" s="4">
        <f t="shared" si="16"/>
        <v>4</v>
      </c>
      <c r="Z70" s="1" t="str">
        <f t="shared" si="17"/>
        <v>COMPLEXIDADE 1</v>
      </c>
    </row>
    <row r="71" spans="1:26" ht="30.75">
      <c r="A71" t="s">
        <v>148</v>
      </c>
      <c r="B71" s="1" t="s">
        <v>1354</v>
      </c>
      <c r="C71" s="4">
        <f>COUNTIF(TAREFAS!B:B,$A71)</f>
        <v>2</v>
      </c>
      <c r="D71" s="4" t="str">
        <f>VLOOKUP($A71,PROJETOS!$B:$Z,4,FALSE)</f>
        <v>Alison</v>
      </c>
      <c r="E71" s="4">
        <f>VLOOKUP($A71,PROJETOS!$B:$Z,5,FALSE)</f>
        <v>2</v>
      </c>
      <c r="F71" s="79">
        <f>VLOOKUP($A71,PROJETOS!$B:$Z,8,FALSE)</f>
        <v>45652</v>
      </c>
      <c r="G71" s="79">
        <f>VLOOKUP($A71,PROJETOS!$B:$Z,9,FALSE)</f>
        <v>45667</v>
      </c>
      <c r="H71" s="4">
        <v>8</v>
      </c>
      <c r="I71" s="79">
        <f ca="1">VLOOKUP($A71,PROJETOS!$B:$Z,10,FALSE)</f>
        <v>45652</v>
      </c>
      <c r="J71" s="79">
        <f ca="1">VLOOKUP($A71,PROJETOS!$B:$Z,11,FALSE)</f>
        <v>45664</v>
      </c>
      <c r="K71" s="4">
        <v>8</v>
      </c>
      <c r="L71" s="81">
        <f ca="1">VLOOKUP($A71,PROJETOS!$B:$Z,18,FALSE)</f>
        <v>1</v>
      </c>
      <c r="M71" s="4" t="s">
        <v>1355</v>
      </c>
      <c r="N71" s="4" t="s">
        <v>1356</v>
      </c>
      <c r="O71" s="4" t="s">
        <v>1357</v>
      </c>
      <c r="P71" s="4" t="str">
        <f t="shared" si="9"/>
        <v>4</v>
      </c>
      <c r="Q71" s="4" t="str">
        <f t="shared" si="10"/>
        <v>3</v>
      </c>
      <c r="R71" s="4" t="str">
        <f t="shared" si="11"/>
        <v>4</v>
      </c>
      <c r="S71" s="4">
        <f t="shared" si="12"/>
        <v>48</v>
      </c>
      <c r="T71" s="1" t="str">
        <f t="shared" si="13"/>
        <v>PRIORIDADE 2</v>
      </c>
      <c r="U71" s="1" t="s">
        <v>1358</v>
      </c>
      <c r="V71" s="1" t="s">
        <v>1359</v>
      </c>
      <c r="W71" s="4" t="str">
        <f t="shared" si="14"/>
        <v>2</v>
      </c>
      <c r="X71" s="4" t="str">
        <f t="shared" si="15"/>
        <v>2</v>
      </c>
      <c r="Y71" s="4">
        <f t="shared" si="16"/>
        <v>4</v>
      </c>
      <c r="Z71" s="1" t="str">
        <f t="shared" si="17"/>
        <v>COMPLEXIDADE 1</v>
      </c>
    </row>
    <row r="72" spans="1:26" ht="30.75">
      <c r="A72" t="s">
        <v>151</v>
      </c>
      <c r="B72" s="1" t="s">
        <v>1360</v>
      </c>
      <c r="C72" s="4">
        <f>COUNTIF(TAREFAS!B:B,$A72)</f>
        <v>2</v>
      </c>
      <c r="D72" s="4" t="str">
        <f>VLOOKUP($A72,PROJETOS!$B:$Z,4,FALSE)</f>
        <v>Fagner</v>
      </c>
      <c r="E72" s="4">
        <f>VLOOKUP($A72,PROJETOS!$B:$Z,5,FALSE)</f>
        <v>1</v>
      </c>
      <c r="F72" s="79">
        <f>VLOOKUP($A72,PROJETOS!$B:$Z,8,FALSE)</f>
        <v>45671</v>
      </c>
      <c r="G72" s="79">
        <f>VLOOKUP($A72,PROJETOS!$B:$Z,9,FALSE)</f>
        <v>45680</v>
      </c>
      <c r="H72" s="4">
        <v>7</v>
      </c>
      <c r="I72" s="79">
        <f ca="1">VLOOKUP($A72,PROJETOS!$B:$Z,10,FALSE)</f>
        <v>45671</v>
      </c>
      <c r="J72" s="79">
        <f ca="1">VLOOKUP($A72,PROJETOS!$B:$Z,11,FALSE)</f>
        <v>45678</v>
      </c>
      <c r="K72" s="4">
        <v>5</v>
      </c>
      <c r="L72" s="81">
        <f ca="1">VLOOKUP($A72,PROJETOS!$B:$Z,18,FALSE)</f>
        <v>1</v>
      </c>
      <c r="M72" s="4" t="s">
        <v>1361</v>
      </c>
      <c r="N72" s="4" t="s">
        <v>1356</v>
      </c>
      <c r="O72" s="4" t="s">
        <v>1362</v>
      </c>
      <c r="P72" s="4" t="str">
        <f t="shared" si="9"/>
        <v>3</v>
      </c>
      <c r="Q72" s="4" t="str">
        <f t="shared" si="10"/>
        <v>3</v>
      </c>
      <c r="R72" s="4" t="str">
        <f t="shared" si="11"/>
        <v>3</v>
      </c>
      <c r="S72" s="4">
        <f t="shared" si="12"/>
        <v>27</v>
      </c>
      <c r="T72" s="1" t="str">
        <f t="shared" si="13"/>
        <v>PRIORIDADE 2</v>
      </c>
      <c r="U72" s="1" t="s">
        <v>1358</v>
      </c>
      <c r="V72" s="1" t="s">
        <v>1359</v>
      </c>
      <c r="W72" s="4" t="str">
        <f t="shared" si="14"/>
        <v>2</v>
      </c>
      <c r="X72" s="4" t="str">
        <f t="shared" si="15"/>
        <v>2</v>
      </c>
      <c r="Y72" s="4">
        <f t="shared" si="16"/>
        <v>4</v>
      </c>
      <c r="Z72" s="1" t="str">
        <f t="shared" si="17"/>
        <v>COMPLEXIDADE 1</v>
      </c>
    </row>
    <row r="73" spans="1:26" ht="30.75">
      <c r="A73" t="s">
        <v>37</v>
      </c>
      <c r="B73" s="1" t="s">
        <v>1354</v>
      </c>
      <c r="C73" s="4">
        <f>COUNTIF(TAREFAS!B:B,$A73)</f>
        <v>1</v>
      </c>
      <c r="D73" s="4" t="str">
        <f>VLOOKUP($A73,PROJETOS!$B:$Z,4,FALSE)</f>
        <v>Fabricio</v>
      </c>
      <c r="E73" s="4">
        <f>VLOOKUP($A73,PROJETOS!$B:$Z,5,FALSE)</f>
        <v>1</v>
      </c>
      <c r="F73" s="79">
        <f>VLOOKUP($A73,PROJETOS!$B:$Z,8,FALSE)</f>
        <v>45254</v>
      </c>
      <c r="G73" s="79">
        <f>VLOOKUP($A73,PROJETOS!$B:$Z,9,FALSE)</f>
        <v>45268</v>
      </c>
      <c r="H73" s="4">
        <v>10</v>
      </c>
      <c r="I73" s="79">
        <f ca="1">VLOOKUP($A73,PROJETOS!$B:$Z,10,FALSE)</f>
        <v>45254</v>
      </c>
      <c r="J73" s="79">
        <f ca="1">VLOOKUP($A73,PROJETOS!$B:$Z,11,FALSE)</f>
        <v>45254</v>
      </c>
      <c r="K73" s="4">
        <v>10</v>
      </c>
      <c r="L73" s="81">
        <f ca="1">VLOOKUP($A73,PROJETOS!$B:$Z,18,FALSE)</f>
        <v>1</v>
      </c>
      <c r="M73" s="4" t="s">
        <v>1355</v>
      </c>
      <c r="N73" s="4" t="s">
        <v>1356</v>
      </c>
      <c r="O73" s="4" t="s">
        <v>1357</v>
      </c>
      <c r="P73" s="4" t="str">
        <f t="shared" si="9"/>
        <v>4</v>
      </c>
      <c r="Q73" s="4" t="str">
        <f t="shared" si="10"/>
        <v>3</v>
      </c>
      <c r="R73" s="4" t="str">
        <f t="shared" si="11"/>
        <v>4</v>
      </c>
      <c r="S73" s="4">
        <f t="shared" si="12"/>
        <v>48</v>
      </c>
      <c r="T73" s="1" t="str">
        <f t="shared" si="13"/>
        <v>PRIORIDADE 2</v>
      </c>
      <c r="U73" s="1" t="s">
        <v>1358</v>
      </c>
      <c r="V73" s="1" t="s">
        <v>1359</v>
      </c>
      <c r="W73" s="4" t="str">
        <f t="shared" si="14"/>
        <v>2</v>
      </c>
      <c r="X73" s="4" t="str">
        <f t="shared" si="15"/>
        <v>2</v>
      </c>
      <c r="Y73" s="4">
        <f t="shared" si="16"/>
        <v>4</v>
      </c>
      <c r="Z73" s="1" t="str">
        <f t="shared" si="17"/>
        <v>COMPLEXIDADE 1</v>
      </c>
    </row>
    <row r="74" spans="1:26" ht="30.75">
      <c r="A74" t="s">
        <v>39</v>
      </c>
      <c r="B74" s="1" t="s">
        <v>1354</v>
      </c>
      <c r="C74" s="4">
        <f>COUNTIF(TAREFAS!B:B,$A74)</f>
        <v>2</v>
      </c>
      <c r="D74" s="4" t="str">
        <f>VLOOKUP($A74,PROJETOS!$B:$Z,4,FALSE)</f>
        <v>Evandro</v>
      </c>
      <c r="E74" s="4">
        <f>VLOOKUP($A74,PROJETOS!$B:$Z,5,FALSE)</f>
        <v>1</v>
      </c>
      <c r="F74" s="79">
        <f>VLOOKUP($A74,PROJETOS!$B:$Z,8,FALSE)</f>
        <v>45020</v>
      </c>
      <c r="G74" s="79">
        <f>VLOOKUP($A74,PROJETOS!$B:$Z,9,FALSE)</f>
        <v>45275</v>
      </c>
      <c r="H74" s="4">
        <v>13</v>
      </c>
      <c r="I74" s="79">
        <f ca="1">VLOOKUP($A74,PROJETOS!$B:$Z,10,FALSE)</f>
        <v>45020</v>
      </c>
      <c r="J74" s="79">
        <f ca="1">VLOOKUP($A74,PROJETOS!$B:$Z,11,FALSE)</f>
        <v>45261</v>
      </c>
      <c r="K74" s="4">
        <v>13</v>
      </c>
      <c r="L74" s="81">
        <f ca="1">VLOOKUP($A74,PROJETOS!$B:$Z,18,FALSE)</f>
        <v>1</v>
      </c>
      <c r="M74" s="4" t="s">
        <v>1355</v>
      </c>
      <c r="N74" s="4" t="s">
        <v>1356</v>
      </c>
      <c r="O74" s="4" t="s">
        <v>1357</v>
      </c>
      <c r="P74" s="4" t="str">
        <f t="shared" si="9"/>
        <v>4</v>
      </c>
      <c r="Q74" s="4" t="str">
        <f t="shared" si="10"/>
        <v>3</v>
      </c>
      <c r="R74" s="4" t="str">
        <f t="shared" si="11"/>
        <v>4</v>
      </c>
      <c r="S74" s="4">
        <f t="shared" si="12"/>
        <v>48</v>
      </c>
      <c r="T74" s="1" t="str">
        <f t="shared" si="13"/>
        <v>PRIORIDADE 2</v>
      </c>
      <c r="U74" s="1" t="s">
        <v>1358</v>
      </c>
      <c r="V74" s="1" t="s">
        <v>1359</v>
      </c>
      <c r="W74" s="4" t="str">
        <f t="shared" si="14"/>
        <v>2</v>
      </c>
      <c r="X74" s="4" t="str">
        <f t="shared" si="15"/>
        <v>2</v>
      </c>
      <c r="Y74" s="4">
        <f t="shared" si="16"/>
        <v>4</v>
      </c>
      <c r="Z74" s="1" t="str">
        <f t="shared" si="17"/>
        <v>COMPLEXIDADE 1</v>
      </c>
    </row>
    <row r="75" spans="1:26" ht="30.75">
      <c r="A75" t="s">
        <v>152</v>
      </c>
      <c r="B75" s="1" t="s">
        <v>1363</v>
      </c>
      <c r="C75" s="4">
        <f>COUNTIF(TAREFAS!B:B,$A75)</f>
        <v>2</v>
      </c>
      <c r="D75" s="4" t="str">
        <f>VLOOKUP($A75,PROJETOS!$B:$Z,4,FALSE)</f>
        <v>Fagner</v>
      </c>
      <c r="E75" s="4">
        <f>VLOOKUP($A75,PROJETOS!$B:$Z,5,FALSE)</f>
        <v>1</v>
      </c>
      <c r="F75" s="79">
        <f>VLOOKUP($A75,PROJETOS!$B:$Z,8,FALSE)</f>
        <v>45677</v>
      </c>
      <c r="G75" s="79">
        <f>VLOOKUP($A75,PROJETOS!$B:$Z,9,FALSE)</f>
        <v>45681</v>
      </c>
      <c r="H75" s="4">
        <v>4</v>
      </c>
      <c r="I75" s="79">
        <f ca="1">VLOOKUP($A75,PROJETOS!$B:$Z,10,FALSE)</f>
        <v>45677</v>
      </c>
      <c r="J75" s="79">
        <f ca="1">VLOOKUP($A75,PROJETOS!$B:$Z,11,FALSE)</f>
        <v>45678</v>
      </c>
      <c r="K75" s="4">
        <v>4</v>
      </c>
      <c r="L75" s="81">
        <f ca="1">VLOOKUP($A75,PROJETOS!$B:$Z,18,FALSE)</f>
        <v>1</v>
      </c>
      <c r="M75" s="4" t="s">
        <v>1361</v>
      </c>
      <c r="N75" s="4" t="s">
        <v>1364</v>
      </c>
      <c r="O75" s="4" t="s">
        <v>1362</v>
      </c>
      <c r="P75" s="4" t="str">
        <f t="shared" si="9"/>
        <v>3</v>
      </c>
      <c r="Q75" s="4" t="str">
        <f t="shared" si="10"/>
        <v>4</v>
      </c>
      <c r="R75" s="4" t="str">
        <f t="shared" si="11"/>
        <v>3</v>
      </c>
      <c r="S75" s="4">
        <f t="shared" si="12"/>
        <v>36</v>
      </c>
      <c r="T75" s="1" t="str">
        <f t="shared" si="13"/>
        <v>PRIORIDADE 2</v>
      </c>
      <c r="U75" s="1" t="s">
        <v>1358</v>
      </c>
      <c r="V75" s="1" t="s">
        <v>1365</v>
      </c>
      <c r="W75" s="4" t="str">
        <f t="shared" si="14"/>
        <v>2</v>
      </c>
      <c r="X75" s="4" t="str">
        <f t="shared" si="15"/>
        <v>3</v>
      </c>
      <c r="Y75" s="4">
        <f t="shared" si="16"/>
        <v>6</v>
      </c>
      <c r="Z75" s="1" t="str">
        <f t="shared" si="17"/>
        <v>COMPLEXIDADE 2</v>
      </c>
    </row>
    <row r="76" spans="1:26" ht="30.75">
      <c r="A76" t="s">
        <v>154</v>
      </c>
      <c r="B76" s="1" t="s">
        <v>1360</v>
      </c>
      <c r="C76" s="4">
        <f>COUNTIF(TAREFAS!B:B,$A76)</f>
        <v>2</v>
      </c>
      <c r="D76" s="4" t="str">
        <f>VLOOKUP($A76,PROJETOS!$B:$Z,4,FALSE)</f>
        <v>Fagner</v>
      </c>
      <c r="E76" s="4">
        <f>VLOOKUP($A76,PROJETOS!$B:$Z,5,FALSE)</f>
        <v>1</v>
      </c>
      <c r="F76" s="79">
        <f>VLOOKUP($A76,PROJETOS!$B:$Z,8,FALSE)</f>
        <v>45678</v>
      </c>
      <c r="G76" s="79">
        <f>VLOOKUP($A76,PROJETOS!$B:$Z,9,FALSE)</f>
        <v>45692</v>
      </c>
      <c r="H76" s="4">
        <v>2</v>
      </c>
      <c r="I76" s="79">
        <f ca="1">VLOOKUP($A76,PROJETOS!$B:$Z,10,FALSE)</f>
        <v>45660</v>
      </c>
      <c r="J76" s="79">
        <f ca="1">VLOOKUP($A76,PROJETOS!$B:$Z,11,FALSE)</f>
        <v>45678</v>
      </c>
      <c r="K76" s="4">
        <v>2</v>
      </c>
      <c r="L76" s="81">
        <f ca="1">VLOOKUP($A76,PROJETOS!$B:$Z,18,FALSE)</f>
        <v>1</v>
      </c>
      <c r="M76" s="4" t="s">
        <v>1361</v>
      </c>
      <c r="N76" s="4" t="s">
        <v>1356</v>
      </c>
      <c r="O76" s="4" t="s">
        <v>1362</v>
      </c>
      <c r="P76" s="4" t="str">
        <f t="shared" si="9"/>
        <v>3</v>
      </c>
      <c r="Q76" s="4" t="str">
        <f t="shared" si="10"/>
        <v>3</v>
      </c>
      <c r="R76" s="4" t="str">
        <f t="shared" si="11"/>
        <v>3</v>
      </c>
      <c r="S76" s="4">
        <f t="shared" si="12"/>
        <v>27</v>
      </c>
      <c r="T76" s="1" t="str">
        <f t="shared" si="13"/>
        <v>PRIORIDADE 2</v>
      </c>
      <c r="U76" s="1" t="s">
        <v>1358</v>
      </c>
      <c r="V76" s="1" t="s">
        <v>1359</v>
      </c>
      <c r="W76" s="4" t="str">
        <f t="shared" si="14"/>
        <v>2</v>
      </c>
      <c r="X76" s="4" t="str">
        <f t="shared" si="15"/>
        <v>2</v>
      </c>
      <c r="Y76" s="4">
        <f t="shared" si="16"/>
        <v>4</v>
      </c>
      <c r="Z76" s="1" t="str">
        <f t="shared" si="17"/>
        <v>COMPLEXIDADE 1</v>
      </c>
    </row>
    <row r="77" spans="1:26" ht="30.75">
      <c r="A77" t="s">
        <v>157</v>
      </c>
      <c r="B77" s="1" t="s">
        <v>1360</v>
      </c>
      <c r="C77" s="4">
        <f>COUNTIF(TAREFAS!B:B,$A77)</f>
        <v>1</v>
      </c>
      <c r="D77" s="4" t="str">
        <f>VLOOKUP($A77,PROJETOS!$B:$Z,4,FALSE)</f>
        <v>Fagner</v>
      </c>
      <c r="E77" s="4">
        <f>VLOOKUP($A77,PROJETOS!$B:$Z,5,FALSE)</f>
        <v>1</v>
      </c>
      <c r="F77" s="79">
        <f>VLOOKUP($A77,PROJETOS!$B:$Z,8,FALSE)</f>
        <v>45691</v>
      </c>
      <c r="G77" s="79">
        <f>VLOOKUP($A77,PROJETOS!$B:$Z,9,FALSE)</f>
        <v>45692</v>
      </c>
      <c r="H77" s="4">
        <v>1</v>
      </c>
      <c r="I77" s="79">
        <f ca="1">VLOOKUP($A77,PROJETOS!$B:$Z,10,FALSE)</f>
        <v>45691</v>
      </c>
      <c r="J77" s="79">
        <f ca="1">VLOOKUP($A77,PROJETOS!$B:$Z,11,FALSE)</f>
        <v>45691</v>
      </c>
      <c r="K77" s="4">
        <v>1</v>
      </c>
      <c r="L77" s="81">
        <f ca="1">VLOOKUP($A77,PROJETOS!$B:$Z,18,FALSE)</f>
        <v>1</v>
      </c>
      <c r="M77" s="4" t="s">
        <v>1361</v>
      </c>
      <c r="N77" s="4" t="s">
        <v>1356</v>
      </c>
      <c r="O77" s="4" t="s">
        <v>1362</v>
      </c>
      <c r="P77" s="4" t="str">
        <f t="shared" si="9"/>
        <v>3</v>
      </c>
      <c r="Q77" s="4" t="str">
        <f t="shared" si="10"/>
        <v>3</v>
      </c>
      <c r="R77" s="4" t="str">
        <f t="shared" si="11"/>
        <v>3</v>
      </c>
      <c r="S77" s="4">
        <f t="shared" si="12"/>
        <v>27</v>
      </c>
      <c r="T77" s="1" t="str">
        <f t="shared" si="13"/>
        <v>PRIORIDADE 2</v>
      </c>
      <c r="U77" s="1" t="s">
        <v>1358</v>
      </c>
      <c r="V77" s="1" t="s">
        <v>1359</v>
      </c>
      <c r="W77" s="4" t="str">
        <f t="shared" si="14"/>
        <v>2</v>
      </c>
      <c r="X77" s="4" t="str">
        <f t="shared" si="15"/>
        <v>2</v>
      </c>
      <c r="Y77" s="4">
        <f t="shared" si="16"/>
        <v>4</v>
      </c>
      <c r="Z77" s="1" t="str">
        <f t="shared" si="17"/>
        <v>COMPLEXIDADE 1</v>
      </c>
    </row>
    <row r="78" spans="1:26" ht="30.75">
      <c r="A78" t="s">
        <v>158</v>
      </c>
      <c r="B78" s="1" t="s">
        <v>1360</v>
      </c>
      <c r="C78" s="4">
        <f>COUNTIF(TAREFAS!B:B,$A78)</f>
        <v>1</v>
      </c>
      <c r="D78" s="4" t="str">
        <f>VLOOKUP($A78,PROJETOS!$B:$Z,4,FALSE)</f>
        <v>Fagner</v>
      </c>
      <c r="E78" s="4">
        <f>VLOOKUP($A78,PROJETOS!$B:$Z,5,FALSE)</f>
        <v>1</v>
      </c>
      <c r="F78" s="79">
        <f>VLOOKUP($A78,PROJETOS!$B:$Z,8,FALSE)</f>
        <v>45691</v>
      </c>
      <c r="G78" s="79">
        <f>VLOOKUP($A78,PROJETOS!$B:$Z,9,FALSE)</f>
        <v>45692</v>
      </c>
      <c r="H78" s="4">
        <v>1</v>
      </c>
      <c r="I78" s="79">
        <f ca="1">VLOOKUP($A78,PROJETOS!$B:$Z,10,FALSE)</f>
        <v>45691</v>
      </c>
      <c r="J78" s="79">
        <f ca="1">VLOOKUP($A78,PROJETOS!$B:$Z,11,FALSE)</f>
        <v>45691</v>
      </c>
      <c r="K78" s="4">
        <v>1</v>
      </c>
      <c r="L78" s="81">
        <f ca="1">VLOOKUP($A78,PROJETOS!$B:$Z,18,FALSE)</f>
        <v>1</v>
      </c>
      <c r="M78" s="4" t="s">
        <v>1361</v>
      </c>
      <c r="N78" s="4" t="s">
        <v>1356</v>
      </c>
      <c r="O78" s="4" t="s">
        <v>1362</v>
      </c>
      <c r="P78" s="4" t="str">
        <f t="shared" si="9"/>
        <v>3</v>
      </c>
      <c r="Q78" s="4" t="str">
        <f t="shared" si="10"/>
        <v>3</v>
      </c>
      <c r="R78" s="4" t="str">
        <f t="shared" si="11"/>
        <v>3</v>
      </c>
      <c r="S78" s="4">
        <f t="shared" si="12"/>
        <v>27</v>
      </c>
      <c r="T78" s="1" t="str">
        <f t="shared" si="13"/>
        <v>PRIORIDADE 2</v>
      </c>
      <c r="U78" s="1" t="s">
        <v>1358</v>
      </c>
      <c r="V78" s="1" t="s">
        <v>1359</v>
      </c>
      <c r="W78" s="4" t="str">
        <f t="shared" si="14"/>
        <v>2</v>
      </c>
      <c r="X78" s="4" t="str">
        <f t="shared" si="15"/>
        <v>2</v>
      </c>
      <c r="Y78" s="4">
        <f t="shared" si="16"/>
        <v>4</v>
      </c>
      <c r="Z78" s="1" t="str">
        <f t="shared" si="17"/>
        <v>COMPLEXIDADE 1</v>
      </c>
    </row>
    <row r="79" spans="1:26" ht="30.75">
      <c r="A79" t="s">
        <v>159</v>
      </c>
      <c r="B79" s="1" t="s">
        <v>1360</v>
      </c>
      <c r="C79" s="4">
        <f>COUNTIF(TAREFAS!B:B,$A79)</f>
        <v>1</v>
      </c>
      <c r="D79" s="4" t="str">
        <f>VLOOKUP($A79,PROJETOS!$B:$Z,4,FALSE)</f>
        <v>Fagner</v>
      </c>
      <c r="E79" s="4">
        <f>VLOOKUP($A79,PROJETOS!$B:$Z,5,FALSE)</f>
        <v>1</v>
      </c>
      <c r="F79" s="79">
        <f>VLOOKUP($A79,PROJETOS!$B:$Z,8,FALSE)</f>
        <v>45691</v>
      </c>
      <c r="G79" s="79">
        <f>VLOOKUP($A79,PROJETOS!$B:$Z,9,FALSE)</f>
        <v>45692</v>
      </c>
      <c r="H79" s="4">
        <v>1</v>
      </c>
      <c r="I79" s="79">
        <f ca="1">VLOOKUP($A79,PROJETOS!$B:$Z,10,FALSE)</f>
        <v>45691</v>
      </c>
      <c r="J79" s="79">
        <f ca="1">VLOOKUP($A79,PROJETOS!$B:$Z,11,FALSE)</f>
        <v>45691</v>
      </c>
      <c r="K79" s="4">
        <v>1</v>
      </c>
      <c r="L79" s="81">
        <f ca="1">VLOOKUP($A79,PROJETOS!$B:$Z,18,FALSE)</f>
        <v>1</v>
      </c>
      <c r="M79" s="4" t="s">
        <v>1361</v>
      </c>
      <c r="N79" s="4" t="s">
        <v>1356</v>
      </c>
      <c r="O79" s="4" t="s">
        <v>1362</v>
      </c>
      <c r="P79" s="4" t="str">
        <f t="shared" si="9"/>
        <v>3</v>
      </c>
      <c r="Q79" s="4" t="str">
        <f t="shared" si="10"/>
        <v>3</v>
      </c>
      <c r="R79" s="4" t="str">
        <f t="shared" si="11"/>
        <v>3</v>
      </c>
      <c r="S79" s="4">
        <f t="shared" si="12"/>
        <v>27</v>
      </c>
      <c r="T79" s="1" t="str">
        <f t="shared" si="13"/>
        <v>PRIORIDADE 2</v>
      </c>
      <c r="U79" s="1" t="s">
        <v>1358</v>
      </c>
      <c r="V79" s="1" t="s">
        <v>1359</v>
      </c>
      <c r="W79" s="4" t="str">
        <f t="shared" si="14"/>
        <v>2</v>
      </c>
      <c r="X79" s="4" t="str">
        <f t="shared" si="15"/>
        <v>2</v>
      </c>
      <c r="Y79" s="4">
        <f t="shared" si="16"/>
        <v>4</v>
      </c>
      <c r="Z79" s="1" t="str">
        <f t="shared" si="17"/>
        <v>COMPLEXIDADE 1</v>
      </c>
    </row>
    <row r="80" spans="1:26" ht="30.75">
      <c r="A80" t="s">
        <v>155</v>
      </c>
      <c r="B80" s="1" t="s">
        <v>1354</v>
      </c>
      <c r="C80" s="4">
        <f>COUNTIF(TAREFAS!B:B,$A80)</f>
        <v>1</v>
      </c>
      <c r="D80" s="4" t="str">
        <f>VLOOKUP($A80,PROJETOS!$B:$Z,4,FALSE)</f>
        <v>Fagner</v>
      </c>
      <c r="E80" s="4">
        <f>VLOOKUP($A80,PROJETOS!$B:$Z,5,FALSE)</f>
        <v>1</v>
      </c>
      <c r="F80" s="79">
        <f>VLOOKUP($A80,PROJETOS!$B:$Z,8,FALSE)</f>
        <v>45684</v>
      </c>
      <c r="G80" s="79">
        <f>VLOOKUP($A80,PROJETOS!$B:$Z,9,FALSE)</f>
        <v>45698</v>
      </c>
      <c r="H80" s="4">
        <v>10</v>
      </c>
      <c r="I80" s="79">
        <f ca="1">VLOOKUP($A80,PROJETOS!$B:$Z,10,FALSE)</f>
        <v>45684</v>
      </c>
      <c r="J80" s="79">
        <f ca="1">VLOOKUP($A80,PROJETOS!$B:$Z,11,FALSE)</f>
        <v>45684</v>
      </c>
      <c r="K80" s="4">
        <v>22</v>
      </c>
      <c r="L80" s="81">
        <f ca="1">VLOOKUP($A80,PROJETOS!$B:$Z,18,FALSE)</f>
        <v>1</v>
      </c>
      <c r="M80" s="4" t="s">
        <v>1355</v>
      </c>
      <c r="N80" s="4" t="s">
        <v>1356</v>
      </c>
      <c r="O80" s="4" t="s">
        <v>1357</v>
      </c>
      <c r="P80" s="4" t="str">
        <f t="shared" si="9"/>
        <v>4</v>
      </c>
      <c r="Q80" s="4" t="str">
        <f t="shared" si="10"/>
        <v>3</v>
      </c>
      <c r="R80" s="4" t="str">
        <f t="shared" si="11"/>
        <v>4</v>
      </c>
      <c r="S80" s="4">
        <f t="shared" si="12"/>
        <v>48</v>
      </c>
      <c r="T80" s="1" t="str">
        <f t="shared" si="13"/>
        <v>PRIORIDADE 2</v>
      </c>
      <c r="U80" s="1" t="s">
        <v>1358</v>
      </c>
      <c r="V80" s="1" t="s">
        <v>1359</v>
      </c>
      <c r="W80" s="4" t="str">
        <f t="shared" si="14"/>
        <v>2</v>
      </c>
      <c r="X80" s="4" t="str">
        <f t="shared" si="15"/>
        <v>2</v>
      </c>
      <c r="Y80" s="4">
        <f t="shared" si="16"/>
        <v>4</v>
      </c>
      <c r="Z80" s="1" t="str">
        <f t="shared" si="17"/>
        <v>COMPLEXIDADE 1</v>
      </c>
    </row>
    <row r="81" spans="1:26">
      <c r="A81" t="s">
        <v>160</v>
      </c>
      <c r="B81" s="1" t="s">
        <v>1373</v>
      </c>
      <c r="C81" s="4">
        <f>COUNTIF(TAREFAS!B:B,$A81)</f>
        <v>1</v>
      </c>
      <c r="D81" s="4" t="str">
        <f>VLOOKUP($A81,PROJETOS!$B:$Z,4,FALSE)</f>
        <v>João Calheiros</v>
      </c>
      <c r="E81" s="4">
        <f>VLOOKUP($A81,PROJETOS!$B:$Z,5,FALSE)</f>
        <v>1</v>
      </c>
      <c r="F81" s="79">
        <f>VLOOKUP($A81,PROJETOS!$B:$Z,8,FALSE)</f>
        <v>45677</v>
      </c>
      <c r="G81" s="79">
        <f>VLOOKUP($A81,PROJETOS!$B:$Z,9,FALSE)</f>
        <v>45686</v>
      </c>
      <c r="H81" s="4">
        <v>7</v>
      </c>
      <c r="I81" s="79">
        <f ca="1">VLOOKUP($A81,PROJETOS!$B:$Z,10,FALSE)</f>
        <v>45679</v>
      </c>
      <c r="J81" s="79">
        <f ca="1">VLOOKUP($A81,PROJETOS!$B:$Z,11,FALSE)</f>
        <v>45679</v>
      </c>
      <c r="K81" s="4">
        <v>9</v>
      </c>
      <c r="L81" s="81">
        <f ca="1">VLOOKUP($A81,PROJETOS!$B:$Z,18,FALSE)</f>
        <v>1</v>
      </c>
      <c r="M81" s="4" t="s">
        <v>1361</v>
      </c>
      <c r="N81" s="4" t="s">
        <v>1374</v>
      </c>
      <c r="O81" s="4" t="s">
        <v>1375</v>
      </c>
      <c r="P81" s="4" t="str">
        <f t="shared" si="9"/>
        <v>3</v>
      </c>
      <c r="Q81" s="4" t="str">
        <f t="shared" si="10"/>
        <v>2</v>
      </c>
      <c r="R81" s="4" t="str">
        <f t="shared" si="11"/>
        <v>2</v>
      </c>
      <c r="S81" s="4">
        <f t="shared" si="12"/>
        <v>12</v>
      </c>
      <c r="T81" s="1" t="str">
        <f t="shared" si="13"/>
        <v>PRIORIDADE 1</v>
      </c>
      <c r="U81" s="4" t="s">
        <v>1371</v>
      </c>
      <c r="V81" s="1" t="s">
        <v>1372</v>
      </c>
      <c r="W81" s="4" t="str">
        <f t="shared" si="14"/>
        <v>3</v>
      </c>
      <c r="X81" s="4" t="str">
        <f t="shared" si="15"/>
        <v>4</v>
      </c>
      <c r="Y81" s="4">
        <f t="shared" si="16"/>
        <v>12</v>
      </c>
      <c r="Z81" s="1" t="str">
        <f t="shared" si="17"/>
        <v>COMPLEXIDADE 3</v>
      </c>
    </row>
    <row r="82" spans="1:26" ht="60.75">
      <c r="A82" s="75" t="s">
        <v>162</v>
      </c>
      <c r="B82" s="1" t="s">
        <v>1363</v>
      </c>
      <c r="C82" s="4">
        <f>COUNTIF(TAREFAS!B:B,$A82)</f>
        <v>8</v>
      </c>
      <c r="D82" s="4" t="str">
        <f>VLOOKUP($A82,PROJETOS!$B:$Z,4,FALSE)</f>
        <v>Fagner</v>
      </c>
      <c r="E82" s="4">
        <f>VLOOKUP($A82,PROJETOS!$B:$Z,5,FALSE)</f>
        <v>1</v>
      </c>
      <c r="F82" s="79">
        <f>VLOOKUP($A82,PROJETOS!$B:$Z,8,FALSE)</f>
        <v>45693</v>
      </c>
      <c r="G82" s="79">
        <f>VLOOKUP($A82,PROJETOS!$B:$Z,9,FALSE)</f>
        <v>45701</v>
      </c>
      <c r="H82" s="4">
        <v>11</v>
      </c>
      <c r="I82" s="79">
        <f ca="1">VLOOKUP($A82,PROJETOS!$B:$Z,10,FALSE)</f>
        <v>45693</v>
      </c>
      <c r="J82" s="79">
        <f ca="1">VLOOKUP($A82,PROJETOS!$B:$Z,11,FALSE)</f>
        <v>45700</v>
      </c>
      <c r="K82" s="4">
        <v>9</v>
      </c>
      <c r="L82" s="81">
        <f ca="1">VLOOKUP($A82,PROJETOS!$B:$Z,18,FALSE)</f>
        <v>1</v>
      </c>
      <c r="M82" s="4" t="s">
        <v>1361</v>
      </c>
      <c r="N82" s="4" t="s">
        <v>1364</v>
      </c>
      <c r="O82" s="4" t="s">
        <v>1362</v>
      </c>
      <c r="P82" s="4" t="str">
        <f t="shared" si="9"/>
        <v>3</v>
      </c>
      <c r="Q82" s="4" t="str">
        <f t="shared" si="10"/>
        <v>4</v>
      </c>
      <c r="R82" s="4" t="str">
        <f t="shared" si="11"/>
        <v>3</v>
      </c>
      <c r="S82" s="4">
        <f t="shared" si="12"/>
        <v>36</v>
      </c>
      <c r="T82" s="1" t="str">
        <f t="shared" si="13"/>
        <v>PRIORIDADE 2</v>
      </c>
      <c r="U82" s="1" t="s">
        <v>1358</v>
      </c>
      <c r="V82" s="1" t="s">
        <v>1365</v>
      </c>
      <c r="W82" s="4" t="str">
        <f t="shared" si="14"/>
        <v>2</v>
      </c>
      <c r="X82" s="4" t="str">
        <f t="shared" si="15"/>
        <v>3</v>
      </c>
      <c r="Y82" s="4">
        <f t="shared" si="16"/>
        <v>6</v>
      </c>
      <c r="Z82" s="1" t="str">
        <f t="shared" si="17"/>
        <v>COMPLEXIDADE 2</v>
      </c>
    </row>
    <row r="83" spans="1:26" ht="30.75">
      <c r="A83" t="s">
        <v>164</v>
      </c>
      <c r="B83" s="1" t="s">
        <v>1370</v>
      </c>
      <c r="C83" s="4">
        <f>COUNTIF(TAREFAS!B:B,$A83)</f>
        <v>2</v>
      </c>
      <c r="D83" s="4" t="str">
        <f>VLOOKUP($A83,PROJETOS!$B:$Z,4,FALSE)</f>
        <v xml:space="preserve">Laureane </v>
      </c>
      <c r="E83" s="4">
        <f>VLOOKUP($A83,PROJETOS!$B:$Z,5,FALSE)</f>
        <v>1</v>
      </c>
      <c r="F83" s="79">
        <f>VLOOKUP($A83,PROJETOS!$B:$Z,8,FALSE)</f>
        <v>45685</v>
      </c>
      <c r="G83" s="79">
        <f>VLOOKUP($A83,PROJETOS!$B:$Z,9,FALSE)</f>
        <v>45688</v>
      </c>
      <c r="H83" s="4">
        <v>3</v>
      </c>
      <c r="I83" s="79">
        <f ca="1">VLOOKUP($A83,PROJETOS!$B:$Z,10,FALSE)</f>
        <v>45685</v>
      </c>
      <c r="J83" s="79">
        <f ca="1">VLOOKUP($A83,PROJETOS!$B:$Z,11,FALSE)</f>
        <v>45687</v>
      </c>
      <c r="K83" s="4">
        <v>3</v>
      </c>
      <c r="L83" s="81">
        <f ca="1">VLOOKUP($A83,PROJETOS!$B:$Z,18,FALSE)</f>
        <v>1</v>
      </c>
      <c r="M83" s="4" t="s">
        <v>1355</v>
      </c>
      <c r="N83" s="4" t="s">
        <v>1356</v>
      </c>
      <c r="O83" s="4" t="s">
        <v>1362</v>
      </c>
      <c r="P83" s="4" t="str">
        <f t="shared" si="9"/>
        <v>4</v>
      </c>
      <c r="Q83" s="4" t="str">
        <f t="shared" si="10"/>
        <v>3</v>
      </c>
      <c r="R83" s="4" t="str">
        <f t="shared" si="11"/>
        <v>3</v>
      </c>
      <c r="S83" s="4">
        <f t="shared" si="12"/>
        <v>36</v>
      </c>
      <c r="T83" s="1" t="str">
        <f t="shared" si="13"/>
        <v>PRIORIDADE 2</v>
      </c>
      <c r="U83" s="1" t="s">
        <v>1371</v>
      </c>
      <c r="V83" s="1" t="s">
        <v>1372</v>
      </c>
      <c r="W83" s="4" t="str">
        <f t="shared" si="14"/>
        <v>3</v>
      </c>
      <c r="X83" s="4" t="str">
        <f t="shared" si="15"/>
        <v>4</v>
      </c>
      <c r="Y83" s="4">
        <f t="shared" si="16"/>
        <v>12</v>
      </c>
      <c r="Z83" s="1" t="str">
        <f t="shared" si="17"/>
        <v>COMPLEXIDADE 3</v>
      </c>
    </row>
    <row r="84" spans="1:26" ht="30.75">
      <c r="A84" t="s">
        <v>167</v>
      </c>
      <c r="B84" s="1" t="s">
        <v>1370</v>
      </c>
      <c r="C84" s="4">
        <f>COUNTIF(TAREFAS!B:B,$A84)</f>
        <v>1</v>
      </c>
      <c r="D84" s="4" t="str">
        <f>VLOOKUP($A84,PROJETOS!$B:$Z,4,FALSE)</f>
        <v xml:space="preserve">Laureane </v>
      </c>
      <c r="E84" s="4">
        <f>VLOOKUP($A84,PROJETOS!$B:$Z,5,FALSE)</f>
        <v>1</v>
      </c>
      <c r="F84" s="79">
        <f>VLOOKUP($A84,PROJETOS!$B:$Z,8,FALSE)</f>
        <v>45688</v>
      </c>
      <c r="G84" s="79">
        <f>VLOOKUP($A84,PROJETOS!$B:$Z,9,FALSE)</f>
        <v>45691</v>
      </c>
      <c r="H84" s="4">
        <v>1</v>
      </c>
      <c r="I84" s="79">
        <f ca="1">VLOOKUP($A84,PROJETOS!$B:$Z,10,FALSE)</f>
        <v>45688</v>
      </c>
      <c r="J84" s="79">
        <f ca="1">VLOOKUP($A84,PROJETOS!$B:$Z,11,FALSE)</f>
        <v>45688</v>
      </c>
      <c r="K84" s="4">
        <v>3</v>
      </c>
      <c r="L84" s="81">
        <f ca="1">VLOOKUP($A84,PROJETOS!$B:$Z,18,FALSE)</f>
        <v>1</v>
      </c>
      <c r="M84" s="4" t="s">
        <v>1355</v>
      </c>
      <c r="N84" s="4" t="s">
        <v>1356</v>
      </c>
      <c r="O84" s="4" t="s">
        <v>1362</v>
      </c>
      <c r="P84" s="4" t="str">
        <f t="shared" si="9"/>
        <v>4</v>
      </c>
      <c r="Q84" s="4" t="str">
        <f t="shared" si="10"/>
        <v>3</v>
      </c>
      <c r="R84" s="4" t="str">
        <f t="shared" si="11"/>
        <v>3</v>
      </c>
      <c r="S84" s="4">
        <f t="shared" si="12"/>
        <v>36</v>
      </c>
      <c r="T84" s="1" t="str">
        <f t="shared" si="13"/>
        <v>PRIORIDADE 2</v>
      </c>
      <c r="U84" s="1" t="s">
        <v>1371</v>
      </c>
      <c r="V84" s="1" t="s">
        <v>1372</v>
      </c>
      <c r="W84" s="4" t="str">
        <f t="shared" si="14"/>
        <v>3</v>
      </c>
      <c r="X84" s="4" t="str">
        <f t="shared" si="15"/>
        <v>4</v>
      </c>
      <c r="Y84" s="4">
        <f t="shared" si="16"/>
        <v>12</v>
      </c>
      <c r="Z84" s="1" t="str">
        <f t="shared" si="17"/>
        <v>COMPLEXIDADE 3</v>
      </c>
    </row>
    <row r="85" spans="1:26" ht="30.75">
      <c r="A85" t="s">
        <v>169</v>
      </c>
      <c r="B85" s="1" t="s">
        <v>1370</v>
      </c>
      <c r="C85" s="4">
        <f>COUNTIF(TAREFAS!B:B,$A85)</f>
        <v>1</v>
      </c>
      <c r="D85" s="4" t="str">
        <f>VLOOKUP($A85,PROJETOS!$B:$Z,4,FALSE)</f>
        <v xml:space="preserve">Laureane </v>
      </c>
      <c r="E85" s="4">
        <f>VLOOKUP($A85,PROJETOS!$B:$Z,5,FALSE)</f>
        <v>1</v>
      </c>
      <c r="F85" s="79">
        <f>VLOOKUP($A85,PROJETOS!$B:$Z,8,FALSE)</f>
        <v>45693</v>
      </c>
      <c r="G85" s="79">
        <f>VLOOKUP($A85,PROJETOS!$B:$Z,9,FALSE)</f>
        <v>45694</v>
      </c>
      <c r="H85" s="4">
        <v>1</v>
      </c>
      <c r="I85" s="79">
        <f ca="1">VLOOKUP($A85,PROJETOS!$B:$Z,10,FALSE)</f>
        <v>45693</v>
      </c>
      <c r="J85" s="79">
        <f ca="1">VLOOKUP($A85,PROJETOS!$B:$Z,11,FALSE)</f>
        <v>45693</v>
      </c>
      <c r="K85" s="4">
        <v>1</v>
      </c>
      <c r="L85" s="81">
        <f ca="1">VLOOKUP($A85,PROJETOS!$B:$Z,18,FALSE)</f>
        <v>1</v>
      </c>
      <c r="M85" s="4" t="s">
        <v>1355</v>
      </c>
      <c r="N85" s="4" t="s">
        <v>1356</v>
      </c>
      <c r="O85" s="4" t="s">
        <v>1362</v>
      </c>
      <c r="P85" s="4" t="str">
        <f t="shared" si="9"/>
        <v>4</v>
      </c>
      <c r="Q85" s="4" t="str">
        <f t="shared" si="10"/>
        <v>3</v>
      </c>
      <c r="R85" s="4" t="str">
        <f t="shared" si="11"/>
        <v>3</v>
      </c>
      <c r="S85" s="4">
        <f t="shared" si="12"/>
        <v>36</v>
      </c>
      <c r="T85" s="1" t="str">
        <f t="shared" si="13"/>
        <v>PRIORIDADE 2</v>
      </c>
      <c r="U85" s="1" t="s">
        <v>1371</v>
      </c>
      <c r="V85" s="1" t="s">
        <v>1372</v>
      </c>
      <c r="W85" s="4" t="str">
        <f t="shared" si="14"/>
        <v>3</v>
      </c>
      <c r="X85" s="4" t="str">
        <f t="shared" si="15"/>
        <v>4</v>
      </c>
      <c r="Y85" s="4">
        <f t="shared" si="16"/>
        <v>12</v>
      </c>
      <c r="Z85" s="1" t="str">
        <f t="shared" si="17"/>
        <v>COMPLEXIDADE 3</v>
      </c>
    </row>
    <row r="86" spans="1:26" ht="30.75">
      <c r="A86" t="s">
        <v>171</v>
      </c>
      <c r="B86" s="1" t="s">
        <v>1354</v>
      </c>
      <c r="C86" s="4">
        <f>COUNTIF(TAREFAS!B:B,$A86)</f>
        <v>2</v>
      </c>
      <c r="D86" s="4" t="str">
        <f>VLOOKUP($A86,PROJETOS!$B:$Z,4,FALSE)</f>
        <v xml:space="preserve">Laureane </v>
      </c>
      <c r="E86" s="4">
        <f>VLOOKUP($A86,PROJETOS!$B:$Z,5,FALSE)</f>
        <v>1</v>
      </c>
      <c r="F86" s="79">
        <f>VLOOKUP($A86,PROJETOS!$B:$Z,8,FALSE)</f>
        <v>45691</v>
      </c>
      <c r="G86" s="79">
        <f>VLOOKUP($A86,PROJETOS!$B:$Z,9,FALSE)</f>
        <v>45693</v>
      </c>
      <c r="H86" s="4">
        <v>2</v>
      </c>
      <c r="I86" s="79">
        <f ca="1">VLOOKUP($A86,PROJETOS!$B:$Z,10,FALSE)</f>
        <v>45691</v>
      </c>
      <c r="J86" s="79">
        <f ca="1">VLOOKUP($A86,PROJETOS!$B:$Z,11,FALSE)</f>
        <v>45692</v>
      </c>
      <c r="K86" s="4">
        <v>1</v>
      </c>
      <c r="L86" s="81">
        <f ca="1">VLOOKUP($A86,PROJETOS!$B:$Z,18,FALSE)</f>
        <v>1</v>
      </c>
      <c r="M86" s="4" t="s">
        <v>1355</v>
      </c>
      <c r="N86" s="4" t="s">
        <v>1356</v>
      </c>
      <c r="O86" s="4" t="s">
        <v>1357</v>
      </c>
      <c r="P86" s="4" t="str">
        <f t="shared" si="9"/>
        <v>4</v>
      </c>
      <c r="Q86" s="4" t="str">
        <f t="shared" si="10"/>
        <v>3</v>
      </c>
      <c r="R86" s="4" t="str">
        <f t="shared" si="11"/>
        <v>4</v>
      </c>
      <c r="S86" s="4">
        <f t="shared" si="12"/>
        <v>48</v>
      </c>
      <c r="T86" s="1" t="str">
        <f t="shared" si="13"/>
        <v>PRIORIDADE 2</v>
      </c>
      <c r="U86" s="1" t="s">
        <v>1358</v>
      </c>
      <c r="V86" s="1" t="s">
        <v>1359</v>
      </c>
      <c r="W86" s="4" t="str">
        <f t="shared" si="14"/>
        <v>2</v>
      </c>
      <c r="X86" s="4" t="str">
        <f t="shared" si="15"/>
        <v>2</v>
      </c>
      <c r="Y86" s="4">
        <f t="shared" si="16"/>
        <v>4</v>
      </c>
      <c r="Z86" s="1" t="str">
        <f t="shared" si="17"/>
        <v>COMPLEXIDADE 1</v>
      </c>
    </row>
    <row r="87" spans="1:26" ht="30.75">
      <c r="A87" t="s">
        <v>173</v>
      </c>
      <c r="B87" s="1" t="s">
        <v>1370</v>
      </c>
      <c r="C87" s="4">
        <f>COUNTIF(TAREFAS!B:B,$A87)</f>
        <v>1</v>
      </c>
      <c r="D87" s="4" t="str">
        <f>VLOOKUP($A87,PROJETOS!$B:$Z,4,FALSE)</f>
        <v xml:space="preserve">Laureane </v>
      </c>
      <c r="E87" s="4">
        <f>VLOOKUP($A87,PROJETOS!$B:$Z,5,FALSE)</f>
        <v>1</v>
      </c>
      <c r="F87" s="79">
        <f>VLOOKUP($A87,PROJETOS!$B:$Z,8,FALSE)</f>
        <v>45694</v>
      </c>
      <c r="G87" s="79">
        <f>VLOOKUP($A87,PROJETOS!$B:$Z,9,FALSE)</f>
        <v>45698</v>
      </c>
      <c r="H87" s="4">
        <v>2</v>
      </c>
      <c r="I87" s="79">
        <f ca="1">VLOOKUP($A87,PROJETOS!$B:$Z,10,FALSE)</f>
        <v>45694</v>
      </c>
      <c r="J87" s="79">
        <f ca="1">VLOOKUP($A87,PROJETOS!$B:$Z,11,FALSE)</f>
        <v>45694</v>
      </c>
      <c r="K87" s="4">
        <v>1</v>
      </c>
      <c r="L87" s="81">
        <f ca="1">VLOOKUP($A87,PROJETOS!$B:$Z,18,FALSE)</f>
        <v>1</v>
      </c>
      <c r="M87" s="4" t="s">
        <v>1355</v>
      </c>
      <c r="N87" s="4" t="s">
        <v>1356</v>
      </c>
      <c r="O87" s="4" t="s">
        <v>1362</v>
      </c>
      <c r="P87" s="4" t="str">
        <f t="shared" si="9"/>
        <v>4</v>
      </c>
      <c r="Q87" s="4" t="str">
        <f t="shared" si="10"/>
        <v>3</v>
      </c>
      <c r="R87" s="4" t="str">
        <f t="shared" si="11"/>
        <v>3</v>
      </c>
      <c r="S87" s="4">
        <f t="shared" si="12"/>
        <v>36</v>
      </c>
      <c r="T87" s="1" t="str">
        <f t="shared" si="13"/>
        <v>PRIORIDADE 2</v>
      </c>
      <c r="U87" s="1" t="s">
        <v>1371</v>
      </c>
      <c r="V87" s="1" t="s">
        <v>1372</v>
      </c>
      <c r="W87" s="4" t="str">
        <f t="shared" si="14"/>
        <v>3</v>
      </c>
      <c r="X87" s="4" t="str">
        <f t="shared" si="15"/>
        <v>4</v>
      </c>
      <c r="Y87" s="4">
        <f t="shared" si="16"/>
        <v>12</v>
      </c>
      <c r="Z87" s="1" t="str">
        <f t="shared" si="17"/>
        <v>COMPLEXIDADE 3</v>
      </c>
    </row>
    <row r="88" spans="1:26" ht="30.75">
      <c r="A88" t="s">
        <v>175</v>
      </c>
      <c r="B88" s="1" t="s">
        <v>1363</v>
      </c>
      <c r="C88" s="4">
        <f>COUNTIF(TAREFAS!B:B,$A88)</f>
        <v>1</v>
      </c>
      <c r="D88" s="4" t="str">
        <f>VLOOKUP($A88,PROJETOS!$B:$Z,4,FALSE)</f>
        <v>fagner</v>
      </c>
      <c r="E88" s="4">
        <f>VLOOKUP($A88,PROJETOS!$B:$Z,5,FALSE)</f>
        <v>1</v>
      </c>
      <c r="F88" s="79">
        <f>VLOOKUP($A88,PROJETOS!$B:$Z,8,FALSE)</f>
        <v>45701</v>
      </c>
      <c r="G88" s="79">
        <f>VLOOKUP($A88,PROJETOS!$B:$Z,9,FALSE)</f>
        <v>45702</v>
      </c>
      <c r="H88" s="4">
        <v>1</v>
      </c>
      <c r="I88" s="79">
        <f ca="1">VLOOKUP($A88,PROJETOS!$B:$Z,10,FALSE)</f>
        <v>45701</v>
      </c>
      <c r="J88" s="79">
        <f ca="1">VLOOKUP($A88,PROJETOS!$B:$Z,11,FALSE)</f>
        <v>45701</v>
      </c>
      <c r="K88" s="4">
        <v>1</v>
      </c>
      <c r="L88" s="81">
        <f ca="1">VLOOKUP($A88,PROJETOS!$B:$Z,18,FALSE)</f>
        <v>1</v>
      </c>
      <c r="M88" s="4" t="s">
        <v>1361</v>
      </c>
      <c r="N88" s="4" t="s">
        <v>1364</v>
      </c>
      <c r="O88" s="4" t="s">
        <v>1362</v>
      </c>
      <c r="P88" s="4" t="str">
        <f t="shared" si="9"/>
        <v>3</v>
      </c>
      <c r="Q88" s="4" t="str">
        <f t="shared" si="10"/>
        <v>4</v>
      </c>
      <c r="R88" s="4" t="str">
        <f t="shared" si="11"/>
        <v>3</v>
      </c>
      <c r="S88" s="4">
        <f t="shared" si="12"/>
        <v>36</v>
      </c>
      <c r="T88" s="1" t="str">
        <f t="shared" si="13"/>
        <v>PRIORIDADE 2</v>
      </c>
      <c r="U88" s="1" t="s">
        <v>1358</v>
      </c>
      <c r="V88" s="1" t="s">
        <v>1365</v>
      </c>
      <c r="W88" s="4" t="str">
        <f t="shared" si="14"/>
        <v>2</v>
      </c>
      <c r="X88" s="4" t="str">
        <f t="shared" si="15"/>
        <v>3</v>
      </c>
      <c r="Y88" s="4">
        <f t="shared" si="16"/>
        <v>6</v>
      </c>
      <c r="Z88" s="1" t="str">
        <f t="shared" si="17"/>
        <v>COMPLEXIDADE 2</v>
      </c>
    </row>
    <row r="89" spans="1:26" ht="30.75">
      <c r="A89" t="s">
        <v>178</v>
      </c>
      <c r="B89" s="1" t="s">
        <v>1370</v>
      </c>
      <c r="C89" s="4">
        <f>COUNTIF(TAREFAS!B:B,$A89)</f>
        <v>6</v>
      </c>
      <c r="D89" s="4" t="str">
        <f>VLOOKUP($A89,PROJETOS!$B:$Z,4,FALSE)</f>
        <v xml:space="preserve">Laureane </v>
      </c>
      <c r="E89" s="4">
        <f>VLOOKUP($A89,PROJETOS!$B:$Z,5,FALSE)</f>
        <v>1</v>
      </c>
      <c r="F89" s="79">
        <f>VLOOKUP($A89,PROJETOS!$B:$Z,8,FALSE)</f>
        <v>45700</v>
      </c>
      <c r="G89" s="79">
        <f>VLOOKUP($A89,PROJETOS!$B:$Z,9,FALSE)</f>
        <v>45819</v>
      </c>
      <c r="H89" s="4">
        <v>13</v>
      </c>
      <c r="I89" s="79">
        <f ca="1">VLOOKUP($A89,PROJETOS!$B:$Z,10,FALSE)</f>
        <v>45700</v>
      </c>
      <c r="J89" s="79">
        <f ca="1">VLOOKUP($A89,PROJETOS!$B:$Z,11,FALSE)</f>
        <v>45818</v>
      </c>
      <c r="K89" s="4">
        <v>10</v>
      </c>
      <c r="L89" s="81">
        <f ca="1">VLOOKUP($A89,PROJETOS!$B:$Z,18,FALSE)</f>
        <v>1</v>
      </c>
      <c r="M89" s="4" t="s">
        <v>1355</v>
      </c>
      <c r="N89" s="4" t="s">
        <v>1356</v>
      </c>
      <c r="O89" s="4" t="s">
        <v>1362</v>
      </c>
      <c r="P89" s="4" t="str">
        <f t="shared" si="9"/>
        <v>4</v>
      </c>
      <c r="Q89" s="4" t="str">
        <f t="shared" si="10"/>
        <v>3</v>
      </c>
      <c r="R89" s="4" t="str">
        <f t="shared" si="11"/>
        <v>3</v>
      </c>
      <c r="S89" s="4">
        <f t="shared" si="12"/>
        <v>36</v>
      </c>
      <c r="T89" s="1" t="str">
        <f t="shared" si="13"/>
        <v>PRIORIDADE 2</v>
      </c>
      <c r="U89" s="1" t="s">
        <v>1371</v>
      </c>
      <c r="V89" s="1" t="s">
        <v>1372</v>
      </c>
      <c r="W89" s="4" t="str">
        <f t="shared" si="14"/>
        <v>3</v>
      </c>
      <c r="X89" s="4" t="str">
        <f t="shared" si="15"/>
        <v>4</v>
      </c>
      <c r="Y89" s="4">
        <f t="shared" si="16"/>
        <v>12</v>
      </c>
      <c r="Z89" s="1" t="str">
        <f t="shared" si="17"/>
        <v>COMPLEXIDADE 3</v>
      </c>
    </row>
    <row r="90" spans="1:26" ht="30.75">
      <c r="A90" t="s">
        <v>180</v>
      </c>
      <c r="B90" s="1" t="s">
        <v>1370</v>
      </c>
      <c r="C90" s="4">
        <f>COUNTIF(TAREFAS!B:B,$A90)</f>
        <v>1</v>
      </c>
      <c r="D90" s="4" t="str">
        <f>VLOOKUP($A90,PROJETOS!$B:$Z,4,FALSE)</f>
        <v>João Calheiros</v>
      </c>
      <c r="E90" s="4">
        <f>VLOOKUP($A90,PROJETOS!$B:$Z,5,FALSE)</f>
        <v>2</v>
      </c>
      <c r="F90" s="79">
        <f>VLOOKUP($A90,PROJETOS!$B:$Z,8,FALSE)</f>
        <v>45693</v>
      </c>
      <c r="G90" s="79">
        <f>VLOOKUP($A90,PROJETOS!$B:$Z,9,FALSE)</f>
        <v>45702</v>
      </c>
      <c r="H90" s="4">
        <v>7</v>
      </c>
      <c r="I90" s="79">
        <f ca="1">VLOOKUP($A90,PROJETOS!$B:$Z,10,FALSE)</f>
        <v>45699</v>
      </c>
      <c r="J90" s="79">
        <f ca="1">VLOOKUP($A90,PROJETOS!$B:$Z,11,FALSE)</f>
        <v>45699</v>
      </c>
      <c r="K90" s="4">
        <v>4</v>
      </c>
      <c r="L90" s="81">
        <f ca="1">VLOOKUP($A90,PROJETOS!$B:$Z,18,FALSE)</f>
        <v>1</v>
      </c>
      <c r="M90" s="4" t="s">
        <v>1355</v>
      </c>
      <c r="N90" s="4" t="s">
        <v>1356</v>
      </c>
      <c r="O90" s="4" t="s">
        <v>1362</v>
      </c>
      <c r="P90" s="4" t="str">
        <f t="shared" si="9"/>
        <v>4</v>
      </c>
      <c r="Q90" s="4" t="str">
        <f t="shared" si="10"/>
        <v>3</v>
      </c>
      <c r="R90" s="4" t="str">
        <f t="shared" si="11"/>
        <v>3</v>
      </c>
      <c r="S90" s="4">
        <f t="shared" si="12"/>
        <v>36</v>
      </c>
      <c r="T90" s="1" t="str">
        <f t="shared" si="13"/>
        <v>PRIORIDADE 2</v>
      </c>
      <c r="U90" s="1" t="s">
        <v>1371</v>
      </c>
      <c r="V90" s="1" t="s">
        <v>1372</v>
      </c>
      <c r="W90" s="4" t="str">
        <f t="shared" si="14"/>
        <v>3</v>
      </c>
      <c r="X90" s="4" t="str">
        <f t="shared" si="15"/>
        <v>4</v>
      </c>
      <c r="Y90" s="4">
        <f t="shared" si="16"/>
        <v>12</v>
      </c>
      <c r="Z90" s="1" t="str">
        <f t="shared" si="17"/>
        <v>COMPLEXIDADE 3</v>
      </c>
    </row>
    <row r="91" spans="1:26" ht="30.75">
      <c r="A91" t="s">
        <v>182</v>
      </c>
      <c r="B91" s="1" t="s">
        <v>1370</v>
      </c>
      <c r="C91" s="4">
        <f>COUNTIF(TAREFAS!B:B,$A91)</f>
        <v>1</v>
      </c>
      <c r="D91" s="4" t="str">
        <f>VLOOKUP($A91,PROJETOS!$B:$Z,4,FALSE)</f>
        <v>João Calheiros</v>
      </c>
      <c r="E91" s="4">
        <f>VLOOKUP($A91,PROJETOS!$B:$Z,5,FALSE)</f>
        <v>1</v>
      </c>
      <c r="F91" s="79">
        <f>VLOOKUP($A91,PROJETOS!$B:$Z,8,FALSE)</f>
        <v>45701</v>
      </c>
      <c r="G91" s="79">
        <f>VLOOKUP($A91,PROJETOS!$B:$Z,9,FALSE)</f>
        <v>45712</v>
      </c>
      <c r="H91" s="4">
        <v>7</v>
      </c>
      <c r="I91" s="79">
        <f ca="1">VLOOKUP($A91,PROJETOS!$B:$Z,10,FALSE)</f>
        <v>45701</v>
      </c>
      <c r="J91" s="79">
        <f ca="1">VLOOKUP($A91,PROJETOS!$B:$Z,11,FALSE)</f>
        <v>45701</v>
      </c>
      <c r="K91" s="4">
        <v>7</v>
      </c>
      <c r="L91" s="81">
        <f ca="1">VLOOKUP($A91,PROJETOS!$B:$Z,18,FALSE)</f>
        <v>1</v>
      </c>
      <c r="M91" s="4" t="s">
        <v>1355</v>
      </c>
      <c r="N91" s="4" t="s">
        <v>1356</v>
      </c>
      <c r="O91" s="4" t="s">
        <v>1362</v>
      </c>
      <c r="P91" s="4" t="str">
        <f t="shared" si="9"/>
        <v>4</v>
      </c>
      <c r="Q91" s="4" t="str">
        <f t="shared" si="10"/>
        <v>3</v>
      </c>
      <c r="R91" s="4" t="str">
        <f t="shared" si="11"/>
        <v>3</v>
      </c>
      <c r="S91" s="4">
        <f t="shared" si="12"/>
        <v>36</v>
      </c>
      <c r="T91" s="1" t="str">
        <f t="shared" si="13"/>
        <v>PRIORIDADE 2</v>
      </c>
      <c r="U91" s="1" t="s">
        <v>1371</v>
      </c>
      <c r="V91" s="1" t="s">
        <v>1372</v>
      </c>
      <c r="W91" s="4" t="str">
        <f t="shared" si="14"/>
        <v>3</v>
      </c>
      <c r="X91" s="4" t="str">
        <f t="shared" si="15"/>
        <v>4</v>
      </c>
      <c r="Y91" s="4">
        <f t="shared" si="16"/>
        <v>12</v>
      </c>
      <c r="Z91" s="1" t="str">
        <f t="shared" si="17"/>
        <v>COMPLEXIDADE 3</v>
      </c>
    </row>
    <row r="92" spans="1:26" ht="30.75">
      <c r="A92" t="s">
        <v>184</v>
      </c>
      <c r="B92" s="1" t="s">
        <v>1360</v>
      </c>
      <c r="C92" s="4">
        <f>COUNTIF(TAREFAS!B:B,$A92)</f>
        <v>1</v>
      </c>
      <c r="D92" s="4" t="str">
        <f>VLOOKUP($A92,PROJETOS!$B:$Z,4,FALSE)</f>
        <v>fagner</v>
      </c>
      <c r="E92" s="4">
        <f>VLOOKUP($A92,PROJETOS!$B:$Z,5,FALSE)</f>
        <v>1</v>
      </c>
      <c r="F92" s="79">
        <f>VLOOKUP($A92,PROJETOS!$B:$Z,8,FALSE)</f>
        <v>45707</v>
      </c>
      <c r="G92" s="79">
        <f>VLOOKUP($A92,PROJETOS!$B:$Z,9,FALSE)</f>
        <v>45708</v>
      </c>
      <c r="H92" s="4">
        <v>1</v>
      </c>
      <c r="I92" s="79">
        <f ca="1">VLOOKUP($A92,PROJETOS!$B:$Z,10,FALSE)</f>
        <v>45707</v>
      </c>
      <c r="J92" s="79">
        <f ca="1">VLOOKUP($A92,PROJETOS!$B:$Z,11,FALSE)</f>
        <v>45707</v>
      </c>
      <c r="K92" s="4">
        <v>1</v>
      </c>
      <c r="L92" s="81">
        <f ca="1">VLOOKUP($A92,PROJETOS!$B:$Z,18,FALSE)</f>
        <v>1</v>
      </c>
      <c r="M92" s="4" t="s">
        <v>1361</v>
      </c>
      <c r="N92" s="4" t="s">
        <v>1356</v>
      </c>
      <c r="O92" s="4" t="s">
        <v>1362</v>
      </c>
      <c r="P92" s="4" t="str">
        <f t="shared" si="9"/>
        <v>3</v>
      </c>
      <c r="Q92" s="4" t="str">
        <f t="shared" si="10"/>
        <v>3</v>
      </c>
      <c r="R92" s="4" t="str">
        <f t="shared" si="11"/>
        <v>3</v>
      </c>
      <c r="S92" s="4">
        <f t="shared" si="12"/>
        <v>27</v>
      </c>
      <c r="T92" s="1" t="str">
        <f t="shared" si="13"/>
        <v>PRIORIDADE 2</v>
      </c>
      <c r="U92" s="1" t="s">
        <v>1358</v>
      </c>
      <c r="V92" s="1" t="s">
        <v>1359</v>
      </c>
      <c r="W92" s="4" t="str">
        <f t="shared" si="14"/>
        <v>2</v>
      </c>
      <c r="X92" s="4" t="str">
        <f t="shared" si="15"/>
        <v>2</v>
      </c>
      <c r="Y92" s="4">
        <f t="shared" si="16"/>
        <v>4</v>
      </c>
      <c r="Z92" s="1" t="str">
        <f t="shared" si="17"/>
        <v>COMPLEXIDADE 1</v>
      </c>
    </row>
    <row r="93" spans="1:26" ht="30.75">
      <c r="A93" t="s">
        <v>185</v>
      </c>
      <c r="B93" s="1" t="s">
        <v>1363</v>
      </c>
      <c r="C93" s="4">
        <f>COUNTIF(TAREFAS!B:B,$A93)</f>
        <v>2</v>
      </c>
      <c r="D93" s="4" t="str">
        <f>VLOOKUP($A93,PROJETOS!$B:$Z,4,FALSE)</f>
        <v>Fagner</v>
      </c>
      <c r="E93" s="4">
        <f>VLOOKUP($A93,PROJETOS!$B:$Z,5,FALSE)</f>
        <v>1</v>
      </c>
      <c r="F93" s="79">
        <f>VLOOKUP($A93,PROJETOS!$B:$Z,8,FALSE)</f>
        <v>45716</v>
      </c>
      <c r="G93" s="79">
        <f>VLOOKUP($A93,PROJETOS!$B:$Z,9,FALSE)</f>
        <v>45720</v>
      </c>
      <c r="H93" s="4">
        <v>2</v>
      </c>
      <c r="I93" s="79">
        <f ca="1">VLOOKUP($A93,PROJETOS!$B:$Z,10,FALSE)</f>
        <v>45716</v>
      </c>
      <c r="J93" s="79">
        <f ca="1">VLOOKUP($A93,PROJETOS!$B:$Z,11,FALSE)</f>
        <v>45716</v>
      </c>
      <c r="K93" s="4">
        <v>2</v>
      </c>
      <c r="L93" s="81">
        <f ca="1">VLOOKUP($A93,PROJETOS!$B:$Z,18,FALSE)</f>
        <v>1</v>
      </c>
      <c r="M93" s="4" t="s">
        <v>1361</v>
      </c>
      <c r="N93" s="4" t="s">
        <v>1364</v>
      </c>
      <c r="O93" s="4" t="s">
        <v>1362</v>
      </c>
      <c r="P93" s="4" t="str">
        <f t="shared" si="9"/>
        <v>3</v>
      </c>
      <c r="Q93" s="4" t="str">
        <f t="shared" si="10"/>
        <v>4</v>
      </c>
      <c r="R93" s="4" t="str">
        <f t="shared" si="11"/>
        <v>3</v>
      </c>
      <c r="S93" s="4">
        <f t="shared" si="12"/>
        <v>36</v>
      </c>
      <c r="T93" s="1" t="str">
        <f t="shared" si="13"/>
        <v>PRIORIDADE 2</v>
      </c>
      <c r="U93" s="1" t="s">
        <v>1358</v>
      </c>
      <c r="V93" s="1" t="s">
        <v>1365</v>
      </c>
      <c r="W93" s="4" t="str">
        <f t="shared" si="14"/>
        <v>2</v>
      </c>
      <c r="X93" s="4" t="str">
        <f t="shared" si="15"/>
        <v>3</v>
      </c>
      <c r="Y93" s="4">
        <f t="shared" si="16"/>
        <v>6</v>
      </c>
      <c r="Z93" s="1" t="str">
        <f t="shared" si="17"/>
        <v>COMPLEXIDADE 2</v>
      </c>
    </row>
    <row r="94" spans="1:26" ht="30.75">
      <c r="A94" t="s">
        <v>199</v>
      </c>
      <c r="B94" s="1" t="s">
        <v>1366</v>
      </c>
      <c r="C94" s="4">
        <f>COUNTIF(TAREFAS!B:B,$A94)</f>
        <v>1</v>
      </c>
      <c r="D94" s="4" t="str">
        <f>VLOOKUP($A94,PROJETOS!$B:$Z,4,FALSE)</f>
        <v>fagner</v>
      </c>
      <c r="E94" s="4">
        <f>VLOOKUP($A94,PROJETOS!$B:$Z,5,FALSE)</f>
        <v>1</v>
      </c>
      <c r="F94" s="79">
        <f>VLOOKUP($A94,PROJETOS!$B:$Z,8,FALSE)</f>
        <v>45721</v>
      </c>
      <c r="G94" s="79">
        <f>VLOOKUP($A94,PROJETOS!$B:$Z,9,FALSE)</f>
        <v>45722</v>
      </c>
      <c r="H94" s="4">
        <v>1</v>
      </c>
      <c r="I94" s="79">
        <f ca="1">VLOOKUP($A94,PROJETOS!$B:$Z,10,FALSE)</f>
        <v>45721</v>
      </c>
      <c r="J94" s="79">
        <f ca="1">VLOOKUP($A94,PROJETOS!$B:$Z,11,FALSE)</f>
        <v>45721</v>
      </c>
      <c r="K94" s="4">
        <v>1</v>
      </c>
      <c r="L94" s="81">
        <f ca="1">VLOOKUP($A94,PROJETOS!$B:$Z,18,FALSE)</f>
        <v>1</v>
      </c>
      <c r="M94" s="4" t="s">
        <v>1367</v>
      </c>
      <c r="N94" s="4" t="s">
        <v>1364</v>
      </c>
      <c r="O94" s="4" t="s">
        <v>1368</v>
      </c>
      <c r="P94" s="4" t="str">
        <f t="shared" si="9"/>
        <v>2</v>
      </c>
      <c r="Q94" s="4" t="str">
        <f t="shared" si="10"/>
        <v>4</v>
      </c>
      <c r="R94" s="4" t="str">
        <f t="shared" si="11"/>
        <v>1</v>
      </c>
      <c r="S94" s="4">
        <f t="shared" si="12"/>
        <v>8</v>
      </c>
      <c r="T94" s="1" t="str">
        <f t="shared" si="13"/>
        <v>PRIORIDADE 1</v>
      </c>
      <c r="U94" s="1" t="s">
        <v>1369</v>
      </c>
      <c r="V94" s="1" t="s">
        <v>1359</v>
      </c>
      <c r="W94" s="4" t="str">
        <f t="shared" si="14"/>
        <v>1</v>
      </c>
      <c r="X94" s="4" t="str">
        <f t="shared" si="15"/>
        <v>2</v>
      </c>
      <c r="Y94" s="4">
        <f t="shared" si="16"/>
        <v>2</v>
      </c>
      <c r="Z94" s="1" t="str">
        <f t="shared" si="17"/>
        <v>COMPLEXIDADE 1</v>
      </c>
    </row>
    <row r="95" spans="1:26" ht="30.75">
      <c r="A95" t="s">
        <v>188</v>
      </c>
      <c r="B95" s="1" t="s">
        <v>1354</v>
      </c>
      <c r="C95" s="4">
        <f>COUNTIF(TAREFAS!B:B,$A95)</f>
        <v>1</v>
      </c>
      <c r="D95" s="4" t="str">
        <f>VLOOKUP($A95,PROJETOS!$B:$Z,4,FALSE)</f>
        <v>Laureane</v>
      </c>
      <c r="E95" s="4">
        <f>VLOOKUP($A95,PROJETOS!$B:$Z,5,FALSE)</f>
        <v>1</v>
      </c>
      <c r="F95" s="79">
        <f>VLOOKUP($A95,PROJETOS!$B:$Z,8,FALSE)</f>
        <v>45723</v>
      </c>
      <c r="G95" s="79">
        <f>VLOOKUP($A95,PROJETOS!$B:$Z,9,FALSE)</f>
        <v>45726</v>
      </c>
      <c r="H95" s="4">
        <v>1</v>
      </c>
      <c r="I95" s="79">
        <f ca="1">VLOOKUP($A95,PROJETOS!$B:$Z,10,FALSE)</f>
        <v>45723</v>
      </c>
      <c r="J95" s="79">
        <f ca="1">VLOOKUP($A95,PROJETOS!$B:$Z,11,FALSE)</f>
        <v>45723</v>
      </c>
      <c r="K95" s="4">
        <v>1</v>
      </c>
      <c r="L95" s="81">
        <f ca="1">VLOOKUP($A95,PROJETOS!$B:$Z,18,FALSE)</f>
        <v>1</v>
      </c>
      <c r="M95" s="4" t="s">
        <v>1355</v>
      </c>
      <c r="N95" s="4" t="s">
        <v>1356</v>
      </c>
      <c r="O95" s="4" t="s">
        <v>1357</v>
      </c>
      <c r="P95" s="4" t="str">
        <f t="shared" si="9"/>
        <v>4</v>
      </c>
      <c r="Q95" s="4" t="str">
        <f t="shared" si="10"/>
        <v>3</v>
      </c>
      <c r="R95" s="4" t="str">
        <f t="shared" si="11"/>
        <v>4</v>
      </c>
      <c r="S95" s="4">
        <f t="shared" si="12"/>
        <v>48</v>
      </c>
      <c r="T95" s="1" t="str">
        <f t="shared" si="13"/>
        <v>PRIORIDADE 2</v>
      </c>
      <c r="U95" s="1" t="s">
        <v>1358</v>
      </c>
      <c r="V95" s="1" t="s">
        <v>1359</v>
      </c>
      <c r="W95" s="4" t="str">
        <f t="shared" si="14"/>
        <v>2</v>
      </c>
      <c r="X95" s="4" t="str">
        <f t="shared" si="15"/>
        <v>2</v>
      </c>
      <c r="Y95" s="4">
        <f t="shared" si="16"/>
        <v>4</v>
      </c>
      <c r="Z95" s="1" t="str">
        <f t="shared" si="17"/>
        <v>COMPLEXIDADE 1</v>
      </c>
    </row>
    <row r="96" spans="1:26" ht="30.75">
      <c r="A96" t="s">
        <v>191</v>
      </c>
      <c r="B96" s="1" t="s">
        <v>1354</v>
      </c>
      <c r="C96" s="4">
        <f>COUNTIF(TAREFAS!B:B,$A96)</f>
        <v>1</v>
      </c>
      <c r="D96" s="4" t="str">
        <f>VLOOKUP($A96,PROJETOS!$B:$Z,4,FALSE)</f>
        <v>Laureane</v>
      </c>
      <c r="E96" s="4">
        <f>VLOOKUP($A96,PROJETOS!$B:$Z,5,FALSE)</f>
        <v>1</v>
      </c>
      <c r="F96" s="79">
        <f>VLOOKUP($A96,PROJETOS!$B:$Z,8,FALSE)</f>
        <v>45733</v>
      </c>
      <c r="G96" s="79">
        <f>VLOOKUP($A96,PROJETOS!$B:$Z,9,FALSE)</f>
        <v>45747</v>
      </c>
      <c r="H96" s="4">
        <v>10</v>
      </c>
      <c r="I96" s="79">
        <f ca="1">VLOOKUP($A96,PROJETOS!$B:$Z,10,FALSE)</f>
        <v>45733</v>
      </c>
      <c r="J96" s="79">
        <f ca="1">VLOOKUP($A96,PROJETOS!$B:$Z,11,FALSE)</f>
        <v>45733</v>
      </c>
      <c r="K96" s="4">
        <v>10</v>
      </c>
      <c r="L96" s="81">
        <f ca="1">VLOOKUP($A96,PROJETOS!$B:$Z,18,FALSE)</f>
        <v>1</v>
      </c>
      <c r="M96" s="4" t="s">
        <v>1355</v>
      </c>
      <c r="N96" s="4" t="s">
        <v>1356</v>
      </c>
      <c r="O96" s="4" t="s">
        <v>1357</v>
      </c>
      <c r="P96" s="4" t="str">
        <f t="shared" si="9"/>
        <v>4</v>
      </c>
      <c r="Q96" s="4" t="str">
        <f t="shared" si="10"/>
        <v>3</v>
      </c>
      <c r="R96" s="4" t="str">
        <f t="shared" si="11"/>
        <v>4</v>
      </c>
      <c r="S96" s="4">
        <f t="shared" si="12"/>
        <v>48</v>
      </c>
      <c r="T96" s="1" t="str">
        <f t="shared" si="13"/>
        <v>PRIORIDADE 2</v>
      </c>
      <c r="U96" s="1" t="s">
        <v>1358</v>
      </c>
      <c r="V96" s="1" t="s">
        <v>1359</v>
      </c>
      <c r="W96" s="4" t="str">
        <f t="shared" si="14"/>
        <v>2</v>
      </c>
      <c r="X96" s="4" t="str">
        <f t="shared" si="15"/>
        <v>2</v>
      </c>
      <c r="Y96" s="4">
        <f t="shared" si="16"/>
        <v>4</v>
      </c>
      <c r="Z96" s="1" t="str">
        <f t="shared" si="17"/>
        <v>COMPLEXIDADE 1</v>
      </c>
    </row>
    <row r="97" spans="1:26" ht="30.75">
      <c r="A97" t="s">
        <v>193</v>
      </c>
      <c r="B97" s="1" t="s">
        <v>1354</v>
      </c>
      <c r="C97" s="4">
        <f>COUNTIF(TAREFAS!B:B,$A97)</f>
        <v>2</v>
      </c>
      <c r="D97" s="4" t="str">
        <f>VLOOKUP($A97,PROJETOS!$B:$Z,4,FALSE)</f>
        <v>Laureane</v>
      </c>
      <c r="E97" s="4">
        <f>VLOOKUP($A97,PROJETOS!$B:$Z,5,FALSE)</f>
        <v>1</v>
      </c>
      <c r="F97" s="79">
        <f>VLOOKUP($A97,PROJETOS!$B:$Z,8,FALSE)</f>
        <v>45727</v>
      </c>
      <c r="G97" s="79">
        <f>VLOOKUP($A97,PROJETOS!$B:$Z,9,FALSE)</f>
        <v>45737</v>
      </c>
      <c r="H97" s="4">
        <v>8</v>
      </c>
      <c r="I97" s="79">
        <f ca="1">VLOOKUP($A97,PROJETOS!$B:$Z,10,FALSE)</f>
        <v>45727</v>
      </c>
      <c r="J97" s="79">
        <f ca="1">VLOOKUP($A97,PROJETOS!$B:$Z,11,FALSE)</f>
        <v>45734</v>
      </c>
      <c r="K97" s="4">
        <v>8</v>
      </c>
      <c r="L97" s="81">
        <f ca="1">VLOOKUP($A97,PROJETOS!$B:$Z,18,FALSE)</f>
        <v>1</v>
      </c>
      <c r="M97" s="4" t="s">
        <v>1355</v>
      </c>
      <c r="N97" s="4" t="s">
        <v>1356</v>
      </c>
      <c r="O97" s="4" t="s">
        <v>1357</v>
      </c>
      <c r="P97" s="4" t="str">
        <f t="shared" si="9"/>
        <v>4</v>
      </c>
      <c r="Q97" s="4" t="str">
        <f t="shared" si="10"/>
        <v>3</v>
      </c>
      <c r="R97" s="4" t="str">
        <f t="shared" si="11"/>
        <v>4</v>
      </c>
      <c r="S97" s="4">
        <f t="shared" si="12"/>
        <v>48</v>
      </c>
      <c r="T97" s="1" t="str">
        <f t="shared" si="13"/>
        <v>PRIORIDADE 2</v>
      </c>
      <c r="U97" s="1" t="s">
        <v>1358</v>
      </c>
      <c r="V97" s="1" t="s">
        <v>1359</v>
      </c>
      <c r="W97" s="4" t="str">
        <f t="shared" si="14"/>
        <v>2</v>
      </c>
      <c r="X97" s="4" t="str">
        <f t="shared" si="15"/>
        <v>2</v>
      </c>
      <c r="Y97" s="4">
        <f t="shared" si="16"/>
        <v>4</v>
      </c>
      <c r="Z97" s="1" t="str">
        <f t="shared" si="17"/>
        <v>COMPLEXIDADE 1</v>
      </c>
    </row>
    <row r="98" spans="1:26" ht="30.75">
      <c r="A98" t="s">
        <v>195</v>
      </c>
      <c r="B98" s="1" t="s">
        <v>1354</v>
      </c>
      <c r="C98" s="4">
        <f>COUNTIF(TAREFAS!B:B,$A98)</f>
        <v>1</v>
      </c>
      <c r="D98" s="4" t="str">
        <f>VLOOKUP($A98,PROJETOS!$B:$Z,4,FALSE)</f>
        <v>Laureane</v>
      </c>
      <c r="E98" s="4">
        <f>VLOOKUP($A98,PROJETOS!$B:$Z,5,FALSE)</f>
        <v>1</v>
      </c>
      <c r="F98" s="79">
        <f>VLOOKUP($A98,PROJETOS!$B:$Z,8,FALSE)</f>
        <v>45744</v>
      </c>
      <c r="G98" s="79">
        <f>VLOOKUP($A98,PROJETOS!$B:$Z,9,FALSE)</f>
        <v>45747</v>
      </c>
      <c r="H98" s="4">
        <v>1</v>
      </c>
      <c r="I98" s="79">
        <f ca="1">VLOOKUP($A98,PROJETOS!$B:$Z,10,FALSE)</f>
        <v>45744</v>
      </c>
      <c r="J98" s="79">
        <f ca="1">VLOOKUP($A98,PROJETOS!$B:$Z,11,FALSE)</f>
        <v>45744</v>
      </c>
      <c r="K98" s="4">
        <v>1</v>
      </c>
      <c r="L98" s="81">
        <f ca="1">VLOOKUP($A98,PROJETOS!$B:$Z,18,FALSE)</f>
        <v>1</v>
      </c>
      <c r="M98" s="4" t="s">
        <v>1355</v>
      </c>
      <c r="N98" s="4" t="s">
        <v>1356</v>
      </c>
      <c r="O98" s="4" t="s">
        <v>1357</v>
      </c>
      <c r="P98" s="4" t="str">
        <f t="shared" si="9"/>
        <v>4</v>
      </c>
      <c r="Q98" s="4" t="str">
        <f t="shared" si="10"/>
        <v>3</v>
      </c>
      <c r="R98" s="4" t="str">
        <f t="shared" si="11"/>
        <v>4</v>
      </c>
      <c r="S98" s="4">
        <f t="shared" si="12"/>
        <v>48</v>
      </c>
      <c r="T98" s="1" t="str">
        <f t="shared" si="13"/>
        <v>PRIORIDADE 2</v>
      </c>
      <c r="U98" s="1" t="s">
        <v>1358</v>
      </c>
      <c r="V98" s="1" t="s">
        <v>1359</v>
      </c>
      <c r="W98" s="4" t="str">
        <f t="shared" si="14"/>
        <v>2</v>
      </c>
      <c r="X98" s="4" t="str">
        <f t="shared" si="15"/>
        <v>2</v>
      </c>
      <c r="Y98" s="4">
        <f t="shared" si="16"/>
        <v>4</v>
      </c>
      <c r="Z98" s="1" t="str">
        <f t="shared" si="17"/>
        <v>COMPLEXIDADE 1</v>
      </c>
    </row>
    <row r="99" spans="1:26" ht="30.75">
      <c r="A99" t="s">
        <v>197</v>
      </c>
      <c r="B99" s="1" t="s">
        <v>1354</v>
      </c>
      <c r="C99" s="4">
        <f>COUNTIF(TAREFAS!B:B,$A99)</f>
        <v>3</v>
      </c>
      <c r="D99" s="4" t="str">
        <f>VLOOKUP($A99,PROJETOS!$B:$Z,4,FALSE)</f>
        <v>Laureane</v>
      </c>
      <c r="E99" s="4">
        <f>VLOOKUP($A99,PROJETOS!$B:$Z,5,FALSE)</f>
        <v>2</v>
      </c>
      <c r="F99" s="79">
        <f>VLOOKUP($A99,PROJETOS!$B:$Z,8,FALSE)</f>
        <v>45750</v>
      </c>
      <c r="G99" s="79">
        <f>VLOOKUP($A99,PROJETOS!$B:$Z,9,FALSE)</f>
        <v>45768</v>
      </c>
      <c r="H99" s="4">
        <v>10</v>
      </c>
      <c r="I99" s="79">
        <f ca="1">VLOOKUP($A99,PROJETOS!$B:$Z,10,FALSE)</f>
        <v>45750</v>
      </c>
      <c r="J99" s="79">
        <f ca="1">VLOOKUP($A99,PROJETOS!$B:$Z,11,FALSE)</f>
        <v>45763</v>
      </c>
      <c r="K99" s="4">
        <v>8</v>
      </c>
      <c r="L99" s="81">
        <f ca="1">VLOOKUP($A99,PROJETOS!$B:$Z,18,FALSE)</f>
        <v>1</v>
      </c>
      <c r="M99" s="4" t="s">
        <v>1355</v>
      </c>
      <c r="N99" s="4" t="s">
        <v>1356</v>
      </c>
      <c r="O99" s="4" t="s">
        <v>1357</v>
      </c>
      <c r="P99" s="4" t="str">
        <f t="shared" si="9"/>
        <v>4</v>
      </c>
      <c r="Q99" s="4" t="str">
        <f t="shared" si="10"/>
        <v>3</v>
      </c>
      <c r="R99" s="4" t="str">
        <f t="shared" si="11"/>
        <v>4</v>
      </c>
      <c r="S99" s="4">
        <f t="shared" si="12"/>
        <v>48</v>
      </c>
      <c r="T99" s="1" t="str">
        <f t="shared" si="13"/>
        <v>PRIORIDADE 2</v>
      </c>
      <c r="U99" s="1" t="s">
        <v>1358</v>
      </c>
      <c r="V99" s="1" t="s">
        <v>1359</v>
      </c>
      <c r="W99" s="4" t="str">
        <f t="shared" si="14"/>
        <v>2</v>
      </c>
      <c r="X99" s="4" t="str">
        <f t="shared" si="15"/>
        <v>2</v>
      </c>
      <c r="Y99" s="4">
        <f t="shared" si="16"/>
        <v>4</v>
      </c>
      <c r="Z99" s="1" t="str">
        <f t="shared" si="17"/>
        <v>COMPLEXIDADE 1</v>
      </c>
    </row>
    <row r="100" spans="1:26" ht="30.75">
      <c r="A100" t="s">
        <v>186</v>
      </c>
      <c r="B100" s="1" t="s">
        <v>1354</v>
      </c>
      <c r="C100" s="4">
        <f>COUNTIF(TAREFAS!B:B,$A100)</f>
        <v>1</v>
      </c>
      <c r="D100" s="4" t="str">
        <f>VLOOKUP($A100,PROJETOS!$B:$Z,4,FALSE)</f>
        <v>Fagner</v>
      </c>
      <c r="E100" s="4">
        <f>VLOOKUP($A100,PROJETOS!$B:$Z,5,FALSE)</f>
        <v>1</v>
      </c>
      <c r="F100" s="79">
        <f>VLOOKUP($A100,PROJETOS!$B:$Z,8,FALSE)</f>
        <v>45720</v>
      </c>
      <c r="G100" s="79">
        <f>VLOOKUP($A100,PROJETOS!$B:$Z,9,FALSE)</f>
        <v>45730</v>
      </c>
      <c r="H100" s="4">
        <v>8</v>
      </c>
      <c r="I100" s="79">
        <f ca="1">VLOOKUP($A100,PROJETOS!$B:$Z,10,FALSE)</f>
        <v>45720</v>
      </c>
      <c r="J100" s="79">
        <f ca="1">VLOOKUP($A100,PROJETOS!$B:$Z,11,FALSE)</f>
        <v>45720</v>
      </c>
      <c r="K100" s="4">
        <v>8</v>
      </c>
      <c r="L100" s="81">
        <f ca="1">VLOOKUP($A100,PROJETOS!$B:$Z,18,FALSE)</f>
        <v>1</v>
      </c>
      <c r="M100" s="4" t="s">
        <v>1355</v>
      </c>
      <c r="N100" s="4" t="s">
        <v>1356</v>
      </c>
      <c r="O100" s="4" t="s">
        <v>1357</v>
      </c>
      <c r="P100" s="4" t="str">
        <f t="shared" si="9"/>
        <v>4</v>
      </c>
      <c r="Q100" s="4" t="str">
        <f t="shared" si="10"/>
        <v>3</v>
      </c>
      <c r="R100" s="4" t="str">
        <f t="shared" si="11"/>
        <v>4</v>
      </c>
      <c r="S100" s="4">
        <f t="shared" si="12"/>
        <v>48</v>
      </c>
      <c r="T100" s="1" t="str">
        <f t="shared" si="13"/>
        <v>PRIORIDADE 2</v>
      </c>
      <c r="U100" s="1" t="s">
        <v>1358</v>
      </c>
      <c r="V100" s="1" t="s">
        <v>1359</v>
      </c>
      <c r="W100" s="4" t="str">
        <f t="shared" si="14"/>
        <v>2</v>
      </c>
      <c r="X100" s="4" t="str">
        <f t="shared" si="15"/>
        <v>2</v>
      </c>
      <c r="Y100" s="4">
        <f t="shared" si="16"/>
        <v>4</v>
      </c>
      <c r="Z100" s="1" t="str">
        <f t="shared" si="17"/>
        <v>COMPLEXIDADE 1</v>
      </c>
    </row>
    <row r="101" spans="1:26" ht="30.75">
      <c r="A101" t="s">
        <v>200</v>
      </c>
      <c r="B101" s="1" t="s">
        <v>1370</v>
      </c>
      <c r="C101" s="4">
        <f>COUNTIF(TAREFAS!B:B,$A101)</f>
        <v>29</v>
      </c>
      <c r="D101" s="4" t="str">
        <f>VLOOKUP($A101,PROJETOS!$B:$Z,4,FALSE)</f>
        <v xml:space="preserve">João Calheiros </v>
      </c>
      <c r="E101" s="4">
        <f>VLOOKUP($A101,PROJETOS!$B:$Z,5,FALSE)</f>
        <v>3</v>
      </c>
      <c r="F101" s="79">
        <f>VLOOKUP($A101,PROJETOS!$B:$Z,8,FALSE)</f>
        <v>45712</v>
      </c>
      <c r="G101" s="79">
        <f>VLOOKUP($A101,PROJETOS!$B:$Z,9,FALSE)</f>
        <v>45798</v>
      </c>
      <c r="H101" s="4">
        <v>56</v>
      </c>
      <c r="I101" s="79">
        <f ca="1">VLOOKUP($A101,PROJETOS!$B:$Z,10,FALSE)</f>
        <v>45712</v>
      </c>
      <c r="J101" s="79">
        <f ca="1">VLOOKUP($A101,PROJETOS!$B:$Z,11,FALSE)</f>
        <v>45797</v>
      </c>
      <c r="K101" s="4">
        <v>67</v>
      </c>
      <c r="L101" s="81">
        <f ca="1">VLOOKUP($A101,PROJETOS!$B:$Z,18,FALSE)</f>
        <v>1</v>
      </c>
      <c r="M101" s="4" t="s">
        <v>1355</v>
      </c>
      <c r="N101" s="4" t="s">
        <v>1356</v>
      </c>
      <c r="O101" s="4" t="s">
        <v>1362</v>
      </c>
      <c r="P101" s="4" t="str">
        <f t="shared" si="9"/>
        <v>4</v>
      </c>
      <c r="Q101" s="4" t="str">
        <f t="shared" si="10"/>
        <v>3</v>
      </c>
      <c r="R101" s="4" t="str">
        <f t="shared" si="11"/>
        <v>3</v>
      </c>
      <c r="S101" s="4">
        <f t="shared" si="12"/>
        <v>36</v>
      </c>
      <c r="T101" s="1" t="str">
        <f t="shared" si="13"/>
        <v>PRIORIDADE 2</v>
      </c>
      <c r="U101" s="1" t="s">
        <v>1371</v>
      </c>
      <c r="V101" s="1" t="s">
        <v>1372</v>
      </c>
      <c r="W101" s="4" t="str">
        <f t="shared" si="14"/>
        <v>3</v>
      </c>
      <c r="X101" s="4" t="str">
        <f t="shared" si="15"/>
        <v>4</v>
      </c>
      <c r="Y101" s="4">
        <f t="shared" si="16"/>
        <v>12</v>
      </c>
      <c r="Z101" s="1" t="str">
        <f t="shared" si="17"/>
        <v>COMPLEXIDADE 3</v>
      </c>
    </row>
    <row r="102" spans="1:26" ht="30.75">
      <c r="A102" t="s">
        <v>203</v>
      </c>
      <c r="B102" s="1" t="s">
        <v>1354</v>
      </c>
      <c r="C102" s="4">
        <f>COUNTIF(TAREFAS!B:B,$A102)</f>
        <v>1</v>
      </c>
      <c r="D102" s="4" t="str">
        <f>VLOOKUP($A102,PROJETOS!$B:$Z,4,FALSE)</f>
        <v>Fagner</v>
      </c>
      <c r="E102" s="4">
        <f>VLOOKUP($A102,PROJETOS!$B:$Z,5,FALSE)</f>
        <v>1</v>
      </c>
      <c r="F102" s="79">
        <f>VLOOKUP($A102,PROJETOS!$B:$Z,8,FALSE)</f>
        <v>45730</v>
      </c>
      <c r="G102" s="79">
        <f>VLOOKUP($A102,PROJETOS!$B:$Z,9,FALSE)</f>
        <v>45737</v>
      </c>
      <c r="H102" s="4">
        <v>5</v>
      </c>
      <c r="I102" s="79">
        <f ca="1">VLOOKUP($A102,PROJETOS!$B:$Z,10,FALSE)</f>
        <v>45730</v>
      </c>
      <c r="J102" s="79">
        <f ca="1">VLOOKUP($A102,PROJETOS!$B:$Z,11,FALSE)</f>
        <v>45730</v>
      </c>
      <c r="K102" s="4">
        <v>5</v>
      </c>
      <c r="L102" s="81">
        <f ca="1">VLOOKUP($A102,PROJETOS!$B:$Z,18,FALSE)</f>
        <v>1</v>
      </c>
      <c r="M102" s="4" t="s">
        <v>1355</v>
      </c>
      <c r="N102" s="4" t="s">
        <v>1356</v>
      </c>
      <c r="O102" s="4" t="s">
        <v>1357</v>
      </c>
      <c r="P102" s="4" t="str">
        <f t="shared" si="9"/>
        <v>4</v>
      </c>
      <c r="Q102" s="4" t="str">
        <f t="shared" si="10"/>
        <v>3</v>
      </c>
      <c r="R102" s="4" t="str">
        <f t="shared" si="11"/>
        <v>4</v>
      </c>
      <c r="S102" s="4">
        <f t="shared" si="12"/>
        <v>48</v>
      </c>
      <c r="T102" s="1" t="str">
        <f t="shared" si="13"/>
        <v>PRIORIDADE 2</v>
      </c>
      <c r="U102" s="1" t="s">
        <v>1358</v>
      </c>
      <c r="V102" s="1" t="s">
        <v>1359</v>
      </c>
      <c r="W102" s="4" t="str">
        <f t="shared" si="14"/>
        <v>2</v>
      </c>
      <c r="X102" s="4" t="str">
        <f t="shared" si="15"/>
        <v>2</v>
      </c>
      <c r="Y102" s="4">
        <f t="shared" si="16"/>
        <v>4</v>
      </c>
      <c r="Z102" s="1" t="str">
        <f t="shared" si="17"/>
        <v>COMPLEXIDADE 1</v>
      </c>
    </row>
    <row r="103" spans="1:26" ht="30.75">
      <c r="A103" t="s">
        <v>208</v>
      </c>
      <c r="B103" s="1" t="s">
        <v>1363</v>
      </c>
      <c r="C103" s="4">
        <f>COUNTIF(TAREFAS!B:B,$A103)</f>
        <v>1</v>
      </c>
      <c r="D103" s="4" t="str">
        <f>VLOOKUP($A103,PROJETOS!$B:$Z,4,FALSE)</f>
        <v>Fagner</v>
      </c>
      <c r="E103" s="4">
        <f>VLOOKUP($A103,PROJETOS!$B:$Z,5,FALSE)</f>
        <v>1</v>
      </c>
      <c r="F103" s="79">
        <f>VLOOKUP($A103,PROJETOS!$B:$Z,8,FALSE)</f>
        <v>45737</v>
      </c>
      <c r="G103" s="79">
        <f>VLOOKUP($A103,PROJETOS!$B:$Z,9,FALSE)</f>
        <v>45742</v>
      </c>
      <c r="H103" s="4">
        <v>3</v>
      </c>
      <c r="I103" s="79">
        <f ca="1">VLOOKUP($A103,PROJETOS!$B:$Z,10,FALSE)</f>
        <v>45737</v>
      </c>
      <c r="J103" s="79">
        <f ca="1">VLOOKUP($A103,PROJETOS!$B:$Z,11,FALSE)</f>
        <v>45737</v>
      </c>
      <c r="K103" s="4">
        <v>3</v>
      </c>
      <c r="L103" s="81">
        <f ca="1">VLOOKUP($A103,PROJETOS!$B:$Z,18,FALSE)</f>
        <v>1</v>
      </c>
      <c r="M103" s="4" t="s">
        <v>1361</v>
      </c>
      <c r="N103" s="4" t="s">
        <v>1364</v>
      </c>
      <c r="O103" s="4" t="s">
        <v>1362</v>
      </c>
      <c r="P103" s="4" t="str">
        <f t="shared" si="9"/>
        <v>3</v>
      </c>
      <c r="Q103" s="4" t="str">
        <f t="shared" si="10"/>
        <v>4</v>
      </c>
      <c r="R103" s="4" t="str">
        <f t="shared" si="11"/>
        <v>3</v>
      </c>
      <c r="S103" s="4">
        <f t="shared" si="12"/>
        <v>36</v>
      </c>
      <c r="T103" s="1" t="str">
        <f t="shared" si="13"/>
        <v>PRIORIDADE 2</v>
      </c>
      <c r="U103" s="1" t="s">
        <v>1358</v>
      </c>
      <c r="V103" s="1" t="s">
        <v>1365</v>
      </c>
      <c r="W103" s="4" t="str">
        <f t="shared" si="14"/>
        <v>2</v>
      </c>
      <c r="X103" s="4" t="str">
        <f t="shared" si="15"/>
        <v>3</v>
      </c>
      <c r="Y103" s="4">
        <f t="shared" si="16"/>
        <v>6</v>
      </c>
      <c r="Z103" s="1" t="str">
        <f t="shared" si="17"/>
        <v>COMPLEXIDADE 2</v>
      </c>
    </row>
    <row r="104" spans="1:26" ht="30.75">
      <c r="A104" t="s">
        <v>210</v>
      </c>
      <c r="B104" s="1" t="s">
        <v>1360</v>
      </c>
      <c r="C104" s="4">
        <f>COUNTIF(TAREFAS!B:B,$A104)</f>
        <v>1</v>
      </c>
      <c r="D104" s="4" t="str">
        <f>VLOOKUP($A104,PROJETOS!$B:$Z,4,FALSE)</f>
        <v>Fagner</v>
      </c>
      <c r="E104" s="4">
        <f>VLOOKUP($A104,PROJETOS!$B:$Z,5,FALSE)</f>
        <v>1</v>
      </c>
      <c r="F104" s="79">
        <f>VLOOKUP($A104,PROJETOS!$B:$Z,8,FALSE)</f>
        <v>45742</v>
      </c>
      <c r="G104" s="79">
        <f>VLOOKUP($A104,PROJETOS!$B:$Z,9,FALSE)</f>
        <v>45751</v>
      </c>
      <c r="H104" s="4">
        <v>7</v>
      </c>
      <c r="I104" s="79">
        <f ca="1">VLOOKUP($A104,PROJETOS!$B:$Z,10,FALSE)</f>
        <v>45742</v>
      </c>
      <c r="J104" s="79">
        <f ca="1">VLOOKUP($A104,PROJETOS!$B:$Z,11,FALSE)</f>
        <v>45742</v>
      </c>
      <c r="K104" s="4">
        <v>7</v>
      </c>
      <c r="L104" s="81">
        <f ca="1">VLOOKUP($A104,PROJETOS!$B:$Z,18,FALSE)</f>
        <v>1</v>
      </c>
      <c r="M104" s="4" t="s">
        <v>1361</v>
      </c>
      <c r="N104" s="4" t="s">
        <v>1356</v>
      </c>
      <c r="O104" s="4" t="s">
        <v>1362</v>
      </c>
      <c r="P104" s="4" t="str">
        <f t="shared" si="9"/>
        <v>3</v>
      </c>
      <c r="Q104" s="4" t="str">
        <f t="shared" si="10"/>
        <v>3</v>
      </c>
      <c r="R104" s="4" t="str">
        <f t="shared" si="11"/>
        <v>3</v>
      </c>
      <c r="S104" s="4">
        <f t="shared" si="12"/>
        <v>27</v>
      </c>
      <c r="T104" s="1" t="str">
        <f t="shared" si="13"/>
        <v>PRIORIDADE 2</v>
      </c>
      <c r="U104" s="1" t="s">
        <v>1358</v>
      </c>
      <c r="V104" s="1" t="s">
        <v>1359</v>
      </c>
      <c r="W104" s="4" t="str">
        <f t="shared" si="14"/>
        <v>2</v>
      </c>
      <c r="X104" s="4" t="str">
        <f t="shared" si="15"/>
        <v>2</v>
      </c>
      <c r="Y104" s="4">
        <f t="shared" si="16"/>
        <v>4</v>
      </c>
      <c r="Z104" s="1" t="str">
        <f t="shared" si="17"/>
        <v>COMPLEXIDADE 1</v>
      </c>
    </row>
    <row r="105" spans="1:26" ht="30.75">
      <c r="A105" t="s">
        <v>211</v>
      </c>
      <c r="B105" s="1" t="s">
        <v>1354</v>
      </c>
      <c r="C105" s="4">
        <f>COUNTIF(TAREFAS!B:B,$A105)</f>
        <v>1</v>
      </c>
      <c r="D105" s="4" t="str">
        <f>VLOOKUP($A105,PROJETOS!$B:$Z,4,FALSE)</f>
        <v xml:space="preserve">Laureane </v>
      </c>
      <c r="E105" s="4">
        <f>VLOOKUP($A105,PROJETOS!$B:$Z,5,FALSE)</f>
        <v>1</v>
      </c>
      <c r="F105" s="79">
        <f>VLOOKUP($A105,PROJETOS!$B:$Z,8,FALSE)</f>
        <v>45771</v>
      </c>
      <c r="G105" s="79">
        <f>VLOOKUP($A105,PROJETOS!$B:$Z,9,FALSE)</f>
        <v>45772</v>
      </c>
      <c r="H105" s="4">
        <v>1</v>
      </c>
      <c r="I105" s="79">
        <f ca="1">VLOOKUP($A105,PROJETOS!$B:$Z,10,FALSE)</f>
        <v>45771</v>
      </c>
      <c r="J105" s="79">
        <f ca="1">VLOOKUP($A105,PROJETOS!$B:$Z,11,FALSE)</f>
        <v>45771</v>
      </c>
      <c r="K105" s="4">
        <v>1</v>
      </c>
      <c r="L105" s="81">
        <f ca="1">VLOOKUP($A105,PROJETOS!$B:$Z,18,FALSE)</f>
        <v>1</v>
      </c>
      <c r="M105" s="4" t="s">
        <v>1355</v>
      </c>
      <c r="N105" s="4" t="s">
        <v>1356</v>
      </c>
      <c r="O105" s="4" t="s">
        <v>1357</v>
      </c>
      <c r="P105" s="4" t="str">
        <f t="shared" si="9"/>
        <v>4</v>
      </c>
      <c r="Q105" s="4" t="str">
        <f t="shared" si="10"/>
        <v>3</v>
      </c>
      <c r="R105" s="4" t="str">
        <f t="shared" si="11"/>
        <v>4</v>
      </c>
      <c r="S105" s="4">
        <f t="shared" si="12"/>
        <v>48</v>
      </c>
      <c r="T105" s="1" t="str">
        <f t="shared" si="13"/>
        <v>PRIORIDADE 2</v>
      </c>
      <c r="U105" s="1" t="s">
        <v>1358</v>
      </c>
      <c r="V105" s="1" t="s">
        <v>1359</v>
      </c>
      <c r="W105" s="4" t="str">
        <f t="shared" si="14"/>
        <v>2</v>
      </c>
      <c r="X105" s="4" t="str">
        <f t="shared" si="15"/>
        <v>2</v>
      </c>
      <c r="Y105" s="4">
        <f t="shared" si="16"/>
        <v>4</v>
      </c>
      <c r="Z105" s="1" t="str">
        <f t="shared" si="17"/>
        <v>COMPLEXIDADE 1</v>
      </c>
    </row>
    <row r="106" spans="1:26" ht="30.75">
      <c r="A106" t="s">
        <v>213</v>
      </c>
      <c r="B106" s="1" t="s">
        <v>1354</v>
      </c>
      <c r="C106" s="4">
        <f>COUNTIF(TAREFAS!B:B,$A106)</f>
        <v>2</v>
      </c>
      <c r="D106" s="4" t="str">
        <f>VLOOKUP($A106,PROJETOS!$B:$Z,4,FALSE)</f>
        <v xml:space="preserve">Laureane </v>
      </c>
      <c r="E106" s="4">
        <f>VLOOKUP($A106,PROJETOS!$B:$Z,5,FALSE)</f>
        <v>1</v>
      </c>
      <c r="F106" s="79">
        <f>VLOOKUP($A106,PROJETOS!$B:$Z,8,FALSE)</f>
        <v>45784</v>
      </c>
      <c r="G106" s="79">
        <f>VLOOKUP($A106,PROJETOS!$B:$Z,9,FALSE)</f>
        <v>45804</v>
      </c>
      <c r="H106" s="4">
        <v>13</v>
      </c>
      <c r="I106" s="79">
        <f ca="1">VLOOKUP($A106,PROJETOS!$B:$Z,10,FALSE)</f>
        <v>45784</v>
      </c>
      <c r="J106" s="79">
        <f ca="1">VLOOKUP($A106,PROJETOS!$B:$Z,11,FALSE)</f>
        <v>45790</v>
      </c>
      <c r="K106" s="4">
        <v>3</v>
      </c>
      <c r="L106" s="81">
        <f ca="1">VLOOKUP($A106,PROJETOS!$B:$Z,18,FALSE)</f>
        <v>1</v>
      </c>
      <c r="M106" s="4" t="s">
        <v>1355</v>
      </c>
      <c r="N106" s="4" t="s">
        <v>1356</v>
      </c>
      <c r="O106" s="4" t="s">
        <v>1357</v>
      </c>
      <c r="P106" s="4" t="str">
        <f t="shared" si="9"/>
        <v>4</v>
      </c>
      <c r="Q106" s="4" t="str">
        <f t="shared" si="10"/>
        <v>3</v>
      </c>
      <c r="R106" s="4" t="str">
        <f t="shared" si="11"/>
        <v>4</v>
      </c>
      <c r="S106" s="4">
        <f t="shared" si="12"/>
        <v>48</v>
      </c>
      <c r="T106" s="1" t="str">
        <f t="shared" si="13"/>
        <v>PRIORIDADE 2</v>
      </c>
      <c r="U106" s="1" t="s">
        <v>1358</v>
      </c>
      <c r="V106" s="1" t="s">
        <v>1359</v>
      </c>
      <c r="W106" s="4" t="str">
        <f t="shared" si="14"/>
        <v>2</v>
      </c>
      <c r="X106" s="4" t="str">
        <f t="shared" si="15"/>
        <v>2</v>
      </c>
      <c r="Y106" s="4">
        <f t="shared" si="16"/>
        <v>4</v>
      </c>
      <c r="Z106" s="1" t="str">
        <f t="shared" si="17"/>
        <v>COMPLEXIDADE 1</v>
      </c>
    </row>
    <row r="107" spans="1:26" ht="30.75">
      <c r="A107" t="s">
        <v>217</v>
      </c>
      <c r="B107" s="1" t="s">
        <v>1363</v>
      </c>
      <c r="C107" s="4">
        <f>COUNTIF(TAREFAS!B:B,$A107)</f>
        <v>4</v>
      </c>
      <c r="D107" s="4" t="str">
        <f>VLOOKUP($A107,PROJETOS!$B:$Z,4,FALSE)</f>
        <v>Fagner</v>
      </c>
      <c r="E107" s="4">
        <f>VLOOKUP($A107,PROJETOS!$B:$Z,5,FALSE)</f>
        <v>1</v>
      </c>
      <c r="F107" s="79">
        <f>VLOOKUP($A107,PROJETOS!$B:$Z,8,FALSE)</f>
        <v>45759</v>
      </c>
      <c r="G107" s="79">
        <f>VLOOKUP($A107,PROJETOS!$B:$Z,9,FALSE)</f>
        <v>45791</v>
      </c>
      <c r="H107" s="4">
        <v>18</v>
      </c>
      <c r="I107" s="79">
        <f ca="1">VLOOKUP($A107,PROJETOS!$B:$Z,10,FALSE)</f>
        <v>45759</v>
      </c>
      <c r="J107" s="79">
        <f ca="1">VLOOKUP($A107,PROJETOS!$B:$Z,11,FALSE)</f>
        <v>45784</v>
      </c>
      <c r="K107" s="4">
        <v>16</v>
      </c>
      <c r="L107" s="81">
        <f ca="1">VLOOKUP($A107,PROJETOS!$B:$Z,18,FALSE)</f>
        <v>1</v>
      </c>
      <c r="M107" s="4" t="s">
        <v>1361</v>
      </c>
      <c r="N107" s="4" t="s">
        <v>1364</v>
      </c>
      <c r="O107" s="4" t="s">
        <v>1362</v>
      </c>
      <c r="P107" s="4" t="str">
        <f t="shared" si="9"/>
        <v>3</v>
      </c>
      <c r="Q107" s="4" t="str">
        <f t="shared" si="10"/>
        <v>4</v>
      </c>
      <c r="R107" s="4" t="str">
        <f t="shared" si="11"/>
        <v>3</v>
      </c>
      <c r="S107" s="4">
        <f t="shared" si="12"/>
        <v>36</v>
      </c>
      <c r="T107" s="1" t="str">
        <f t="shared" si="13"/>
        <v>PRIORIDADE 2</v>
      </c>
      <c r="U107" s="1" t="s">
        <v>1358</v>
      </c>
      <c r="V107" s="1" t="s">
        <v>1365</v>
      </c>
      <c r="W107" s="4" t="str">
        <f t="shared" si="14"/>
        <v>2</v>
      </c>
      <c r="X107" s="4" t="str">
        <f t="shared" si="15"/>
        <v>3</v>
      </c>
      <c r="Y107" s="4">
        <f t="shared" si="16"/>
        <v>6</v>
      </c>
      <c r="Z107" s="1" t="str">
        <f t="shared" si="17"/>
        <v>COMPLEXIDADE 2</v>
      </c>
    </row>
    <row r="108" spans="1:26" ht="30.75">
      <c r="A108" t="s">
        <v>215</v>
      </c>
      <c r="B108" s="1" t="s">
        <v>1354</v>
      </c>
      <c r="C108" s="4">
        <f>COUNTIF(TAREFAS!B:B,$A108)</f>
        <v>3</v>
      </c>
      <c r="D108" s="4" t="str">
        <f>VLOOKUP($A108,PROJETOS!$B:$Z,4,FALSE)</f>
        <v>fagner</v>
      </c>
      <c r="E108" s="4">
        <f>VLOOKUP($A108,PROJETOS!$B:$Z,5,FALSE)</f>
        <v>2</v>
      </c>
      <c r="F108" s="79">
        <f>VLOOKUP($A108,PROJETOS!$B:$Z,8,FALSE)</f>
        <v>45756</v>
      </c>
      <c r="G108" s="79">
        <f>VLOOKUP($A108,PROJETOS!$B:$Z,9,FALSE)</f>
        <v>45782</v>
      </c>
      <c r="H108" s="4">
        <v>18</v>
      </c>
      <c r="I108" s="79">
        <f ca="1">VLOOKUP($A108,PROJETOS!$B:$Z,10,FALSE)</f>
        <v>45756</v>
      </c>
      <c r="J108" s="79">
        <f ca="1">VLOOKUP($A108,PROJETOS!$B:$Z,11,FALSE)</f>
        <v>45775</v>
      </c>
      <c r="K108" s="4">
        <v>18</v>
      </c>
      <c r="L108" s="81">
        <f ca="1">VLOOKUP($A108,PROJETOS!$B:$Z,18,FALSE)</f>
        <v>1</v>
      </c>
      <c r="M108" s="4" t="s">
        <v>1367</v>
      </c>
      <c r="N108" s="4" t="s">
        <v>1356</v>
      </c>
      <c r="O108" s="4" t="s">
        <v>1357</v>
      </c>
      <c r="P108" s="4" t="str">
        <f t="shared" si="9"/>
        <v>2</v>
      </c>
      <c r="Q108" s="4" t="str">
        <f t="shared" si="10"/>
        <v>3</v>
      </c>
      <c r="R108" s="4" t="str">
        <f t="shared" si="11"/>
        <v>4</v>
      </c>
      <c r="S108" s="4">
        <f t="shared" si="12"/>
        <v>24</v>
      </c>
      <c r="T108" s="1" t="str">
        <f t="shared" si="13"/>
        <v>PRIORIDADE 1</v>
      </c>
      <c r="U108" s="1" t="s">
        <v>1358</v>
      </c>
      <c r="V108" s="1" t="s">
        <v>1359</v>
      </c>
      <c r="W108" s="4" t="str">
        <f t="shared" si="14"/>
        <v>2</v>
      </c>
      <c r="X108" s="4" t="str">
        <f t="shared" si="15"/>
        <v>2</v>
      </c>
      <c r="Y108" s="4">
        <f t="shared" si="16"/>
        <v>4</v>
      </c>
      <c r="Z108" s="1" t="str">
        <f t="shared" si="17"/>
        <v>COMPLEXIDADE 1</v>
      </c>
    </row>
    <row r="109" spans="1:26" ht="30.75">
      <c r="A109" t="s">
        <v>218</v>
      </c>
      <c r="B109" s="1" t="s">
        <v>1370</v>
      </c>
      <c r="C109" s="4">
        <f>COUNTIF(TAREFAS!B:B,$A109)</f>
        <v>3</v>
      </c>
      <c r="D109" s="4" t="str">
        <f>VLOOKUP($A109,PROJETOS!$B:$Z,4,FALSE)</f>
        <v xml:space="preserve">Laureane </v>
      </c>
      <c r="E109" s="4">
        <f>VLOOKUP($A109,PROJETOS!$B:$Z,5,FALSE)</f>
        <v>2</v>
      </c>
      <c r="F109" s="79">
        <f>VLOOKUP($A109,PROJETOS!$B:$Z,8,FALSE)</f>
        <v>45797</v>
      </c>
      <c r="G109" s="79">
        <f>VLOOKUP($A109,PROJETOS!$B:$Z,9,FALSE)</f>
        <v>45838</v>
      </c>
      <c r="H109" s="4">
        <v>29</v>
      </c>
      <c r="I109" s="79">
        <f ca="1">VLOOKUP($A109,PROJETOS!$B:$Z,10,FALSE)</f>
        <v>45797</v>
      </c>
      <c r="J109" s="79">
        <f ca="1">VLOOKUP($A109,PROJETOS!$B:$Z,11,FALSE)</f>
        <v>45817</v>
      </c>
      <c r="K109" s="4">
        <v>19</v>
      </c>
      <c r="L109" s="81">
        <f ca="1">VLOOKUP($A109,PROJETOS!$B:$Z,18,FALSE)</f>
        <v>1</v>
      </c>
      <c r="M109" s="4" t="s">
        <v>1355</v>
      </c>
      <c r="N109" s="4" t="s">
        <v>1356</v>
      </c>
      <c r="O109" s="4" t="s">
        <v>1362</v>
      </c>
      <c r="P109" s="4" t="str">
        <f t="shared" si="9"/>
        <v>4</v>
      </c>
      <c r="Q109" s="4" t="str">
        <f t="shared" si="10"/>
        <v>3</v>
      </c>
      <c r="R109" s="4" t="str">
        <f t="shared" si="11"/>
        <v>3</v>
      </c>
      <c r="S109" s="4">
        <f t="shared" si="12"/>
        <v>36</v>
      </c>
      <c r="T109" s="1" t="str">
        <f t="shared" si="13"/>
        <v>PRIORIDADE 2</v>
      </c>
      <c r="U109" s="1" t="s">
        <v>1371</v>
      </c>
      <c r="V109" s="1" t="s">
        <v>1372</v>
      </c>
      <c r="W109" s="4" t="str">
        <f t="shared" si="14"/>
        <v>3</v>
      </c>
      <c r="X109" s="4" t="str">
        <f t="shared" si="15"/>
        <v>4</v>
      </c>
      <c r="Y109" s="4">
        <f t="shared" si="16"/>
        <v>12</v>
      </c>
      <c r="Z109" s="1" t="str">
        <f t="shared" si="17"/>
        <v>COMPLEXIDADE 3</v>
      </c>
    </row>
    <row r="110" spans="1:26" ht="30.75">
      <c r="A110" t="s">
        <v>231</v>
      </c>
      <c r="B110" s="1" t="s">
        <v>1363</v>
      </c>
      <c r="C110" s="4">
        <f>COUNTIF(TAREFAS!B:B,$A110)</f>
        <v>6</v>
      </c>
      <c r="D110" s="4" t="str">
        <f>VLOOKUP($A110,PROJETOS!$B:$Z,4,FALSE)</f>
        <v>Fagner</v>
      </c>
      <c r="E110" s="4">
        <f>VLOOKUP($A110,PROJETOS!$B:$Z,5,FALSE)</f>
        <v>2</v>
      </c>
      <c r="F110" s="79">
        <f>VLOOKUP($A110,PROJETOS!$B:$Z,8,FALSE)</f>
        <v>45784</v>
      </c>
      <c r="G110" s="79">
        <f>VLOOKUP($A110,PROJETOS!$B:$Z,9,FALSE)</f>
        <v>45821</v>
      </c>
      <c r="H110" s="4">
        <v>33</v>
      </c>
      <c r="I110" s="79">
        <f ca="1">VLOOKUP($A110,PROJETOS!$B:$Z,10,FALSE)</f>
        <v>45784</v>
      </c>
      <c r="J110" s="79">
        <f ca="1">VLOOKUP($A110,PROJETOS!$B:$Z,11,FALSE)</f>
        <v>45817</v>
      </c>
      <c r="K110" s="4">
        <v>32</v>
      </c>
      <c r="L110" s="81">
        <f ca="1">VLOOKUP($A110,PROJETOS!$B:$Z,18,FALSE)</f>
        <v>1</v>
      </c>
      <c r="M110" s="4" t="s">
        <v>1361</v>
      </c>
      <c r="N110" s="4" t="s">
        <v>1364</v>
      </c>
      <c r="O110" s="4" t="s">
        <v>1362</v>
      </c>
      <c r="P110" s="4" t="str">
        <f t="shared" si="9"/>
        <v>3</v>
      </c>
      <c r="Q110" s="4" t="str">
        <f t="shared" si="10"/>
        <v>4</v>
      </c>
      <c r="R110" s="4" t="str">
        <f t="shared" si="11"/>
        <v>3</v>
      </c>
      <c r="S110" s="4">
        <f t="shared" si="12"/>
        <v>36</v>
      </c>
      <c r="T110" s="1" t="str">
        <f t="shared" si="13"/>
        <v>PRIORIDADE 2</v>
      </c>
      <c r="U110" s="1" t="s">
        <v>1358</v>
      </c>
      <c r="V110" s="1" t="s">
        <v>1365</v>
      </c>
      <c r="W110" s="4" t="str">
        <f t="shared" si="14"/>
        <v>2</v>
      </c>
      <c r="X110" s="4" t="str">
        <f t="shared" si="15"/>
        <v>3</v>
      </c>
      <c r="Y110" s="4">
        <f t="shared" si="16"/>
        <v>6</v>
      </c>
      <c r="Z110" s="1" t="str">
        <f t="shared" si="17"/>
        <v>COMPLEXIDADE 2</v>
      </c>
    </row>
    <row r="111" spans="1:26" ht="30.75">
      <c r="A111" t="s">
        <v>233</v>
      </c>
      <c r="B111" s="1" t="s">
        <v>1363</v>
      </c>
      <c r="C111" s="4">
        <f>COUNTIF(TAREFAS!B:B,$A111)</f>
        <v>3</v>
      </c>
      <c r="D111" s="4" t="str">
        <f>VLOOKUP($A111,PROJETOS!$B:$Z,4,FALSE)</f>
        <v>Fagner</v>
      </c>
      <c r="E111" s="4">
        <f>VLOOKUP($A111,PROJETOS!$B:$Z,5,FALSE)</f>
        <v>1</v>
      </c>
      <c r="F111" s="79">
        <f>VLOOKUP($A111,PROJETOS!$B:$Z,8,FALSE)</f>
        <v>45789</v>
      </c>
      <c r="G111" s="79">
        <f>VLOOKUP($A111,PROJETOS!$B:$Z,9,FALSE)</f>
        <v>45797</v>
      </c>
      <c r="H111" s="4">
        <v>6</v>
      </c>
      <c r="I111" s="79">
        <f ca="1">VLOOKUP($A111,PROJETOS!$B:$Z,10,FALSE)</f>
        <v>45789</v>
      </c>
      <c r="J111" s="79">
        <f ca="1">VLOOKUP($A111,PROJETOS!$B:$Z,11,FALSE)</f>
        <v>45793</v>
      </c>
      <c r="K111" s="4">
        <v>6</v>
      </c>
      <c r="L111" s="81">
        <f ca="1">VLOOKUP($A111,PROJETOS!$B:$Z,18,FALSE)</f>
        <v>1</v>
      </c>
      <c r="M111" s="4" t="s">
        <v>1361</v>
      </c>
      <c r="N111" s="4" t="s">
        <v>1364</v>
      </c>
      <c r="O111" s="4" t="s">
        <v>1362</v>
      </c>
      <c r="P111" s="4" t="str">
        <f t="shared" si="9"/>
        <v>3</v>
      </c>
      <c r="Q111" s="4" t="str">
        <f t="shared" si="10"/>
        <v>4</v>
      </c>
      <c r="R111" s="4" t="str">
        <f t="shared" si="11"/>
        <v>3</v>
      </c>
      <c r="S111" s="4">
        <f t="shared" si="12"/>
        <v>36</v>
      </c>
      <c r="T111" s="1" t="str">
        <f t="shared" si="13"/>
        <v>PRIORIDADE 2</v>
      </c>
      <c r="U111" s="1" t="s">
        <v>1358</v>
      </c>
      <c r="V111" s="1" t="s">
        <v>1365</v>
      </c>
      <c r="W111" s="4" t="str">
        <f t="shared" si="14"/>
        <v>2</v>
      </c>
      <c r="X111" s="4" t="str">
        <f t="shared" si="15"/>
        <v>3</v>
      </c>
      <c r="Y111" s="4">
        <f t="shared" si="16"/>
        <v>6</v>
      </c>
      <c r="Z111" s="1" t="str">
        <f t="shared" si="17"/>
        <v>COMPLEXIDADE 2</v>
      </c>
    </row>
    <row r="112" spans="1:26" ht="30.75">
      <c r="A112" t="s">
        <v>235</v>
      </c>
      <c r="B112" s="1" t="s">
        <v>1354</v>
      </c>
      <c r="C112" s="4">
        <f>COUNTIF(TAREFAS!B:B,$A112)</f>
        <v>5</v>
      </c>
      <c r="D112" s="4" t="str">
        <f>VLOOKUP($A112,PROJETOS!$B:$Z,4,FALSE)</f>
        <v>Jackson</v>
      </c>
      <c r="E112" s="4">
        <f>VLOOKUP($A112,PROJETOS!$B:$Z,5,FALSE)</f>
        <v>1</v>
      </c>
      <c r="F112" s="79">
        <f>VLOOKUP($A112,PROJETOS!$B:$Z,8,FALSE)</f>
        <v>45820</v>
      </c>
      <c r="G112" s="79">
        <f>VLOOKUP($A112,PROJETOS!$B:$Z,9,FALSE)</f>
        <v>45874</v>
      </c>
      <c r="H112" s="4">
        <v>11</v>
      </c>
      <c r="I112" s="79">
        <f ca="1">VLOOKUP($A112,PROJETOS!$B:$Z,10,FALSE)</f>
        <v>45820</v>
      </c>
      <c r="J112" s="79">
        <f ca="1">VLOOKUP($A112,PROJETOS!$B:$Z,11,FALSE)</f>
        <v>45873</v>
      </c>
      <c r="K112" s="4">
        <v>23</v>
      </c>
      <c r="L112" s="81">
        <f ca="1">VLOOKUP($A112,PROJETOS!$B:$Z,18,FALSE)</f>
        <v>1</v>
      </c>
      <c r="M112" s="4" t="s">
        <v>1355</v>
      </c>
      <c r="N112" s="4" t="s">
        <v>1356</v>
      </c>
      <c r="O112" s="4" t="s">
        <v>1357</v>
      </c>
      <c r="P112" s="4" t="str">
        <f t="shared" si="9"/>
        <v>4</v>
      </c>
      <c r="Q112" s="4" t="str">
        <f t="shared" si="10"/>
        <v>3</v>
      </c>
      <c r="R112" s="4" t="str">
        <f t="shared" si="11"/>
        <v>4</v>
      </c>
      <c r="S112" s="4">
        <f t="shared" si="12"/>
        <v>48</v>
      </c>
      <c r="T112" s="1" t="str">
        <f t="shared" si="13"/>
        <v>PRIORIDADE 2</v>
      </c>
      <c r="U112" s="1" t="s">
        <v>1358</v>
      </c>
      <c r="V112" s="1" t="s">
        <v>1359</v>
      </c>
      <c r="W112" s="4" t="str">
        <f t="shared" si="14"/>
        <v>2</v>
      </c>
      <c r="X112" s="4" t="str">
        <f t="shared" si="15"/>
        <v>2</v>
      </c>
      <c r="Y112" s="4">
        <f t="shared" si="16"/>
        <v>4</v>
      </c>
      <c r="Z112" s="1" t="str">
        <f t="shared" si="17"/>
        <v>COMPLEXIDADE 1</v>
      </c>
    </row>
    <row r="113" spans="1:26" ht="30.75">
      <c r="A113" t="s">
        <v>238</v>
      </c>
      <c r="B113" s="1" t="s">
        <v>1360</v>
      </c>
      <c r="C113" s="4">
        <f>COUNTIF(TAREFAS!B:B,$A113)</f>
        <v>4</v>
      </c>
      <c r="D113" s="4" t="str">
        <f>VLOOKUP($A113,PROJETOS!$B:$Z,4,FALSE)</f>
        <v>William Rosa</v>
      </c>
      <c r="E113" s="4">
        <f>VLOOKUP($A113,PROJETOS!$B:$Z,5,FALSE)</f>
        <v>1</v>
      </c>
      <c r="F113" s="79">
        <f>VLOOKUP($A113,PROJETOS!$B:$Z,8,FALSE)</f>
        <v>45817</v>
      </c>
      <c r="G113" s="79">
        <f>VLOOKUP($A113,PROJETOS!$B:$Z,9,FALSE)</f>
        <v>45831</v>
      </c>
      <c r="H113" s="4">
        <v>10</v>
      </c>
      <c r="I113" s="79">
        <f ca="1">VLOOKUP($A113,PROJETOS!$B:$Z,10,FALSE)</f>
        <v>45817</v>
      </c>
      <c r="J113" s="79">
        <f ca="1">VLOOKUP($A113,PROJETOS!$B:$Z,11,FALSE)</f>
        <v>45825</v>
      </c>
      <c r="K113" s="4">
        <v>8</v>
      </c>
      <c r="L113" s="81">
        <f ca="1">VLOOKUP($A113,PROJETOS!$B:$Z,18,FALSE)</f>
        <v>1</v>
      </c>
      <c r="M113" s="4" t="s">
        <v>1361</v>
      </c>
      <c r="N113" s="4" t="s">
        <v>1356</v>
      </c>
      <c r="O113" s="4" t="s">
        <v>1362</v>
      </c>
      <c r="P113" s="4" t="str">
        <f t="shared" si="9"/>
        <v>3</v>
      </c>
      <c r="Q113" s="4" t="str">
        <f t="shared" si="10"/>
        <v>3</v>
      </c>
      <c r="R113" s="4" t="str">
        <f t="shared" si="11"/>
        <v>3</v>
      </c>
      <c r="S113" s="4">
        <f t="shared" si="12"/>
        <v>27</v>
      </c>
      <c r="T113" s="1" t="str">
        <f t="shared" si="13"/>
        <v>PRIORIDADE 2</v>
      </c>
      <c r="U113" s="1" t="s">
        <v>1358</v>
      </c>
      <c r="V113" s="1" t="s">
        <v>1359</v>
      </c>
      <c r="W113" s="4" t="str">
        <f t="shared" si="14"/>
        <v>2</v>
      </c>
      <c r="X113" s="4" t="str">
        <f t="shared" si="15"/>
        <v>2</v>
      </c>
      <c r="Y113" s="4">
        <f t="shared" si="16"/>
        <v>4</v>
      </c>
      <c r="Z113" s="1" t="str">
        <f t="shared" si="17"/>
        <v>COMPLEXIDADE 1</v>
      </c>
    </row>
    <row r="114" spans="1:26" ht="30.75">
      <c r="A114" t="s">
        <v>240</v>
      </c>
      <c r="B114" s="1" t="s">
        <v>1354</v>
      </c>
      <c r="C114" s="4">
        <f>COUNTIF(TAREFAS!B:B,$A114)</f>
        <v>1</v>
      </c>
      <c r="D114" s="4" t="str">
        <f>VLOOKUP($A114,PROJETOS!$B:$Z,4,FALSE)</f>
        <v>William Rosa</v>
      </c>
      <c r="E114" s="4">
        <f>VLOOKUP($A114,PROJETOS!$B:$Z,5,FALSE)</f>
        <v>1</v>
      </c>
      <c r="F114" s="79">
        <f>VLOOKUP($A114,PROJETOS!$B:$Z,8,FALSE)</f>
        <v>45832</v>
      </c>
      <c r="G114" s="79">
        <f>VLOOKUP($A114,PROJETOS!$B:$Z,9,FALSE)</f>
        <v>45833</v>
      </c>
      <c r="H114" s="4">
        <v>1</v>
      </c>
      <c r="I114" s="79">
        <f ca="1">VLOOKUP($A114,PROJETOS!$B:$Z,10,FALSE)</f>
        <v>45832</v>
      </c>
      <c r="J114" s="79">
        <f ca="1">VLOOKUP($A114,PROJETOS!$B:$Z,11,FALSE)</f>
        <v>45832</v>
      </c>
      <c r="K114" s="4">
        <v>1</v>
      </c>
      <c r="L114" s="81">
        <f ca="1">VLOOKUP($A114,PROJETOS!$B:$Z,18,FALSE)</f>
        <v>1</v>
      </c>
      <c r="M114" s="4" t="s">
        <v>1355</v>
      </c>
      <c r="N114" s="4" t="s">
        <v>1356</v>
      </c>
      <c r="O114" s="4" t="s">
        <v>1357</v>
      </c>
      <c r="P114" s="4" t="str">
        <f t="shared" si="9"/>
        <v>4</v>
      </c>
      <c r="Q114" s="4" t="str">
        <f t="shared" si="10"/>
        <v>3</v>
      </c>
      <c r="R114" s="4" t="str">
        <f t="shared" si="11"/>
        <v>4</v>
      </c>
      <c r="S114" s="4">
        <f t="shared" si="12"/>
        <v>48</v>
      </c>
      <c r="T114" s="1" t="str">
        <f t="shared" si="13"/>
        <v>PRIORIDADE 2</v>
      </c>
      <c r="U114" s="1" t="s">
        <v>1358</v>
      </c>
      <c r="V114" s="1" t="s">
        <v>1359</v>
      </c>
      <c r="W114" s="4" t="str">
        <f t="shared" si="14"/>
        <v>2</v>
      </c>
      <c r="X114" s="4" t="str">
        <f t="shared" si="15"/>
        <v>2</v>
      </c>
      <c r="Y114" s="4">
        <f t="shared" si="16"/>
        <v>4</v>
      </c>
      <c r="Z114" s="1" t="str">
        <f t="shared" si="17"/>
        <v>COMPLEXIDADE 1</v>
      </c>
    </row>
    <row r="115" spans="1:26" ht="30.75">
      <c r="A115" t="s">
        <v>246</v>
      </c>
      <c r="B115" s="1" t="s">
        <v>1376</v>
      </c>
      <c r="C115" s="4">
        <f>COUNTIF(TAREFAS!B:B,$A115)</f>
        <v>1</v>
      </c>
      <c r="D115" s="4" t="str">
        <f>VLOOKUP($A115,PROJETOS!$B:$Z,4,FALSE)</f>
        <v>João Paulo Bubicz</v>
      </c>
      <c r="E115" s="4">
        <f>VLOOKUP($A115,PROJETOS!$B:$Z,5,FALSE)</f>
        <v>1</v>
      </c>
      <c r="F115" s="79">
        <f>VLOOKUP($A115,PROJETOS!$B:$Z,8,FALSE)</f>
        <v>45838</v>
      </c>
      <c r="G115" s="79">
        <f>VLOOKUP($A115,PROJETOS!$B:$Z,9,FALSE)</f>
        <v>45845</v>
      </c>
      <c r="H115" s="4">
        <v>5</v>
      </c>
      <c r="I115" s="79">
        <f ca="1">VLOOKUP($A115,PROJETOS!$B:$Z,10,FALSE)</f>
        <v>45838</v>
      </c>
      <c r="J115" s="79">
        <f ca="1">VLOOKUP($A115,PROJETOS!$B:$Z,11,FALSE)</f>
        <v>45838</v>
      </c>
      <c r="K115" s="4">
        <v>1</v>
      </c>
      <c r="L115" s="81">
        <f ca="1">VLOOKUP($A115,PROJETOS!$B:$Z,18,FALSE)</f>
        <v>1</v>
      </c>
      <c r="M115" s="4" t="s">
        <v>1361</v>
      </c>
      <c r="N115" s="4" t="s">
        <v>1374</v>
      </c>
      <c r="O115" s="4" t="s">
        <v>1362</v>
      </c>
      <c r="P115" s="4" t="str">
        <f t="shared" si="9"/>
        <v>3</v>
      </c>
      <c r="Q115" s="4" t="str">
        <f t="shared" si="10"/>
        <v>2</v>
      </c>
      <c r="R115" s="4" t="str">
        <f t="shared" si="11"/>
        <v>3</v>
      </c>
      <c r="S115" s="4">
        <f t="shared" si="12"/>
        <v>18</v>
      </c>
      <c r="T115" s="1" t="str">
        <f t="shared" si="13"/>
        <v>PRIORIDADE 1</v>
      </c>
      <c r="U115" s="1" t="s">
        <v>1358</v>
      </c>
      <c r="V115" s="1" t="s">
        <v>1365</v>
      </c>
      <c r="W115" s="4" t="str">
        <f t="shared" si="14"/>
        <v>2</v>
      </c>
      <c r="X115" s="4" t="str">
        <f t="shared" si="15"/>
        <v>3</v>
      </c>
      <c r="Y115" s="4">
        <f t="shared" si="16"/>
        <v>6</v>
      </c>
      <c r="Z115" s="1" t="str">
        <f t="shared" si="17"/>
        <v>COMPLEXIDADE 2</v>
      </c>
    </row>
    <row r="116" spans="1:26" ht="30.75">
      <c r="A116" t="s">
        <v>204</v>
      </c>
      <c r="B116" s="1" t="s">
        <v>1370</v>
      </c>
      <c r="C116" s="4">
        <f>COUNTIF(TAREFAS!B:B,$A116)</f>
        <v>1</v>
      </c>
      <c r="D116" s="4" t="str">
        <f>VLOOKUP($A116,PROJETOS!$B:$Z,4,FALSE)</f>
        <v xml:space="preserve">João Calheiros </v>
      </c>
      <c r="E116" s="4">
        <f>VLOOKUP($A116,PROJETOS!$B:$Z,5,FALSE)</f>
        <v>2</v>
      </c>
      <c r="F116" s="79">
        <f>VLOOKUP($A116,PROJETOS!$B:$Z,8,FALSE)</f>
        <v>45798</v>
      </c>
      <c r="G116" s="79">
        <f>VLOOKUP($A116,PROJETOS!$B:$Z,9,FALSE)</f>
        <v>45811</v>
      </c>
      <c r="H116" s="4">
        <v>9</v>
      </c>
      <c r="I116" s="79">
        <f ca="1">VLOOKUP($A116,PROJETOS!$B:$Z,10,FALSE)</f>
        <v>45798</v>
      </c>
      <c r="J116" s="79">
        <f ca="1">VLOOKUP($A116,PROJETOS!$B:$Z,11,FALSE)</f>
        <v>45798</v>
      </c>
      <c r="K116" s="4">
        <v>9</v>
      </c>
      <c r="L116" s="81">
        <f ca="1">VLOOKUP($A116,PROJETOS!$B:$Z,18,FALSE)</f>
        <v>1</v>
      </c>
      <c r="M116" s="4" t="s">
        <v>1355</v>
      </c>
      <c r="N116" s="4" t="s">
        <v>1356</v>
      </c>
      <c r="O116" s="4" t="s">
        <v>1362</v>
      </c>
      <c r="P116" s="4" t="str">
        <f t="shared" si="9"/>
        <v>4</v>
      </c>
      <c r="Q116" s="4" t="str">
        <f t="shared" si="10"/>
        <v>3</v>
      </c>
      <c r="R116" s="4" t="str">
        <f t="shared" si="11"/>
        <v>3</v>
      </c>
      <c r="S116" s="4">
        <f t="shared" si="12"/>
        <v>36</v>
      </c>
      <c r="T116" s="1" t="str">
        <f t="shared" si="13"/>
        <v>PRIORIDADE 2</v>
      </c>
      <c r="U116" s="1" t="s">
        <v>1371</v>
      </c>
      <c r="V116" s="1" t="s">
        <v>1372</v>
      </c>
      <c r="W116" s="4" t="str">
        <f t="shared" si="14"/>
        <v>3</v>
      </c>
      <c r="X116" s="4" t="str">
        <f t="shared" si="15"/>
        <v>4</v>
      </c>
      <c r="Y116" s="4">
        <f t="shared" si="16"/>
        <v>12</v>
      </c>
      <c r="Z116" s="1" t="str">
        <f t="shared" si="17"/>
        <v>COMPLEXIDADE 3</v>
      </c>
    </row>
    <row r="117" spans="1:26" ht="30.75">
      <c r="A117" t="s">
        <v>220</v>
      </c>
      <c r="B117" s="1" t="s">
        <v>1370</v>
      </c>
      <c r="C117" s="4">
        <f>COUNTIF(TAREFAS!B:B,$A117)</f>
        <v>7</v>
      </c>
      <c r="D117" s="4" t="str">
        <f>VLOOKUP($A117,PROJETOS!$B:$Z,4,FALSE)</f>
        <v>João Calheiros</v>
      </c>
      <c r="E117" s="4">
        <f>VLOOKUP($A117,PROJETOS!$B:$Z,5,FALSE)</f>
        <v>1</v>
      </c>
      <c r="F117" s="79">
        <f>VLOOKUP($A117,PROJETOS!$B:$Z,8,FALSE)</f>
        <v>45799</v>
      </c>
      <c r="G117" s="79">
        <f>VLOOKUP($A117,PROJETOS!$B:$Z,9,FALSE)</f>
        <v>45819</v>
      </c>
      <c r="H117" s="4">
        <v>21</v>
      </c>
      <c r="I117" s="79">
        <f ca="1">VLOOKUP($A117,PROJETOS!$B:$Z,10,FALSE)</f>
        <v>45799</v>
      </c>
      <c r="J117" s="79">
        <f ca="1">VLOOKUP($A117,PROJETOS!$B:$Z,11,FALSE)</f>
        <v>45817</v>
      </c>
      <c r="K117" s="4">
        <v>20</v>
      </c>
      <c r="L117" s="81">
        <f ca="1">VLOOKUP($A117,PROJETOS!$B:$Z,18,FALSE)</f>
        <v>1</v>
      </c>
      <c r="M117" s="4" t="s">
        <v>1355</v>
      </c>
      <c r="N117" s="4" t="s">
        <v>1356</v>
      </c>
      <c r="O117" s="4" t="s">
        <v>1362</v>
      </c>
      <c r="P117" s="4" t="str">
        <f t="shared" si="9"/>
        <v>4</v>
      </c>
      <c r="Q117" s="4" t="str">
        <f t="shared" si="10"/>
        <v>3</v>
      </c>
      <c r="R117" s="4" t="str">
        <f t="shared" si="11"/>
        <v>3</v>
      </c>
      <c r="S117" s="4">
        <f t="shared" si="12"/>
        <v>36</v>
      </c>
      <c r="T117" s="1" t="str">
        <f t="shared" si="13"/>
        <v>PRIORIDADE 2</v>
      </c>
      <c r="U117" s="1" t="s">
        <v>1371</v>
      </c>
      <c r="V117" s="1" t="s">
        <v>1372</v>
      </c>
      <c r="W117" s="4" t="str">
        <f t="shared" si="14"/>
        <v>3</v>
      </c>
      <c r="X117" s="4" t="str">
        <f t="shared" si="15"/>
        <v>4</v>
      </c>
      <c r="Y117" s="4">
        <f t="shared" si="16"/>
        <v>12</v>
      </c>
      <c r="Z117" s="1" t="str">
        <f t="shared" si="17"/>
        <v>COMPLEXIDADE 3</v>
      </c>
    </row>
    <row r="118" spans="1:26" ht="30.75">
      <c r="A118" t="s">
        <v>222</v>
      </c>
      <c r="B118" s="1" t="s">
        <v>1354</v>
      </c>
      <c r="C118" s="4">
        <f>COUNTIF(TAREFAS!B:B,$A118)</f>
        <v>2</v>
      </c>
      <c r="D118" s="4" t="str">
        <f>VLOOKUP($A118,PROJETOS!$B:$Z,4,FALSE)</f>
        <v>João Calheiros</v>
      </c>
      <c r="E118" s="4">
        <f>VLOOKUP($A118,PROJETOS!$B:$Z,5,FALSE)</f>
        <v>2</v>
      </c>
      <c r="F118" s="79">
        <f>VLOOKUP($A118,PROJETOS!$B:$Z,8,FALSE)</f>
        <v>45805</v>
      </c>
      <c r="G118" s="79">
        <f>VLOOKUP($A118,PROJETOS!$B:$Z,9,FALSE)</f>
        <v>45810</v>
      </c>
      <c r="H118" s="4">
        <v>2</v>
      </c>
      <c r="I118" s="79">
        <f ca="1">VLOOKUP($A118,PROJETOS!$B:$Z,10,FALSE)</f>
        <v>45805</v>
      </c>
      <c r="J118" s="79">
        <f ca="1">VLOOKUP($A118,PROJETOS!$B:$Z,11,FALSE)</f>
        <v>45807</v>
      </c>
      <c r="K118" s="4">
        <v>2</v>
      </c>
      <c r="L118" s="81">
        <f ca="1">VLOOKUP($A118,PROJETOS!$B:$Z,18,FALSE)</f>
        <v>1</v>
      </c>
      <c r="M118" s="4" t="s">
        <v>1355</v>
      </c>
      <c r="N118" s="4" t="s">
        <v>1356</v>
      </c>
      <c r="O118" s="4" t="s">
        <v>1357</v>
      </c>
      <c r="P118" s="4" t="str">
        <f t="shared" si="9"/>
        <v>4</v>
      </c>
      <c r="Q118" s="4" t="str">
        <f t="shared" si="10"/>
        <v>3</v>
      </c>
      <c r="R118" s="4" t="str">
        <f t="shared" si="11"/>
        <v>4</v>
      </c>
      <c r="S118" s="4">
        <f t="shared" si="12"/>
        <v>48</v>
      </c>
      <c r="T118" s="1" t="str">
        <f t="shared" si="13"/>
        <v>PRIORIDADE 2</v>
      </c>
      <c r="U118" s="1" t="s">
        <v>1358</v>
      </c>
      <c r="V118" s="1" t="s">
        <v>1365</v>
      </c>
      <c r="W118" s="4" t="str">
        <f t="shared" si="14"/>
        <v>2</v>
      </c>
      <c r="X118" s="4" t="str">
        <f t="shared" si="15"/>
        <v>3</v>
      </c>
      <c r="Y118" s="4">
        <f t="shared" si="16"/>
        <v>6</v>
      </c>
      <c r="Z118" s="1" t="str">
        <f t="shared" si="17"/>
        <v>COMPLEXIDADE 2</v>
      </c>
    </row>
    <row r="119" spans="1:26" ht="30.75">
      <c r="A119" t="s">
        <v>224</v>
      </c>
      <c r="B119" s="1" t="s">
        <v>1354</v>
      </c>
      <c r="C119" s="4">
        <f>COUNTIF(TAREFAS!B:B,$A119)</f>
        <v>1</v>
      </c>
      <c r="D119" s="4" t="str">
        <f>VLOOKUP($A119,PROJETOS!$B:$Z,4,FALSE)</f>
        <v>William Rosa</v>
      </c>
      <c r="E119" s="4">
        <f>VLOOKUP($A119,PROJETOS!$B:$Z,5,FALSE)</f>
        <v>1</v>
      </c>
      <c r="F119" s="79">
        <f>VLOOKUP($A119,PROJETOS!$B:$Z,8,FALSE)</f>
        <v>45789</v>
      </c>
      <c r="G119" s="79">
        <f>VLOOKUP($A119,PROJETOS!$B:$Z,9,FALSE)</f>
        <v>45791</v>
      </c>
      <c r="H119" s="4">
        <v>2</v>
      </c>
      <c r="I119" s="79">
        <f ca="1">VLOOKUP($A119,PROJETOS!$B:$Z,10,FALSE)</f>
        <v>45789</v>
      </c>
      <c r="J119" s="79">
        <f ca="1">VLOOKUP($A119,PROJETOS!$B:$Z,11,FALSE)</f>
        <v>45789</v>
      </c>
      <c r="K119" s="4">
        <v>2</v>
      </c>
      <c r="L119" s="81">
        <f ca="1">VLOOKUP($A119,PROJETOS!$B:$Z,18,FALSE)</f>
        <v>1</v>
      </c>
      <c r="M119" s="4" t="s">
        <v>1355</v>
      </c>
      <c r="N119" s="4" t="s">
        <v>1356</v>
      </c>
      <c r="O119" s="4" t="s">
        <v>1357</v>
      </c>
      <c r="P119" s="4" t="str">
        <f t="shared" si="9"/>
        <v>4</v>
      </c>
      <c r="Q119" s="4" t="str">
        <f t="shared" si="10"/>
        <v>3</v>
      </c>
      <c r="R119" s="4" t="str">
        <f t="shared" si="11"/>
        <v>4</v>
      </c>
      <c r="S119" s="4">
        <f t="shared" si="12"/>
        <v>48</v>
      </c>
      <c r="T119" s="1" t="str">
        <f t="shared" si="13"/>
        <v>PRIORIDADE 2</v>
      </c>
      <c r="U119" s="1" t="s">
        <v>1358</v>
      </c>
      <c r="V119" s="1" t="s">
        <v>1365</v>
      </c>
      <c r="W119" s="4" t="str">
        <f t="shared" si="14"/>
        <v>2</v>
      </c>
      <c r="X119" s="4" t="str">
        <f t="shared" si="15"/>
        <v>3</v>
      </c>
      <c r="Y119" s="4">
        <f t="shared" si="16"/>
        <v>6</v>
      </c>
      <c r="Z119" s="1" t="str">
        <f t="shared" si="17"/>
        <v>COMPLEXIDADE 2</v>
      </c>
    </row>
    <row r="120" spans="1:26" ht="30.75">
      <c r="A120" t="s">
        <v>227</v>
      </c>
      <c r="B120" s="1" t="s">
        <v>1354</v>
      </c>
      <c r="C120" s="4">
        <f>COUNTIF(TAREFAS!B:B,$A120)</f>
        <v>1</v>
      </c>
      <c r="D120" s="4" t="str">
        <f>VLOOKUP($A120,PROJETOS!$B:$Z,4,FALSE)</f>
        <v>William Rosa</v>
      </c>
      <c r="E120" s="4">
        <f>VLOOKUP($A120,PROJETOS!$B:$Z,5,FALSE)</f>
        <v>1</v>
      </c>
      <c r="F120" s="79">
        <f>VLOOKUP($A120,PROJETOS!$B:$Z,8,FALSE)</f>
        <v>45792</v>
      </c>
      <c r="G120" s="79">
        <f>VLOOKUP($A120,PROJETOS!$B:$Z,9,FALSE)</f>
        <v>45798</v>
      </c>
      <c r="H120" s="4">
        <v>4</v>
      </c>
      <c r="I120" s="79">
        <f ca="1">VLOOKUP($A120,PROJETOS!$B:$Z,10,FALSE)</f>
        <v>45792</v>
      </c>
      <c r="J120" s="79">
        <f ca="1">VLOOKUP($A120,PROJETOS!$B:$Z,11,FALSE)</f>
        <v>45792</v>
      </c>
      <c r="K120" s="4">
        <v>4</v>
      </c>
      <c r="L120" s="81">
        <f ca="1">VLOOKUP($A120,PROJETOS!$B:$Z,18,FALSE)</f>
        <v>1</v>
      </c>
      <c r="M120" s="4" t="s">
        <v>1355</v>
      </c>
      <c r="N120" s="4" t="s">
        <v>1356</v>
      </c>
      <c r="O120" s="4" t="s">
        <v>1357</v>
      </c>
      <c r="P120" s="4" t="str">
        <f t="shared" si="9"/>
        <v>4</v>
      </c>
      <c r="Q120" s="4" t="str">
        <f t="shared" si="10"/>
        <v>3</v>
      </c>
      <c r="R120" s="4" t="str">
        <f t="shared" si="11"/>
        <v>4</v>
      </c>
      <c r="S120" s="4">
        <f t="shared" si="12"/>
        <v>48</v>
      </c>
      <c r="T120" s="1" t="str">
        <f t="shared" si="13"/>
        <v>PRIORIDADE 2</v>
      </c>
      <c r="U120" s="1" t="s">
        <v>1358</v>
      </c>
      <c r="V120" s="1" t="s">
        <v>1359</v>
      </c>
      <c r="W120" s="4" t="str">
        <f t="shared" si="14"/>
        <v>2</v>
      </c>
      <c r="X120" s="4" t="str">
        <f t="shared" si="15"/>
        <v>2</v>
      </c>
      <c r="Y120" s="4">
        <f t="shared" si="16"/>
        <v>4</v>
      </c>
      <c r="Z120" s="1" t="str">
        <f t="shared" si="17"/>
        <v>COMPLEXIDADE 1</v>
      </c>
    </row>
    <row r="121" spans="1:26" ht="30.75">
      <c r="A121" t="s">
        <v>229</v>
      </c>
      <c r="B121" s="1" t="s">
        <v>1366</v>
      </c>
      <c r="C121" s="4">
        <f>COUNTIF(TAREFAS!B:B,$A121)</f>
        <v>1</v>
      </c>
      <c r="D121" s="4" t="str">
        <f>VLOOKUP($A121,PROJETOS!$B:$Z,4,FALSE)</f>
        <v>William Rosa</v>
      </c>
      <c r="E121" s="4">
        <f>VLOOKUP($A121,PROJETOS!$B:$Z,5,FALSE)</f>
        <v>1</v>
      </c>
      <c r="F121" s="79">
        <f>VLOOKUP($A121,PROJETOS!$B:$Z,8,FALSE)</f>
        <v>45799</v>
      </c>
      <c r="G121" s="79">
        <f>VLOOKUP($A121,PROJETOS!$B:$Z,9,FALSE)</f>
        <v>45806</v>
      </c>
      <c r="H121" s="4">
        <v>5</v>
      </c>
      <c r="I121" s="79">
        <f ca="1">VLOOKUP($A121,PROJETOS!$B:$Z,10,FALSE)</f>
        <v>45799</v>
      </c>
      <c r="J121" s="79">
        <f ca="1">VLOOKUP($A121,PROJETOS!$B:$Z,11,FALSE)</f>
        <v>45799</v>
      </c>
      <c r="K121" s="4">
        <v>5</v>
      </c>
      <c r="L121" s="81">
        <f ca="1">VLOOKUP($A121,PROJETOS!$B:$Z,18,FALSE)</f>
        <v>1</v>
      </c>
      <c r="M121" s="4" t="s">
        <v>1367</v>
      </c>
      <c r="N121" s="4" t="s">
        <v>1364</v>
      </c>
      <c r="O121" s="4" t="s">
        <v>1368</v>
      </c>
      <c r="P121" s="4" t="str">
        <f t="shared" si="9"/>
        <v>2</v>
      </c>
      <c r="Q121" s="4" t="str">
        <f t="shared" si="10"/>
        <v>4</v>
      </c>
      <c r="R121" s="4" t="str">
        <f t="shared" si="11"/>
        <v>1</v>
      </c>
      <c r="S121" s="4">
        <f t="shared" si="12"/>
        <v>8</v>
      </c>
      <c r="T121" s="1" t="str">
        <f t="shared" si="13"/>
        <v>PRIORIDADE 1</v>
      </c>
      <c r="U121" s="1" t="s">
        <v>1369</v>
      </c>
      <c r="V121" s="1" t="s">
        <v>1359</v>
      </c>
      <c r="W121" s="4" t="str">
        <f t="shared" si="14"/>
        <v>1</v>
      </c>
      <c r="X121" s="4" t="str">
        <f t="shared" si="15"/>
        <v>2</v>
      </c>
      <c r="Y121" s="4">
        <f t="shared" si="16"/>
        <v>2</v>
      </c>
      <c r="Z121" s="1" t="str">
        <f t="shared" si="17"/>
        <v>COMPLEXIDADE 1</v>
      </c>
    </row>
    <row r="122" spans="1:26" ht="30.75">
      <c r="A122" t="s">
        <v>242</v>
      </c>
      <c r="B122" s="1" t="s">
        <v>1370</v>
      </c>
      <c r="C122" s="4">
        <f>COUNTIF(TAREFAS!B:B,$A122)</f>
        <v>1</v>
      </c>
      <c r="D122" s="4" t="str">
        <f>VLOOKUP($A122,PROJETOS!$B:$Z,4,FALSE)</f>
        <v xml:space="preserve">Laureane </v>
      </c>
      <c r="E122" s="4">
        <f>VLOOKUP($A122,PROJETOS!$B:$Z,5,FALSE)</f>
        <v>1</v>
      </c>
      <c r="F122" s="79">
        <f>VLOOKUP($A122,PROJETOS!$B:$Z,8,FALSE)</f>
        <v>45832</v>
      </c>
      <c r="G122" s="79">
        <f>VLOOKUP($A122,PROJETOS!$B:$Z,9,FALSE)</f>
        <v>45835</v>
      </c>
      <c r="H122" s="4">
        <v>3</v>
      </c>
      <c r="I122" s="79">
        <f ca="1">VLOOKUP($A122,PROJETOS!$B:$Z,10,FALSE)</f>
        <v>45832</v>
      </c>
      <c r="J122" s="79">
        <f ca="1">VLOOKUP($A122,PROJETOS!$B:$Z,11,FALSE)</f>
        <v>45832</v>
      </c>
      <c r="K122" s="4">
        <v>11</v>
      </c>
      <c r="L122" s="81">
        <f ca="1">VLOOKUP($A122,PROJETOS!$B:$Z,18,FALSE)</f>
        <v>1</v>
      </c>
      <c r="M122" s="4" t="s">
        <v>1355</v>
      </c>
      <c r="N122" s="4" t="s">
        <v>1356</v>
      </c>
      <c r="O122" s="4" t="s">
        <v>1362</v>
      </c>
      <c r="P122" s="4" t="str">
        <f t="shared" si="9"/>
        <v>4</v>
      </c>
      <c r="Q122" s="4" t="str">
        <f t="shared" si="10"/>
        <v>3</v>
      </c>
      <c r="R122" s="4" t="str">
        <f t="shared" si="11"/>
        <v>3</v>
      </c>
      <c r="S122" s="4">
        <f t="shared" si="12"/>
        <v>36</v>
      </c>
      <c r="T122" s="1" t="str">
        <f t="shared" si="13"/>
        <v>PRIORIDADE 2</v>
      </c>
      <c r="U122" s="1" t="s">
        <v>1371</v>
      </c>
      <c r="V122" s="1" t="s">
        <v>1372</v>
      </c>
      <c r="W122" s="4" t="str">
        <f t="shared" si="14"/>
        <v>3</v>
      </c>
      <c r="X122" s="4" t="str">
        <f t="shared" si="15"/>
        <v>4</v>
      </c>
      <c r="Y122" s="4">
        <f t="shared" si="16"/>
        <v>12</v>
      </c>
      <c r="Z122" s="1" t="str">
        <f t="shared" si="17"/>
        <v>COMPLEXIDADE 3</v>
      </c>
    </row>
    <row r="123" spans="1:26" ht="30.75">
      <c r="A123" t="s">
        <v>244</v>
      </c>
      <c r="B123" s="1" t="s">
        <v>1354</v>
      </c>
      <c r="C123" s="4">
        <f>COUNTIF(TAREFAS!B:B,$A123)</f>
        <v>1</v>
      </c>
      <c r="D123" s="4" t="str">
        <f>VLOOKUP($A123,PROJETOS!$B:$Z,4,FALSE)</f>
        <v>William Rosa</v>
      </c>
      <c r="E123" s="4">
        <f>VLOOKUP($A123,PROJETOS!$B:$Z,5,FALSE)</f>
        <v>1</v>
      </c>
      <c r="F123" s="79">
        <f>VLOOKUP($A123,PROJETOS!$B:$Z,8,FALSE)</f>
        <v>45833</v>
      </c>
      <c r="G123" s="79">
        <f>VLOOKUP($A123,PROJETOS!$B:$Z,9,FALSE)</f>
        <v>45834</v>
      </c>
      <c r="H123" s="4">
        <v>1</v>
      </c>
      <c r="I123" s="79">
        <f ca="1">VLOOKUP($A123,PROJETOS!$B:$Z,10,FALSE)</f>
        <v>45833</v>
      </c>
      <c r="J123" s="79">
        <f ca="1">VLOOKUP($A123,PROJETOS!$B:$Z,11,FALSE)</f>
        <v>45833</v>
      </c>
      <c r="K123" s="4">
        <v>1</v>
      </c>
      <c r="L123" s="81">
        <f ca="1">VLOOKUP($A123,PROJETOS!$B:$Z,18,FALSE)</f>
        <v>1</v>
      </c>
      <c r="M123" s="4" t="s">
        <v>1355</v>
      </c>
      <c r="N123" s="4" t="s">
        <v>1356</v>
      </c>
      <c r="O123" s="4" t="s">
        <v>1357</v>
      </c>
      <c r="P123" s="4" t="str">
        <f t="shared" si="9"/>
        <v>4</v>
      </c>
      <c r="Q123" s="4" t="str">
        <f t="shared" si="10"/>
        <v>3</v>
      </c>
      <c r="R123" s="4" t="str">
        <f t="shared" si="11"/>
        <v>4</v>
      </c>
      <c r="S123" s="4">
        <f t="shared" si="12"/>
        <v>48</v>
      </c>
      <c r="T123" s="1" t="str">
        <f t="shared" si="13"/>
        <v>PRIORIDADE 2</v>
      </c>
      <c r="U123" s="1" t="s">
        <v>1358</v>
      </c>
      <c r="V123" s="1" t="s">
        <v>1359</v>
      </c>
      <c r="W123" s="4" t="str">
        <f t="shared" si="14"/>
        <v>2</v>
      </c>
      <c r="X123" s="4" t="str">
        <f t="shared" si="15"/>
        <v>2</v>
      </c>
      <c r="Y123" s="4">
        <f t="shared" si="16"/>
        <v>4</v>
      </c>
      <c r="Z123" s="1" t="str">
        <f t="shared" si="17"/>
        <v>COMPLEXIDADE 1</v>
      </c>
    </row>
    <row r="124" spans="1:26" ht="30.75">
      <c r="A124" t="s">
        <v>249</v>
      </c>
      <c r="B124" s="1" t="s">
        <v>1360</v>
      </c>
      <c r="C124" s="4">
        <f>COUNTIF(TAREFAS!B:B,$A124)</f>
        <v>4</v>
      </c>
      <c r="D124" s="4" t="str">
        <f>VLOOKUP($A124,PROJETOS!$B:$Z,4,FALSE)</f>
        <v>William Rosa</v>
      </c>
      <c r="E124" s="4">
        <f>VLOOKUP($A124,PROJETOS!$B:$Z,5,FALSE)</f>
        <v>0</v>
      </c>
      <c r="F124" s="79">
        <f>VLOOKUP($A124,PROJETOS!$B:$Z,8,FALSE)</f>
        <v>45833</v>
      </c>
      <c r="G124" s="79">
        <f>VLOOKUP($A124,PROJETOS!$B:$Z,9,FALSE)</f>
        <v>45841</v>
      </c>
      <c r="H124" s="4">
        <v>5</v>
      </c>
      <c r="I124" s="79">
        <f ca="1">VLOOKUP($A124,PROJETOS!$B:$Z,10,FALSE)</f>
        <v>45833</v>
      </c>
      <c r="J124" s="79">
        <f ca="1">VLOOKUP($A124,PROJETOS!$B:$Z,11,FALSE)</f>
        <v>45841</v>
      </c>
      <c r="K124" s="4">
        <v>4</v>
      </c>
      <c r="L124" s="81">
        <f ca="1">VLOOKUP($A124,PROJETOS!$B:$Z,18,FALSE)</f>
        <v>1</v>
      </c>
      <c r="M124" s="4" t="s">
        <v>1361</v>
      </c>
      <c r="N124" s="4" t="s">
        <v>1356</v>
      </c>
      <c r="O124" s="4" t="s">
        <v>1362</v>
      </c>
      <c r="P124" s="4" t="str">
        <f t="shared" si="9"/>
        <v>3</v>
      </c>
      <c r="Q124" s="4" t="str">
        <f t="shared" si="10"/>
        <v>3</v>
      </c>
      <c r="R124" s="4" t="str">
        <f t="shared" si="11"/>
        <v>3</v>
      </c>
      <c r="S124" s="4">
        <f t="shared" si="12"/>
        <v>27</v>
      </c>
      <c r="T124" s="1" t="str">
        <f t="shared" si="13"/>
        <v>PRIORIDADE 2</v>
      </c>
      <c r="U124" s="1" t="s">
        <v>1358</v>
      </c>
      <c r="V124" s="1" t="s">
        <v>1359</v>
      </c>
      <c r="W124" s="4" t="str">
        <f t="shared" si="14"/>
        <v>2</v>
      </c>
      <c r="X124" s="4" t="str">
        <f t="shared" si="15"/>
        <v>2</v>
      </c>
      <c r="Y124" s="4">
        <f t="shared" si="16"/>
        <v>4</v>
      </c>
      <c r="Z124" s="1" t="str">
        <f t="shared" si="17"/>
        <v>COMPLEXIDADE 1</v>
      </c>
    </row>
    <row r="125" spans="1:26" ht="30.75">
      <c r="A125" t="s">
        <v>251</v>
      </c>
      <c r="B125" s="1" t="s">
        <v>1363</v>
      </c>
      <c r="C125" s="4">
        <f>COUNTIF(TAREFAS!B:B,$A125)</f>
        <v>8</v>
      </c>
      <c r="D125" s="4" t="str">
        <f>VLOOKUP($A125,PROJETOS!$B:$Z,4,FALSE)</f>
        <v>Fagner</v>
      </c>
      <c r="E125" s="4">
        <f>VLOOKUP($A125,PROJETOS!$B:$Z,5,FALSE)</f>
        <v>1</v>
      </c>
      <c r="F125" s="79">
        <f>VLOOKUP($A125,PROJETOS!$B:$Z,8,FALSE)</f>
        <v>45821</v>
      </c>
      <c r="G125" s="79">
        <f>VLOOKUP($A125,PROJETOS!$B:$Z,9,FALSE)</f>
        <v>45846</v>
      </c>
      <c r="H125" s="4">
        <v>22</v>
      </c>
      <c r="I125" s="79">
        <f ca="1">VLOOKUP($A125,PROJETOS!$B:$Z,10,FALSE)</f>
        <v>45821</v>
      </c>
      <c r="J125" s="79">
        <f ca="1">VLOOKUP($A125,PROJETOS!$B:$Z,11,FALSE)</f>
        <v>45842</v>
      </c>
      <c r="K125" s="4">
        <v>22</v>
      </c>
      <c r="L125" s="81">
        <f ca="1">VLOOKUP($A125,PROJETOS!$B:$Z,18,FALSE)</f>
        <v>1</v>
      </c>
      <c r="M125" s="4" t="s">
        <v>1361</v>
      </c>
      <c r="N125" s="4" t="s">
        <v>1364</v>
      </c>
      <c r="O125" s="4" t="s">
        <v>1362</v>
      </c>
      <c r="P125" s="4" t="str">
        <f t="shared" si="9"/>
        <v>3</v>
      </c>
      <c r="Q125" s="4" t="str">
        <f t="shared" si="10"/>
        <v>4</v>
      </c>
      <c r="R125" s="4" t="str">
        <f t="shared" si="11"/>
        <v>3</v>
      </c>
      <c r="S125" s="4">
        <f t="shared" si="12"/>
        <v>36</v>
      </c>
      <c r="T125" s="1" t="str">
        <f t="shared" si="13"/>
        <v>PRIORIDADE 2</v>
      </c>
      <c r="U125" s="1" t="s">
        <v>1358</v>
      </c>
      <c r="V125" s="1" t="s">
        <v>1365</v>
      </c>
      <c r="W125" s="4" t="str">
        <f t="shared" si="14"/>
        <v>2</v>
      </c>
      <c r="X125" s="4" t="str">
        <f t="shared" si="15"/>
        <v>3</v>
      </c>
      <c r="Y125" s="4">
        <f t="shared" si="16"/>
        <v>6</v>
      </c>
      <c r="Z125" s="1" t="str">
        <f t="shared" si="17"/>
        <v>COMPLEXIDADE 2</v>
      </c>
    </row>
    <row r="126" spans="1:26" ht="30.75">
      <c r="A126" t="s">
        <v>253</v>
      </c>
      <c r="B126" s="1" t="s">
        <v>1354</v>
      </c>
      <c r="C126" s="4">
        <f>COUNTIF(TAREFAS!B:B,$A126)</f>
        <v>1</v>
      </c>
      <c r="D126" s="4" t="str">
        <f>VLOOKUP($A126,PROJETOS!$B:$Z,4,FALSE)</f>
        <v>William Rosa</v>
      </c>
      <c r="E126" s="4">
        <f>VLOOKUP($A126,PROJETOS!$B:$Z,5,FALSE)</f>
        <v>1</v>
      </c>
      <c r="F126" s="79">
        <f>VLOOKUP($A126,PROJETOS!$B:$Z,8,FALSE)</f>
        <v>45842</v>
      </c>
      <c r="G126" s="79">
        <f>VLOOKUP($A126,PROJETOS!$B:$Z,9,FALSE)</f>
        <v>45845</v>
      </c>
      <c r="H126" s="4">
        <v>1</v>
      </c>
      <c r="I126" s="79">
        <f ca="1">VLOOKUP($A126,PROJETOS!$B:$Z,10,FALSE)</f>
        <v>45842</v>
      </c>
      <c r="J126" s="79">
        <f ca="1">VLOOKUP($A126,PROJETOS!$B:$Z,11,FALSE)</f>
        <v>45842</v>
      </c>
      <c r="K126" s="4">
        <v>1</v>
      </c>
      <c r="L126" s="81">
        <f ca="1">VLOOKUP($A126,PROJETOS!$B:$Z,18,FALSE)</f>
        <v>1</v>
      </c>
      <c r="M126" s="4" t="s">
        <v>1355</v>
      </c>
      <c r="N126" s="4" t="s">
        <v>1356</v>
      </c>
      <c r="O126" s="4" t="s">
        <v>1357</v>
      </c>
      <c r="P126" s="4" t="str">
        <f t="shared" si="9"/>
        <v>4</v>
      </c>
      <c r="Q126" s="4" t="str">
        <f t="shared" si="10"/>
        <v>3</v>
      </c>
      <c r="R126" s="4" t="str">
        <f t="shared" si="11"/>
        <v>4</v>
      </c>
      <c r="S126" s="4">
        <f t="shared" si="12"/>
        <v>48</v>
      </c>
      <c r="T126" s="1" t="str">
        <f t="shared" si="13"/>
        <v>PRIORIDADE 2</v>
      </c>
      <c r="U126" s="1" t="s">
        <v>1358</v>
      </c>
      <c r="V126" s="1" t="s">
        <v>1359</v>
      </c>
      <c r="W126" s="4" t="str">
        <f t="shared" si="14"/>
        <v>2</v>
      </c>
      <c r="X126" s="4" t="str">
        <f t="shared" si="15"/>
        <v>2</v>
      </c>
      <c r="Y126" s="4">
        <f t="shared" si="16"/>
        <v>4</v>
      </c>
      <c r="Z126" s="1" t="str">
        <f t="shared" si="17"/>
        <v>COMPLEXIDADE 1</v>
      </c>
    </row>
    <row r="127" spans="1:26" ht="30.75">
      <c r="A127" t="s">
        <v>255</v>
      </c>
      <c r="B127" s="1" t="s">
        <v>1370</v>
      </c>
      <c r="C127" s="4">
        <f>COUNTIF(TAREFAS!B:B,$A127)</f>
        <v>20</v>
      </c>
      <c r="D127" s="4" t="str">
        <f>VLOOKUP($A127,PROJETOS!$B:$Z,4,FALSE)</f>
        <v>João Calheiros</v>
      </c>
      <c r="E127" s="4">
        <f>VLOOKUP($A127,PROJETOS!$B:$Z,5,FALSE)</f>
        <v>2</v>
      </c>
      <c r="F127" s="79">
        <f>VLOOKUP($A127,PROJETOS!$B:$Z,8,FALSE)</f>
        <v>45832</v>
      </c>
      <c r="G127" s="79">
        <f>VLOOKUP($A127,PROJETOS!$B:$Z,9,FALSE)</f>
        <v>45887</v>
      </c>
      <c r="H127" s="4">
        <v>30</v>
      </c>
      <c r="I127" s="79">
        <f ca="1">VLOOKUP($A127,PROJETOS!$B:$Z,10,FALSE)</f>
        <v>45833</v>
      </c>
      <c r="J127" s="79">
        <f ca="1">VLOOKUP($A127,PROJETOS!$B:$Z,11,FALSE)</f>
        <v>45884</v>
      </c>
      <c r="K127" s="4">
        <v>31</v>
      </c>
      <c r="L127" s="81">
        <f ca="1">VLOOKUP($A127,PROJETOS!$B:$Z,18,FALSE)</f>
        <v>1</v>
      </c>
      <c r="M127" s="4" t="s">
        <v>1355</v>
      </c>
      <c r="N127" s="4" t="s">
        <v>1356</v>
      </c>
      <c r="O127" s="4" t="s">
        <v>1362</v>
      </c>
      <c r="P127" s="4" t="str">
        <f t="shared" si="9"/>
        <v>4</v>
      </c>
      <c r="Q127" s="4" t="str">
        <f t="shared" si="10"/>
        <v>3</v>
      </c>
      <c r="R127" s="4" t="str">
        <f t="shared" si="11"/>
        <v>3</v>
      </c>
      <c r="S127" s="4">
        <f t="shared" si="12"/>
        <v>36</v>
      </c>
      <c r="T127" s="1" t="str">
        <f t="shared" si="13"/>
        <v>PRIORIDADE 2</v>
      </c>
      <c r="U127" s="1" t="s">
        <v>1371</v>
      </c>
      <c r="V127" s="1" t="s">
        <v>1372</v>
      </c>
      <c r="W127" s="4" t="str">
        <f t="shared" si="14"/>
        <v>3</v>
      </c>
      <c r="X127" s="4" t="str">
        <f t="shared" si="15"/>
        <v>4</v>
      </c>
      <c r="Y127" s="4">
        <f t="shared" si="16"/>
        <v>12</v>
      </c>
      <c r="Z127" s="1" t="str">
        <f t="shared" si="17"/>
        <v>COMPLEXIDADE 3</v>
      </c>
    </row>
    <row r="128" spans="1:26" ht="30.75">
      <c r="A128" t="s">
        <v>257</v>
      </c>
      <c r="B128" s="1" t="s">
        <v>1354</v>
      </c>
      <c r="C128" s="4">
        <f>COUNTIF(TAREFAS!B:B,$A128)</f>
        <v>4</v>
      </c>
      <c r="D128" s="4" t="str">
        <f>VLOOKUP($A128,PROJETOS!$B:$Z,4,FALSE)</f>
        <v>William Rosa</v>
      </c>
      <c r="E128" s="4">
        <f>VLOOKUP($A128,PROJETOS!$B:$Z,5,FALSE)</f>
        <v>1</v>
      </c>
      <c r="F128" s="79">
        <f>VLOOKUP($A128,PROJETOS!$B:$Z,8,FALSE)</f>
        <v>45845</v>
      </c>
      <c r="G128" s="79">
        <f>VLOOKUP($A128,PROJETOS!$B:$Z,9,FALSE)</f>
        <v>45855</v>
      </c>
      <c r="H128" s="4">
        <v>6</v>
      </c>
      <c r="I128" s="79">
        <f ca="1">VLOOKUP($A128,PROJETOS!$B:$Z,10,FALSE)</f>
        <v>45845</v>
      </c>
      <c r="J128" s="79">
        <f ca="1">VLOOKUP($A128,PROJETOS!$B:$Z,11,FALSE)</f>
        <v>45852</v>
      </c>
      <c r="K128" s="4">
        <v>6</v>
      </c>
      <c r="L128" s="81">
        <f ca="1">VLOOKUP($A128,PROJETOS!$B:$Z,18,FALSE)</f>
        <v>1</v>
      </c>
      <c r="M128" s="4" t="s">
        <v>1355</v>
      </c>
      <c r="N128" s="4" t="s">
        <v>1356</v>
      </c>
      <c r="O128" s="4" t="s">
        <v>1357</v>
      </c>
      <c r="P128" s="4" t="str">
        <f t="shared" si="9"/>
        <v>4</v>
      </c>
      <c r="Q128" s="4" t="str">
        <f t="shared" si="10"/>
        <v>3</v>
      </c>
      <c r="R128" s="4" t="str">
        <f t="shared" si="11"/>
        <v>4</v>
      </c>
      <c r="S128" s="4">
        <f t="shared" si="12"/>
        <v>48</v>
      </c>
      <c r="T128" s="1" t="str">
        <f t="shared" si="13"/>
        <v>PRIORIDADE 2</v>
      </c>
      <c r="U128" s="1" t="s">
        <v>1358</v>
      </c>
      <c r="V128" s="1" t="s">
        <v>1359</v>
      </c>
      <c r="W128" s="4" t="str">
        <f t="shared" si="14"/>
        <v>2</v>
      </c>
      <c r="X128" s="4" t="str">
        <f t="shared" si="15"/>
        <v>2</v>
      </c>
      <c r="Y128" s="4">
        <f t="shared" si="16"/>
        <v>4</v>
      </c>
      <c r="Z128" s="1" t="str">
        <f t="shared" si="17"/>
        <v>COMPLEXIDADE 1</v>
      </c>
    </row>
    <row r="129" spans="1:26" ht="30.75">
      <c r="A129" t="s">
        <v>259</v>
      </c>
      <c r="B129" s="1" t="s">
        <v>1354</v>
      </c>
      <c r="C129" s="4">
        <f>COUNTIF(TAREFAS!B:B,$A129)</f>
        <v>1</v>
      </c>
      <c r="D129" s="4" t="str">
        <f>VLOOKUP($A129,PROJETOS!$B:$Z,4,FALSE)</f>
        <v>William Rosa</v>
      </c>
      <c r="E129" s="4">
        <f>VLOOKUP($A129,PROJETOS!$B:$Z,5,FALSE)</f>
        <v>1</v>
      </c>
      <c r="F129" s="79">
        <f>VLOOKUP($A129,PROJETOS!$B:$Z,8,FALSE)</f>
        <v>45855</v>
      </c>
      <c r="G129" s="79">
        <f>VLOOKUP($A129,PROJETOS!$B:$Z,9,FALSE)</f>
        <v>45856</v>
      </c>
      <c r="H129" s="4">
        <v>1</v>
      </c>
      <c r="I129" s="79">
        <f ca="1">VLOOKUP($A129,PROJETOS!$B:$Z,10,FALSE)</f>
        <v>45855</v>
      </c>
      <c r="J129" s="79">
        <f ca="1">VLOOKUP($A129,PROJETOS!$B:$Z,11,FALSE)</f>
        <v>45855</v>
      </c>
      <c r="K129" s="4">
        <v>1</v>
      </c>
      <c r="L129" s="81">
        <f ca="1">VLOOKUP($A129,PROJETOS!$B:$Z,18,FALSE)</f>
        <v>1</v>
      </c>
      <c r="M129" s="4" t="s">
        <v>1355</v>
      </c>
      <c r="N129" s="4" t="s">
        <v>1356</v>
      </c>
      <c r="O129" s="4" t="s">
        <v>1357</v>
      </c>
      <c r="P129" s="4" t="str">
        <f t="shared" si="9"/>
        <v>4</v>
      </c>
      <c r="Q129" s="4" t="str">
        <f t="shared" si="10"/>
        <v>3</v>
      </c>
      <c r="R129" s="4" t="str">
        <f t="shared" si="11"/>
        <v>4</v>
      </c>
      <c r="S129" s="4">
        <f t="shared" si="12"/>
        <v>48</v>
      </c>
      <c r="T129" s="1" t="str">
        <f t="shared" si="13"/>
        <v>PRIORIDADE 2</v>
      </c>
      <c r="U129" s="1" t="s">
        <v>1358</v>
      </c>
      <c r="V129" s="1" t="s">
        <v>1359</v>
      </c>
      <c r="W129" s="4" t="str">
        <f t="shared" si="14"/>
        <v>2</v>
      </c>
      <c r="X129" s="4" t="str">
        <f t="shared" si="15"/>
        <v>2</v>
      </c>
      <c r="Y129" s="4">
        <f t="shared" si="16"/>
        <v>4</v>
      </c>
      <c r="Z129" s="1" t="str">
        <f t="shared" si="17"/>
        <v>COMPLEXIDADE 1</v>
      </c>
    </row>
    <row r="130" spans="1:26" ht="30.75">
      <c r="A130" t="s">
        <v>261</v>
      </c>
      <c r="B130" s="1" t="s">
        <v>1366</v>
      </c>
      <c r="C130" s="4">
        <f>COUNTIF(TAREFAS!B:B,$A130)</f>
        <v>1</v>
      </c>
      <c r="D130" s="4" t="str">
        <f>VLOOKUP($A130,PROJETOS!$B:$Z,4,FALSE)</f>
        <v>William Rosa</v>
      </c>
      <c r="E130" s="4">
        <f>VLOOKUP($A130,PROJETOS!$B:$Z,5,FALSE)</f>
        <v>1</v>
      </c>
      <c r="F130" s="79">
        <f>VLOOKUP($A130,PROJETOS!$B:$Z,8,FALSE)</f>
        <v>45859</v>
      </c>
      <c r="G130" s="79">
        <f>VLOOKUP($A130,PROJETOS!$B:$Z,9,FALSE)</f>
        <v>45859</v>
      </c>
      <c r="H130" s="4">
        <v>0.5</v>
      </c>
      <c r="I130" s="79">
        <f ca="1">VLOOKUP($A130,PROJETOS!$B:$Z,10,FALSE)</f>
        <v>45859</v>
      </c>
      <c r="J130" s="79">
        <f ca="1">VLOOKUP($A130,PROJETOS!$B:$Z,11,FALSE)</f>
        <v>45859</v>
      </c>
      <c r="K130" s="4">
        <v>0.5</v>
      </c>
      <c r="L130" s="81">
        <f ca="1">VLOOKUP($A130,PROJETOS!$B:$Z,18,FALSE)</f>
        <v>1</v>
      </c>
      <c r="M130" s="4" t="s">
        <v>1367</v>
      </c>
      <c r="N130" s="4" t="s">
        <v>1364</v>
      </c>
      <c r="O130" s="4" t="s">
        <v>1368</v>
      </c>
      <c r="P130" s="4" t="str">
        <f t="shared" si="9"/>
        <v>2</v>
      </c>
      <c r="Q130" s="4" t="str">
        <f t="shared" si="10"/>
        <v>4</v>
      </c>
      <c r="R130" s="4" t="str">
        <f t="shared" si="11"/>
        <v>1</v>
      </c>
      <c r="S130" s="4">
        <f t="shared" si="12"/>
        <v>8</v>
      </c>
      <c r="T130" s="1" t="str">
        <f t="shared" si="13"/>
        <v>PRIORIDADE 1</v>
      </c>
      <c r="U130" s="1" t="s">
        <v>1369</v>
      </c>
      <c r="V130" s="1" t="s">
        <v>1359</v>
      </c>
      <c r="W130" s="4" t="str">
        <f t="shared" si="14"/>
        <v>1</v>
      </c>
      <c r="X130" s="4" t="str">
        <f t="shared" si="15"/>
        <v>2</v>
      </c>
      <c r="Y130" s="4">
        <f t="shared" si="16"/>
        <v>2</v>
      </c>
      <c r="Z130" s="1" t="str">
        <f t="shared" si="17"/>
        <v>COMPLEXIDADE 1</v>
      </c>
    </row>
    <row r="131" spans="1:26" ht="30.75">
      <c r="A131" t="s">
        <v>263</v>
      </c>
      <c r="B131" s="1" t="s">
        <v>1354</v>
      </c>
      <c r="C131" s="4">
        <f>COUNTIF(TAREFAS!B:B,$A131)</f>
        <v>1</v>
      </c>
      <c r="D131" s="4" t="str">
        <f>VLOOKUP($A131,PROJETOS!$B:$Z,4,FALSE)</f>
        <v>William Rosa</v>
      </c>
      <c r="E131" s="4">
        <f>VLOOKUP($A131,PROJETOS!$B:$Z,5,FALSE)</f>
        <v>1</v>
      </c>
      <c r="F131" s="79">
        <f>VLOOKUP($A131,PROJETOS!$B:$Z,8,FALSE)</f>
        <v>45859</v>
      </c>
      <c r="G131" s="79">
        <f>VLOOKUP($A131,PROJETOS!$B:$Z,9,FALSE)</f>
        <v>45866</v>
      </c>
      <c r="H131" s="4">
        <v>5</v>
      </c>
      <c r="I131" s="79">
        <f ca="1">VLOOKUP($A131,PROJETOS!$B:$Z,10,FALSE)</f>
        <v>45859</v>
      </c>
      <c r="J131" s="79">
        <f ca="1">VLOOKUP($A131,PROJETOS!$B:$Z,11,FALSE)</f>
        <v>45859</v>
      </c>
      <c r="K131" s="4">
        <v>5</v>
      </c>
      <c r="L131" s="81">
        <f ca="1">VLOOKUP($A131,PROJETOS!$B:$Z,18,FALSE)</f>
        <v>1</v>
      </c>
      <c r="M131" s="4" t="s">
        <v>1355</v>
      </c>
      <c r="N131" s="4" t="s">
        <v>1356</v>
      </c>
      <c r="O131" s="4" t="s">
        <v>1357</v>
      </c>
      <c r="P131" s="4" t="str">
        <f t="shared" ref="P131:P194" si="18">LEFT(M131,1)</f>
        <v>4</v>
      </c>
      <c r="Q131" s="4" t="str">
        <f t="shared" ref="Q131:Q194" si="19">LEFT(N131,1)</f>
        <v>3</v>
      </c>
      <c r="R131" s="4" t="str">
        <f t="shared" ref="R131:R194" si="20">LEFT(O131,1)</f>
        <v>4</v>
      </c>
      <c r="S131" s="4">
        <f t="shared" ref="S131:S194" si="21">P131*Q131*R131</f>
        <v>48</v>
      </c>
      <c r="T131" s="1" t="str">
        <f t="shared" ref="T131:T194" si="22">IF(S131&gt;100,"PRIORIDADE 5",
IF(S131&gt;75,"PRIORIDADE 4",
IF(S131&gt;50,"PRIORIDADE 3",
IF(S131&gt;25,"PRIORIDADE 2",
IF(S131&gt;0,"PRIORIDADE 1","")))))</f>
        <v>PRIORIDADE 2</v>
      </c>
      <c r="U131" s="1" t="s">
        <v>1358</v>
      </c>
      <c r="V131" s="1" t="s">
        <v>1359</v>
      </c>
      <c r="W131" s="4" t="str">
        <f t="shared" ref="W131:W194" si="23">LEFT(U131,1)</f>
        <v>2</v>
      </c>
      <c r="X131" s="4" t="str">
        <f t="shared" ref="X131:X194" si="24">LEFT(V131,1)</f>
        <v>2</v>
      </c>
      <c r="Y131" s="4">
        <f t="shared" ref="Y131:Y194" si="25">W131*X131</f>
        <v>4</v>
      </c>
      <c r="Z131" s="1" t="str">
        <f t="shared" ref="Z131:Z194" si="26">IF(Y131&gt;20,"COMPLEXIDADE 5",
IF(Y131&gt;15,"COMPLEXIDADE 4",
IF(Y131&gt;10,"COMPLEXIDADE 3",
IF(Y131&gt;5,"COMPLEXIDADE 2",
IF(Y131&gt;0,"COMPLEXIDADE 1","")))))</f>
        <v>COMPLEXIDADE 1</v>
      </c>
    </row>
    <row r="132" spans="1:26" ht="30.75">
      <c r="A132" t="s">
        <v>265</v>
      </c>
      <c r="B132" s="1" t="s">
        <v>1354</v>
      </c>
      <c r="C132" s="4">
        <f>COUNTIF(TAREFAS!B:B,$A132)</f>
        <v>2</v>
      </c>
      <c r="D132" s="4" t="str">
        <f>VLOOKUP($A132,PROJETOS!$B:$Z,4,FALSE)</f>
        <v>Jackson</v>
      </c>
      <c r="E132" s="4">
        <f>VLOOKUP($A132,PROJETOS!$B:$Z,5,FALSE)</f>
        <v>1</v>
      </c>
      <c r="F132" s="79">
        <f>VLOOKUP($A132,PROJETOS!$B:$Z,8,FALSE)</f>
        <v>45868</v>
      </c>
      <c r="G132" s="79">
        <f>VLOOKUP($A132,PROJETOS!$B:$Z,9,FALSE)</f>
        <v>45870</v>
      </c>
      <c r="H132" s="4">
        <v>6</v>
      </c>
      <c r="I132" s="79">
        <f>VLOOKUP($A132,PROJETOS!$B:$Z,10,FALSE)</f>
        <v>45868</v>
      </c>
      <c r="J132" s="79">
        <f ca="1">VLOOKUP($A132,PROJETOS!$B:$Z,11,FALSE)</f>
        <v>45875</v>
      </c>
      <c r="K132" s="4">
        <v>6</v>
      </c>
      <c r="L132" s="81">
        <f ca="1">VLOOKUP($A132,PROJETOS!$B:$Z,18,FALSE)</f>
        <v>1</v>
      </c>
      <c r="M132" s="4" t="s">
        <v>1355</v>
      </c>
      <c r="N132" s="4" t="s">
        <v>1356</v>
      </c>
      <c r="O132" s="4" t="s">
        <v>1357</v>
      </c>
      <c r="P132" s="4" t="str">
        <f t="shared" si="18"/>
        <v>4</v>
      </c>
      <c r="Q132" s="4" t="str">
        <f t="shared" si="19"/>
        <v>3</v>
      </c>
      <c r="R132" s="4" t="str">
        <f t="shared" si="20"/>
        <v>4</v>
      </c>
      <c r="S132" s="4">
        <f t="shared" si="21"/>
        <v>48</v>
      </c>
      <c r="T132" s="1" t="str">
        <f t="shared" si="22"/>
        <v>PRIORIDADE 2</v>
      </c>
      <c r="U132" s="1" t="s">
        <v>1358</v>
      </c>
      <c r="V132" s="1" t="s">
        <v>1365</v>
      </c>
      <c r="W132" s="4" t="str">
        <f t="shared" si="23"/>
        <v>2</v>
      </c>
      <c r="X132" s="4" t="str">
        <f t="shared" si="24"/>
        <v>3</v>
      </c>
      <c r="Y132" s="4">
        <f t="shared" si="25"/>
        <v>6</v>
      </c>
      <c r="Z132" s="1" t="str">
        <f t="shared" si="26"/>
        <v>COMPLEXIDADE 2</v>
      </c>
    </row>
    <row r="133" spans="1:26" ht="30.75">
      <c r="A133" t="s">
        <v>267</v>
      </c>
      <c r="B133" s="1" t="s">
        <v>1376</v>
      </c>
      <c r="C133" s="4">
        <f>COUNTIF(TAREFAS!B:B,$A133)</f>
        <v>1</v>
      </c>
      <c r="D133" s="4" t="str">
        <f>VLOOKUP($A133,PROJETOS!$B:$Z,4,FALSE)</f>
        <v>Victor Canellas</v>
      </c>
      <c r="E133" s="4">
        <f>VLOOKUP($A133,PROJETOS!$B:$Z,5,FALSE)</f>
        <v>1</v>
      </c>
      <c r="F133" s="79">
        <f>VLOOKUP($A133,PROJETOS!$B:$Z,8,FALSE)</f>
        <v>45848</v>
      </c>
      <c r="G133" s="79">
        <f>VLOOKUP($A133,PROJETOS!$B:$Z,9,FALSE)</f>
        <v>45862</v>
      </c>
      <c r="H133" s="4">
        <v>10</v>
      </c>
      <c r="I133" s="79">
        <f ca="1">VLOOKUP($A133,PROJETOS!$B:$Z,10,FALSE)</f>
        <v>45849</v>
      </c>
      <c r="J133" s="79">
        <f ca="1">VLOOKUP($A133,PROJETOS!$B:$Z,11,FALSE)</f>
        <v>45849</v>
      </c>
      <c r="K133" s="4">
        <v>13</v>
      </c>
      <c r="L133" s="81">
        <f ca="1">VLOOKUP($A133,PROJETOS!$B:$Z,18,FALSE)</f>
        <v>1</v>
      </c>
      <c r="M133" s="4" t="s">
        <v>1361</v>
      </c>
      <c r="N133" s="4" t="s">
        <v>1374</v>
      </c>
      <c r="O133" s="4" t="s">
        <v>1362</v>
      </c>
      <c r="P133" s="4" t="str">
        <f t="shared" si="18"/>
        <v>3</v>
      </c>
      <c r="Q133" s="4" t="str">
        <f t="shared" si="19"/>
        <v>2</v>
      </c>
      <c r="R133" s="4" t="str">
        <f t="shared" si="20"/>
        <v>3</v>
      </c>
      <c r="S133" s="4">
        <f t="shared" si="21"/>
        <v>18</v>
      </c>
      <c r="T133" s="1" t="str">
        <f t="shared" si="22"/>
        <v>PRIORIDADE 1</v>
      </c>
      <c r="U133" s="1" t="s">
        <v>1358</v>
      </c>
      <c r="V133" s="1" t="s">
        <v>1365</v>
      </c>
      <c r="W133" s="4" t="str">
        <f t="shared" si="23"/>
        <v>2</v>
      </c>
      <c r="X133" s="4" t="str">
        <f t="shared" si="24"/>
        <v>3</v>
      </c>
      <c r="Y133" s="4">
        <f t="shared" si="25"/>
        <v>6</v>
      </c>
      <c r="Z133" s="1" t="str">
        <f t="shared" si="26"/>
        <v>COMPLEXIDADE 2</v>
      </c>
    </row>
    <row r="134" spans="1:26" ht="30.75">
      <c r="A134" t="s">
        <v>270</v>
      </c>
      <c r="B134" s="1" t="s">
        <v>1376</v>
      </c>
      <c r="C134" s="4">
        <f>COUNTIF(TAREFAS!B:B,$A134)</f>
        <v>1</v>
      </c>
      <c r="D134" s="4" t="str">
        <f>VLOOKUP($A134,PROJETOS!$B:$Z,4,FALSE)</f>
        <v>Victor Canellas</v>
      </c>
      <c r="E134" s="4">
        <f>VLOOKUP($A134,PROJETOS!$B:$Z,5,FALSE)</f>
        <v>1</v>
      </c>
      <c r="F134" s="79">
        <f>VLOOKUP($A134,PROJETOS!$B:$Z,8,FALSE)</f>
        <v>45863</v>
      </c>
      <c r="G134" s="79">
        <f>VLOOKUP($A134,PROJETOS!$B:$Z,9,FALSE)</f>
        <v>45870</v>
      </c>
      <c r="H134" s="4">
        <v>5</v>
      </c>
      <c r="I134" s="79">
        <f ca="1">VLOOKUP($A134,PROJETOS!$B:$Z,10,FALSE)</f>
        <v>45863</v>
      </c>
      <c r="J134" s="79">
        <f ca="1">VLOOKUP($A134,PROJETOS!$B:$Z,11,FALSE)</f>
        <v>45863</v>
      </c>
      <c r="K134" s="4">
        <v>6</v>
      </c>
      <c r="L134" s="81">
        <f ca="1">VLOOKUP($A134,PROJETOS!$B:$Z,18,FALSE)</f>
        <v>1</v>
      </c>
      <c r="M134" s="4" t="s">
        <v>1361</v>
      </c>
      <c r="N134" s="4" t="s">
        <v>1374</v>
      </c>
      <c r="O134" s="4" t="s">
        <v>1362</v>
      </c>
      <c r="P134" s="4" t="str">
        <f t="shared" si="18"/>
        <v>3</v>
      </c>
      <c r="Q134" s="4" t="str">
        <f t="shared" si="19"/>
        <v>2</v>
      </c>
      <c r="R134" s="4" t="str">
        <f t="shared" si="20"/>
        <v>3</v>
      </c>
      <c r="S134" s="4">
        <f t="shared" si="21"/>
        <v>18</v>
      </c>
      <c r="T134" s="1" t="str">
        <f t="shared" si="22"/>
        <v>PRIORIDADE 1</v>
      </c>
      <c r="U134" s="1" t="s">
        <v>1358</v>
      </c>
      <c r="V134" s="1" t="s">
        <v>1365</v>
      </c>
      <c r="W134" s="4" t="str">
        <f t="shared" si="23"/>
        <v>2</v>
      </c>
      <c r="X134" s="4" t="str">
        <f t="shared" si="24"/>
        <v>3</v>
      </c>
      <c r="Y134" s="4">
        <f t="shared" si="25"/>
        <v>6</v>
      </c>
      <c r="Z134" s="1" t="str">
        <f t="shared" si="26"/>
        <v>COMPLEXIDADE 2</v>
      </c>
    </row>
    <row r="135" spans="1:26" ht="30.75">
      <c r="A135" t="s">
        <v>274</v>
      </c>
      <c r="B135" s="1" t="s">
        <v>1366</v>
      </c>
      <c r="C135" s="4">
        <f>COUNTIF(TAREFAS!B:B,$A135)</f>
        <v>1</v>
      </c>
      <c r="D135" s="4" t="str">
        <f>VLOOKUP($A135,PROJETOS!$B:$Z,4,FALSE)</f>
        <v>William Rosa</v>
      </c>
      <c r="E135" s="4">
        <f>VLOOKUP($A135,PROJETOS!$B:$Z,5,FALSE)</f>
        <v>1</v>
      </c>
      <c r="F135" s="79">
        <f>VLOOKUP($A135,PROJETOS!$B:$Z,8,FALSE)</f>
        <v>45866</v>
      </c>
      <c r="G135" s="79">
        <f>VLOOKUP($A135,PROJETOS!$B:$Z,9,FALSE)</f>
        <v>45867</v>
      </c>
      <c r="H135" s="4">
        <v>1</v>
      </c>
      <c r="I135" s="79">
        <f ca="1">VLOOKUP($A135,PROJETOS!$B:$Z,10,FALSE)</f>
        <v>45866</v>
      </c>
      <c r="J135" s="79">
        <f ca="1">VLOOKUP($A135,PROJETOS!$B:$Z,11,FALSE)</f>
        <v>45866</v>
      </c>
      <c r="K135" s="4">
        <v>1</v>
      </c>
      <c r="L135" s="81">
        <f ca="1">VLOOKUP($A135,PROJETOS!$B:$Z,18,FALSE)</f>
        <v>1</v>
      </c>
      <c r="M135" s="4" t="s">
        <v>1367</v>
      </c>
      <c r="N135" s="4" t="s">
        <v>1364</v>
      </c>
      <c r="O135" s="4" t="s">
        <v>1368</v>
      </c>
      <c r="P135" s="4" t="str">
        <f t="shared" si="18"/>
        <v>2</v>
      </c>
      <c r="Q135" s="4" t="str">
        <f t="shared" si="19"/>
        <v>4</v>
      </c>
      <c r="R135" s="4" t="str">
        <f t="shared" si="20"/>
        <v>1</v>
      </c>
      <c r="S135" s="4">
        <f t="shared" si="21"/>
        <v>8</v>
      </c>
      <c r="T135" s="1" t="str">
        <f t="shared" si="22"/>
        <v>PRIORIDADE 1</v>
      </c>
      <c r="U135" s="1" t="s">
        <v>1369</v>
      </c>
      <c r="V135" s="1" t="s">
        <v>1359</v>
      </c>
      <c r="W135" s="4" t="str">
        <f t="shared" si="23"/>
        <v>1</v>
      </c>
      <c r="X135" s="4" t="str">
        <f t="shared" si="24"/>
        <v>2</v>
      </c>
      <c r="Y135" s="4">
        <f t="shared" si="25"/>
        <v>2</v>
      </c>
      <c r="Z135" s="1" t="str">
        <f t="shared" si="26"/>
        <v>COMPLEXIDADE 1</v>
      </c>
    </row>
    <row r="136" spans="1:26" ht="30.75">
      <c r="A136" t="s">
        <v>276</v>
      </c>
      <c r="B136" s="1" t="s">
        <v>1366</v>
      </c>
      <c r="C136" s="4">
        <f>COUNTIF(TAREFAS!B:B,$A136)</f>
        <v>4</v>
      </c>
      <c r="D136" s="4" t="str">
        <f>VLOOKUP($A136,PROJETOS!$B:$Z,4,FALSE)</f>
        <v>William Rosa</v>
      </c>
      <c r="E136" s="4">
        <f>VLOOKUP($A136,PROJETOS!$B:$Z,5,FALSE)</f>
        <v>1</v>
      </c>
      <c r="F136" s="79">
        <f>VLOOKUP($A136,PROJETOS!$B:$Z,8,FALSE)</f>
        <v>45866</v>
      </c>
      <c r="G136" s="79">
        <f>VLOOKUP($A136,PROJETOS!$B:$Z,9,FALSE)</f>
        <v>45873</v>
      </c>
      <c r="H136" s="4">
        <v>5</v>
      </c>
      <c r="I136" s="79">
        <f ca="1">VLOOKUP($A136,PROJETOS!$B:$Z,10,FALSE)</f>
        <v>45839</v>
      </c>
      <c r="J136" s="79">
        <f ca="1">VLOOKUP($A136,PROJETOS!$B:$Z,11,FALSE)</f>
        <v>45868</v>
      </c>
      <c r="K136" s="4">
        <v>4</v>
      </c>
      <c r="L136" s="81">
        <f ca="1">VLOOKUP($A136,PROJETOS!$B:$Z,18,FALSE)</f>
        <v>1</v>
      </c>
      <c r="M136" s="4" t="s">
        <v>1367</v>
      </c>
      <c r="N136" s="4" t="s">
        <v>1364</v>
      </c>
      <c r="O136" s="4" t="s">
        <v>1368</v>
      </c>
      <c r="P136" s="4" t="str">
        <f t="shared" si="18"/>
        <v>2</v>
      </c>
      <c r="Q136" s="4" t="str">
        <f t="shared" si="19"/>
        <v>4</v>
      </c>
      <c r="R136" s="4" t="str">
        <f t="shared" si="20"/>
        <v>1</v>
      </c>
      <c r="S136" s="4">
        <f t="shared" si="21"/>
        <v>8</v>
      </c>
      <c r="T136" s="1" t="str">
        <f t="shared" si="22"/>
        <v>PRIORIDADE 1</v>
      </c>
      <c r="U136" s="1" t="s">
        <v>1369</v>
      </c>
      <c r="V136" s="1" t="s">
        <v>1359</v>
      </c>
      <c r="W136" s="4" t="str">
        <f t="shared" si="23"/>
        <v>1</v>
      </c>
      <c r="X136" s="4" t="str">
        <f t="shared" si="24"/>
        <v>2</v>
      </c>
      <c r="Y136" s="4">
        <f t="shared" si="25"/>
        <v>2</v>
      </c>
      <c r="Z136" s="1" t="str">
        <f t="shared" si="26"/>
        <v>COMPLEXIDADE 1</v>
      </c>
    </row>
    <row r="137" spans="1:26" ht="30.75">
      <c r="A137" t="s">
        <v>278</v>
      </c>
      <c r="B137" s="1" t="s">
        <v>1366</v>
      </c>
      <c r="C137" s="4">
        <f>COUNTIF(TAREFAS!B:B,$A137)</f>
        <v>1</v>
      </c>
      <c r="D137" s="4" t="str">
        <f>VLOOKUP($A137,PROJETOS!$B:$Z,4,FALSE)</f>
        <v>William Rosa</v>
      </c>
      <c r="E137" s="4">
        <f>VLOOKUP($A137,PROJETOS!$B:$Z,5,FALSE)</f>
        <v>1</v>
      </c>
      <c r="F137" s="79">
        <f>VLOOKUP($A137,PROJETOS!$B:$Z,8,FALSE)</f>
        <v>45873</v>
      </c>
      <c r="G137" s="79">
        <f>VLOOKUP($A137,PROJETOS!$B:$Z,9,FALSE)</f>
        <v>45874</v>
      </c>
      <c r="H137" s="4">
        <v>1</v>
      </c>
      <c r="I137" s="79">
        <f ca="1">VLOOKUP($A137,PROJETOS!$B:$Z,10,FALSE)</f>
        <v>45873</v>
      </c>
      <c r="J137" s="79">
        <f ca="1">VLOOKUP($A137,PROJETOS!$B:$Z,11,FALSE)</f>
        <v>45873</v>
      </c>
      <c r="K137" s="4">
        <v>1</v>
      </c>
      <c r="L137" s="81">
        <f ca="1">VLOOKUP($A137,PROJETOS!$B:$Z,18,FALSE)</f>
        <v>1</v>
      </c>
      <c r="M137" s="4" t="s">
        <v>1367</v>
      </c>
      <c r="N137" s="4" t="s">
        <v>1364</v>
      </c>
      <c r="O137" s="4" t="s">
        <v>1368</v>
      </c>
      <c r="P137" s="4" t="str">
        <f t="shared" si="18"/>
        <v>2</v>
      </c>
      <c r="Q137" s="4" t="str">
        <f t="shared" si="19"/>
        <v>4</v>
      </c>
      <c r="R137" s="4" t="str">
        <f t="shared" si="20"/>
        <v>1</v>
      </c>
      <c r="S137" s="4">
        <f t="shared" si="21"/>
        <v>8</v>
      </c>
      <c r="T137" s="1" t="str">
        <f t="shared" si="22"/>
        <v>PRIORIDADE 1</v>
      </c>
      <c r="U137" s="1" t="s">
        <v>1369</v>
      </c>
      <c r="V137" s="1" t="s">
        <v>1359</v>
      </c>
      <c r="W137" s="4" t="str">
        <f t="shared" si="23"/>
        <v>1</v>
      </c>
      <c r="X137" s="4" t="str">
        <f t="shared" si="24"/>
        <v>2</v>
      </c>
      <c r="Y137" s="4">
        <f t="shared" si="25"/>
        <v>2</v>
      </c>
      <c r="Z137" s="1" t="str">
        <f t="shared" si="26"/>
        <v>COMPLEXIDADE 1</v>
      </c>
    </row>
    <row r="138" spans="1:26" ht="30.75">
      <c r="A138" t="s">
        <v>272</v>
      </c>
      <c r="B138" s="1" t="s">
        <v>1354</v>
      </c>
      <c r="C138" s="4">
        <f>COUNTIF(TAREFAS!B:B,$A138)</f>
        <v>2</v>
      </c>
      <c r="D138" s="4" t="str">
        <f>VLOOKUP($A138,PROJETOS!$B:$Z,4,FALSE)</f>
        <v xml:space="preserve">João Calheiros </v>
      </c>
      <c r="E138" s="4">
        <f>VLOOKUP($A138,PROJETOS!$B:$Z,5,FALSE)</f>
        <v>1</v>
      </c>
      <c r="F138" s="79">
        <f>VLOOKUP($A138,PROJETOS!$B:$Z,8,FALSE)</f>
        <v>45866</v>
      </c>
      <c r="G138" s="79">
        <f>VLOOKUP($A138,PROJETOS!$B:$Z,9,FALSE)</f>
        <v>45870</v>
      </c>
      <c r="H138" s="4">
        <v>4</v>
      </c>
      <c r="I138" s="79">
        <f ca="1">VLOOKUP($A138,PROJETOS!$B:$Z,10,FALSE)</f>
        <v>45866</v>
      </c>
      <c r="J138" s="79">
        <f ca="1">VLOOKUP($A138,PROJETOS!$B:$Z,11,FALSE)</f>
        <v>45868</v>
      </c>
      <c r="K138" s="4">
        <v>3</v>
      </c>
      <c r="L138" s="81">
        <f ca="1">VLOOKUP($A138,PROJETOS!$B:$Z,18,FALSE)</f>
        <v>1</v>
      </c>
      <c r="M138" s="4" t="s">
        <v>1355</v>
      </c>
      <c r="N138" s="4" t="s">
        <v>1356</v>
      </c>
      <c r="O138" s="4" t="s">
        <v>1357</v>
      </c>
      <c r="P138" s="4" t="str">
        <f t="shared" si="18"/>
        <v>4</v>
      </c>
      <c r="Q138" s="4" t="str">
        <f t="shared" si="19"/>
        <v>3</v>
      </c>
      <c r="R138" s="4" t="str">
        <f t="shared" si="20"/>
        <v>4</v>
      </c>
      <c r="S138" s="4">
        <f t="shared" si="21"/>
        <v>48</v>
      </c>
      <c r="T138" s="1" t="str">
        <f t="shared" si="22"/>
        <v>PRIORIDADE 2</v>
      </c>
      <c r="U138" s="1" t="s">
        <v>1358</v>
      </c>
      <c r="V138" s="1" t="s">
        <v>1365</v>
      </c>
      <c r="W138" s="4" t="str">
        <f t="shared" si="23"/>
        <v>2</v>
      </c>
      <c r="X138" s="4" t="str">
        <f t="shared" si="24"/>
        <v>3</v>
      </c>
      <c r="Y138" s="4">
        <f t="shared" si="25"/>
        <v>6</v>
      </c>
      <c r="Z138" s="1" t="str">
        <f t="shared" si="26"/>
        <v>COMPLEXIDADE 2</v>
      </c>
    </row>
    <row r="139" spans="1:26" ht="30.75">
      <c r="A139" t="s">
        <v>280</v>
      </c>
      <c r="B139" s="1" t="s">
        <v>1360</v>
      </c>
      <c r="C139" s="4">
        <f>COUNTIF(TAREFAS!B:B,$A139)</f>
        <v>1</v>
      </c>
      <c r="D139" s="4" t="str">
        <f>VLOOKUP($A139,PROJETOS!$B:$Z,4,FALSE)</f>
        <v>Fagner</v>
      </c>
      <c r="E139" s="4">
        <f>VLOOKUP($A139,PROJETOS!$B:$Z,5,FALSE)</f>
        <v>1</v>
      </c>
      <c r="F139" s="79">
        <f>VLOOKUP($A139,PROJETOS!$B:$Z,8,FALSE)</f>
        <v>45846</v>
      </c>
      <c r="G139" s="79">
        <f>VLOOKUP($A139,PROJETOS!$B:$Z,9,FALSE)</f>
        <v>45848</v>
      </c>
      <c r="H139" s="4">
        <v>2</v>
      </c>
      <c r="I139" s="79">
        <f ca="1">VLOOKUP($A139,PROJETOS!$B:$Z,10,FALSE)</f>
        <v>45846</v>
      </c>
      <c r="J139" s="79">
        <f ca="1">VLOOKUP($A139,PROJETOS!$B:$Z,11,FALSE)</f>
        <v>45846</v>
      </c>
      <c r="K139" s="4">
        <v>2</v>
      </c>
      <c r="L139" s="81">
        <f ca="1">VLOOKUP($A139,PROJETOS!$B:$Z,18,FALSE)</f>
        <v>1</v>
      </c>
      <c r="M139" s="4" t="s">
        <v>1361</v>
      </c>
      <c r="N139" s="4" t="s">
        <v>1356</v>
      </c>
      <c r="O139" s="4" t="s">
        <v>1362</v>
      </c>
      <c r="P139" s="4" t="str">
        <f t="shared" si="18"/>
        <v>3</v>
      </c>
      <c r="Q139" s="4" t="str">
        <f t="shared" si="19"/>
        <v>3</v>
      </c>
      <c r="R139" s="4" t="str">
        <f t="shared" si="20"/>
        <v>3</v>
      </c>
      <c r="S139" s="4">
        <f t="shared" si="21"/>
        <v>27</v>
      </c>
      <c r="T139" s="1" t="str">
        <f t="shared" si="22"/>
        <v>PRIORIDADE 2</v>
      </c>
      <c r="U139" s="1" t="s">
        <v>1358</v>
      </c>
      <c r="V139" s="1" t="s">
        <v>1359</v>
      </c>
      <c r="W139" s="4" t="str">
        <f t="shared" si="23"/>
        <v>2</v>
      </c>
      <c r="X139" s="4" t="str">
        <f t="shared" si="24"/>
        <v>2</v>
      </c>
      <c r="Y139" s="4">
        <f t="shared" si="25"/>
        <v>4</v>
      </c>
      <c r="Z139" s="1" t="str">
        <f t="shared" si="26"/>
        <v>COMPLEXIDADE 1</v>
      </c>
    </row>
    <row r="140" spans="1:26" ht="30.75">
      <c r="A140" t="s">
        <v>282</v>
      </c>
      <c r="B140" s="1" t="s">
        <v>1363</v>
      </c>
      <c r="C140" s="4">
        <f>COUNTIF(TAREFAS!B:B,$A140)</f>
        <v>1</v>
      </c>
      <c r="D140" s="4" t="str">
        <f>VLOOKUP($A140,PROJETOS!$B:$Z,4,FALSE)</f>
        <v>Fagner</v>
      </c>
      <c r="E140" s="4">
        <f>VLOOKUP($A140,PROJETOS!$B:$Z,5,FALSE)</f>
        <v>1</v>
      </c>
      <c r="F140" s="79">
        <f>VLOOKUP($A140,PROJETOS!$B:$Z,8,FALSE)</f>
        <v>45848</v>
      </c>
      <c r="G140" s="79">
        <f>VLOOKUP($A140,PROJETOS!$B:$Z,9,FALSE)</f>
        <v>45856</v>
      </c>
      <c r="H140" s="4">
        <v>6</v>
      </c>
      <c r="I140" s="79">
        <f ca="1">VLOOKUP($A140,PROJETOS!$B:$Z,10,FALSE)</f>
        <v>45848</v>
      </c>
      <c r="J140" s="79">
        <f ca="1">VLOOKUP($A140,PROJETOS!$B:$Z,11,FALSE)</f>
        <v>45848</v>
      </c>
      <c r="K140" s="4">
        <v>6</v>
      </c>
      <c r="L140" s="81">
        <f ca="1">VLOOKUP($A140,PROJETOS!$B:$Z,18,FALSE)</f>
        <v>1</v>
      </c>
      <c r="M140" s="4" t="s">
        <v>1361</v>
      </c>
      <c r="N140" s="4" t="s">
        <v>1364</v>
      </c>
      <c r="O140" s="4" t="s">
        <v>1362</v>
      </c>
      <c r="P140" s="4" t="str">
        <f t="shared" si="18"/>
        <v>3</v>
      </c>
      <c r="Q140" s="4" t="str">
        <f t="shared" si="19"/>
        <v>4</v>
      </c>
      <c r="R140" s="4" t="str">
        <f t="shared" si="20"/>
        <v>3</v>
      </c>
      <c r="S140" s="4">
        <f t="shared" si="21"/>
        <v>36</v>
      </c>
      <c r="T140" s="1" t="str">
        <f t="shared" si="22"/>
        <v>PRIORIDADE 2</v>
      </c>
      <c r="U140" s="1" t="s">
        <v>1358</v>
      </c>
      <c r="V140" s="1" t="s">
        <v>1365</v>
      </c>
      <c r="W140" s="4" t="str">
        <f t="shared" si="23"/>
        <v>2</v>
      </c>
      <c r="X140" s="4" t="str">
        <f t="shared" si="24"/>
        <v>3</v>
      </c>
      <c r="Y140" s="4">
        <f t="shared" si="25"/>
        <v>6</v>
      </c>
      <c r="Z140" s="1" t="str">
        <f t="shared" si="26"/>
        <v>COMPLEXIDADE 2</v>
      </c>
    </row>
    <row r="141" spans="1:26" ht="30.75">
      <c r="A141" t="s">
        <v>284</v>
      </c>
      <c r="B141" s="1" t="s">
        <v>1366</v>
      </c>
      <c r="C141" s="4">
        <f>COUNTIF(TAREFAS!B:B,$A141)</f>
        <v>1</v>
      </c>
      <c r="D141" s="4" t="str">
        <f>VLOOKUP($A141,PROJETOS!$B:$Z,4,FALSE)</f>
        <v>Fagner</v>
      </c>
      <c r="E141" s="4">
        <f>VLOOKUP($A141,PROJETOS!$B:$Z,5,FALSE)</f>
        <v>1</v>
      </c>
      <c r="F141" s="79">
        <f>VLOOKUP($A141,PROJETOS!$B:$Z,8,FALSE)</f>
        <v>45856</v>
      </c>
      <c r="G141" s="79">
        <f>VLOOKUP($A141,PROJETOS!$B:$Z,9,FALSE)</f>
        <v>45859</v>
      </c>
      <c r="H141" s="4">
        <v>1</v>
      </c>
      <c r="I141" s="79">
        <f ca="1">VLOOKUP($A141,PROJETOS!$B:$Z,10,FALSE)</f>
        <v>45856</v>
      </c>
      <c r="J141" s="79">
        <f ca="1">VLOOKUP($A141,PROJETOS!$B:$Z,11,FALSE)</f>
        <v>45856</v>
      </c>
      <c r="K141" s="4">
        <v>1</v>
      </c>
      <c r="L141" s="81">
        <f ca="1">VLOOKUP($A141,PROJETOS!$B:$Z,18,FALSE)</f>
        <v>1</v>
      </c>
      <c r="M141" s="4" t="s">
        <v>1367</v>
      </c>
      <c r="N141" s="4" t="s">
        <v>1364</v>
      </c>
      <c r="O141" s="4" t="s">
        <v>1368</v>
      </c>
      <c r="P141" s="4" t="str">
        <f t="shared" si="18"/>
        <v>2</v>
      </c>
      <c r="Q141" s="4" t="str">
        <f t="shared" si="19"/>
        <v>4</v>
      </c>
      <c r="R141" s="4" t="str">
        <f t="shared" si="20"/>
        <v>1</v>
      </c>
      <c r="S141" s="4">
        <f t="shared" si="21"/>
        <v>8</v>
      </c>
      <c r="T141" s="1" t="str">
        <f t="shared" si="22"/>
        <v>PRIORIDADE 1</v>
      </c>
      <c r="U141" s="1" t="s">
        <v>1369</v>
      </c>
      <c r="V141" s="1" t="s">
        <v>1359</v>
      </c>
      <c r="W141" s="4" t="str">
        <f t="shared" si="23"/>
        <v>1</v>
      </c>
      <c r="X141" s="4" t="str">
        <f t="shared" si="24"/>
        <v>2</v>
      </c>
      <c r="Y141" s="4">
        <f t="shared" si="25"/>
        <v>2</v>
      </c>
      <c r="Z141" s="1" t="str">
        <f t="shared" si="26"/>
        <v>COMPLEXIDADE 1</v>
      </c>
    </row>
    <row r="142" spans="1:26" ht="30.75">
      <c r="A142" t="s">
        <v>286</v>
      </c>
      <c r="B142" s="1" t="s">
        <v>1360</v>
      </c>
      <c r="C142" s="4">
        <f>COUNTIF(TAREFAS!B:B,$A142)</f>
        <v>1</v>
      </c>
      <c r="D142" s="4" t="str">
        <f>VLOOKUP($A142,PROJETOS!$B:$Z,4,FALSE)</f>
        <v>Fagner</v>
      </c>
      <c r="E142" s="4">
        <f>VLOOKUP($A142,PROJETOS!$B:$Z,5,FALSE)</f>
        <v>1</v>
      </c>
      <c r="F142" s="79">
        <f>VLOOKUP($A142,PROJETOS!$B:$Z,8,FALSE)</f>
        <v>45859</v>
      </c>
      <c r="G142" s="79">
        <f>VLOOKUP($A142,PROJETOS!$B:$Z,9,FALSE)</f>
        <v>45866</v>
      </c>
      <c r="H142" s="4">
        <v>5</v>
      </c>
      <c r="I142" s="79">
        <f ca="1">VLOOKUP($A142,PROJETOS!$B:$Z,10,FALSE)</f>
        <v>45859</v>
      </c>
      <c r="J142" s="79">
        <f ca="1">VLOOKUP($A142,PROJETOS!$B:$Z,11,FALSE)</f>
        <v>45859</v>
      </c>
      <c r="K142" s="4">
        <v>5</v>
      </c>
      <c r="L142" s="81">
        <f ca="1">VLOOKUP($A142,PROJETOS!$B:$Z,18,FALSE)</f>
        <v>1</v>
      </c>
      <c r="M142" s="4" t="s">
        <v>1361</v>
      </c>
      <c r="N142" s="4" t="s">
        <v>1356</v>
      </c>
      <c r="O142" s="4" t="s">
        <v>1362</v>
      </c>
      <c r="P142" s="4" t="str">
        <f t="shared" si="18"/>
        <v>3</v>
      </c>
      <c r="Q142" s="4" t="str">
        <f t="shared" si="19"/>
        <v>3</v>
      </c>
      <c r="R142" s="4" t="str">
        <f t="shared" si="20"/>
        <v>3</v>
      </c>
      <c r="S142" s="4">
        <f t="shared" si="21"/>
        <v>27</v>
      </c>
      <c r="T142" s="1" t="str">
        <f t="shared" si="22"/>
        <v>PRIORIDADE 2</v>
      </c>
      <c r="U142" s="1" t="s">
        <v>1358</v>
      </c>
      <c r="V142" s="1" t="s">
        <v>1359</v>
      </c>
      <c r="W142" s="4" t="str">
        <f t="shared" si="23"/>
        <v>2</v>
      </c>
      <c r="X142" s="4" t="str">
        <f t="shared" si="24"/>
        <v>2</v>
      </c>
      <c r="Y142" s="4">
        <f t="shared" si="25"/>
        <v>4</v>
      </c>
      <c r="Z142" s="1" t="str">
        <f t="shared" si="26"/>
        <v>COMPLEXIDADE 1</v>
      </c>
    </row>
    <row r="143" spans="1:26" ht="30.75">
      <c r="A143" t="s">
        <v>288</v>
      </c>
      <c r="B143" s="1" t="s">
        <v>1360</v>
      </c>
      <c r="C143" s="4">
        <f>COUNTIF(TAREFAS!B:B,$A143)</f>
        <v>1</v>
      </c>
      <c r="D143" s="4" t="str">
        <f>VLOOKUP($A143,PROJETOS!$B:$Z,4,FALSE)</f>
        <v>Fagner</v>
      </c>
      <c r="E143" s="4">
        <f>VLOOKUP($A143,PROJETOS!$B:$Z,5,FALSE)</f>
        <v>1</v>
      </c>
      <c r="F143" s="79">
        <f>VLOOKUP($A143,PROJETOS!$B:$Z,8,FALSE)</f>
        <v>45866</v>
      </c>
      <c r="G143" s="79">
        <f>VLOOKUP($A143,PROJETOS!$B:$Z,9,FALSE)</f>
        <v>45869</v>
      </c>
      <c r="H143" s="4">
        <v>3</v>
      </c>
      <c r="I143" s="79">
        <f ca="1">VLOOKUP($A143,PROJETOS!$B:$Z,10,FALSE)</f>
        <v>45866</v>
      </c>
      <c r="J143" s="79">
        <f ca="1">VLOOKUP($A143,PROJETOS!$B:$Z,11,FALSE)</f>
        <v>45866</v>
      </c>
      <c r="K143" s="4">
        <v>3</v>
      </c>
      <c r="L143" s="81">
        <f ca="1">VLOOKUP($A143,PROJETOS!$B:$Z,18,FALSE)</f>
        <v>1</v>
      </c>
      <c r="M143" s="4" t="s">
        <v>1361</v>
      </c>
      <c r="N143" s="4" t="s">
        <v>1356</v>
      </c>
      <c r="O143" s="4" t="s">
        <v>1362</v>
      </c>
      <c r="P143" s="4" t="str">
        <f t="shared" si="18"/>
        <v>3</v>
      </c>
      <c r="Q143" s="4" t="str">
        <f t="shared" si="19"/>
        <v>3</v>
      </c>
      <c r="R143" s="4" t="str">
        <f t="shared" si="20"/>
        <v>3</v>
      </c>
      <c r="S143" s="4">
        <f t="shared" si="21"/>
        <v>27</v>
      </c>
      <c r="T143" s="1" t="str">
        <f t="shared" si="22"/>
        <v>PRIORIDADE 2</v>
      </c>
      <c r="U143" s="1" t="s">
        <v>1358</v>
      </c>
      <c r="V143" s="1" t="s">
        <v>1359</v>
      </c>
      <c r="W143" s="4" t="str">
        <f t="shared" si="23"/>
        <v>2</v>
      </c>
      <c r="X143" s="4" t="str">
        <f t="shared" si="24"/>
        <v>2</v>
      </c>
      <c r="Y143" s="4">
        <f t="shared" si="25"/>
        <v>4</v>
      </c>
      <c r="Z143" s="1" t="str">
        <f t="shared" si="26"/>
        <v>COMPLEXIDADE 1</v>
      </c>
    </row>
    <row r="144" spans="1:26" ht="30.75">
      <c r="A144" t="s">
        <v>290</v>
      </c>
      <c r="B144" s="1" t="s">
        <v>1363</v>
      </c>
      <c r="C144" s="4">
        <f>COUNTIF(TAREFAS!B:B,$A144)</f>
        <v>1</v>
      </c>
      <c r="D144" s="4" t="str">
        <f>VLOOKUP($A144,PROJETOS!$B:$Z,4,FALSE)</f>
        <v>Fagner</v>
      </c>
      <c r="E144" s="4">
        <f>VLOOKUP($A144,PROJETOS!$B:$Z,5,FALSE)</f>
        <v>1</v>
      </c>
      <c r="F144" s="79">
        <f>VLOOKUP($A144,PROJETOS!$B:$Z,8,FALSE)</f>
        <v>45869</v>
      </c>
      <c r="G144" s="79">
        <f>VLOOKUP($A144,PROJETOS!$B:$Z,9,FALSE)</f>
        <v>45874</v>
      </c>
      <c r="H144" s="4">
        <v>3</v>
      </c>
      <c r="I144" s="79">
        <f ca="1">VLOOKUP($A144,PROJETOS!$B:$Z,10,FALSE)</f>
        <v>45869</v>
      </c>
      <c r="J144" s="79">
        <f ca="1">VLOOKUP($A144,PROJETOS!$B:$Z,11,FALSE)</f>
        <v>45869</v>
      </c>
      <c r="K144" s="4">
        <v>3</v>
      </c>
      <c r="L144" s="81">
        <f ca="1">VLOOKUP($A144,PROJETOS!$B:$Z,18,FALSE)</f>
        <v>1</v>
      </c>
      <c r="M144" s="4" t="s">
        <v>1361</v>
      </c>
      <c r="N144" s="4" t="s">
        <v>1364</v>
      </c>
      <c r="O144" s="4" t="s">
        <v>1362</v>
      </c>
      <c r="P144" s="4" t="str">
        <f t="shared" si="18"/>
        <v>3</v>
      </c>
      <c r="Q144" s="4" t="str">
        <f t="shared" si="19"/>
        <v>4</v>
      </c>
      <c r="R144" s="4" t="str">
        <f t="shared" si="20"/>
        <v>3</v>
      </c>
      <c r="S144" s="4">
        <f t="shared" si="21"/>
        <v>36</v>
      </c>
      <c r="T144" s="1" t="str">
        <f t="shared" si="22"/>
        <v>PRIORIDADE 2</v>
      </c>
      <c r="U144" s="1" t="s">
        <v>1358</v>
      </c>
      <c r="V144" s="1" t="s">
        <v>1365</v>
      </c>
      <c r="W144" s="4" t="str">
        <f t="shared" si="23"/>
        <v>2</v>
      </c>
      <c r="X144" s="4" t="str">
        <f t="shared" si="24"/>
        <v>3</v>
      </c>
      <c r="Y144" s="4">
        <f t="shared" si="25"/>
        <v>6</v>
      </c>
      <c r="Z144" s="1" t="str">
        <f t="shared" si="26"/>
        <v>COMPLEXIDADE 2</v>
      </c>
    </row>
    <row r="145" spans="1:26" ht="30.75">
      <c r="A145" t="s">
        <v>292</v>
      </c>
      <c r="B145" s="1" t="s">
        <v>1360</v>
      </c>
      <c r="C145" s="4">
        <f>COUNTIF(TAREFAS!B:B,$A145)</f>
        <v>1</v>
      </c>
      <c r="D145" s="4" t="str">
        <f>VLOOKUP($A145,PROJETOS!$B:$Z,4,FALSE)</f>
        <v>Fagner</v>
      </c>
      <c r="E145" s="4">
        <f>VLOOKUP($A145,PROJETOS!$B:$Z,5,FALSE)</f>
        <v>1</v>
      </c>
      <c r="F145" s="79">
        <f>VLOOKUP($A145,PROJETOS!$B:$Z,8,FALSE)</f>
        <v>45874</v>
      </c>
      <c r="G145" s="79">
        <f>VLOOKUP($A145,PROJETOS!$B:$Z,9,FALSE)</f>
        <v>45958</v>
      </c>
      <c r="H145" s="4">
        <v>60</v>
      </c>
      <c r="I145" s="79">
        <f ca="1">VLOOKUP($A145,PROJETOS!$B:$Z,10,FALSE)</f>
        <v>45874</v>
      </c>
      <c r="J145" s="79" t="str">
        <f ca="1">VLOOKUP($A145,PROJETOS!$B:$Z,11,FALSE)</f>
        <v>Em andamento</v>
      </c>
      <c r="K145" s="4">
        <v>60</v>
      </c>
      <c r="L145" s="81">
        <f ca="1">VLOOKUP($A145,PROJETOS!$B:$Z,18,FALSE)</f>
        <v>0</v>
      </c>
      <c r="M145" s="4" t="s">
        <v>1361</v>
      </c>
      <c r="N145" s="4" t="s">
        <v>1356</v>
      </c>
      <c r="O145" s="4" t="s">
        <v>1362</v>
      </c>
      <c r="P145" s="4" t="str">
        <f t="shared" si="18"/>
        <v>3</v>
      </c>
      <c r="Q145" s="4" t="str">
        <f t="shared" si="19"/>
        <v>3</v>
      </c>
      <c r="R145" s="4" t="str">
        <f t="shared" si="20"/>
        <v>3</v>
      </c>
      <c r="S145" s="4">
        <f t="shared" si="21"/>
        <v>27</v>
      </c>
      <c r="T145" s="1" t="str">
        <f t="shared" si="22"/>
        <v>PRIORIDADE 2</v>
      </c>
      <c r="U145" s="1" t="s">
        <v>1358</v>
      </c>
      <c r="V145" s="1" t="s">
        <v>1359</v>
      </c>
      <c r="W145" s="4" t="str">
        <f t="shared" si="23"/>
        <v>2</v>
      </c>
      <c r="X145" s="4" t="str">
        <f t="shared" si="24"/>
        <v>2</v>
      </c>
      <c r="Y145" s="4">
        <f t="shared" si="25"/>
        <v>4</v>
      </c>
      <c r="Z145" s="1" t="str">
        <f t="shared" si="26"/>
        <v>COMPLEXIDADE 1</v>
      </c>
    </row>
    <row r="146" spans="1:26" ht="30.75">
      <c r="A146" t="s">
        <v>294</v>
      </c>
      <c r="B146" s="1" t="s">
        <v>1360</v>
      </c>
      <c r="C146" s="4">
        <f>COUNTIF(TAREFAS!B:B,$A146)</f>
        <v>1</v>
      </c>
      <c r="D146" s="4" t="str">
        <f>VLOOKUP($A146,PROJETOS!$B:$Z,4,FALSE)</f>
        <v>Fagner</v>
      </c>
      <c r="E146" s="4">
        <f>VLOOKUP($A146,PROJETOS!$B:$Z,5,FALSE)</f>
        <v>1</v>
      </c>
      <c r="F146" s="79">
        <f>VLOOKUP($A146,PROJETOS!$B:$Z,8,FALSE)</f>
        <v>45874</v>
      </c>
      <c r="G146" s="79">
        <f>VLOOKUP($A146,PROJETOS!$B:$Z,9,FALSE)</f>
        <v>45877</v>
      </c>
      <c r="H146" s="4">
        <v>3</v>
      </c>
      <c r="I146" s="79">
        <f ca="1">VLOOKUP($A146,PROJETOS!$B:$Z,10,FALSE)</f>
        <v>45874</v>
      </c>
      <c r="J146" s="79">
        <f ca="1">VLOOKUP($A146,PROJETOS!$B:$Z,11,FALSE)</f>
        <v>45874</v>
      </c>
      <c r="K146" s="4">
        <v>3</v>
      </c>
      <c r="L146" s="81">
        <f ca="1">VLOOKUP($A146,PROJETOS!$B:$Z,18,FALSE)</f>
        <v>1</v>
      </c>
      <c r="M146" s="4" t="s">
        <v>1361</v>
      </c>
      <c r="N146" s="4" t="s">
        <v>1356</v>
      </c>
      <c r="O146" s="4" t="s">
        <v>1362</v>
      </c>
      <c r="P146" s="4" t="str">
        <f t="shared" si="18"/>
        <v>3</v>
      </c>
      <c r="Q146" s="4" t="str">
        <f t="shared" si="19"/>
        <v>3</v>
      </c>
      <c r="R146" s="4" t="str">
        <f t="shared" si="20"/>
        <v>3</v>
      </c>
      <c r="S146" s="4">
        <f t="shared" si="21"/>
        <v>27</v>
      </c>
      <c r="T146" s="1" t="str">
        <f t="shared" si="22"/>
        <v>PRIORIDADE 2</v>
      </c>
      <c r="U146" s="1" t="s">
        <v>1358</v>
      </c>
      <c r="V146" s="1" t="s">
        <v>1359</v>
      </c>
      <c r="W146" s="4" t="str">
        <f t="shared" si="23"/>
        <v>2</v>
      </c>
      <c r="X146" s="4" t="str">
        <f t="shared" si="24"/>
        <v>2</v>
      </c>
      <c r="Y146" s="4">
        <f t="shared" si="25"/>
        <v>4</v>
      </c>
      <c r="Z146" s="1" t="str">
        <f t="shared" si="26"/>
        <v>COMPLEXIDADE 1</v>
      </c>
    </row>
    <row r="147" spans="1:26" ht="30.75">
      <c r="A147" t="s">
        <v>296</v>
      </c>
      <c r="B147" s="1" t="s">
        <v>1360</v>
      </c>
      <c r="C147" s="4">
        <f>COUNTIF(TAREFAS!B:B,$A147)</f>
        <v>1</v>
      </c>
      <c r="D147" s="4" t="str">
        <f>VLOOKUP($A147,PROJETOS!$B:$Z,4,FALSE)</f>
        <v>Fagner</v>
      </c>
      <c r="E147" s="4">
        <f>VLOOKUP($A147,PROJETOS!$B:$Z,5,FALSE)</f>
        <v>1</v>
      </c>
      <c r="F147" s="79">
        <f>VLOOKUP($A147,PROJETOS!$B:$Z,8,FALSE)</f>
        <v>45881</v>
      </c>
      <c r="G147" s="79">
        <f>VLOOKUP($A147,PROJETOS!$B:$Z,9,FALSE)</f>
        <v>45884</v>
      </c>
      <c r="H147" s="4">
        <v>3</v>
      </c>
      <c r="I147" s="79">
        <f ca="1">VLOOKUP($A147,PROJETOS!$B:$Z,10,FALSE)</f>
        <v>45881</v>
      </c>
      <c r="J147" s="79">
        <f ca="1">VLOOKUP($A147,PROJETOS!$B:$Z,11,FALSE)</f>
        <v>45881</v>
      </c>
      <c r="K147" s="4">
        <v>3</v>
      </c>
      <c r="L147" s="81">
        <f ca="1">VLOOKUP($A147,PROJETOS!$B:$Z,18,FALSE)</f>
        <v>1</v>
      </c>
      <c r="M147" s="4" t="s">
        <v>1361</v>
      </c>
      <c r="N147" s="4" t="s">
        <v>1356</v>
      </c>
      <c r="O147" s="4" t="s">
        <v>1362</v>
      </c>
      <c r="P147" s="4" t="str">
        <f t="shared" si="18"/>
        <v>3</v>
      </c>
      <c r="Q147" s="4" t="str">
        <f t="shared" si="19"/>
        <v>3</v>
      </c>
      <c r="R147" s="4" t="str">
        <f t="shared" si="20"/>
        <v>3</v>
      </c>
      <c r="S147" s="4">
        <f t="shared" si="21"/>
        <v>27</v>
      </c>
      <c r="T147" s="1" t="str">
        <f t="shared" si="22"/>
        <v>PRIORIDADE 2</v>
      </c>
      <c r="U147" s="1" t="s">
        <v>1358</v>
      </c>
      <c r="V147" s="1" t="s">
        <v>1359</v>
      </c>
      <c r="W147" s="4" t="str">
        <f t="shared" si="23"/>
        <v>2</v>
      </c>
      <c r="X147" s="4" t="str">
        <f t="shared" si="24"/>
        <v>2</v>
      </c>
      <c r="Y147" s="4">
        <f t="shared" si="25"/>
        <v>4</v>
      </c>
      <c r="Z147" s="1" t="str">
        <f t="shared" si="26"/>
        <v>COMPLEXIDADE 1</v>
      </c>
    </row>
    <row r="148" spans="1:26" ht="30.75">
      <c r="A148" t="s">
        <v>298</v>
      </c>
      <c r="B148" s="1" t="s">
        <v>1376</v>
      </c>
      <c r="C148" s="4">
        <f>COUNTIF(TAREFAS!B:B,$A148)</f>
        <v>1</v>
      </c>
      <c r="D148" s="4" t="str">
        <f>VLOOKUP($A148,PROJETOS!$B:$Z,4,FALSE)</f>
        <v>Jackson</v>
      </c>
      <c r="E148" s="4">
        <f>VLOOKUP($A148,PROJETOS!$B:$Z,5,FALSE)</f>
        <v>1</v>
      </c>
      <c r="F148" s="79">
        <f>VLOOKUP($A148,PROJETOS!$B:$Z,8,FALSE)</f>
        <v>45880</v>
      </c>
      <c r="G148" s="79">
        <f>VLOOKUP($A148,PROJETOS!$B:$Z,9,FALSE)</f>
        <v>45883</v>
      </c>
      <c r="H148" s="4">
        <v>2</v>
      </c>
      <c r="I148" s="79">
        <f ca="1">VLOOKUP($A148,PROJETOS!$B:$Z,10,FALSE)</f>
        <v>45880</v>
      </c>
      <c r="J148" s="79">
        <f ca="1">VLOOKUP($A148,PROJETOS!$B:$Z,11,FALSE)</f>
        <v>45880</v>
      </c>
      <c r="K148" s="4">
        <v>2</v>
      </c>
      <c r="L148" s="81">
        <f ca="1">VLOOKUP($A148,PROJETOS!$B:$Z,18,FALSE)</f>
        <v>1</v>
      </c>
      <c r="M148" s="4" t="s">
        <v>1361</v>
      </c>
      <c r="N148" s="4" t="s">
        <v>1374</v>
      </c>
      <c r="O148" s="4" t="s">
        <v>1362</v>
      </c>
      <c r="P148" s="4" t="str">
        <f t="shared" si="18"/>
        <v>3</v>
      </c>
      <c r="Q148" s="4" t="str">
        <f t="shared" si="19"/>
        <v>2</v>
      </c>
      <c r="R148" s="4" t="str">
        <f t="shared" si="20"/>
        <v>3</v>
      </c>
      <c r="S148" s="4">
        <f t="shared" si="21"/>
        <v>18</v>
      </c>
      <c r="T148" s="1" t="str">
        <f t="shared" si="22"/>
        <v>PRIORIDADE 1</v>
      </c>
      <c r="U148" s="1" t="s">
        <v>1358</v>
      </c>
      <c r="V148" s="1" t="s">
        <v>1365</v>
      </c>
      <c r="W148" s="4" t="str">
        <f t="shared" si="23"/>
        <v>2</v>
      </c>
      <c r="X148" s="4" t="str">
        <f t="shared" si="24"/>
        <v>3</v>
      </c>
      <c r="Y148" s="4">
        <f t="shared" si="25"/>
        <v>6</v>
      </c>
      <c r="Z148" s="1" t="str">
        <f t="shared" si="26"/>
        <v>COMPLEXIDADE 2</v>
      </c>
    </row>
    <row r="149" spans="1:26" ht="30.75">
      <c r="A149" t="s">
        <v>300</v>
      </c>
      <c r="B149" s="1" t="s">
        <v>1354</v>
      </c>
      <c r="C149" s="4">
        <f>COUNTIF(TAREFAS!B:B,$A149)</f>
        <v>1</v>
      </c>
      <c r="D149" s="4" t="str">
        <f>VLOOKUP($A149,PROJETOS!$B:$Z,4,FALSE)</f>
        <v>William Rosa</v>
      </c>
      <c r="E149" s="4">
        <f>VLOOKUP($A149,PROJETOS!$B:$Z,5,FALSE)</f>
        <v>1</v>
      </c>
      <c r="F149" s="79">
        <f>VLOOKUP($A149,PROJETOS!$B:$Z,8,FALSE)</f>
        <v>45874</v>
      </c>
      <c r="G149" s="79">
        <f>VLOOKUP($A149,PROJETOS!$B:$Z,9,FALSE)</f>
        <v>45958</v>
      </c>
      <c r="H149" s="4">
        <v>60</v>
      </c>
      <c r="I149" s="79">
        <f ca="1">VLOOKUP($A149,PROJETOS!$B:$Z,10,FALSE)</f>
        <v>45874</v>
      </c>
      <c r="J149" s="79" t="str">
        <f ca="1">VLOOKUP($A149,PROJETOS!$B:$Z,11,FALSE)</f>
        <v>Em andamento</v>
      </c>
      <c r="K149" s="4">
        <v>60</v>
      </c>
      <c r="L149" s="81">
        <f ca="1">VLOOKUP($A149,PROJETOS!$B:$Z,18,FALSE)</f>
        <v>0</v>
      </c>
      <c r="M149" s="4" t="s">
        <v>1355</v>
      </c>
      <c r="N149" s="4" t="s">
        <v>1356</v>
      </c>
      <c r="O149" s="4" t="s">
        <v>1357</v>
      </c>
      <c r="P149" s="4" t="str">
        <f t="shared" si="18"/>
        <v>4</v>
      </c>
      <c r="Q149" s="4" t="str">
        <f t="shared" si="19"/>
        <v>3</v>
      </c>
      <c r="R149" s="4" t="str">
        <f t="shared" si="20"/>
        <v>4</v>
      </c>
      <c r="S149" s="4">
        <f t="shared" si="21"/>
        <v>48</v>
      </c>
      <c r="T149" s="1" t="str">
        <f t="shared" si="22"/>
        <v>PRIORIDADE 2</v>
      </c>
      <c r="U149" s="1" t="s">
        <v>1358</v>
      </c>
      <c r="V149" s="1" t="s">
        <v>1359</v>
      </c>
      <c r="W149" s="4" t="str">
        <f t="shared" si="23"/>
        <v>2</v>
      </c>
      <c r="X149" s="4" t="str">
        <f t="shared" si="24"/>
        <v>2</v>
      </c>
      <c r="Y149" s="4">
        <f t="shared" si="25"/>
        <v>4</v>
      </c>
      <c r="Z149" s="1" t="str">
        <f t="shared" si="26"/>
        <v>COMPLEXIDADE 1</v>
      </c>
    </row>
    <row r="150" spans="1:26" ht="30.75">
      <c r="A150" t="s">
        <v>302</v>
      </c>
      <c r="B150" s="1" t="s">
        <v>1366</v>
      </c>
      <c r="C150" s="4">
        <f>COUNTIF(TAREFAS!B:B,$A150)</f>
        <v>1</v>
      </c>
      <c r="D150" s="4" t="str">
        <f>VLOOKUP($A150,PROJETOS!$B:$Z,4,FALSE)</f>
        <v>William Rosa</v>
      </c>
      <c r="E150" s="4">
        <f>VLOOKUP($A150,PROJETOS!$B:$Z,5,FALSE)</f>
        <v>1</v>
      </c>
      <c r="F150" s="79">
        <f>VLOOKUP($A150,PROJETOS!$B:$Z,8,FALSE)</f>
        <v>45881</v>
      </c>
      <c r="G150" s="79">
        <f>VLOOKUP($A150,PROJETOS!$B:$Z,9,FALSE)</f>
        <v>45883</v>
      </c>
      <c r="H150" s="4">
        <v>2</v>
      </c>
      <c r="I150" s="79">
        <f ca="1">VLOOKUP($A150,PROJETOS!$B:$Z,10,FALSE)</f>
        <v>45881</v>
      </c>
      <c r="J150" s="79">
        <f ca="1">VLOOKUP($A150,PROJETOS!$B:$Z,11,FALSE)</f>
        <v>45881</v>
      </c>
      <c r="K150" s="4">
        <v>2</v>
      </c>
      <c r="L150" s="81">
        <f ca="1">VLOOKUP($A150,PROJETOS!$B:$Z,18,FALSE)</f>
        <v>1</v>
      </c>
      <c r="M150" s="4" t="s">
        <v>1367</v>
      </c>
      <c r="N150" s="4" t="s">
        <v>1364</v>
      </c>
      <c r="O150" s="4" t="s">
        <v>1368</v>
      </c>
      <c r="P150" s="4" t="str">
        <f t="shared" si="18"/>
        <v>2</v>
      </c>
      <c r="Q150" s="4" t="str">
        <f t="shared" si="19"/>
        <v>4</v>
      </c>
      <c r="R150" s="4" t="str">
        <f t="shared" si="20"/>
        <v>1</v>
      </c>
      <c r="S150" s="4">
        <f t="shared" si="21"/>
        <v>8</v>
      </c>
      <c r="T150" s="1" t="str">
        <f t="shared" si="22"/>
        <v>PRIORIDADE 1</v>
      </c>
      <c r="U150" s="1" t="s">
        <v>1369</v>
      </c>
      <c r="V150" s="1" t="s">
        <v>1359</v>
      </c>
      <c r="W150" s="4" t="str">
        <f t="shared" si="23"/>
        <v>1</v>
      </c>
      <c r="X150" s="4" t="str">
        <f t="shared" si="24"/>
        <v>2</v>
      </c>
      <c r="Y150" s="4">
        <f t="shared" si="25"/>
        <v>2</v>
      </c>
      <c r="Z150" s="1" t="str">
        <f t="shared" si="26"/>
        <v>COMPLEXIDADE 1</v>
      </c>
    </row>
    <row r="151" spans="1:26" ht="30.75">
      <c r="A151" t="s">
        <v>304</v>
      </c>
      <c r="B151" s="1" t="s">
        <v>1366</v>
      </c>
      <c r="C151" s="4">
        <f>COUNTIF(TAREFAS!B:B,$A151)</f>
        <v>1</v>
      </c>
      <c r="D151" s="4" t="str">
        <f>VLOOKUP($A151,PROJETOS!$B:$Z,4,FALSE)</f>
        <v>William Rosa</v>
      </c>
      <c r="E151" s="4">
        <f>VLOOKUP($A151,PROJETOS!$B:$Z,5,FALSE)</f>
        <v>1</v>
      </c>
      <c r="F151" s="79">
        <f>VLOOKUP($A151,PROJETOS!$B:$Z,8,FALSE)</f>
        <v>45882</v>
      </c>
      <c r="G151" s="79">
        <f>VLOOKUP($A151,PROJETOS!$B:$Z,9,FALSE)</f>
        <v>45883</v>
      </c>
      <c r="H151" s="4">
        <v>1</v>
      </c>
      <c r="I151" s="79">
        <f ca="1">VLOOKUP($A151,PROJETOS!$B:$Z,10,FALSE)</f>
        <v>45882</v>
      </c>
      <c r="J151" s="79">
        <f ca="1">VLOOKUP($A151,PROJETOS!$B:$Z,11,FALSE)</f>
        <v>45882</v>
      </c>
      <c r="K151" s="4">
        <v>1</v>
      </c>
      <c r="L151" s="81">
        <f ca="1">VLOOKUP($A151,PROJETOS!$B:$Z,18,FALSE)</f>
        <v>1</v>
      </c>
      <c r="M151" s="4" t="s">
        <v>1367</v>
      </c>
      <c r="N151" s="4" t="s">
        <v>1364</v>
      </c>
      <c r="O151" s="4" t="s">
        <v>1368</v>
      </c>
      <c r="P151" s="4" t="str">
        <f t="shared" si="18"/>
        <v>2</v>
      </c>
      <c r="Q151" s="4" t="str">
        <f t="shared" si="19"/>
        <v>4</v>
      </c>
      <c r="R151" s="4" t="str">
        <f t="shared" si="20"/>
        <v>1</v>
      </c>
      <c r="S151" s="4">
        <f t="shared" si="21"/>
        <v>8</v>
      </c>
      <c r="T151" s="1" t="str">
        <f t="shared" si="22"/>
        <v>PRIORIDADE 1</v>
      </c>
      <c r="U151" s="1" t="s">
        <v>1369</v>
      </c>
      <c r="V151" s="1" t="s">
        <v>1359</v>
      </c>
      <c r="W151" s="4" t="str">
        <f t="shared" si="23"/>
        <v>1</v>
      </c>
      <c r="X151" s="4" t="str">
        <f t="shared" si="24"/>
        <v>2</v>
      </c>
      <c r="Y151" s="4">
        <f t="shared" si="25"/>
        <v>2</v>
      </c>
      <c r="Z151" s="1" t="str">
        <f t="shared" si="26"/>
        <v>COMPLEXIDADE 1</v>
      </c>
    </row>
    <row r="152" spans="1:26" ht="30.75">
      <c r="A152" t="s">
        <v>306</v>
      </c>
      <c r="B152" s="1" t="s">
        <v>1354</v>
      </c>
      <c r="C152" s="4">
        <f>COUNTIF(TAREFAS!B:B,$A152)</f>
        <v>1</v>
      </c>
      <c r="D152" s="4" t="str">
        <f>VLOOKUP($A152,PROJETOS!$B:$Z,4,FALSE)</f>
        <v>William Rosa</v>
      </c>
      <c r="E152" s="4">
        <f>VLOOKUP($A152,PROJETOS!$B:$Z,5,FALSE)</f>
        <v>1</v>
      </c>
      <c r="F152" s="79">
        <f>VLOOKUP($A152,PROJETOS!$B:$Z,8,FALSE)</f>
        <v>45890</v>
      </c>
      <c r="G152" s="79">
        <f>VLOOKUP($A152,PROJETOS!$B:$Z,9,FALSE)</f>
        <v>45894</v>
      </c>
      <c r="H152" s="4">
        <v>2</v>
      </c>
      <c r="I152" s="79">
        <f ca="1">VLOOKUP($A152,PROJETOS!$B:$Z,10,FALSE)</f>
        <v>45890</v>
      </c>
      <c r="J152" s="79">
        <f ca="1">VLOOKUP($A152,PROJETOS!$B:$Z,11,FALSE)</f>
        <v>45890</v>
      </c>
      <c r="K152" s="4">
        <v>2</v>
      </c>
      <c r="L152" s="81">
        <f ca="1">VLOOKUP($A152,PROJETOS!$B:$Z,18,FALSE)</f>
        <v>1</v>
      </c>
      <c r="M152" s="4" t="s">
        <v>1355</v>
      </c>
      <c r="N152" s="4" t="s">
        <v>1356</v>
      </c>
      <c r="O152" s="4" t="s">
        <v>1357</v>
      </c>
      <c r="P152" s="4" t="str">
        <f t="shared" si="18"/>
        <v>4</v>
      </c>
      <c r="Q152" s="4" t="str">
        <f t="shared" si="19"/>
        <v>3</v>
      </c>
      <c r="R152" s="4" t="str">
        <f t="shared" si="20"/>
        <v>4</v>
      </c>
      <c r="S152" s="4">
        <f t="shared" si="21"/>
        <v>48</v>
      </c>
      <c r="T152" s="1" t="str">
        <f t="shared" si="22"/>
        <v>PRIORIDADE 2</v>
      </c>
      <c r="U152" s="1" t="s">
        <v>1358</v>
      </c>
      <c r="V152" s="1" t="s">
        <v>1359</v>
      </c>
      <c r="W152" s="4" t="str">
        <f t="shared" si="23"/>
        <v>2</v>
      </c>
      <c r="X152" s="4" t="str">
        <f t="shared" si="24"/>
        <v>2</v>
      </c>
      <c r="Y152" s="4">
        <f t="shared" si="25"/>
        <v>4</v>
      </c>
      <c r="Z152" s="1" t="str">
        <f t="shared" si="26"/>
        <v>COMPLEXIDADE 1</v>
      </c>
    </row>
    <row r="153" spans="1:26" ht="30.75">
      <c r="A153" t="s">
        <v>308</v>
      </c>
      <c r="B153" s="1" t="s">
        <v>1360</v>
      </c>
      <c r="C153" s="4">
        <f>COUNTIF(TAREFAS!B:B,$A153)</f>
        <v>1</v>
      </c>
      <c r="D153" s="4" t="str">
        <f>VLOOKUP($A153,PROJETOS!$B:$Z,4,FALSE)</f>
        <v>William Rosa</v>
      </c>
      <c r="E153" s="4">
        <f>VLOOKUP($A153,PROJETOS!$B:$Z,5,FALSE)</f>
        <v>1</v>
      </c>
      <c r="F153" s="79">
        <f>VLOOKUP($A153,PROJETOS!$B:$Z,8,FALSE)</f>
        <v>45890</v>
      </c>
      <c r="G153" s="79">
        <f>VLOOKUP($A153,PROJETOS!$B:$Z,9,FALSE)</f>
        <v>45890</v>
      </c>
      <c r="H153" s="4">
        <v>0.5</v>
      </c>
      <c r="I153" s="79">
        <f ca="1">VLOOKUP($A153,PROJETOS!$B:$Z,10,FALSE)</f>
        <v>45890</v>
      </c>
      <c r="J153" s="79">
        <f ca="1">VLOOKUP($A153,PROJETOS!$B:$Z,11,FALSE)</f>
        <v>45890</v>
      </c>
      <c r="K153" s="4">
        <v>1</v>
      </c>
      <c r="L153" s="81">
        <f ca="1">VLOOKUP($A153,PROJETOS!$B:$Z,18,FALSE)</f>
        <v>1</v>
      </c>
      <c r="M153" s="4" t="s">
        <v>1361</v>
      </c>
      <c r="N153" s="4" t="s">
        <v>1356</v>
      </c>
      <c r="O153" s="4" t="s">
        <v>1362</v>
      </c>
      <c r="P153" s="4" t="str">
        <f t="shared" si="18"/>
        <v>3</v>
      </c>
      <c r="Q153" s="4" t="str">
        <f t="shared" si="19"/>
        <v>3</v>
      </c>
      <c r="R153" s="4" t="str">
        <f t="shared" si="20"/>
        <v>3</v>
      </c>
      <c r="S153" s="4">
        <f t="shared" si="21"/>
        <v>27</v>
      </c>
      <c r="T153" s="1" t="str">
        <f t="shared" si="22"/>
        <v>PRIORIDADE 2</v>
      </c>
      <c r="U153" s="1" t="s">
        <v>1358</v>
      </c>
      <c r="V153" s="1" t="s">
        <v>1359</v>
      </c>
      <c r="W153" s="4" t="str">
        <f t="shared" si="23"/>
        <v>2</v>
      </c>
      <c r="X153" s="4" t="str">
        <f t="shared" si="24"/>
        <v>2</v>
      </c>
      <c r="Y153" s="4">
        <f t="shared" si="25"/>
        <v>4</v>
      </c>
      <c r="Z153" s="1" t="str">
        <f t="shared" si="26"/>
        <v>COMPLEXIDADE 1</v>
      </c>
    </row>
    <row r="154" spans="1:26" ht="30.75">
      <c r="A154" t="s">
        <v>310</v>
      </c>
      <c r="B154" s="1" t="s">
        <v>1354</v>
      </c>
      <c r="C154" s="4">
        <f>COUNTIF(TAREFAS!B:B,$A154)</f>
        <v>3</v>
      </c>
      <c r="D154" s="4" t="str">
        <f>VLOOKUP($A154,PROJETOS!$B:$Z,4,FALSE)</f>
        <v>Jackson</v>
      </c>
      <c r="E154" s="4">
        <f>VLOOKUP($A154,PROJETOS!$B:$Z,5,FALSE)</f>
        <v>1</v>
      </c>
      <c r="F154" s="79">
        <f>VLOOKUP($A154,PROJETOS!$B:$Z,8,FALSE)</f>
        <v>45894</v>
      </c>
      <c r="G154" s="79">
        <f>VLOOKUP($A154,PROJETOS!$B:$Z,9,FALSE)</f>
        <v>45910</v>
      </c>
      <c r="H154" s="4">
        <v>4</v>
      </c>
      <c r="I154" s="79">
        <f ca="1">VLOOKUP($A154,PROJETOS!$B:$Z,10,FALSE)</f>
        <v>45894</v>
      </c>
      <c r="J154" s="79">
        <f ca="1">VLOOKUP($A154,PROJETOS!$B:$Z,11,FALSE)</f>
        <v>45909</v>
      </c>
      <c r="K154" s="4">
        <v>5</v>
      </c>
      <c r="L154" s="81">
        <f ca="1">VLOOKUP($A154,PROJETOS!$B:$Z,18,FALSE)</f>
        <v>1</v>
      </c>
      <c r="M154" s="4" t="s">
        <v>1355</v>
      </c>
      <c r="N154" s="4" t="s">
        <v>1356</v>
      </c>
      <c r="O154" s="4" t="s">
        <v>1357</v>
      </c>
      <c r="P154" s="4" t="str">
        <f t="shared" si="18"/>
        <v>4</v>
      </c>
      <c r="Q154" s="4" t="str">
        <f t="shared" si="19"/>
        <v>3</v>
      </c>
      <c r="R154" s="4" t="str">
        <f t="shared" si="20"/>
        <v>4</v>
      </c>
      <c r="S154" s="4">
        <f t="shared" si="21"/>
        <v>48</v>
      </c>
      <c r="T154" s="1" t="str">
        <f t="shared" si="22"/>
        <v>PRIORIDADE 2</v>
      </c>
      <c r="U154" s="1" t="s">
        <v>1358</v>
      </c>
      <c r="V154" s="1" t="s">
        <v>1365</v>
      </c>
      <c r="W154" s="4" t="str">
        <f t="shared" si="23"/>
        <v>2</v>
      </c>
      <c r="X154" s="4" t="str">
        <f t="shared" si="24"/>
        <v>3</v>
      </c>
      <c r="Y154" s="4">
        <f t="shared" si="25"/>
        <v>6</v>
      </c>
      <c r="Z154" s="1" t="str">
        <f t="shared" si="26"/>
        <v>COMPLEXIDADE 2</v>
      </c>
    </row>
    <row r="155" spans="1:26" ht="30.75">
      <c r="A155" t="s">
        <v>312</v>
      </c>
      <c r="B155" s="1" t="s">
        <v>1360</v>
      </c>
      <c r="C155" s="4">
        <f>COUNTIF(TAREFAS!B:B,$A155)</f>
        <v>1</v>
      </c>
      <c r="D155" s="4" t="str">
        <f>VLOOKUP($A155,PROJETOS!$B:$Z,4,FALSE)</f>
        <v>William Rosa</v>
      </c>
      <c r="E155" s="4">
        <f>VLOOKUP($A155,PROJETOS!$B:$Z,5,FALSE)</f>
        <v>1</v>
      </c>
      <c r="F155" s="79">
        <f>VLOOKUP($A155,PROJETOS!$B:$Z,8,FALSE)</f>
        <v>45895</v>
      </c>
      <c r="G155" s="79">
        <f>VLOOKUP($A155,PROJETOS!$B:$Z,9,FALSE)</f>
        <v>45896</v>
      </c>
      <c r="H155" s="4">
        <v>1</v>
      </c>
      <c r="I155" s="79">
        <f ca="1">VLOOKUP($A155,PROJETOS!$B:$Z,10,FALSE)</f>
        <v>45895</v>
      </c>
      <c r="J155" s="79">
        <f ca="1">VLOOKUP($A155,PROJETOS!$B:$Z,11,FALSE)</f>
        <v>45895</v>
      </c>
      <c r="K155" s="4">
        <v>1</v>
      </c>
      <c r="L155" s="81">
        <f ca="1">VLOOKUP($A155,PROJETOS!$B:$Z,18,FALSE)</f>
        <v>1</v>
      </c>
      <c r="M155" s="4" t="s">
        <v>1361</v>
      </c>
      <c r="N155" s="4" t="s">
        <v>1356</v>
      </c>
      <c r="O155" s="4" t="s">
        <v>1362</v>
      </c>
      <c r="P155" s="4" t="str">
        <f t="shared" si="18"/>
        <v>3</v>
      </c>
      <c r="Q155" s="4" t="str">
        <f t="shared" si="19"/>
        <v>3</v>
      </c>
      <c r="R155" s="4" t="str">
        <f t="shared" si="20"/>
        <v>3</v>
      </c>
      <c r="S155" s="4">
        <f t="shared" si="21"/>
        <v>27</v>
      </c>
      <c r="T155" s="1" t="str">
        <f t="shared" si="22"/>
        <v>PRIORIDADE 2</v>
      </c>
      <c r="U155" s="1" t="s">
        <v>1358</v>
      </c>
      <c r="V155" s="1" t="s">
        <v>1359</v>
      </c>
      <c r="W155" s="4" t="str">
        <f t="shared" si="23"/>
        <v>2</v>
      </c>
      <c r="X155" s="4" t="str">
        <f t="shared" si="24"/>
        <v>2</v>
      </c>
      <c r="Y155" s="4">
        <f t="shared" si="25"/>
        <v>4</v>
      </c>
      <c r="Z155" s="1" t="str">
        <f t="shared" si="26"/>
        <v>COMPLEXIDADE 1</v>
      </c>
    </row>
    <row r="156" spans="1:26" ht="30.75">
      <c r="A156" t="s">
        <v>314</v>
      </c>
      <c r="B156" s="1" t="s">
        <v>1360</v>
      </c>
      <c r="C156" s="4">
        <f>COUNTIF(TAREFAS!B:B,$A156)</f>
        <v>1</v>
      </c>
      <c r="D156" s="4" t="str">
        <f>VLOOKUP($A156,PROJETOS!$B:$Z,4,FALSE)</f>
        <v>William Rosa</v>
      </c>
      <c r="E156" s="4">
        <f>VLOOKUP($A156,PROJETOS!$B:$Z,5,FALSE)</f>
        <v>1</v>
      </c>
      <c r="F156" s="79">
        <f>VLOOKUP($A156,PROJETOS!$B:$Z,8,FALSE)</f>
        <v>45896</v>
      </c>
      <c r="G156" s="79">
        <f>VLOOKUP($A156,PROJETOS!$B:$Z,9,FALSE)</f>
        <v>45897</v>
      </c>
      <c r="H156" s="4">
        <v>1</v>
      </c>
      <c r="I156" s="79">
        <f ca="1">VLOOKUP($A156,PROJETOS!$B:$Z,10,FALSE)</f>
        <v>45898</v>
      </c>
      <c r="J156" s="79">
        <f ca="1">VLOOKUP($A156,PROJETOS!$B:$Z,11,FALSE)</f>
        <v>45898</v>
      </c>
      <c r="K156" s="4">
        <v>1</v>
      </c>
      <c r="L156" s="81">
        <f ca="1">VLOOKUP($A156,PROJETOS!$B:$Z,18,FALSE)</f>
        <v>1</v>
      </c>
      <c r="M156" s="4" t="s">
        <v>1361</v>
      </c>
      <c r="N156" s="4" t="s">
        <v>1356</v>
      </c>
      <c r="O156" s="4" t="s">
        <v>1362</v>
      </c>
      <c r="P156" s="4" t="str">
        <f t="shared" si="18"/>
        <v>3</v>
      </c>
      <c r="Q156" s="4" t="str">
        <f t="shared" si="19"/>
        <v>3</v>
      </c>
      <c r="R156" s="4" t="str">
        <f t="shared" si="20"/>
        <v>3</v>
      </c>
      <c r="S156" s="4">
        <f t="shared" si="21"/>
        <v>27</v>
      </c>
      <c r="T156" s="1" t="str">
        <f t="shared" si="22"/>
        <v>PRIORIDADE 2</v>
      </c>
      <c r="U156" s="1" t="s">
        <v>1358</v>
      </c>
      <c r="V156" s="1" t="s">
        <v>1359</v>
      </c>
      <c r="W156" s="4" t="str">
        <f t="shared" si="23"/>
        <v>2</v>
      </c>
      <c r="X156" s="4" t="str">
        <f t="shared" si="24"/>
        <v>2</v>
      </c>
      <c r="Y156" s="4">
        <f t="shared" si="25"/>
        <v>4</v>
      </c>
      <c r="Z156" s="1" t="str">
        <f t="shared" si="26"/>
        <v>COMPLEXIDADE 1</v>
      </c>
    </row>
    <row r="157" spans="1:26" ht="30.75">
      <c r="A157" t="s">
        <v>316</v>
      </c>
      <c r="B157" s="1" t="s">
        <v>1360</v>
      </c>
      <c r="C157" s="4">
        <f>COUNTIF(TAREFAS!B:B,$A157)</f>
        <v>1</v>
      </c>
      <c r="D157" s="4" t="str">
        <f>VLOOKUP($A157,PROJETOS!$B:$Z,4,FALSE)</f>
        <v>William Rosa</v>
      </c>
      <c r="E157" s="4">
        <f>VLOOKUP($A157,PROJETOS!$B:$Z,5,FALSE)</f>
        <v>1</v>
      </c>
      <c r="F157" s="79">
        <f>VLOOKUP($A157,PROJETOS!$B:$Z,8,FALSE)</f>
        <v>45901</v>
      </c>
      <c r="G157" s="79">
        <f>VLOOKUP($A157,PROJETOS!$B:$Z,9,FALSE)</f>
        <v>45912</v>
      </c>
      <c r="H157" s="4">
        <v>9</v>
      </c>
      <c r="I157" s="79">
        <f ca="1">VLOOKUP($A157,PROJETOS!$B:$Z,10,FALSE)</f>
        <v>45901</v>
      </c>
      <c r="J157" s="79">
        <f ca="1">VLOOKUP($A157,PROJETOS!$B:$Z,11,FALSE)</f>
        <v>45901</v>
      </c>
      <c r="K157" s="4">
        <v>9</v>
      </c>
      <c r="L157" s="81">
        <f ca="1">VLOOKUP($A157,PROJETOS!$B:$Z,18,FALSE)</f>
        <v>1</v>
      </c>
      <c r="M157" s="4" t="s">
        <v>1361</v>
      </c>
      <c r="N157" s="4" t="s">
        <v>1356</v>
      </c>
      <c r="O157" s="4" t="s">
        <v>1362</v>
      </c>
      <c r="P157" s="4" t="str">
        <f t="shared" si="18"/>
        <v>3</v>
      </c>
      <c r="Q157" s="4" t="str">
        <f t="shared" si="19"/>
        <v>3</v>
      </c>
      <c r="R157" s="4" t="str">
        <f t="shared" si="20"/>
        <v>3</v>
      </c>
      <c r="S157" s="4">
        <f t="shared" si="21"/>
        <v>27</v>
      </c>
      <c r="T157" s="1" t="str">
        <f t="shared" si="22"/>
        <v>PRIORIDADE 2</v>
      </c>
      <c r="U157" s="1" t="s">
        <v>1358</v>
      </c>
      <c r="V157" s="1" t="s">
        <v>1359</v>
      </c>
      <c r="W157" s="4" t="str">
        <f t="shared" si="23"/>
        <v>2</v>
      </c>
      <c r="X157" s="4" t="str">
        <f t="shared" si="24"/>
        <v>2</v>
      </c>
      <c r="Y157" s="4">
        <f t="shared" si="25"/>
        <v>4</v>
      </c>
      <c r="Z157" s="1" t="str">
        <f t="shared" si="26"/>
        <v>COMPLEXIDADE 1</v>
      </c>
    </row>
    <row r="158" spans="1:26" ht="30.75">
      <c r="A158" t="s">
        <v>318</v>
      </c>
      <c r="B158" s="1" t="s">
        <v>1360</v>
      </c>
      <c r="C158" s="4">
        <f>COUNTIF(TAREFAS!B:B,$A158)</f>
        <v>1</v>
      </c>
      <c r="D158" s="4" t="str">
        <f>VLOOKUP($A158,PROJETOS!$B:$Z,4,FALSE)</f>
        <v>William Rosa</v>
      </c>
      <c r="E158" s="4">
        <f>VLOOKUP($A158,PROJETOS!$B:$Z,5,FALSE)</f>
        <v>1</v>
      </c>
      <c r="F158" s="79">
        <f>VLOOKUP($A158,PROJETOS!$B:$Z,8,FALSE)</f>
        <v>45902</v>
      </c>
      <c r="G158" s="79">
        <f>VLOOKUP($A158,PROJETOS!$B:$Z,9,FALSE)</f>
        <v>45903</v>
      </c>
      <c r="H158" s="4">
        <v>1</v>
      </c>
      <c r="I158" s="79">
        <f ca="1">VLOOKUP($A158,PROJETOS!$B:$Z,10,FALSE)</f>
        <v>45902</v>
      </c>
      <c r="J158" s="79">
        <f ca="1">VLOOKUP($A158,PROJETOS!$B:$Z,11,FALSE)</f>
        <v>45902</v>
      </c>
      <c r="K158" s="4">
        <v>1</v>
      </c>
      <c r="L158" s="81">
        <f ca="1">VLOOKUP($A158,PROJETOS!$B:$Z,18,FALSE)</f>
        <v>1</v>
      </c>
      <c r="M158" s="4" t="s">
        <v>1361</v>
      </c>
      <c r="N158" s="4" t="s">
        <v>1356</v>
      </c>
      <c r="O158" s="4" t="s">
        <v>1362</v>
      </c>
      <c r="P158" s="4" t="str">
        <f t="shared" si="18"/>
        <v>3</v>
      </c>
      <c r="Q158" s="4" t="str">
        <f t="shared" si="19"/>
        <v>3</v>
      </c>
      <c r="R158" s="4" t="str">
        <f t="shared" si="20"/>
        <v>3</v>
      </c>
      <c r="S158" s="4">
        <f t="shared" si="21"/>
        <v>27</v>
      </c>
      <c r="T158" s="1" t="str">
        <f t="shared" si="22"/>
        <v>PRIORIDADE 2</v>
      </c>
      <c r="U158" s="1" t="s">
        <v>1358</v>
      </c>
      <c r="V158" s="1" t="s">
        <v>1359</v>
      </c>
      <c r="W158" s="4" t="str">
        <f t="shared" si="23"/>
        <v>2</v>
      </c>
      <c r="X158" s="4" t="str">
        <f t="shared" si="24"/>
        <v>2</v>
      </c>
      <c r="Y158" s="4">
        <f t="shared" si="25"/>
        <v>4</v>
      </c>
      <c r="Z158" s="1" t="str">
        <f t="shared" si="26"/>
        <v>COMPLEXIDADE 1</v>
      </c>
    </row>
    <row r="159" spans="1:26" ht="30.75">
      <c r="A159" t="s">
        <v>320</v>
      </c>
      <c r="B159" s="1" t="s">
        <v>1360</v>
      </c>
      <c r="C159" s="4">
        <f>COUNTIF(TAREFAS!B:B,$A159)</f>
        <v>1</v>
      </c>
      <c r="D159" s="4" t="str">
        <f>VLOOKUP($A159,PROJETOS!$B:$Z,4,FALSE)</f>
        <v>William Rosa</v>
      </c>
      <c r="E159" s="4">
        <f>VLOOKUP($A159,PROJETOS!$B:$Z,5,FALSE)</f>
        <v>1</v>
      </c>
      <c r="F159" s="79">
        <f>VLOOKUP($A159,PROJETOS!$B:$Z,8,FALSE)</f>
        <v>45903</v>
      </c>
      <c r="G159" s="79">
        <f>VLOOKUP($A159,PROJETOS!$B:$Z,9,FALSE)</f>
        <v>45904</v>
      </c>
      <c r="H159" s="4">
        <v>1</v>
      </c>
      <c r="I159" s="79">
        <f ca="1">VLOOKUP($A159,PROJETOS!$B:$Z,10,FALSE)</f>
        <v>45903</v>
      </c>
      <c r="J159" s="79">
        <f ca="1">VLOOKUP($A159,PROJETOS!$B:$Z,11,FALSE)</f>
        <v>45903</v>
      </c>
      <c r="K159" s="4">
        <v>1</v>
      </c>
      <c r="L159" s="81">
        <f ca="1">VLOOKUP($A159,PROJETOS!$B:$Z,18,FALSE)</f>
        <v>1</v>
      </c>
      <c r="M159" s="4" t="s">
        <v>1361</v>
      </c>
      <c r="N159" s="4" t="s">
        <v>1356</v>
      </c>
      <c r="O159" s="4" t="s">
        <v>1362</v>
      </c>
      <c r="P159" s="4" t="str">
        <f t="shared" si="18"/>
        <v>3</v>
      </c>
      <c r="Q159" s="4" t="str">
        <f t="shared" si="19"/>
        <v>3</v>
      </c>
      <c r="R159" s="4" t="str">
        <f t="shared" si="20"/>
        <v>3</v>
      </c>
      <c r="S159" s="4">
        <f t="shared" si="21"/>
        <v>27</v>
      </c>
      <c r="T159" s="1" t="str">
        <f t="shared" si="22"/>
        <v>PRIORIDADE 2</v>
      </c>
      <c r="U159" s="1" t="s">
        <v>1358</v>
      </c>
      <c r="V159" s="1" t="s">
        <v>1359</v>
      </c>
      <c r="W159" s="4" t="str">
        <f t="shared" si="23"/>
        <v>2</v>
      </c>
      <c r="X159" s="4" t="str">
        <f t="shared" si="24"/>
        <v>2</v>
      </c>
      <c r="Y159" s="4">
        <f t="shared" si="25"/>
        <v>4</v>
      </c>
      <c r="Z159" s="1" t="str">
        <f t="shared" si="26"/>
        <v>COMPLEXIDADE 1</v>
      </c>
    </row>
    <row r="160" spans="1:26" ht="30.75">
      <c r="A160" t="s">
        <v>321</v>
      </c>
      <c r="B160" s="1" t="s">
        <v>1354</v>
      </c>
      <c r="C160" s="4">
        <f>COUNTIF(TAREFAS!B:B,$A160)</f>
        <v>1</v>
      </c>
      <c r="D160" s="4" t="str">
        <f>VLOOKUP($A160,PROJETOS!$B:$Z,4,FALSE)</f>
        <v>William Rosa</v>
      </c>
      <c r="E160" s="4">
        <f>VLOOKUP($A160,PROJETOS!$B:$Z,5,FALSE)</f>
        <v>1</v>
      </c>
      <c r="F160" s="79">
        <f>VLOOKUP($A160,PROJETOS!$B:$Z,8,FALSE)</f>
        <v>45903</v>
      </c>
      <c r="G160" s="79">
        <f>VLOOKUP($A160,PROJETOS!$B:$Z,9,FALSE)</f>
        <v>45917</v>
      </c>
      <c r="H160" s="4">
        <v>10</v>
      </c>
      <c r="I160" s="79">
        <f ca="1">VLOOKUP($A160,PROJETOS!$B:$Z,10,FALSE)</f>
        <v>45903</v>
      </c>
      <c r="J160" s="79">
        <f ca="1">VLOOKUP($A160,PROJETOS!$B:$Z,11,FALSE)</f>
        <v>45903</v>
      </c>
      <c r="K160" s="4">
        <v>1</v>
      </c>
      <c r="L160" s="81">
        <f ca="1">VLOOKUP($A160,PROJETOS!$B:$Z,18,FALSE)</f>
        <v>1</v>
      </c>
      <c r="M160" s="4" t="s">
        <v>1355</v>
      </c>
      <c r="N160" s="4" t="s">
        <v>1356</v>
      </c>
      <c r="O160" s="4" t="s">
        <v>1357</v>
      </c>
      <c r="P160" s="4" t="str">
        <f t="shared" si="18"/>
        <v>4</v>
      </c>
      <c r="Q160" s="4" t="str">
        <f t="shared" si="19"/>
        <v>3</v>
      </c>
      <c r="R160" s="4" t="str">
        <f t="shared" si="20"/>
        <v>4</v>
      </c>
      <c r="S160" s="4">
        <f t="shared" si="21"/>
        <v>48</v>
      </c>
      <c r="T160" s="1" t="str">
        <f t="shared" si="22"/>
        <v>PRIORIDADE 2</v>
      </c>
      <c r="U160" s="1" t="s">
        <v>1358</v>
      </c>
      <c r="V160" s="1" t="s">
        <v>1359</v>
      </c>
      <c r="W160" s="4" t="str">
        <f t="shared" si="23"/>
        <v>2</v>
      </c>
      <c r="X160" s="4" t="str">
        <f t="shared" si="24"/>
        <v>2</v>
      </c>
      <c r="Y160" s="4">
        <f t="shared" si="25"/>
        <v>4</v>
      </c>
      <c r="Z160" s="1" t="str">
        <f t="shared" si="26"/>
        <v>COMPLEXIDADE 1</v>
      </c>
    </row>
    <row r="161" spans="1:26" ht="30.75">
      <c r="A161" t="s">
        <v>323</v>
      </c>
      <c r="B161" s="1" t="s">
        <v>1360</v>
      </c>
      <c r="C161" s="4">
        <f>COUNTIF(TAREFAS!B:B,$A161)</f>
        <v>1</v>
      </c>
      <c r="D161" s="4" t="str">
        <f>VLOOKUP($A161,PROJETOS!$B:$Z,4,FALSE)</f>
        <v>William Rosa</v>
      </c>
      <c r="E161" s="4">
        <f>VLOOKUP($A161,PROJETOS!$B:$Z,5,FALSE)</f>
        <v>1</v>
      </c>
      <c r="F161" s="79">
        <f>VLOOKUP($A161,PROJETOS!$B:$Z,8,FALSE)</f>
        <v>45905</v>
      </c>
      <c r="G161" s="79">
        <f>VLOOKUP($A161,PROJETOS!$B:$Z,9,FALSE)</f>
        <v>45908</v>
      </c>
      <c r="H161" s="4">
        <v>1</v>
      </c>
      <c r="I161" s="79">
        <f ca="1">VLOOKUP($A161,PROJETOS!$B:$Z,10,FALSE)</f>
        <v>45905</v>
      </c>
      <c r="J161" s="79">
        <f ca="1">VLOOKUP($A161,PROJETOS!$B:$Z,11,FALSE)</f>
        <v>45905</v>
      </c>
      <c r="K161" s="4">
        <v>1</v>
      </c>
      <c r="L161" s="81">
        <f ca="1">VLOOKUP($A161,PROJETOS!$B:$Z,18,FALSE)</f>
        <v>1</v>
      </c>
      <c r="M161" s="4" t="s">
        <v>1361</v>
      </c>
      <c r="N161" s="4" t="s">
        <v>1356</v>
      </c>
      <c r="O161" s="4" t="s">
        <v>1362</v>
      </c>
      <c r="P161" s="4" t="str">
        <f t="shared" si="18"/>
        <v>3</v>
      </c>
      <c r="Q161" s="4" t="str">
        <f t="shared" si="19"/>
        <v>3</v>
      </c>
      <c r="R161" s="4" t="str">
        <f t="shared" si="20"/>
        <v>3</v>
      </c>
      <c r="S161" s="4">
        <f t="shared" si="21"/>
        <v>27</v>
      </c>
      <c r="T161" s="1" t="str">
        <f t="shared" si="22"/>
        <v>PRIORIDADE 2</v>
      </c>
      <c r="U161" s="1" t="s">
        <v>1358</v>
      </c>
      <c r="V161" s="1" t="s">
        <v>1359</v>
      </c>
      <c r="W161" s="4" t="str">
        <f t="shared" si="23"/>
        <v>2</v>
      </c>
      <c r="X161" s="4" t="str">
        <f t="shared" si="24"/>
        <v>2</v>
      </c>
      <c r="Y161" s="4">
        <f t="shared" si="25"/>
        <v>4</v>
      </c>
      <c r="Z161" s="1" t="str">
        <f t="shared" si="26"/>
        <v>COMPLEXIDADE 1</v>
      </c>
    </row>
    <row r="162" spans="1:26" ht="30.75">
      <c r="A162" t="s">
        <v>325</v>
      </c>
      <c r="B162" s="1" t="s">
        <v>1354</v>
      </c>
      <c r="C162" s="4">
        <f>COUNTIF(TAREFAS!B:B,$A162)</f>
        <v>1</v>
      </c>
      <c r="D162" s="4" t="str">
        <f>VLOOKUP($A162,PROJETOS!$B:$Z,4,FALSE)</f>
        <v>Fagner</v>
      </c>
      <c r="E162" s="4">
        <f>VLOOKUP($A162,PROJETOS!$B:$Z,5,FALSE)</f>
        <v>1</v>
      </c>
      <c r="F162" s="79">
        <f>VLOOKUP($A162,PROJETOS!$B:$Z,8,FALSE)</f>
        <v>45890</v>
      </c>
      <c r="G162" s="79">
        <f>VLOOKUP($A162,PROJETOS!$B:$Z,9,FALSE)</f>
        <v>45894</v>
      </c>
      <c r="H162" s="4">
        <v>2</v>
      </c>
      <c r="I162" s="79">
        <f ca="1">VLOOKUP($A162,PROJETOS!$B:$Z,10,FALSE)</f>
        <v>45890</v>
      </c>
      <c r="J162" s="79">
        <f ca="1">VLOOKUP($A162,PROJETOS!$B:$Z,11,FALSE)</f>
        <v>45890</v>
      </c>
      <c r="K162" s="4">
        <v>2</v>
      </c>
      <c r="L162" s="81">
        <f ca="1">VLOOKUP($A162,PROJETOS!$B:$Z,18,FALSE)</f>
        <v>1</v>
      </c>
      <c r="M162" s="4" t="s">
        <v>1355</v>
      </c>
      <c r="N162" s="4" t="s">
        <v>1356</v>
      </c>
      <c r="O162" s="4" t="s">
        <v>1357</v>
      </c>
      <c r="P162" s="4" t="str">
        <f t="shared" si="18"/>
        <v>4</v>
      </c>
      <c r="Q162" s="4" t="str">
        <f t="shared" si="19"/>
        <v>3</v>
      </c>
      <c r="R162" s="4" t="str">
        <f t="shared" si="20"/>
        <v>4</v>
      </c>
      <c r="S162" s="4">
        <f t="shared" si="21"/>
        <v>48</v>
      </c>
      <c r="T162" s="1" t="str">
        <f t="shared" si="22"/>
        <v>PRIORIDADE 2</v>
      </c>
      <c r="U162" s="1" t="s">
        <v>1358</v>
      </c>
      <c r="V162" s="1" t="s">
        <v>1359</v>
      </c>
      <c r="W162" s="4" t="str">
        <f t="shared" si="23"/>
        <v>2</v>
      </c>
      <c r="X162" s="4" t="str">
        <f t="shared" si="24"/>
        <v>2</v>
      </c>
      <c r="Y162" s="4">
        <f t="shared" si="25"/>
        <v>4</v>
      </c>
      <c r="Z162" s="1" t="str">
        <f t="shared" si="26"/>
        <v>COMPLEXIDADE 1</v>
      </c>
    </row>
    <row r="163" spans="1:26" ht="30.75">
      <c r="A163" t="s">
        <v>327</v>
      </c>
      <c r="B163" s="1" t="s">
        <v>1354</v>
      </c>
      <c r="C163" s="4">
        <f>COUNTIF(TAREFAS!B:B,$A163)</f>
        <v>1</v>
      </c>
      <c r="D163" s="4" t="str">
        <f>VLOOKUP($A163,PROJETOS!$B:$Z,4,FALSE)</f>
        <v>Fagner</v>
      </c>
      <c r="E163" s="4">
        <f>VLOOKUP($A163,PROJETOS!$B:$Z,5,FALSE)</f>
        <v>1</v>
      </c>
      <c r="F163" s="79">
        <f>VLOOKUP($A163,PROJETOS!$B:$Z,8,FALSE)</f>
        <v>45894</v>
      </c>
      <c r="G163" s="79">
        <f>VLOOKUP($A163,PROJETOS!$B:$Z,9,FALSE)</f>
        <v>45916</v>
      </c>
      <c r="H163" s="4">
        <v>16</v>
      </c>
      <c r="I163" s="79">
        <f ca="1">VLOOKUP($A163,PROJETOS!$B:$Z,10,FALSE)</f>
        <v>45894</v>
      </c>
      <c r="J163" s="79">
        <f ca="1">VLOOKUP($A163,PROJETOS!$B:$Z,11,FALSE)</f>
        <v>45894</v>
      </c>
      <c r="K163" s="4">
        <v>16</v>
      </c>
      <c r="L163" s="81">
        <f ca="1">VLOOKUP($A163,PROJETOS!$B:$Z,18,FALSE)</f>
        <v>1</v>
      </c>
      <c r="M163" s="4" t="s">
        <v>1355</v>
      </c>
      <c r="N163" s="4" t="s">
        <v>1356</v>
      </c>
      <c r="O163" s="4" t="s">
        <v>1357</v>
      </c>
      <c r="P163" s="4" t="str">
        <f t="shared" si="18"/>
        <v>4</v>
      </c>
      <c r="Q163" s="4" t="str">
        <f t="shared" si="19"/>
        <v>3</v>
      </c>
      <c r="R163" s="4" t="str">
        <f t="shared" si="20"/>
        <v>4</v>
      </c>
      <c r="S163" s="4">
        <f t="shared" si="21"/>
        <v>48</v>
      </c>
      <c r="T163" s="1" t="str">
        <f t="shared" si="22"/>
        <v>PRIORIDADE 2</v>
      </c>
      <c r="U163" s="1" t="s">
        <v>1358</v>
      </c>
      <c r="V163" s="1" t="s">
        <v>1359</v>
      </c>
      <c r="W163" s="4" t="str">
        <f t="shared" si="23"/>
        <v>2</v>
      </c>
      <c r="X163" s="4" t="str">
        <f t="shared" si="24"/>
        <v>2</v>
      </c>
      <c r="Y163" s="4">
        <f t="shared" si="25"/>
        <v>4</v>
      </c>
      <c r="Z163" s="1" t="str">
        <f t="shared" si="26"/>
        <v>COMPLEXIDADE 1</v>
      </c>
    </row>
    <row r="164" spans="1:26" ht="30.75">
      <c r="A164" t="s">
        <v>329</v>
      </c>
      <c r="B164" s="1" t="s">
        <v>1363</v>
      </c>
      <c r="C164" s="4">
        <f>COUNTIF(TAREFAS!B:B,$A164)</f>
        <v>1</v>
      </c>
      <c r="D164" s="4" t="str">
        <f>VLOOKUP($A164,PROJETOS!$B:$Z,4,FALSE)</f>
        <v>Fagner</v>
      </c>
      <c r="E164" s="4">
        <f>VLOOKUP($A164,PROJETOS!$B:$Z,5,FALSE)</f>
        <v>1</v>
      </c>
      <c r="F164" s="79">
        <f>VLOOKUP($A164,PROJETOS!$B:$Z,8,FALSE)</f>
        <v>45897</v>
      </c>
      <c r="G164" s="79">
        <f>VLOOKUP($A164,PROJETOS!$B:$Z,9,FALSE)</f>
        <v>45903</v>
      </c>
      <c r="H164" s="4">
        <v>4</v>
      </c>
      <c r="I164" s="79">
        <f ca="1">VLOOKUP($A164,PROJETOS!$B:$Z,10,FALSE)</f>
        <v>45897</v>
      </c>
      <c r="J164" s="79">
        <f ca="1">VLOOKUP($A164,PROJETOS!$B:$Z,11,FALSE)</f>
        <v>45897</v>
      </c>
      <c r="K164" s="4">
        <v>4</v>
      </c>
      <c r="L164" s="81">
        <f ca="1">VLOOKUP($A164,PROJETOS!$B:$Z,18,FALSE)</f>
        <v>1</v>
      </c>
      <c r="M164" s="4" t="s">
        <v>1361</v>
      </c>
      <c r="N164" s="4" t="s">
        <v>1364</v>
      </c>
      <c r="O164" s="4" t="s">
        <v>1362</v>
      </c>
      <c r="P164" s="4" t="str">
        <f t="shared" si="18"/>
        <v>3</v>
      </c>
      <c r="Q164" s="4" t="str">
        <f t="shared" si="19"/>
        <v>4</v>
      </c>
      <c r="R164" s="4" t="str">
        <f t="shared" si="20"/>
        <v>3</v>
      </c>
      <c r="S164" s="4">
        <f t="shared" si="21"/>
        <v>36</v>
      </c>
      <c r="T164" s="1" t="str">
        <f t="shared" si="22"/>
        <v>PRIORIDADE 2</v>
      </c>
      <c r="U164" s="1" t="s">
        <v>1358</v>
      </c>
      <c r="V164" s="1" t="s">
        <v>1365</v>
      </c>
      <c r="W164" s="4" t="str">
        <f t="shared" si="23"/>
        <v>2</v>
      </c>
      <c r="X164" s="4" t="str">
        <f t="shared" si="24"/>
        <v>3</v>
      </c>
      <c r="Y164" s="4">
        <f t="shared" si="25"/>
        <v>6</v>
      </c>
      <c r="Z164" s="1" t="str">
        <f t="shared" si="26"/>
        <v>COMPLEXIDADE 2</v>
      </c>
    </row>
    <row r="165" spans="1:26" ht="30.75">
      <c r="A165" t="s">
        <v>331</v>
      </c>
      <c r="B165" s="1" t="s">
        <v>1370</v>
      </c>
      <c r="C165" s="4">
        <f>COUNTIF(TAREFAS!B:B,$A165)</f>
        <v>1</v>
      </c>
      <c r="D165" s="4" t="str">
        <f>VLOOKUP($A165,PROJETOS!$B:$Z,4,FALSE)</f>
        <v>Fagner</v>
      </c>
      <c r="E165" s="4">
        <f>VLOOKUP($A165,PROJETOS!$B:$Z,5,FALSE)</f>
        <v>1</v>
      </c>
      <c r="F165" s="79">
        <f>VLOOKUP($A165,PROJETOS!$B:$Z,8,FALSE)</f>
        <v>45904</v>
      </c>
      <c r="G165" s="79">
        <f>VLOOKUP($A165,PROJETOS!$B:$Z,9,FALSE)</f>
        <v>45905</v>
      </c>
      <c r="H165" s="4">
        <v>1</v>
      </c>
      <c r="I165" s="79">
        <f ca="1">VLOOKUP($A165,PROJETOS!$B:$Z,10,FALSE)</f>
        <v>45904</v>
      </c>
      <c r="J165" s="79">
        <f ca="1">VLOOKUP($A165,PROJETOS!$B:$Z,11,FALSE)</f>
        <v>45904</v>
      </c>
      <c r="K165" s="4">
        <v>1</v>
      </c>
      <c r="L165" s="81">
        <f ca="1">VLOOKUP($A165,PROJETOS!$B:$Z,18,FALSE)</f>
        <v>1</v>
      </c>
      <c r="M165" s="4" t="s">
        <v>1355</v>
      </c>
      <c r="N165" s="4" t="s">
        <v>1356</v>
      </c>
      <c r="O165" s="4" t="s">
        <v>1362</v>
      </c>
      <c r="P165" s="4" t="str">
        <f t="shared" si="18"/>
        <v>4</v>
      </c>
      <c r="Q165" s="4" t="str">
        <f t="shared" si="19"/>
        <v>3</v>
      </c>
      <c r="R165" s="4" t="str">
        <f t="shared" si="20"/>
        <v>3</v>
      </c>
      <c r="S165" s="4">
        <f t="shared" si="21"/>
        <v>36</v>
      </c>
      <c r="T165" s="1" t="str">
        <f t="shared" si="22"/>
        <v>PRIORIDADE 2</v>
      </c>
      <c r="U165" s="1" t="s">
        <v>1371</v>
      </c>
      <c r="V165" s="1" t="s">
        <v>1372</v>
      </c>
      <c r="W165" s="4" t="str">
        <f t="shared" si="23"/>
        <v>3</v>
      </c>
      <c r="X165" s="4" t="str">
        <f t="shared" si="24"/>
        <v>4</v>
      </c>
      <c r="Y165" s="4">
        <f t="shared" si="25"/>
        <v>12</v>
      </c>
      <c r="Z165" s="1" t="str">
        <f t="shared" si="26"/>
        <v>COMPLEXIDADE 3</v>
      </c>
    </row>
    <row r="166" spans="1:26" ht="30.75">
      <c r="A166" t="s">
        <v>332</v>
      </c>
      <c r="B166" s="1" t="s">
        <v>1370</v>
      </c>
      <c r="C166" s="4">
        <f>COUNTIF(TAREFAS!B:B,$A166)</f>
        <v>1</v>
      </c>
      <c r="D166" s="4" t="str">
        <f>VLOOKUP($A166,PROJETOS!$B:$Z,4,FALSE)</f>
        <v>Fagner</v>
      </c>
      <c r="E166" s="4">
        <f>VLOOKUP($A166,PROJETOS!$B:$Z,5,FALSE)</f>
        <v>1</v>
      </c>
      <c r="F166" s="79">
        <f>VLOOKUP($A166,PROJETOS!$B:$Z,8,FALSE)</f>
        <v>45905</v>
      </c>
      <c r="G166" s="79">
        <f>VLOOKUP($A166,PROJETOS!$B:$Z,9,FALSE)</f>
        <v>45908</v>
      </c>
      <c r="H166" s="4">
        <v>1</v>
      </c>
      <c r="I166" s="79">
        <f ca="1">VLOOKUP($A166,PROJETOS!$B:$Z,10,FALSE)</f>
        <v>45905</v>
      </c>
      <c r="J166" s="79">
        <f ca="1">VLOOKUP($A166,PROJETOS!$B:$Z,11,FALSE)</f>
        <v>45905</v>
      </c>
      <c r="K166" s="4">
        <v>1</v>
      </c>
      <c r="L166" s="81">
        <f ca="1">VLOOKUP($A166,PROJETOS!$B:$Z,18,FALSE)</f>
        <v>1</v>
      </c>
      <c r="M166" s="4" t="s">
        <v>1355</v>
      </c>
      <c r="N166" s="4" t="s">
        <v>1356</v>
      </c>
      <c r="O166" s="4" t="s">
        <v>1362</v>
      </c>
      <c r="P166" s="4" t="str">
        <f t="shared" si="18"/>
        <v>4</v>
      </c>
      <c r="Q166" s="4" t="str">
        <f t="shared" si="19"/>
        <v>3</v>
      </c>
      <c r="R166" s="4" t="str">
        <f t="shared" si="20"/>
        <v>3</v>
      </c>
      <c r="S166" s="4">
        <f t="shared" si="21"/>
        <v>36</v>
      </c>
      <c r="T166" s="1" t="str">
        <f t="shared" si="22"/>
        <v>PRIORIDADE 2</v>
      </c>
      <c r="U166" s="1" t="s">
        <v>1371</v>
      </c>
      <c r="V166" s="1" t="s">
        <v>1372</v>
      </c>
      <c r="W166" s="4" t="str">
        <f t="shared" si="23"/>
        <v>3</v>
      </c>
      <c r="X166" s="4" t="str">
        <f t="shared" si="24"/>
        <v>4</v>
      </c>
      <c r="Y166" s="4">
        <f t="shared" si="25"/>
        <v>12</v>
      </c>
      <c r="Z166" s="1" t="str">
        <f t="shared" si="26"/>
        <v>COMPLEXIDADE 3</v>
      </c>
    </row>
    <row r="167" spans="1:26" ht="30.75">
      <c r="A167" t="s">
        <v>334</v>
      </c>
      <c r="B167" s="1" t="s">
        <v>1370</v>
      </c>
      <c r="C167" s="4">
        <f>COUNTIF(TAREFAS!B:B,$A167)</f>
        <v>3</v>
      </c>
      <c r="D167" s="4" t="str">
        <f>VLOOKUP($A167,PROJETOS!$B:$Z,4,FALSE)</f>
        <v>João Calheiros</v>
      </c>
      <c r="E167" s="4">
        <f>VLOOKUP($A167,PROJETOS!$B:$Z,5,FALSE)</f>
        <v>1</v>
      </c>
      <c r="F167" s="79">
        <f>VLOOKUP($A167,PROJETOS!$B:$Z,8,FALSE)</f>
        <v>45888</v>
      </c>
      <c r="G167" s="79">
        <f>VLOOKUP($A167,PROJETOS!$B:$Z,9,FALSE)</f>
        <v>45895</v>
      </c>
      <c r="H167" s="4">
        <v>4</v>
      </c>
      <c r="I167" s="79">
        <f ca="1">VLOOKUP($A167,PROJETOS!$B:$Z,10,FALSE)</f>
        <v>45888</v>
      </c>
      <c r="J167" s="79">
        <f ca="1">VLOOKUP($A167,PROJETOS!$B:$Z,11,FALSE)</f>
        <v>45891</v>
      </c>
      <c r="K167" s="4">
        <v>4</v>
      </c>
      <c r="L167" s="81">
        <f ca="1">VLOOKUP($A167,PROJETOS!$B:$Z,18,FALSE)</f>
        <v>1</v>
      </c>
      <c r="M167" s="4" t="s">
        <v>1367</v>
      </c>
      <c r="N167" s="4" t="s">
        <v>1374</v>
      </c>
      <c r="O167" s="4" t="s">
        <v>1362</v>
      </c>
      <c r="P167" s="4" t="str">
        <f t="shared" si="18"/>
        <v>2</v>
      </c>
      <c r="Q167" s="4" t="str">
        <f t="shared" si="19"/>
        <v>2</v>
      </c>
      <c r="R167" s="4" t="str">
        <f t="shared" si="20"/>
        <v>3</v>
      </c>
      <c r="S167" s="4">
        <f t="shared" si="21"/>
        <v>12</v>
      </c>
      <c r="T167" s="1" t="str">
        <f t="shared" si="22"/>
        <v>PRIORIDADE 1</v>
      </c>
      <c r="U167" s="1" t="s">
        <v>1371</v>
      </c>
      <c r="V167" s="1" t="s">
        <v>1372</v>
      </c>
      <c r="W167" s="4" t="str">
        <f t="shared" si="23"/>
        <v>3</v>
      </c>
      <c r="X167" s="4" t="str">
        <f t="shared" si="24"/>
        <v>4</v>
      </c>
      <c r="Y167" s="4">
        <f t="shared" si="25"/>
        <v>12</v>
      </c>
      <c r="Z167" s="1" t="str">
        <f t="shared" si="26"/>
        <v>COMPLEXIDADE 3</v>
      </c>
    </row>
    <row r="168" spans="1:26" ht="30.75">
      <c r="A168" t="s">
        <v>336</v>
      </c>
      <c r="B168" s="1" t="s">
        <v>1376</v>
      </c>
      <c r="C168" s="4">
        <f>COUNTIF(TAREFAS!B:B,$A168)</f>
        <v>3</v>
      </c>
      <c r="D168" s="4" t="str">
        <f>VLOOKUP($A168,PROJETOS!$B:$Z,4,FALSE)</f>
        <v>João Calheiros</v>
      </c>
      <c r="E168" s="4">
        <f>VLOOKUP($A168,PROJETOS!$B:$Z,5,FALSE)</f>
        <v>1</v>
      </c>
      <c r="F168" s="79">
        <f>VLOOKUP($A168,PROJETOS!$B:$Z,8,FALSE)</f>
        <v>45901</v>
      </c>
      <c r="G168" s="79">
        <f>VLOOKUP($A168,PROJETOS!$B:$Z,9,FALSE)</f>
        <v>45930</v>
      </c>
      <c r="H168" s="4">
        <v>8</v>
      </c>
      <c r="I168" s="79">
        <f ca="1">VLOOKUP($A168,PROJETOS!$B:$Z,10,FALSE)</f>
        <v>45901</v>
      </c>
      <c r="J168" s="79">
        <f ca="1">VLOOKUP($A168,PROJETOS!$B:$Z,11,FALSE)</f>
        <v>45929</v>
      </c>
      <c r="K168" s="4">
        <v>7</v>
      </c>
      <c r="L168" s="81">
        <f ca="1">VLOOKUP($A168,PROJETOS!$B:$Z,18,FALSE)</f>
        <v>1</v>
      </c>
      <c r="M168" s="4" t="s">
        <v>1367</v>
      </c>
      <c r="N168" s="4" t="s">
        <v>1374</v>
      </c>
      <c r="O168" s="4" t="s">
        <v>1362</v>
      </c>
      <c r="P168" s="4" t="str">
        <f t="shared" si="18"/>
        <v>2</v>
      </c>
      <c r="Q168" s="4" t="str">
        <f t="shared" si="19"/>
        <v>2</v>
      </c>
      <c r="R168" s="4" t="str">
        <f t="shared" si="20"/>
        <v>3</v>
      </c>
      <c r="S168" s="4">
        <f t="shared" si="21"/>
        <v>12</v>
      </c>
      <c r="T168" s="1" t="str">
        <f t="shared" si="22"/>
        <v>PRIORIDADE 1</v>
      </c>
      <c r="U168" s="1" t="s">
        <v>1358</v>
      </c>
      <c r="V168" s="1" t="s">
        <v>1365</v>
      </c>
      <c r="W168" s="4" t="str">
        <f t="shared" si="23"/>
        <v>2</v>
      </c>
      <c r="X168" s="4" t="str">
        <f t="shared" si="24"/>
        <v>3</v>
      </c>
      <c r="Y168" s="4">
        <f t="shared" si="25"/>
        <v>6</v>
      </c>
      <c r="Z168" s="1" t="str">
        <f t="shared" si="26"/>
        <v>COMPLEXIDADE 2</v>
      </c>
    </row>
    <row r="169" spans="1:26" ht="30.75">
      <c r="A169" t="s">
        <v>338</v>
      </c>
      <c r="B169" s="1" t="s">
        <v>1370</v>
      </c>
      <c r="C169" s="4">
        <f>COUNTIF(TAREFAS!B:B,$A169)</f>
        <v>6</v>
      </c>
      <c r="D169" s="4" t="str">
        <f>VLOOKUP($A169,PROJETOS!$B:$Z,4,FALSE)</f>
        <v xml:space="preserve">João Calheiros </v>
      </c>
      <c r="E169" s="4">
        <f>VLOOKUP($A169,PROJETOS!$B:$Z,5,FALSE)</f>
        <v>1</v>
      </c>
      <c r="F169" s="79">
        <f>VLOOKUP($A169,PROJETOS!$B:$Z,8,FALSE)</f>
        <v>45895</v>
      </c>
      <c r="G169" s="79">
        <f>VLOOKUP($A169,PROJETOS!$B:$Z,9,FALSE)</f>
        <v>45911</v>
      </c>
      <c r="H169" s="4">
        <v>11</v>
      </c>
      <c r="I169" s="79">
        <f ca="1">VLOOKUP($A169,PROJETOS!$B:$Z,10,FALSE)</f>
        <v>45895</v>
      </c>
      <c r="J169" s="79">
        <f ca="1">VLOOKUP($A169,PROJETOS!$B:$Z,11,FALSE)</f>
        <v>45909</v>
      </c>
      <c r="K169" s="4">
        <v>11</v>
      </c>
      <c r="L169" s="81">
        <f ca="1">VLOOKUP($A169,PROJETOS!$B:$Z,18,FALSE)</f>
        <v>1</v>
      </c>
      <c r="M169" s="4" t="s">
        <v>1355</v>
      </c>
      <c r="N169" s="4" t="s">
        <v>1356</v>
      </c>
      <c r="O169" s="4" t="s">
        <v>1362</v>
      </c>
      <c r="P169" s="4" t="str">
        <f t="shared" si="18"/>
        <v>4</v>
      </c>
      <c r="Q169" s="4" t="str">
        <f t="shared" si="19"/>
        <v>3</v>
      </c>
      <c r="R169" s="4" t="str">
        <f t="shared" si="20"/>
        <v>3</v>
      </c>
      <c r="S169" s="4">
        <f t="shared" si="21"/>
        <v>36</v>
      </c>
      <c r="T169" s="1" t="str">
        <f t="shared" si="22"/>
        <v>PRIORIDADE 2</v>
      </c>
      <c r="U169" s="1" t="s">
        <v>1371</v>
      </c>
      <c r="V169" s="1" t="s">
        <v>1372</v>
      </c>
      <c r="W169" s="4" t="str">
        <f t="shared" si="23"/>
        <v>3</v>
      </c>
      <c r="X169" s="4" t="str">
        <f t="shared" si="24"/>
        <v>4</v>
      </c>
      <c r="Y169" s="4">
        <f t="shared" si="25"/>
        <v>12</v>
      </c>
      <c r="Z169" s="1" t="str">
        <f t="shared" si="26"/>
        <v>COMPLEXIDADE 3</v>
      </c>
    </row>
    <row r="170" spans="1:26" ht="30.75">
      <c r="A170" t="s">
        <v>340</v>
      </c>
      <c r="B170" s="1" t="s">
        <v>1360</v>
      </c>
      <c r="C170" s="4">
        <f>COUNTIF(TAREFAS!B:B,$A170)</f>
        <v>1</v>
      </c>
      <c r="D170" s="4" t="str">
        <f>VLOOKUP($A170,PROJETOS!$B:$Z,4,FALSE)</f>
        <v>William Rosa</v>
      </c>
      <c r="E170" s="4">
        <f>VLOOKUP($A170,PROJETOS!$B:$Z,5,FALSE)</f>
        <v>1</v>
      </c>
      <c r="F170" s="79">
        <f>VLOOKUP($A170,PROJETOS!$B:$Z,8,FALSE)</f>
        <v>45910</v>
      </c>
      <c r="G170" s="79">
        <f>VLOOKUP($A170,PROJETOS!$B:$Z,9,FALSE)</f>
        <v>45911</v>
      </c>
      <c r="H170" s="4">
        <v>1</v>
      </c>
      <c r="I170" s="79">
        <f ca="1">VLOOKUP($A170,PROJETOS!$B:$Z,10,FALSE)</f>
        <v>45910</v>
      </c>
      <c r="J170" s="79">
        <f ca="1">VLOOKUP($A170,PROJETOS!$B:$Z,11,FALSE)</f>
        <v>45910</v>
      </c>
      <c r="K170" s="4">
        <v>1</v>
      </c>
      <c r="L170" s="81">
        <f ca="1">VLOOKUP($A170,PROJETOS!$B:$Z,18,FALSE)</f>
        <v>1</v>
      </c>
      <c r="M170" s="4" t="s">
        <v>1361</v>
      </c>
      <c r="N170" s="4" t="s">
        <v>1356</v>
      </c>
      <c r="O170" s="4" t="s">
        <v>1362</v>
      </c>
      <c r="P170" s="4" t="str">
        <f t="shared" si="18"/>
        <v>3</v>
      </c>
      <c r="Q170" s="4" t="str">
        <f t="shared" si="19"/>
        <v>3</v>
      </c>
      <c r="R170" s="4" t="str">
        <f t="shared" si="20"/>
        <v>3</v>
      </c>
      <c r="S170" s="4">
        <f t="shared" si="21"/>
        <v>27</v>
      </c>
      <c r="T170" s="1" t="str">
        <f t="shared" si="22"/>
        <v>PRIORIDADE 2</v>
      </c>
      <c r="U170" s="1" t="s">
        <v>1358</v>
      </c>
      <c r="V170" s="1" t="s">
        <v>1359</v>
      </c>
      <c r="W170" s="4" t="str">
        <f t="shared" si="23"/>
        <v>2</v>
      </c>
      <c r="X170" s="4" t="str">
        <f t="shared" si="24"/>
        <v>2</v>
      </c>
      <c r="Y170" s="4">
        <f t="shared" si="25"/>
        <v>4</v>
      </c>
      <c r="Z170" s="1" t="str">
        <f t="shared" si="26"/>
        <v>COMPLEXIDADE 1</v>
      </c>
    </row>
    <row r="171" spans="1:26" ht="30.75">
      <c r="A171" t="s">
        <v>342</v>
      </c>
      <c r="B171" s="1" t="s">
        <v>1354</v>
      </c>
      <c r="C171" s="4">
        <f>COUNTIF(TAREFAS!B:B,$A171)</f>
        <v>1</v>
      </c>
      <c r="D171" s="4" t="str">
        <f>VLOOKUP($A171,PROJETOS!$B:$Z,4,FALSE)</f>
        <v>Jackson</v>
      </c>
      <c r="E171" s="4">
        <f>VLOOKUP($A171,PROJETOS!$B:$Z,5,FALSE)</f>
        <v>1</v>
      </c>
      <c r="F171" s="79">
        <f>VLOOKUP($A171,PROJETOS!$B:$Z,8,FALSE)</f>
        <v>45915</v>
      </c>
      <c r="G171" s="79">
        <f>VLOOKUP($A171,PROJETOS!$B:$Z,9,FALSE)</f>
        <v>45916</v>
      </c>
      <c r="H171" s="4">
        <v>1</v>
      </c>
      <c r="I171" s="79">
        <f>VLOOKUP($A171,PROJETOS!$B:$Z,10,FALSE)</f>
        <v>45915</v>
      </c>
      <c r="J171" s="79">
        <f>VLOOKUP($A171,PROJETOS!$B:$Z,11,FALSE)</f>
        <v>45915</v>
      </c>
      <c r="K171" s="4">
        <v>3</v>
      </c>
      <c r="L171" s="81">
        <f>VLOOKUP($A171,PROJETOS!$B:$Z,18,FALSE)</f>
        <v>1</v>
      </c>
      <c r="M171" s="4" t="s">
        <v>1355</v>
      </c>
      <c r="N171" s="4" t="s">
        <v>1356</v>
      </c>
      <c r="O171" s="4" t="s">
        <v>1357</v>
      </c>
      <c r="P171" s="4" t="str">
        <f t="shared" si="18"/>
        <v>4</v>
      </c>
      <c r="Q171" s="4" t="str">
        <f t="shared" si="19"/>
        <v>3</v>
      </c>
      <c r="R171" s="4" t="str">
        <f t="shared" si="20"/>
        <v>4</v>
      </c>
      <c r="S171" s="4">
        <f t="shared" si="21"/>
        <v>48</v>
      </c>
      <c r="T171" s="1" t="str">
        <f t="shared" si="22"/>
        <v>PRIORIDADE 2</v>
      </c>
      <c r="U171" s="1" t="s">
        <v>1358</v>
      </c>
      <c r="V171" s="1" t="s">
        <v>1365</v>
      </c>
      <c r="W171" s="4" t="str">
        <f t="shared" si="23"/>
        <v>2</v>
      </c>
      <c r="X171" s="4" t="str">
        <f t="shared" si="24"/>
        <v>3</v>
      </c>
      <c r="Y171" s="4">
        <f t="shared" si="25"/>
        <v>6</v>
      </c>
      <c r="Z171" s="1" t="str">
        <f t="shared" si="26"/>
        <v>COMPLEXIDADE 2</v>
      </c>
    </row>
    <row r="172" spans="1:26" ht="30.75">
      <c r="A172" t="s">
        <v>344</v>
      </c>
      <c r="B172" s="1" t="s">
        <v>1354</v>
      </c>
      <c r="C172" s="4">
        <f>COUNTIF(TAREFAS!B:B,$A172)</f>
        <v>1</v>
      </c>
      <c r="D172" s="4" t="str">
        <f>VLOOKUP($A172,PROJETOS!$B:$Z,4,FALSE)</f>
        <v>Jackson</v>
      </c>
      <c r="E172" s="4">
        <f>VLOOKUP($A172,PROJETOS!$B:$Z,5,FALSE)</f>
        <v>1</v>
      </c>
      <c r="F172" s="79">
        <f>VLOOKUP($A172,PROJETOS!$B:$Z,8,FALSE)</f>
        <v>45922</v>
      </c>
      <c r="G172" s="79">
        <f>VLOOKUP($A172,PROJETOS!$B:$Z,9,FALSE)</f>
        <v>45923</v>
      </c>
      <c r="H172" s="4">
        <v>1</v>
      </c>
      <c r="I172" s="79">
        <f ca="1">VLOOKUP($A172,PROJETOS!$B:$Z,10,FALSE)</f>
        <v>45922</v>
      </c>
      <c r="J172" s="79">
        <f ca="1">VLOOKUP($A172,PROJETOS!$B:$Z,11,FALSE)</f>
        <v>45922</v>
      </c>
      <c r="K172" s="4">
        <v>2</v>
      </c>
      <c r="L172" s="81">
        <f ca="1">VLOOKUP($A172,PROJETOS!$B:$Z,18,FALSE)</f>
        <v>1</v>
      </c>
      <c r="M172" s="4" t="s">
        <v>1355</v>
      </c>
      <c r="N172" s="4" t="s">
        <v>1356</v>
      </c>
      <c r="O172" s="4" t="s">
        <v>1357</v>
      </c>
      <c r="P172" s="4" t="str">
        <f t="shared" si="18"/>
        <v>4</v>
      </c>
      <c r="Q172" s="4" t="str">
        <f t="shared" si="19"/>
        <v>3</v>
      </c>
      <c r="R172" s="4" t="str">
        <f t="shared" si="20"/>
        <v>4</v>
      </c>
      <c r="S172" s="4">
        <f t="shared" si="21"/>
        <v>48</v>
      </c>
      <c r="T172" s="1" t="str">
        <f t="shared" si="22"/>
        <v>PRIORIDADE 2</v>
      </c>
      <c r="U172" s="1" t="s">
        <v>1358</v>
      </c>
      <c r="V172" s="1" t="s">
        <v>1365</v>
      </c>
      <c r="W172" s="4" t="str">
        <f t="shared" si="23"/>
        <v>2</v>
      </c>
      <c r="X172" s="4" t="str">
        <f t="shared" si="24"/>
        <v>3</v>
      </c>
      <c r="Y172" s="4">
        <f t="shared" si="25"/>
        <v>6</v>
      </c>
      <c r="Z172" s="1" t="str">
        <f t="shared" si="26"/>
        <v>COMPLEXIDADE 2</v>
      </c>
    </row>
    <row r="173" spans="1:26" ht="30.75">
      <c r="A173" t="s">
        <v>346</v>
      </c>
      <c r="B173" s="1" t="s">
        <v>1370</v>
      </c>
      <c r="C173" s="4">
        <f>COUNTIF(TAREFAS!B:B,$A173)</f>
        <v>3</v>
      </c>
      <c r="D173" s="4" t="str">
        <f>VLOOKUP($A173,PROJETOS!$B:$Z,4,FALSE)</f>
        <v>João Calheiros</v>
      </c>
      <c r="E173" s="4">
        <f>VLOOKUP($A173,PROJETOS!$B:$Z,5,FALSE)</f>
        <v>1</v>
      </c>
      <c r="F173" s="79">
        <f>VLOOKUP($A173,PROJETOS!$B:$Z,8,FALSE)</f>
        <v>45931</v>
      </c>
      <c r="G173" s="79">
        <f>VLOOKUP($A173,PROJETOS!$B:$Z,9,FALSE)</f>
        <v>45936</v>
      </c>
      <c r="H173" s="4">
        <v>3</v>
      </c>
      <c r="I173" s="79">
        <f ca="1">VLOOKUP($A173,PROJETOS!$B:$Z,10,FALSE)</f>
        <v>45931</v>
      </c>
      <c r="J173" s="79">
        <f ca="1">VLOOKUP($A173,PROJETOS!$B:$Z,11,FALSE)</f>
        <v>45933</v>
      </c>
      <c r="K173" s="4">
        <v>4</v>
      </c>
      <c r="L173" s="81">
        <f ca="1">VLOOKUP($A173,PROJETOS!$B:$Z,18,FALSE)</f>
        <v>1</v>
      </c>
      <c r="M173" s="4" t="s">
        <v>1355</v>
      </c>
      <c r="N173" s="4" t="s">
        <v>1356</v>
      </c>
      <c r="O173" s="4" t="s">
        <v>1362</v>
      </c>
      <c r="P173" s="4" t="str">
        <f t="shared" si="18"/>
        <v>4</v>
      </c>
      <c r="Q173" s="4" t="str">
        <f t="shared" si="19"/>
        <v>3</v>
      </c>
      <c r="R173" s="4" t="str">
        <f t="shared" si="20"/>
        <v>3</v>
      </c>
      <c r="S173" s="4">
        <f t="shared" si="21"/>
        <v>36</v>
      </c>
      <c r="T173" s="1" t="str">
        <f t="shared" si="22"/>
        <v>PRIORIDADE 2</v>
      </c>
      <c r="U173" s="1" t="s">
        <v>1371</v>
      </c>
      <c r="V173" s="1" t="s">
        <v>1372</v>
      </c>
      <c r="W173" s="4" t="str">
        <f t="shared" si="23"/>
        <v>3</v>
      </c>
      <c r="X173" s="4" t="str">
        <f t="shared" si="24"/>
        <v>4</v>
      </c>
      <c r="Y173" s="4">
        <f t="shared" si="25"/>
        <v>12</v>
      </c>
      <c r="Z173" s="1" t="str">
        <f t="shared" si="26"/>
        <v>COMPLEXIDADE 3</v>
      </c>
    </row>
    <row r="174" spans="1:26" ht="30.75">
      <c r="A174" t="s">
        <v>352</v>
      </c>
      <c r="B174" s="1" t="s">
        <v>1354</v>
      </c>
      <c r="C174" s="4">
        <f>COUNTIF(TAREFAS!B:B,$A174)</f>
        <v>1</v>
      </c>
      <c r="D174" s="4" t="str">
        <f>VLOOKUP($A174,PROJETOS!$B:$Z,4,FALSE)</f>
        <v>Fagner</v>
      </c>
      <c r="E174" s="4">
        <f>VLOOKUP($A174,PROJETOS!$B:$Z,5,FALSE)</f>
        <v>1</v>
      </c>
      <c r="F174" s="79">
        <f>VLOOKUP($A174,PROJETOS!$B:$Z,8,FALSE)</f>
        <v>45920</v>
      </c>
      <c r="G174" s="79">
        <f>VLOOKUP($A174,PROJETOS!$B:$Z,9,FALSE)</f>
        <v>45940</v>
      </c>
      <c r="H174" s="4">
        <v>15</v>
      </c>
      <c r="I174" s="79">
        <f ca="1">VLOOKUP($A174,PROJETOS!$B:$Z,10,FALSE)</f>
        <v>45920</v>
      </c>
      <c r="J174" s="79" t="str">
        <f ca="1">VLOOKUP($A174,PROJETOS!$B:$Z,11,FALSE)</f>
        <v>Em andamento</v>
      </c>
      <c r="K174" s="4">
        <v>15</v>
      </c>
      <c r="L174" s="81">
        <f ca="1">VLOOKUP($A174,PROJETOS!$B:$Z,18,FALSE)</f>
        <v>0</v>
      </c>
      <c r="M174" s="4" t="s">
        <v>1355</v>
      </c>
      <c r="N174" s="4" t="s">
        <v>1356</v>
      </c>
      <c r="O174" s="4" t="s">
        <v>1357</v>
      </c>
      <c r="P174" s="4" t="str">
        <f t="shared" si="18"/>
        <v>4</v>
      </c>
      <c r="Q174" s="4" t="str">
        <f t="shared" si="19"/>
        <v>3</v>
      </c>
      <c r="R174" s="4" t="str">
        <f t="shared" si="20"/>
        <v>4</v>
      </c>
      <c r="S174" s="4">
        <f t="shared" si="21"/>
        <v>48</v>
      </c>
      <c r="T174" s="1" t="str">
        <f t="shared" si="22"/>
        <v>PRIORIDADE 2</v>
      </c>
      <c r="U174" s="1" t="s">
        <v>1358</v>
      </c>
      <c r="V174" s="1" t="s">
        <v>1359</v>
      </c>
      <c r="W174" s="4" t="str">
        <f t="shared" si="23"/>
        <v>2</v>
      </c>
      <c r="X174" s="4" t="str">
        <f t="shared" si="24"/>
        <v>2</v>
      </c>
      <c r="Y174" s="4">
        <f t="shared" si="25"/>
        <v>4</v>
      </c>
      <c r="Z174" s="1" t="str">
        <f t="shared" si="26"/>
        <v>COMPLEXIDADE 1</v>
      </c>
    </row>
    <row r="175" spans="1:26" ht="30.75">
      <c r="A175" t="s">
        <v>350</v>
      </c>
      <c r="B175" s="1" t="s">
        <v>1360</v>
      </c>
      <c r="C175" s="4">
        <f>COUNTIF(TAREFAS!B:B,$A175)</f>
        <v>1</v>
      </c>
      <c r="D175" s="4" t="str">
        <f>VLOOKUP($A175,PROJETOS!$B:$Z,4,FALSE)</f>
        <v>Fagner</v>
      </c>
      <c r="E175" s="4">
        <f>VLOOKUP($A175,PROJETOS!$B:$Z,5,FALSE)</f>
        <v>1</v>
      </c>
      <c r="F175" s="79">
        <f>VLOOKUP($A175,PROJETOS!$B:$Z,8,FALSE)</f>
        <v>45915</v>
      </c>
      <c r="G175" s="79">
        <f>VLOOKUP($A175,PROJETOS!$B:$Z,9,FALSE)</f>
        <v>45916</v>
      </c>
      <c r="H175" s="4">
        <v>1</v>
      </c>
      <c r="I175" s="79">
        <f ca="1">VLOOKUP($A175,PROJETOS!$B:$Z,10,FALSE)</f>
        <v>45916</v>
      </c>
      <c r="J175" s="79">
        <f ca="1">VLOOKUP($A175,PROJETOS!$B:$Z,11,FALSE)</f>
        <v>45916</v>
      </c>
      <c r="K175" s="4">
        <v>1</v>
      </c>
      <c r="L175" s="81">
        <f ca="1">VLOOKUP($A175,PROJETOS!$B:$Z,18,FALSE)</f>
        <v>1</v>
      </c>
      <c r="M175" s="4" t="s">
        <v>1361</v>
      </c>
      <c r="N175" s="4" t="s">
        <v>1356</v>
      </c>
      <c r="O175" s="4" t="s">
        <v>1362</v>
      </c>
      <c r="P175" s="4" t="str">
        <f t="shared" si="18"/>
        <v>3</v>
      </c>
      <c r="Q175" s="4" t="str">
        <f t="shared" si="19"/>
        <v>3</v>
      </c>
      <c r="R175" s="4" t="str">
        <f t="shared" si="20"/>
        <v>3</v>
      </c>
      <c r="S175" s="4">
        <f t="shared" si="21"/>
        <v>27</v>
      </c>
      <c r="T175" s="1" t="str">
        <f t="shared" si="22"/>
        <v>PRIORIDADE 2</v>
      </c>
      <c r="U175" s="1" t="s">
        <v>1358</v>
      </c>
      <c r="V175" s="1" t="s">
        <v>1359</v>
      </c>
      <c r="W175" s="4" t="str">
        <f t="shared" si="23"/>
        <v>2</v>
      </c>
      <c r="X175" s="4" t="str">
        <f t="shared" si="24"/>
        <v>2</v>
      </c>
      <c r="Y175" s="4">
        <f t="shared" si="25"/>
        <v>4</v>
      </c>
      <c r="Z175" s="1" t="str">
        <f t="shared" si="26"/>
        <v>COMPLEXIDADE 1</v>
      </c>
    </row>
    <row r="176" spans="1:26" ht="30.75">
      <c r="A176" t="s">
        <v>348</v>
      </c>
      <c r="B176" s="1" t="s">
        <v>1360</v>
      </c>
      <c r="C176" s="4">
        <f>COUNTIF(TAREFAS!B:B,$A176)</f>
        <v>8</v>
      </c>
      <c r="D176" s="4" t="str">
        <f>VLOOKUP($A176,PROJETOS!$B:$Z,4,FALSE)</f>
        <v>Fagner</v>
      </c>
      <c r="E176" s="4">
        <f>VLOOKUP($A176,PROJETOS!$B:$Z,5,FALSE)</f>
        <v>1</v>
      </c>
      <c r="F176" s="79">
        <f>VLOOKUP($A176,PROJETOS!$B:$Z,8,FALSE)</f>
        <v>45911</v>
      </c>
      <c r="G176" s="79">
        <f>VLOOKUP($A176,PROJETOS!$B:$Z,9,FALSE)</f>
        <v>45968</v>
      </c>
      <c r="H176" s="4">
        <v>48</v>
      </c>
      <c r="I176" s="79">
        <f ca="1">VLOOKUP($A176,PROJETOS!$B:$Z,10,FALSE)</f>
        <v>45911</v>
      </c>
      <c r="J176" s="79" t="str">
        <f ca="1">VLOOKUP($A176,PROJETOS!$B:$Z,11,FALSE)</f>
        <v>Em andamento</v>
      </c>
      <c r="K176" s="4">
        <v>48</v>
      </c>
      <c r="L176" s="81">
        <f ca="1">VLOOKUP($A176,PROJETOS!$B:$Z,18,FALSE)</f>
        <v>0.875</v>
      </c>
      <c r="M176" s="4" t="s">
        <v>1361</v>
      </c>
      <c r="N176" s="4" t="s">
        <v>1356</v>
      </c>
      <c r="O176" s="4" t="s">
        <v>1362</v>
      </c>
      <c r="P176" s="4" t="str">
        <f t="shared" si="18"/>
        <v>3</v>
      </c>
      <c r="Q176" s="4" t="str">
        <f t="shared" si="19"/>
        <v>3</v>
      </c>
      <c r="R176" s="4" t="str">
        <f t="shared" si="20"/>
        <v>3</v>
      </c>
      <c r="S176" s="4">
        <f t="shared" si="21"/>
        <v>27</v>
      </c>
      <c r="T176" s="1" t="str">
        <f t="shared" si="22"/>
        <v>PRIORIDADE 2</v>
      </c>
      <c r="U176" s="1" t="s">
        <v>1358</v>
      </c>
      <c r="V176" s="1" t="s">
        <v>1359</v>
      </c>
      <c r="W176" s="4" t="str">
        <f t="shared" si="23"/>
        <v>2</v>
      </c>
      <c r="X176" s="4" t="str">
        <f t="shared" si="24"/>
        <v>2</v>
      </c>
      <c r="Y176" s="4">
        <f t="shared" si="25"/>
        <v>4</v>
      </c>
      <c r="Z176" s="1" t="str">
        <f t="shared" si="26"/>
        <v>COMPLEXIDADE 1</v>
      </c>
    </row>
    <row r="177" spans="1:26" ht="30.75">
      <c r="A177" t="s">
        <v>353</v>
      </c>
      <c r="B177" s="1" t="s">
        <v>1354</v>
      </c>
      <c r="C177" s="4">
        <f>COUNTIF(TAREFAS!B:B,$A177)</f>
        <v>1</v>
      </c>
      <c r="D177" s="4" t="str">
        <f>VLOOKUP($A177,PROJETOS!$B:$Z,4,FALSE)</f>
        <v>Fagner</v>
      </c>
      <c r="E177" s="4">
        <f>VLOOKUP($A177,PROJETOS!$B:$Z,5,FALSE)</f>
        <v>1</v>
      </c>
      <c r="F177" s="79">
        <f>VLOOKUP($A177,PROJETOS!$B:$Z,8,FALSE)</f>
        <v>45926</v>
      </c>
      <c r="G177" s="79">
        <f>VLOOKUP($A177,PROJETOS!$B:$Z,9,FALSE)</f>
        <v>45931</v>
      </c>
      <c r="H177" s="4">
        <v>3</v>
      </c>
      <c r="I177" s="79">
        <f ca="1">VLOOKUP($A177,PROJETOS!$B:$Z,10,FALSE)</f>
        <v>45926</v>
      </c>
      <c r="J177" s="79">
        <f ca="1">VLOOKUP($A177,PROJETOS!$B:$Z,11,FALSE)</f>
        <v>45926</v>
      </c>
      <c r="K177" s="4">
        <v>3</v>
      </c>
      <c r="L177" s="81">
        <f ca="1">VLOOKUP($A177,PROJETOS!$B:$Z,18,FALSE)</f>
        <v>1</v>
      </c>
      <c r="M177" s="4" t="s">
        <v>1355</v>
      </c>
      <c r="N177" s="4" t="s">
        <v>1356</v>
      </c>
      <c r="O177" s="4" t="s">
        <v>1357</v>
      </c>
      <c r="P177" s="4" t="str">
        <f t="shared" si="18"/>
        <v>4</v>
      </c>
      <c r="Q177" s="4" t="str">
        <f t="shared" si="19"/>
        <v>3</v>
      </c>
      <c r="R177" s="4" t="str">
        <f t="shared" si="20"/>
        <v>4</v>
      </c>
      <c r="S177" s="4">
        <f t="shared" si="21"/>
        <v>48</v>
      </c>
      <c r="T177" s="1" t="str">
        <f t="shared" si="22"/>
        <v>PRIORIDADE 2</v>
      </c>
      <c r="U177" s="1" t="s">
        <v>1358</v>
      </c>
      <c r="V177" s="1" t="s">
        <v>1359</v>
      </c>
      <c r="W177" s="4" t="str">
        <f t="shared" si="23"/>
        <v>2</v>
      </c>
      <c r="X177" s="4" t="str">
        <f t="shared" si="24"/>
        <v>2</v>
      </c>
      <c r="Y177" s="4">
        <f t="shared" si="25"/>
        <v>4</v>
      </c>
      <c r="Z177" s="1" t="str">
        <f t="shared" si="26"/>
        <v>COMPLEXIDADE 1</v>
      </c>
    </row>
    <row r="178" spans="1:26" ht="30.75">
      <c r="A178" t="s">
        <v>354</v>
      </c>
      <c r="B178" s="1" t="s">
        <v>1360</v>
      </c>
      <c r="C178" s="4">
        <f>COUNTIF(TAREFAS!B:B,$A178)</f>
        <v>1</v>
      </c>
      <c r="D178" s="4" t="str">
        <f>VLOOKUP($A178,PROJETOS!$B:$Z,4,FALSE)</f>
        <v>William Rosa</v>
      </c>
      <c r="E178" s="4">
        <f>VLOOKUP($A178,PROJETOS!$B:$Z,5,FALSE)</f>
        <v>1</v>
      </c>
      <c r="F178" s="79">
        <f>VLOOKUP($A178,PROJETOS!$B:$Z,8,FALSE)</f>
        <v>45930</v>
      </c>
      <c r="G178" s="79">
        <f>VLOOKUP($A178,PROJETOS!$B:$Z,9,FALSE)</f>
        <v>45931</v>
      </c>
      <c r="H178" s="4">
        <v>1</v>
      </c>
      <c r="I178" s="79">
        <f ca="1">VLOOKUP($A178,PROJETOS!$B:$Z,10,FALSE)</f>
        <v>45930</v>
      </c>
      <c r="J178" s="79">
        <f ca="1">VLOOKUP($A178,PROJETOS!$B:$Z,11,FALSE)</f>
        <v>45930</v>
      </c>
      <c r="K178" s="4">
        <v>1</v>
      </c>
      <c r="L178" s="81">
        <f ca="1">VLOOKUP($A178,PROJETOS!$B:$Z,18,FALSE)</f>
        <v>1</v>
      </c>
      <c r="M178" s="4" t="s">
        <v>1361</v>
      </c>
      <c r="N178" s="4" t="s">
        <v>1356</v>
      </c>
      <c r="O178" s="4" t="s">
        <v>1362</v>
      </c>
      <c r="P178" s="4" t="str">
        <f t="shared" si="18"/>
        <v>3</v>
      </c>
      <c r="Q178" s="4" t="str">
        <f t="shared" si="19"/>
        <v>3</v>
      </c>
      <c r="R178" s="4" t="str">
        <f t="shared" si="20"/>
        <v>3</v>
      </c>
      <c r="S178" s="4">
        <f t="shared" si="21"/>
        <v>27</v>
      </c>
      <c r="T178" s="1" t="str">
        <f t="shared" si="22"/>
        <v>PRIORIDADE 2</v>
      </c>
      <c r="U178" s="1" t="s">
        <v>1358</v>
      </c>
      <c r="V178" s="1" t="s">
        <v>1359</v>
      </c>
      <c r="W178" s="4" t="str">
        <f t="shared" si="23"/>
        <v>2</v>
      </c>
      <c r="X178" s="4" t="str">
        <f t="shared" si="24"/>
        <v>2</v>
      </c>
      <c r="Y178" s="4">
        <f t="shared" si="25"/>
        <v>4</v>
      </c>
      <c r="Z178" s="1" t="str">
        <f t="shared" si="26"/>
        <v>COMPLEXIDADE 1</v>
      </c>
    </row>
    <row r="179" spans="1:26" ht="30.75">
      <c r="A179" t="s">
        <v>356</v>
      </c>
      <c r="B179" s="1" t="s">
        <v>1366</v>
      </c>
      <c r="C179" s="4">
        <f>COUNTIF(TAREFAS!B:B,$A179)</f>
        <v>1</v>
      </c>
      <c r="D179" s="4" t="str">
        <f>VLOOKUP($A179,PROJETOS!$B:$Z,4,FALSE)</f>
        <v>William Rosa</v>
      </c>
      <c r="E179" s="4">
        <f>VLOOKUP($A179,PROJETOS!$B:$Z,5,FALSE)</f>
        <v>1</v>
      </c>
      <c r="F179" s="79">
        <f>VLOOKUP($A179,PROJETOS!$B:$Z,8,FALSE)</f>
        <v>45954</v>
      </c>
      <c r="G179" s="79">
        <f>VLOOKUP($A179,PROJETOS!$B:$Z,9,FALSE)</f>
        <v>45954</v>
      </c>
      <c r="H179" s="4">
        <v>0.5</v>
      </c>
      <c r="I179" s="79">
        <f ca="1">VLOOKUP($A179,PROJETOS!$B:$Z,10,FALSE)</f>
        <v>45954</v>
      </c>
      <c r="J179" s="79">
        <f ca="1">VLOOKUP($A179,PROJETOS!$B:$Z,11,FALSE)</f>
        <v>45954</v>
      </c>
      <c r="K179" s="4">
        <v>1</v>
      </c>
      <c r="L179" s="81">
        <f ca="1">VLOOKUP($A179,PROJETOS!$B:$Z,18,FALSE)</f>
        <v>1</v>
      </c>
      <c r="M179" s="4" t="s">
        <v>1367</v>
      </c>
      <c r="N179" s="4" t="s">
        <v>1364</v>
      </c>
      <c r="O179" s="4" t="s">
        <v>1368</v>
      </c>
      <c r="P179" s="4" t="str">
        <f t="shared" si="18"/>
        <v>2</v>
      </c>
      <c r="Q179" s="4" t="str">
        <f t="shared" si="19"/>
        <v>4</v>
      </c>
      <c r="R179" s="4" t="str">
        <f t="shared" si="20"/>
        <v>1</v>
      </c>
      <c r="S179" s="4">
        <f t="shared" si="21"/>
        <v>8</v>
      </c>
      <c r="T179" s="1" t="str">
        <f t="shared" si="22"/>
        <v>PRIORIDADE 1</v>
      </c>
      <c r="U179" s="1" t="s">
        <v>1369</v>
      </c>
      <c r="V179" s="1" t="s">
        <v>1359</v>
      </c>
      <c r="W179" s="4" t="str">
        <f t="shared" si="23"/>
        <v>1</v>
      </c>
      <c r="X179" s="4" t="str">
        <f t="shared" si="24"/>
        <v>2</v>
      </c>
      <c r="Y179" s="4">
        <f t="shared" si="25"/>
        <v>2</v>
      </c>
      <c r="Z179" s="1" t="str">
        <f t="shared" si="26"/>
        <v>COMPLEXIDADE 1</v>
      </c>
    </row>
    <row r="180" spans="1:26" ht="30.75">
      <c r="A180" t="s">
        <v>358</v>
      </c>
      <c r="B180" s="1" t="s">
        <v>1366</v>
      </c>
      <c r="C180" s="4">
        <f>COUNTIF(TAREFAS!B:B,$A180)</f>
        <v>1</v>
      </c>
      <c r="D180" s="4" t="str">
        <f>VLOOKUP($A180,PROJETOS!$B:$Z,4,FALSE)</f>
        <v>William Rosa</v>
      </c>
      <c r="E180" s="4">
        <f>VLOOKUP($A180,PROJETOS!$B:$Z,5,FALSE)</f>
        <v>1</v>
      </c>
      <c r="F180" s="79">
        <f>VLOOKUP($A180,PROJETOS!$B:$Z,8,FALSE)</f>
        <v>45952</v>
      </c>
      <c r="G180" s="79">
        <f>VLOOKUP($A180,PROJETOS!$B:$Z,9,FALSE)</f>
        <v>45952</v>
      </c>
      <c r="H180" s="4">
        <v>0.5</v>
      </c>
      <c r="I180" s="79">
        <f ca="1">VLOOKUP($A180,PROJETOS!$B:$Z,10,FALSE)</f>
        <v>45952</v>
      </c>
      <c r="J180" s="79">
        <f ca="1">VLOOKUP($A180,PROJETOS!$B:$Z,11,FALSE)</f>
        <v>45952</v>
      </c>
      <c r="K180" s="4">
        <v>1</v>
      </c>
      <c r="L180" s="81">
        <f ca="1">VLOOKUP($A180,PROJETOS!$B:$Z,18,FALSE)</f>
        <v>1</v>
      </c>
      <c r="M180" s="4" t="s">
        <v>1367</v>
      </c>
      <c r="N180" s="4" t="s">
        <v>1364</v>
      </c>
      <c r="O180" s="4" t="s">
        <v>1368</v>
      </c>
      <c r="P180" s="4" t="str">
        <f t="shared" si="18"/>
        <v>2</v>
      </c>
      <c r="Q180" s="4" t="str">
        <f t="shared" si="19"/>
        <v>4</v>
      </c>
      <c r="R180" s="4" t="str">
        <f t="shared" si="20"/>
        <v>1</v>
      </c>
      <c r="S180" s="4">
        <f t="shared" si="21"/>
        <v>8</v>
      </c>
      <c r="T180" s="1" t="str">
        <f t="shared" si="22"/>
        <v>PRIORIDADE 1</v>
      </c>
      <c r="U180" s="1" t="s">
        <v>1369</v>
      </c>
      <c r="V180" s="1" t="s">
        <v>1359</v>
      </c>
      <c r="W180" s="4" t="str">
        <f t="shared" si="23"/>
        <v>1</v>
      </c>
      <c r="X180" s="4" t="str">
        <f t="shared" si="24"/>
        <v>2</v>
      </c>
      <c r="Y180" s="4">
        <f t="shared" si="25"/>
        <v>2</v>
      </c>
      <c r="Z180" s="1" t="str">
        <f t="shared" si="26"/>
        <v>COMPLEXIDADE 1</v>
      </c>
    </row>
    <row r="181" spans="1:26" ht="30.75">
      <c r="A181" t="s">
        <v>360</v>
      </c>
      <c r="B181" s="1" t="s">
        <v>1376</v>
      </c>
      <c r="C181" s="4">
        <f>COUNTIF(TAREFAS!B:B,$A181)</f>
        <v>1</v>
      </c>
      <c r="D181" s="4" t="str">
        <f>VLOOKUP($A181,PROJETOS!$B:$Z,4,FALSE)</f>
        <v>Jackson</v>
      </c>
      <c r="E181" s="4">
        <f>VLOOKUP($A181,PROJETOS!$B:$Z,5,FALSE)</f>
        <v>1</v>
      </c>
      <c r="F181" s="79">
        <f>VLOOKUP($A181,PROJETOS!$B:$Z,8,FALSE)</f>
        <v>45950</v>
      </c>
      <c r="G181" s="79">
        <f>VLOOKUP($A181,PROJETOS!$B:$Z,9,FALSE)</f>
        <v>45953</v>
      </c>
      <c r="H181" s="4">
        <v>3</v>
      </c>
      <c r="I181" s="79">
        <f ca="1">VLOOKUP($A181,PROJETOS!$B:$Z,10,FALSE)</f>
        <v>45950</v>
      </c>
      <c r="J181" s="79">
        <f ca="1">VLOOKUP($A181,PROJETOS!$B:$Z,11,FALSE)</f>
        <v>45950</v>
      </c>
      <c r="K181" s="4">
        <v>3</v>
      </c>
      <c r="L181" s="81">
        <f ca="1">VLOOKUP($A181,PROJETOS!$B:$Z,18,FALSE)</f>
        <v>1</v>
      </c>
      <c r="M181" s="4" t="s">
        <v>1361</v>
      </c>
      <c r="N181" s="4" t="s">
        <v>1374</v>
      </c>
      <c r="O181" s="4" t="s">
        <v>1362</v>
      </c>
      <c r="P181" s="4" t="str">
        <f t="shared" si="18"/>
        <v>3</v>
      </c>
      <c r="Q181" s="4" t="str">
        <f t="shared" si="19"/>
        <v>2</v>
      </c>
      <c r="R181" s="4" t="str">
        <f t="shared" si="20"/>
        <v>3</v>
      </c>
      <c r="S181" s="4">
        <f t="shared" si="21"/>
        <v>18</v>
      </c>
      <c r="T181" s="1" t="str">
        <f t="shared" si="22"/>
        <v>PRIORIDADE 1</v>
      </c>
      <c r="U181" s="1" t="s">
        <v>1358</v>
      </c>
      <c r="V181" s="1" t="s">
        <v>1365</v>
      </c>
      <c r="W181" s="4" t="str">
        <f t="shared" si="23"/>
        <v>2</v>
      </c>
      <c r="X181" s="4" t="str">
        <f t="shared" si="24"/>
        <v>3</v>
      </c>
      <c r="Y181" s="4">
        <f t="shared" si="25"/>
        <v>6</v>
      </c>
      <c r="Z181" s="1" t="str">
        <f t="shared" si="26"/>
        <v>COMPLEXIDADE 2</v>
      </c>
    </row>
    <row r="182" spans="1:26" ht="30.75">
      <c r="A182" t="s">
        <v>362</v>
      </c>
      <c r="B182" s="1" t="s">
        <v>1354</v>
      </c>
      <c r="C182" s="4">
        <f>COUNTIF(TAREFAS!B:B,$A182)</f>
        <v>1</v>
      </c>
      <c r="D182" s="4" t="str">
        <f>VLOOKUP($A182,PROJETOS!$B:$Z,4,FALSE)</f>
        <v>Jackson</v>
      </c>
      <c r="E182" s="4">
        <f>VLOOKUP($A182,PROJETOS!$B:$Z,5,FALSE)</f>
        <v>0</v>
      </c>
      <c r="F182" s="79">
        <f>VLOOKUP($A182,PROJETOS!$B:$Z,8,FALSE)</f>
        <v>45957</v>
      </c>
      <c r="G182" s="79">
        <f>VLOOKUP($A182,PROJETOS!$B:$Z,9,FALSE)</f>
        <v>45958</v>
      </c>
      <c r="H182" s="4">
        <v>1</v>
      </c>
      <c r="I182" s="79">
        <f ca="1">VLOOKUP($A182,PROJETOS!$B:$Z,10,FALSE)</f>
        <v>45957</v>
      </c>
      <c r="J182" s="79">
        <f ca="1">VLOOKUP($A182,PROJETOS!$B:$Z,11,FALSE)</f>
        <v>45957</v>
      </c>
      <c r="K182" s="4">
        <v>1</v>
      </c>
      <c r="L182" s="81">
        <f ca="1">VLOOKUP($A182,PROJETOS!$B:$Z,18,FALSE)</f>
        <v>1</v>
      </c>
      <c r="M182" s="4" t="s">
        <v>1355</v>
      </c>
      <c r="N182" s="4" t="s">
        <v>1356</v>
      </c>
      <c r="O182" s="4" t="s">
        <v>1357</v>
      </c>
      <c r="P182" s="4" t="str">
        <f t="shared" si="18"/>
        <v>4</v>
      </c>
      <c r="Q182" s="4" t="str">
        <f t="shared" si="19"/>
        <v>3</v>
      </c>
      <c r="R182" s="4" t="str">
        <f t="shared" si="20"/>
        <v>4</v>
      </c>
      <c r="S182" s="4">
        <f t="shared" si="21"/>
        <v>48</v>
      </c>
      <c r="T182" s="1" t="str">
        <f t="shared" si="22"/>
        <v>PRIORIDADE 2</v>
      </c>
      <c r="U182" s="1" t="s">
        <v>1358</v>
      </c>
      <c r="V182" s="1" t="s">
        <v>1359</v>
      </c>
      <c r="W182" s="4" t="str">
        <f t="shared" si="23"/>
        <v>2</v>
      </c>
      <c r="X182" s="4" t="str">
        <f t="shared" si="24"/>
        <v>2</v>
      </c>
      <c r="Y182" s="4">
        <f t="shared" si="25"/>
        <v>4</v>
      </c>
      <c r="Z182" s="1" t="str">
        <f t="shared" si="26"/>
        <v>COMPLEXIDADE 1</v>
      </c>
    </row>
    <row r="183" spans="1:26" ht="30.75">
      <c r="A183" t="s">
        <v>385</v>
      </c>
      <c r="B183" s="1" t="s">
        <v>1366</v>
      </c>
      <c r="C183" s="4">
        <f>COUNTIF(TAREFAS!B:B,$A183)</f>
        <v>1</v>
      </c>
      <c r="D183" s="4" t="str">
        <f>VLOOKUP($A183,PROJETOS!$B:$Z,4,FALSE)</f>
        <v>Fagner</v>
      </c>
      <c r="E183" s="4">
        <f>VLOOKUP($A183,PROJETOS!$B:$Z,5,FALSE)</f>
        <v>1</v>
      </c>
      <c r="F183" s="79">
        <f>VLOOKUP($A183,PROJETOS!$B:$Z,8,FALSE)</f>
        <v>45960</v>
      </c>
      <c r="G183" s="79">
        <f>VLOOKUP($A183,PROJETOS!$B:$Z,9,FALSE)</f>
        <v>45964</v>
      </c>
      <c r="H183" s="4">
        <v>2</v>
      </c>
      <c r="I183" s="79">
        <f ca="1">VLOOKUP($A183,PROJETOS!$B:$Z,10,FALSE)</f>
        <v>45960</v>
      </c>
      <c r="J183" s="79">
        <f ca="1">VLOOKUP($A183,PROJETOS!$B:$Z,11,FALSE)</f>
        <v>45960</v>
      </c>
      <c r="K183" s="4">
        <v>2</v>
      </c>
      <c r="L183" s="81">
        <f ca="1">VLOOKUP($A183,PROJETOS!$B:$Z,18,FALSE)</f>
        <v>1</v>
      </c>
      <c r="M183" s="4" t="s">
        <v>1367</v>
      </c>
      <c r="N183" s="4" t="s">
        <v>1364</v>
      </c>
      <c r="O183" s="4" t="s">
        <v>1368</v>
      </c>
      <c r="P183" s="4" t="str">
        <f t="shared" si="18"/>
        <v>2</v>
      </c>
      <c r="Q183" s="4" t="str">
        <f t="shared" si="19"/>
        <v>4</v>
      </c>
      <c r="R183" s="4" t="str">
        <f t="shared" si="20"/>
        <v>1</v>
      </c>
      <c r="S183" s="4">
        <f t="shared" si="21"/>
        <v>8</v>
      </c>
      <c r="T183" s="1" t="str">
        <f t="shared" si="22"/>
        <v>PRIORIDADE 1</v>
      </c>
      <c r="U183" s="1" t="s">
        <v>1369</v>
      </c>
      <c r="V183" s="1" t="s">
        <v>1359</v>
      </c>
      <c r="W183" s="4" t="str">
        <f t="shared" si="23"/>
        <v>1</v>
      </c>
      <c r="X183" s="4" t="str">
        <f t="shared" si="24"/>
        <v>2</v>
      </c>
      <c r="Y183" s="4">
        <f t="shared" si="25"/>
        <v>2</v>
      </c>
      <c r="Z183" s="1" t="str">
        <f t="shared" si="26"/>
        <v>COMPLEXIDADE 1</v>
      </c>
    </row>
    <row r="184" spans="1:26" ht="30.75">
      <c r="A184" t="s">
        <v>366</v>
      </c>
      <c r="B184" s="1" t="s">
        <v>1360</v>
      </c>
      <c r="C184" s="4">
        <f>COUNTIF(TAREFAS!B:B,$A184)</f>
        <v>3</v>
      </c>
      <c r="D184" s="4" t="str">
        <f>VLOOKUP($A184,PROJETOS!$B:$Z,4,FALSE)</f>
        <v>Jackson</v>
      </c>
      <c r="E184" s="4">
        <f>VLOOKUP($A184,PROJETOS!$B:$Z,5,FALSE)</f>
        <v>1</v>
      </c>
      <c r="F184" s="79">
        <f>VLOOKUP($A184,PROJETOS!$B:$Z,8,FALSE)</f>
        <v>45959</v>
      </c>
      <c r="G184" s="79">
        <f>VLOOKUP($A184,PROJETOS!$B:$Z,9,FALSE)</f>
        <v>45993</v>
      </c>
      <c r="H184" s="4">
        <v>22</v>
      </c>
      <c r="I184" s="79">
        <f ca="1">VLOOKUP($A184,PROJETOS!$B:$Z,10,FALSE)</f>
        <v>45959</v>
      </c>
      <c r="J184" s="79">
        <f ca="1">VLOOKUP($A184,PROJETOS!$B:$Z,11,FALSE)</f>
        <v>45965</v>
      </c>
      <c r="K184" s="4">
        <v>51</v>
      </c>
      <c r="L184" s="81">
        <f ca="1">VLOOKUP($A184,PROJETOS!$B:$Z,18,FALSE)</f>
        <v>1</v>
      </c>
      <c r="M184" s="4" t="s">
        <v>1361</v>
      </c>
      <c r="N184" s="4" t="s">
        <v>1356</v>
      </c>
      <c r="O184" s="4" t="s">
        <v>1362</v>
      </c>
      <c r="P184" s="4" t="str">
        <f t="shared" si="18"/>
        <v>3</v>
      </c>
      <c r="Q184" s="4" t="str">
        <f t="shared" si="19"/>
        <v>3</v>
      </c>
      <c r="R184" s="4" t="str">
        <f t="shared" si="20"/>
        <v>3</v>
      </c>
      <c r="S184" s="4">
        <f t="shared" si="21"/>
        <v>27</v>
      </c>
      <c r="T184" s="1" t="str">
        <f t="shared" si="22"/>
        <v>PRIORIDADE 2</v>
      </c>
      <c r="U184" s="1" t="s">
        <v>1358</v>
      </c>
      <c r="V184" s="1" t="s">
        <v>1359</v>
      </c>
      <c r="W184" s="4" t="str">
        <f t="shared" si="23"/>
        <v>2</v>
      </c>
      <c r="X184" s="4" t="str">
        <f t="shared" si="24"/>
        <v>2</v>
      </c>
      <c r="Y184" s="4">
        <f t="shared" si="25"/>
        <v>4</v>
      </c>
      <c r="Z184" s="1" t="str">
        <f t="shared" si="26"/>
        <v>COMPLEXIDADE 1</v>
      </c>
    </row>
    <row r="185" spans="1:26" ht="30.75">
      <c r="A185" t="s">
        <v>368</v>
      </c>
      <c r="B185" s="1" t="s">
        <v>1376</v>
      </c>
      <c r="C185" s="4">
        <f>COUNTIF(TAREFAS!B:B,$A185)</f>
        <v>1</v>
      </c>
      <c r="D185" s="4" t="str">
        <f>VLOOKUP($A185,PROJETOS!$B:$Z,4,FALSE)</f>
        <v>Jackson</v>
      </c>
      <c r="E185" s="4">
        <f>VLOOKUP($A185,PROJETOS!$B:$Z,5,FALSE)</f>
        <v>0</v>
      </c>
      <c r="F185" s="79">
        <f>VLOOKUP($A185,PROJETOS!$B:$Z,8,FALSE)</f>
        <v>45961</v>
      </c>
      <c r="G185" s="79">
        <f>VLOOKUP($A185,PROJETOS!$B:$Z,9,FALSE)</f>
        <v>45968</v>
      </c>
      <c r="H185" s="4">
        <v>5</v>
      </c>
      <c r="I185" s="79">
        <f ca="1">VLOOKUP($A185,PROJETOS!$B:$Z,10,FALSE)</f>
        <v>45972</v>
      </c>
      <c r="J185" s="79">
        <f ca="1">VLOOKUP($A185,PROJETOS!$B:$Z,11,FALSE)</f>
        <v>45972</v>
      </c>
      <c r="K185" s="4">
        <v>5</v>
      </c>
      <c r="L185" s="81">
        <f ca="1">VLOOKUP($A185,PROJETOS!$B:$Z,18,FALSE)</f>
        <v>1</v>
      </c>
      <c r="M185" s="4" t="s">
        <v>1361</v>
      </c>
      <c r="N185" s="4" t="s">
        <v>1374</v>
      </c>
      <c r="O185" s="4" t="s">
        <v>1362</v>
      </c>
      <c r="P185" s="4" t="str">
        <f t="shared" si="18"/>
        <v>3</v>
      </c>
      <c r="Q185" s="4" t="str">
        <f t="shared" si="19"/>
        <v>2</v>
      </c>
      <c r="R185" s="4" t="str">
        <f t="shared" si="20"/>
        <v>3</v>
      </c>
      <c r="S185" s="4">
        <f t="shared" si="21"/>
        <v>18</v>
      </c>
      <c r="T185" s="1" t="str">
        <f t="shared" si="22"/>
        <v>PRIORIDADE 1</v>
      </c>
      <c r="U185" s="1" t="s">
        <v>1358</v>
      </c>
      <c r="V185" s="1" t="s">
        <v>1365</v>
      </c>
      <c r="W185" s="4" t="str">
        <f t="shared" si="23"/>
        <v>2</v>
      </c>
      <c r="X185" s="4" t="str">
        <f t="shared" si="24"/>
        <v>3</v>
      </c>
      <c r="Y185" s="4">
        <f t="shared" si="25"/>
        <v>6</v>
      </c>
      <c r="Z185" s="1" t="str">
        <f t="shared" si="26"/>
        <v>COMPLEXIDADE 2</v>
      </c>
    </row>
    <row r="186" spans="1:26" ht="30.75">
      <c r="A186" t="s">
        <v>370</v>
      </c>
      <c r="B186" s="1" t="s">
        <v>1370</v>
      </c>
      <c r="C186" s="4">
        <f>COUNTIF(TAREFAS!B:B,$A186)</f>
        <v>5</v>
      </c>
      <c r="D186" s="4" t="str">
        <f>VLOOKUP($A186,PROJETOS!$B:$Z,4,FALSE)</f>
        <v>João Calheiros</v>
      </c>
      <c r="E186" s="4">
        <f>VLOOKUP($A186,PROJETOS!$B:$Z,5,FALSE)</f>
        <v>1</v>
      </c>
      <c r="F186" s="79">
        <f>VLOOKUP($A186,PROJETOS!$B:$Z,8,FALSE)</f>
        <v>45958</v>
      </c>
      <c r="G186" s="79">
        <f>VLOOKUP($A186,PROJETOS!$B:$Z,9,FALSE)</f>
        <v>46048</v>
      </c>
      <c r="H186" s="4">
        <v>83</v>
      </c>
      <c r="I186" s="79">
        <f ca="1">VLOOKUP($A186,PROJETOS!$B:$Z,10,FALSE)</f>
        <v>45958</v>
      </c>
      <c r="J186" s="79" t="str">
        <f ca="1">VLOOKUP($A186,PROJETOS!$B:$Z,11,FALSE)</f>
        <v>Em andamento</v>
      </c>
      <c r="K186" s="4">
        <v>67</v>
      </c>
      <c r="L186" s="81">
        <f ca="1">VLOOKUP($A186,PROJETOS!$B:$Z,18,FALSE)</f>
        <v>0.8</v>
      </c>
      <c r="M186" s="4" t="s">
        <v>1355</v>
      </c>
      <c r="N186" s="4" t="s">
        <v>1356</v>
      </c>
      <c r="O186" s="4" t="s">
        <v>1362</v>
      </c>
      <c r="P186" s="4" t="str">
        <f t="shared" si="18"/>
        <v>4</v>
      </c>
      <c r="Q186" s="4" t="str">
        <f t="shared" si="19"/>
        <v>3</v>
      </c>
      <c r="R186" s="4" t="str">
        <f t="shared" si="20"/>
        <v>3</v>
      </c>
      <c r="S186" s="4">
        <f t="shared" si="21"/>
        <v>36</v>
      </c>
      <c r="T186" s="1" t="str">
        <f t="shared" si="22"/>
        <v>PRIORIDADE 2</v>
      </c>
      <c r="U186" s="1" t="s">
        <v>1371</v>
      </c>
      <c r="V186" s="1" t="s">
        <v>1372</v>
      </c>
      <c r="W186" s="4" t="str">
        <f t="shared" si="23"/>
        <v>3</v>
      </c>
      <c r="X186" s="4" t="str">
        <f t="shared" si="24"/>
        <v>4</v>
      </c>
      <c r="Y186" s="4">
        <f t="shared" si="25"/>
        <v>12</v>
      </c>
      <c r="Z186" s="1" t="str">
        <f t="shared" si="26"/>
        <v>COMPLEXIDADE 3</v>
      </c>
    </row>
    <row r="187" spans="1:26" ht="30.75">
      <c r="A187" t="s">
        <v>364</v>
      </c>
      <c r="B187" s="1" t="s">
        <v>1366</v>
      </c>
      <c r="C187" s="4">
        <f>COUNTIF(TAREFAS!B:B,$A187)</f>
        <v>1</v>
      </c>
      <c r="D187" s="4" t="str">
        <f>VLOOKUP($A187,PROJETOS!$B:$Z,4,FALSE)</f>
        <v>Fagner</v>
      </c>
      <c r="E187" s="4">
        <f>VLOOKUP($A187,PROJETOS!$B:$Z,5,FALSE)</f>
        <v>1</v>
      </c>
      <c r="F187" s="79">
        <f>VLOOKUP($A187,PROJETOS!$B:$Z,8,FALSE)</f>
        <v>45938</v>
      </c>
      <c r="G187" s="79">
        <f>VLOOKUP($A187,PROJETOS!$B:$Z,9,FALSE)</f>
        <v>45940</v>
      </c>
      <c r="H187" s="4">
        <v>2</v>
      </c>
      <c r="I187" s="79">
        <f ca="1">VLOOKUP($A187,PROJETOS!$B:$Z,10,FALSE)</f>
        <v>45969</v>
      </c>
      <c r="J187" s="79">
        <f ca="1">VLOOKUP($A187,PROJETOS!$B:$Z,11,FALSE)</f>
        <v>45969</v>
      </c>
      <c r="K187" s="4">
        <v>1</v>
      </c>
      <c r="L187" s="81">
        <f ca="1">VLOOKUP($A187,PROJETOS!$B:$Z,18,FALSE)</f>
        <v>1</v>
      </c>
      <c r="M187" s="4" t="s">
        <v>1367</v>
      </c>
      <c r="N187" s="4" t="s">
        <v>1364</v>
      </c>
      <c r="O187" s="4" t="s">
        <v>1368</v>
      </c>
      <c r="P187" s="4" t="str">
        <f t="shared" si="18"/>
        <v>2</v>
      </c>
      <c r="Q187" s="4" t="str">
        <f t="shared" si="19"/>
        <v>4</v>
      </c>
      <c r="R187" s="4" t="str">
        <f t="shared" si="20"/>
        <v>1</v>
      </c>
      <c r="S187" s="4">
        <f t="shared" si="21"/>
        <v>8</v>
      </c>
      <c r="T187" s="1" t="str">
        <f t="shared" si="22"/>
        <v>PRIORIDADE 1</v>
      </c>
      <c r="U187" s="1" t="s">
        <v>1369</v>
      </c>
      <c r="V187" s="1" t="s">
        <v>1359</v>
      </c>
      <c r="W187" s="4" t="str">
        <f t="shared" si="23"/>
        <v>1</v>
      </c>
      <c r="X187" s="4" t="str">
        <f t="shared" si="24"/>
        <v>2</v>
      </c>
      <c r="Y187" s="4">
        <f t="shared" si="25"/>
        <v>2</v>
      </c>
      <c r="Z187" s="1" t="str">
        <f t="shared" si="26"/>
        <v>COMPLEXIDADE 1</v>
      </c>
    </row>
    <row r="188" spans="1:26" ht="30.75">
      <c r="A188" t="s">
        <v>372</v>
      </c>
      <c r="B188" s="1" t="s">
        <v>1366</v>
      </c>
      <c r="C188" s="4">
        <f>COUNTIF(TAREFAS!B:B,$A188)</f>
        <v>1</v>
      </c>
      <c r="D188" s="4" t="str">
        <f>VLOOKUP($A188,PROJETOS!$B:$Z,4,FALSE)</f>
        <v>Fagner</v>
      </c>
      <c r="E188" s="4">
        <f>VLOOKUP($A188,PROJETOS!$B:$Z,5,FALSE)</f>
        <v>1</v>
      </c>
      <c r="F188" s="79">
        <f>VLOOKUP($A188,PROJETOS!$B:$Z,8,FALSE)</f>
        <v>45939</v>
      </c>
      <c r="G188" s="79">
        <f>VLOOKUP($A188,PROJETOS!$B:$Z,9,FALSE)</f>
        <v>45943</v>
      </c>
      <c r="H188" s="4">
        <v>2</v>
      </c>
      <c r="I188" s="79">
        <f ca="1">VLOOKUP($A188,PROJETOS!$B:$Z,10,FALSE)</f>
        <v>45939</v>
      </c>
      <c r="J188" s="79">
        <f ca="1">VLOOKUP($A188,PROJETOS!$B:$Z,11,FALSE)</f>
        <v>45939</v>
      </c>
      <c r="K188" s="4">
        <v>1</v>
      </c>
      <c r="L188" s="81">
        <f ca="1">VLOOKUP($A188,PROJETOS!$B:$Z,18,FALSE)</f>
        <v>1</v>
      </c>
      <c r="M188" s="4" t="s">
        <v>1367</v>
      </c>
      <c r="N188" s="4" t="s">
        <v>1364</v>
      </c>
      <c r="O188" s="4" t="s">
        <v>1368</v>
      </c>
      <c r="P188" s="4" t="str">
        <f t="shared" si="18"/>
        <v>2</v>
      </c>
      <c r="Q188" s="4" t="str">
        <f t="shared" si="19"/>
        <v>4</v>
      </c>
      <c r="R188" s="4" t="str">
        <f t="shared" si="20"/>
        <v>1</v>
      </c>
      <c r="S188" s="4">
        <f t="shared" si="21"/>
        <v>8</v>
      </c>
      <c r="T188" s="1" t="str">
        <f t="shared" si="22"/>
        <v>PRIORIDADE 1</v>
      </c>
      <c r="U188" s="1" t="s">
        <v>1369</v>
      </c>
      <c r="V188" s="1" t="s">
        <v>1359</v>
      </c>
      <c r="W188" s="4" t="str">
        <f t="shared" si="23"/>
        <v>1</v>
      </c>
      <c r="X188" s="4" t="str">
        <f t="shared" si="24"/>
        <v>2</v>
      </c>
      <c r="Y188" s="4">
        <f t="shared" si="25"/>
        <v>2</v>
      </c>
      <c r="Z188" s="1" t="str">
        <f t="shared" si="26"/>
        <v>COMPLEXIDADE 1</v>
      </c>
    </row>
    <row r="189" spans="1:26" ht="30.75">
      <c r="A189" t="s">
        <v>1154</v>
      </c>
      <c r="B189" s="1" t="s">
        <v>1363</v>
      </c>
      <c r="C189" s="4">
        <f>COUNTIF(TAREFAS!B:B,$A189)</f>
        <v>1</v>
      </c>
      <c r="D189" s="4" t="str">
        <f>VLOOKUP($A189,PROJETOS!$B:$Z,4,FALSE)</f>
        <v>Fagner</v>
      </c>
      <c r="E189" s="4">
        <f>VLOOKUP($A189,PROJETOS!$B:$Z,5,FALSE)</f>
        <v>1</v>
      </c>
      <c r="F189" s="79">
        <f>VLOOKUP($A189,PROJETOS!$B:$Z,8,FALSE)</f>
        <v>45940</v>
      </c>
      <c r="G189" s="79">
        <f>VLOOKUP($A189,PROJETOS!$B:$Z,9,FALSE)</f>
        <v>45945</v>
      </c>
      <c r="H189" s="4">
        <v>3</v>
      </c>
      <c r="I189" s="79">
        <f ca="1">VLOOKUP($A189,PROJETOS!$B:$Z,10,FALSE)</f>
        <v>45940</v>
      </c>
      <c r="J189" s="79">
        <f ca="1">VLOOKUP($A189,PROJETOS!$B:$Z,11,FALSE)</f>
        <v>45940</v>
      </c>
      <c r="K189" s="4">
        <v>2</v>
      </c>
      <c r="L189" s="81">
        <f ca="1">VLOOKUP($A189,PROJETOS!$B:$Z,18,FALSE)</f>
        <v>1</v>
      </c>
      <c r="M189" s="4" t="s">
        <v>1361</v>
      </c>
      <c r="N189" s="4" t="s">
        <v>1364</v>
      </c>
      <c r="O189" s="4" t="s">
        <v>1362</v>
      </c>
      <c r="P189" s="4" t="str">
        <f t="shared" si="18"/>
        <v>3</v>
      </c>
      <c r="Q189" s="4" t="str">
        <f t="shared" si="19"/>
        <v>4</v>
      </c>
      <c r="R189" s="4" t="str">
        <f t="shared" si="20"/>
        <v>3</v>
      </c>
      <c r="S189" s="4">
        <f t="shared" si="21"/>
        <v>36</v>
      </c>
      <c r="T189" s="1" t="str">
        <f t="shared" si="22"/>
        <v>PRIORIDADE 2</v>
      </c>
      <c r="U189" s="1" t="s">
        <v>1358</v>
      </c>
      <c r="V189" s="1" t="s">
        <v>1365</v>
      </c>
      <c r="W189" s="4" t="str">
        <f t="shared" si="23"/>
        <v>2</v>
      </c>
      <c r="X189" s="4" t="str">
        <f t="shared" si="24"/>
        <v>3</v>
      </c>
      <c r="Y189" s="4">
        <f t="shared" si="25"/>
        <v>6</v>
      </c>
      <c r="Z189" s="1" t="str">
        <f t="shared" si="26"/>
        <v>COMPLEXIDADE 2</v>
      </c>
    </row>
    <row r="190" spans="1:26" ht="30.75">
      <c r="A190" t="s">
        <v>375</v>
      </c>
      <c r="B190" s="1" t="s">
        <v>1360</v>
      </c>
      <c r="C190" s="4">
        <f>COUNTIF(TAREFAS!B:B,$A190)</f>
        <v>1</v>
      </c>
      <c r="D190" s="4" t="str">
        <f>VLOOKUP($A190,PROJETOS!$B:$Z,4,FALSE)</f>
        <v>Fagner</v>
      </c>
      <c r="E190" s="4">
        <f>VLOOKUP($A190,PROJETOS!$B:$Z,5,FALSE)</f>
        <v>1</v>
      </c>
      <c r="F190" s="79">
        <f>VLOOKUP($A190,PROJETOS!$B:$Z,8,FALSE)</f>
        <v>45943</v>
      </c>
      <c r="G190" s="79">
        <f>VLOOKUP($A190,PROJETOS!$B:$Z,9,FALSE)</f>
        <v>45947</v>
      </c>
      <c r="H190" s="4">
        <v>4</v>
      </c>
      <c r="I190" s="79">
        <f ca="1">VLOOKUP($A190,PROJETOS!$B:$Z,10,FALSE)</f>
        <v>45943</v>
      </c>
      <c r="J190" s="79">
        <f ca="1">VLOOKUP($A190,PROJETOS!$B:$Z,11,FALSE)</f>
        <v>45943</v>
      </c>
      <c r="K190" s="4">
        <v>3</v>
      </c>
      <c r="L190" s="81">
        <f ca="1">VLOOKUP($A190,PROJETOS!$B:$Z,18,FALSE)</f>
        <v>1</v>
      </c>
      <c r="M190" s="4" t="s">
        <v>1361</v>
      </c>
      <c r="N190" s="4" t="s">
        <v>1356</v>
      </c>
      <c r="O190" s="4" t="s">
        <v>1362</v>
      </c>
      <c r="P190" s="4" t="str">
        <f t="shared" si="18"/>
        <v>3</v>
      </c>
      <c r="Q190" s="4" t="str">
        <f t="shared" si="19"/>
        <v>3</v>
      </c>
      <c r="R190" s="4" t="str">
        <f t="shared" si="20"/>
        <v>3</v>
      </c>
      <c r="S190" s="4">
        <f t="shared" si="21"/>
        <v>27</v>
      </c>
      <c r="T190" s="1" t="str">
        <f t="shared" si="22"/>
        <v>PRIORIDADE 2</v>
      </c>
      <c r="U190" s="1" t="s">
        <v>1358</v>
      </c>
      <c r="V190" s="1" t="s">
        <v>1359</v>
      </c>
      <c r="W190" s="4" t="str">
        <f t="shared" si="23"/>
        <v>2</v>
      </c>
      <c r="X190" s="4" t="str">
        <f t="shared" si="24"/>
        <v>2</v>
      </c>
      <c r="Y190" s="4">
        <f t="shared" si="25"/>
        <v>4</v>
      </c>
      <c r="Z190" s="1" t="str">
        <f t="shared" si="26"/>
        <v>COMPLEXIDADE 1</v>
      </c>
    </row>
    <row r="191" spans="1:26" ht="30.75">
      <c r="A191" t="s">
        <v>376</v>
      </c>
      <c r="B191" s="1" t="s">
        <v>1363</v>
      </c>
      <c r="C191" s="4">
        <f>COUNTIF(TAREFAS!B:B,$A191)</f>
        <v>1</v>
      </c>
      <c r="D191" s="4" t="str">
        <f>VLOOKUP($A191,PROJETOS!$B:$Z,4,FALSE)</f>
        <v>Fagner</v>
      </c>
      <c r="E191" s="4">
        <f>VLOOKUP($A191,PROJETOS!$B:$Z,5,FALSE)</f>
        <v>1</v>
      </c>
      <c r="F191" s="79">
        <f>VLOOKUP($A191,PROJETOS!$B:$Z,8,FALSE)</f>
        <v>45945</v>
      </c>
      <c r="G191" s="79">
        <f>VLOOKUP($A191,PROJETOS!$B:$Z,9,FALSE)</f>
        <v>45953</v>
      </c>
      <c r="H191" s="4">
        <v>6</v>
      </c>
      <c r="I191" s="79">
        <f ca="1">VLOOKUP($A191,PROJETOS!$B:$Z,10,FALSE)</f>
        <v>45945</v>
      </c>
      <c r="J191" s="79">
        <f ca="1">VLOOKUP($A191,PROJETOS!$B:$Z,11,FALSE)</f>
        <v>45945</v>
      </c>
      <c r="K191" s="4">
        <v>5</v>
      </c>
      <c r="L191" s="81">
        <f ca="1">VLOOKUP($A191,PROJETOS!$B:$Z,18,FALSE)</f>
        <v>1</v>
      </c>
      <c r="M191" s="4" t="s">
        <v>1361</v>
      </c>
      <c r="N191" s="4" t="s">
        <v>1364</v>
      </c>
      <c r="O191" s="4" t="s">
        <v>1362</v>
      </c>
      <c r="P191" s="4" t="str">
        <f t="shared" si="18"/>
        <v>3</v>
      </c>
      <c r="Q191" s="4" t="str">
        <f t="shared" si="19"/>
        <v>4</v>
      </c>
      <c r="R191" s="4" t="str">
        <f t="shared" si="20"/>
        <v>3</v>
      </c>
      <c r="S191" s="4">
        <f t="shared" si="21"/>
        <v>36</v>
      </c>
      <c r="T191" s="1" t="str">
        <f t="shared" si="22"/>
        <v>PRIORIDADE 2</v>
      </c>
      <c r="U191" s="1" t="s">
        <v>1358</v>
      </c>
      <c r="V191" s="1" t="s">
        <v>1365</v>
      </c>
      <c r="W191" s="4" t="str">
        <f t="shared" si="23"/>
        <v>2</v>
      </c>
      <c r="X191" s="4" t="str">
        <f t="shared" si="24"/>
        <v>3</v>
      </c>
      <c r="Y191" s="4">
        <f t="shared" si="25"/>
        <v>6</v>
      </c>
      <c r="Z191" s="1" t="str">
        <f t="shared" si="26"/>
        <v>COMPLEXIDADE 2</v>
      </c>
    </row>
    <row r="192" spans="1:26" ht="30.75">
      <c r="A192" t="s">
        <v>377</v>
      </c>
      <c r="B192" s="1" t="s">
        <v>1366</v>
      </c>
      <c r="C192" s="4">
        <f>COUNTIF(TAREFAS!B:B,$A192)</f>
        <v>1</v>
      </c>
      <c r="D192" s="4" t="str">
        <f>VLOOKUP($A192,PROJETOS!$B:$Z,4,FALSE)</f>
        <v>Fagner</v>
      </c>
      <c r="E192" s="4">
        <f>VLOOKUP($A192,PROJETOS!$B:$Z,5,FALSE)</f>
        <v>1</v>
      </c>
      <c r="F192" s="79">
        <f>VLOOKUP($A192,PROJETOS!$B:$Z,8,FALSE)</f>
        <v>45947</v>
      </c>
      <c r="G192" s="79">
        <f>VLOOKUP($A192,PROJETOS!$B:$Z,9,FALSE)</f>
        <v>45952</v>
      </c>
      <c r="H192" s="4">
        <v>3</v>
      </c>
      <c r="I192" s="79">
        <f ca="1">VLOOKUP($A192,PROJETOS!$B:$Z,10,FALSE)</f>
        <v>45947</v>
      </c>
      <c r="J192" s="79">
        <f ca="1">VLOOKUP($A192,PROJETOS!$B:$Z,11,FALSE)</f>
        <v>45947</v>
      </c>
      <c r="K192" s="4">
        <v>2</v>
      </c>
      <c r="L192" s="81">
        <f ca="1">VLOOKUP($A192,PROJETOS!$B:$Z,18,FALSE)</f>
        <v>1</v>
      </c>
      <c r="M192" s="4" t="s">
        <v>1367</v>
      </c>
      <c r="N192" s="4" t="s">
        <v>1364</v>
      </c>
      <c r="O192" s="4" t="s">
        <v>1368</v>
      </c>
      <c r="P192" s="4" t="str">
        <f t="shared" si="18"/>
        <v>2</v>
      </c>
      <c r="Q192" s="4" t="str">
        <f t="shared" si="19"/>
        <v>4</v>
      </c>
      <c r="R192" s="4" t="str">
        <f t="shared" si="20"/>
        <v>1</v>
      </c>
      <c r="S192" s="4">
        <f t="shared" si="21"/>
        <v>8</v>
      </c>
      <c r="T192" s="1" t="str">
        <f t="shared" si="22"/>
        <v>PRIORIDADE 1</v>
      </c>
      <c r="U192" s="1" t="s">
        <v>1369</v>
      </c>
      <c r="V192" s="1" t="s">
        <v>1359</v>
      </c>
      <c r="W192" s="4" t="str">
        <f t="shared" si="23"/>
        <v>1</v>
      </c>
      <c r="X192" s="4" t="str">
        <f t="shared" si="24"/>
        <v>2</v>
      </c>
      <c r="Y192" s="4">
        <f t="shared" si="25"/>
        <v>2</v>
      </c>
      <c r="Z192" s="1" t="str">
        <f t="shared" si="26"/>
        <v>COMPLEXIDADE 1</v>
      </c>
    </row>
    <row r="193" spans="1:26" ht="30.75">
      <c r="A193" t="s">
        <v>378</v>
      </c>
      <c r="B193" s="1" t="s">
        <v>1366</v>
      </c>
      <c r="C193" s="4">
        <f>COUNTIF(TAREFAS!B:B,$A193)</f>
        <v>1</v>
      </c>
      <c r="D193" s="4" t="str">
        <f>VLOOKUP($A193,PROJETOS!$B:$Z,4,FALSE)</f>
        <v>Fagner</v>
      </c>
      <c r="E193" s="4">
        <f>VLOOKUP($A193,PROJETOS!$B:$Z,5,FALSE)</f>
        <v>1</v>
      </c>
      <c r="F193" s="79">
        <f>VLOOKUP($A193,PROJETOS!$B:$Z,8,FALSE)</f>
        <v>45950</v>
      </c>
      <c r="G193" s="79">
        <f>VLOOKUP($A193,PROJETOS!$B:$Z,9,FALSE)</f>
        <v>45953</v>
      </c>
      <c r="H193" s="4">
        <v>3</v>
      </c>
      <c r="I193" s="79">
        <f ca="1">VLOOKUP($A193,PROJETOS!$B:$Z,10,FALSE)</f>
        <v>45950</v>
      </c>
      <c r="J193" s="79">
        <f ca="1">VLOOKUP($A193,PROJETOS!$B:$Z,11,FALSE)</f>
        <v>45950</v>
      </c>
      <c r="K193" s="4">
        <v>2</v>
      </c>
      <c r="L193" s="81">
        <f ca="1">VLOOKUP($A193,PROJETOS!$B:$Z,18,FALSE)</f>
        <v>1</v>
      </c>
      <c r="M193" s="4" t="s">
        <v>1367</v>
      </c>
      <c r="N193" s="4" t="s">
        <v>1364</v>
      </c>
      <c r="O193" s="4" t="s">
        <v>1368</v>
      </c>
      <c r="P193" s="4" t="str">
        <f t="shared" si="18"/>
        <v>2</v>
      </c>
      <c r="Q193" s="4" t="str">
        <f t="shared" si="19"/>
        <v>4</v>
      </c>
      <c r="R193" s="4" t="str">
        <f t="shared" si="20"/>
        <v>1</v>
      </c>
      <c r="S193" s="4">
        <f t="shared" si="21"/>
        <v>8</v>
      </c>
      <c r="T193" s="1" t="str">
        <f t="shared" si="22"/>
        <v>PRIORIDADE 1</v>
      </c>
      <c r="U193" s="1" t="s">
        <v>1369</v>
      </c>
      <c r="V193" s="1" t="s">
        <v>1359</v>
      </c>
      <c r="W193" s="4" t="str">
        <f t="shared" si="23"/>
        <v>1</v>
      </c>
      <c r="X193" s="4" t="str">
        <f t="shared" si="24"/>
        <v>2</v>
      </c>
      <c r="Y193" s="4">
        <f t="shared" si="25"/>
        <v>2</v>
      </c>
      <c r="Z193" s="1" t="str">
        <f t="shared" si="26"/>
        <v>COMPLEXIDADE 1</v>
      </c>
    </row>
    <row r="194" spans="1:26" ht="30.75">
      <c r="A194" t="s">
        <v>379</v>
      </c>
      <c r="B194" s="1" t="s">
        <v>1363</v>
      </c>
      <c r="C194" s="4">
        <f>COUNTIF(TAREFAS!B:B,$A194)</f>
        <v>1</v>
      </c>
      <c r="D194" s="4" t="str">
        <f>VLOOKUP($A194,PROJETOS!$B:$Z,4,FALSE)</f>
        <v>Fagner</v>
      </c>
      <c r="E194" s="4">
        <f>VLOOKUP($A194,PROJETOS!$B:$Z,5,FALSE)</f>
        <v>1</v>
      </c>
      <c r="F194" s="79">
        <f>VLOOKUP($A194,PROJETOS!$B:$Z,8,FALSE)</f>
        <v>45952</v>
      </c>
      <c r="G194" s="79">
        <f>VLOOKUP($A194,PROJETOS!$B:$Z,9,FALSE)</f>
        <v>45957</v>
      </c>
      <c r="H194" s="4">
        <v>3</v>
      </c>
      <c r="I194" s="79">
        <f ca="1">VLOOKUP($A194,PROJETOS!$B:$Z,10,FALSE)</f>
        <v>45952</v>
      </c>
      <c r="J194" s="79">
        <f ca="1">VLOOKUP($A194,PROJETOS!$B:$Z,11,FALSE)</f>
        <v>45952</v>
      </c>
      <c r="K194" s="4">
        <v>2</v>
      </c>
      <c r="L194" s="81">
        <f ca="1">VLOOKUP($A194,PROJETOS!$B:$Z,18,FALSE)</f>
        <v>1</v>
      </c>
      <c r="M194" s="4" t="s">
        <v>1361</v>
      </c>
      <c r="N194" s="4" t="s">
        <v>1364</v>
      </c>
      <c r="O194" s="4" t="s">
        <v>1362</v>
      </c>
      <c r="P194" s="4" t="str">
        <f t="shared" si="18"/>
        <v>3</v>
      </c>
      <c r="Q194" s="4" t="str">
        <f t="shared" si="19"/>
        <v>4</v>
      </c>
      <c r="R194" s="4" t="str">
        <f t="shared" si="20"/>
        <v>3</v>
      </c>
      <c r="S194" s="4">
        <f t="shared" si="21"/>
        <v>36</v>
      </c>
      <c r="T194" s="1" t="str">
        <f t="shared" si="22"/>
        <v>PRIORIDADE 2</v>
      </c>
      <c r="U194" s="1" t="s">
        <v>1358</v>
      </c>
      <c r="V194" s="1" t="s">
        <v>1365</v>
      </c>
      <c r="W194" s="4" t="str">
        <f t="shared" si="23"/>
        <v>2</v>
      </c>
      <c r="X194" s="4" t="str">
        <f t="shared" si="24"/>
        <v>3</v>
      </c>
      <c r="Y194" s="4">
        <f t="shared" si="25"/>
        <v>6</v>
      </c>
      <c r="Z194" s="1" t="str">
        <f t="shared" si="26"/>
        <v>COMPLEXIDADE 2</v>
      </c>
    </row>
    <row r="195" spans="1:26" ht="30.75">
      <c r="A195" t="s">
        <v>381</v>
      </c>
      <c r="B195" s="1" t="s">
        <v>1366</v>
      </c>
      <c r="C195" s="4">
        <f>COUNTIF(TAREFAS!B:B,$A195)</f>
        <v>1</v>
      </c>
      <c r="D195" s="4" t="str">
        <f>VLOOKUP($A195,PROJETOS!$B:$Z,4,FALSE)</f>
        <v>Fagner</v>
      </c>
      <c r="E195" s="4">
        <f>VLOOKUP($A195,PROJETOS!$B:$Z,5,FALSE)</f>
        <v>1</v>
      </c>
      <c r="F195" s="79">
        <f>VLOOKUP($A195,PROJETOS!$B:$Z,8,FALSE)</f>
        <v>45954</v>
      </c>
      <c r="G195" s="79">
        <f>VLOOKUP($A195,PROJETOS!$B:$Z,9,FALSE)</f>
        <v>45958</v>
      </c>
      <c r="H195" s="4">
        <v>2</v>
      </c>
      <c r="I195" s="79">
        <f ca="1">VLOOKUP($A195,PROJETOS!$B:$Z,10,FALSE)</f>
        <v>45954</v>
      </c>
      <c r="J195" s="79">
        <f ca="1">VLOOKUP($A195,PROJETOS!$B:$Z,11,FALSE)</f>
        <v>45954</v>
      </c>
      <c r="K195" s="4">
        <v>3</v>
      </c>
      <c r="L195" s="81">
        <f ca="1">VLOOKUP($A195,PROJETOS!$B:$Z,18,FALSE)</f>
        <v>1</v>
      </c>
      <c r="M195" s="4" t="s">
        <v>1367</v>
      </c>
      <c r="N195" s="4" t="s">
        <v>1364</v>
      </c>
      <c r="O195" s="4" t="s">
        <v>1368</v>
      </c>
      <c r="P195" s="4" t="str">
        <f t="shared" ref="P195:P233" si="27">LEFT(M195,1)</f>
        <v>2</v>
      </c>
      <c r="Q195" s="4" t="str">
        <f t="shared" ref="Q195:Q233" si="28">LEFT(N195,1)</f>
        <v>4</v>
      </c>
      <c r="R195" s="4" t="str">
        <f t="shared" ref="R195:R233" si="29">LEFT(O195,1)</f>
        <v>1</v>
      </c>
      <c r="S195" s="4">
        <f t="shared" ref="S195:S233" si="30">P195*Q195*R195</f>
        <v>8</v>
      </c>
      <c r="T195" s="1" t="str">
        <f t="shared" ref="T195:T234" si="31">IF(S195&gt;100,"PRIORIDADE 5",
IF(S195&gt;75,"PRIORIDADE 4",
IF(S195&gt;50,"PRIORIDADE 3",
IF(S195&gt;25,"PRIORIDADE 2",
IF(S195&gt;0,"PRIORIDADE 1","")))))</f>
        <v>PRIORIDADE 1</v>
      </c>
      <c r="U195" s="1" t="s">
        <v>1369</v>
      </c>
      <c r="V195" s="1" t="s">
        <v>1359</v>
      </c>
      <c r="W195" s="4" t="str">
        <f t="shared" ref="W195:W233" si="32">LEFT(U195,1)</f>
        <v>1</v>
      </c>
      <c r="X195" s="4" t="str">
        <f t="shared" ref="X195:X233" si="33">LEFT(V195,1)</f>
        <v>2</v>
      </c>
      <c r="Y195" s="4">
        <f t="shared" ref="Y195:Y233" si="34">W195*X195</f>
        <v>2</v>
      </c>
      <c r="Z195" s="1" t="str">
        <f t="shared" ref="Z195:Z234" si="35">IF(Y195&gt;20,"COMPLEXIDADE 5",
IF(Y195&gt;15,"COMPLEXIDADE 4",
IF(Y195&gt;10,"COMPLEXIDADE 3",
IF(Y195&gt;5,"COMPLEXIDADE 2",
IF(Y195&gt;0,"COMPLEXIDADE 1","")))))</f>
        <v>COMPLEXIDADE 1</v>
      </c>
    </row>
    <row r="196" spans="1:26" ht="30.75">
      <c r="A196" t="s">
        <v>384</v>
      </c>
      <c r="B196" s="1" t="s">
        <v>1376</v>
      </c>
      <c r="C196" s="4">
        <f>COUNTIF(TAREFAS!B:B,$A196)</f>
        <v>1</v>
      </c>
      <c r="D196" s="4" t="str">
        <f>VLOOKUP($A196,PROJETOS!$B:$Z,4,FALSE)</f>
        <v>Fagner</v>
      </c>
      <c r="E196" s="4">
        <f>VLOOKUP($A196,PROJETOS!$B:$Z,5,FALSE)</f>
        <v>1</v>
      </c>
      <c r="F196" s="79">
        <f>VLOOKUP($A196,PROJETOS!$B:$Z,8,FALSE)</f>
        <v>45959</v>
      </c>
      <c r="G196" s="79">
        <f>VLOOKUP($A196,PROJETOS!$B:$Z,9,FALSE)</f>
        <v>45961</v>
      </c>
      <c r="H196" s="4">
        <v>2</v>
      </c>
      <c r="I196" s="79">
        <f ca="1">VLOOKUP($A196,PROJETOS!$B:$Z,10,FALSE)</f>
        <v>45959</v>
      </c>
      <c r="J196" s="79">
        <f ca="1">VLOOKUP($A196,PROJETOS!$B:$Z,11,FALSE)</f>
        <v>45959</v>
      </c>
      <c r="K196" s="4">
        <v>3</v>
      </c>
      <c r="L196" s="81">
        <f ca="1">VLOOKUP($A196,PROJETOS!$B:$Z,18,FALSE)</f>
        <v>1</v>
      </c>
      <c r="M196" s="4" t="s">
        <v>1361</v>
      </c>
      <c r="N196" s="4" t="s">
        <v>1374</v>
      </c>
      <c r="O196" s="4" t="s">
        <v>1362</v>
      </c>
      <c r="P196" s="4" t="str">
        <f t="shared" si="27"/>
        <v>3</v>
      </c>
      <c r="Q196" s="4" t="str">
        <f t="shared" si="28"/>
        <v>2</v>
      </c>
      <c r="R196" s="4" t="str">
        <f t="shared" si="29"/>
        <v>3</v>
      </c>
      <c r="S196" s="4">
        <f t="shared" si="30"/>
        <v>18</v>
      </c>
      <c r="T196" s="1" t="str">
        <f t="shared" si="31"/>
        <v>PRIORIDADE 1</v>
      </c>
      <c r="U196" s="1" t="s">
        <v>1358</v>
      </c>
      <c r="V196" s="1" t="s">
        <v>1365</v>
      </c>
      <c r="W196" s="4" t="str">
        <f t="shared" si="32"/>
        <v>2</v>
      </c>
      <c r="X196" s="4" t="str">
        <f t="shared" si="33"/>
        <v>3</v>
      </c>
      <c r="Y196" s="4">
        <f t="shared" si="34"/>
        <v>6</v>
      </c>
      <c r="Z196" s="1" t="str">
        <f t="shared" si="35"/>
        <v>COMPLEXIDADE 2</v>
      </c>
    </row>
    <row r="197" spans="1:26" ht="30.75">
      <c r="A197" t="s">
        <v>382</v>
      </c>
      <c r="B197" s="1" t="s">
        <v>1370</v>
      </c>
      <c r="C197" s="4">
        <f>COUNTIF(TAREFAS!B:B,$A197)</f>
        <v>1</v>
      </c>
      <c r="D197" s="4" t="str">
        <f>VLOOKUP($A197,PROJETOS!$B:$Z,4,FALSE)</f>
        <v>Fagner</v>
      </c>
      <c r="E197" s="4">
        <f>VLOOKUP($A197,PROJETOS!$B:$Z,5,FALSE)</f>
        <v>1</v>
      </c>
      <c r="F197" s="79">
        <f>VLOOKUP($A197,PROJETOS!$B:$Z,8,FALSE)</f>
        <v>45958</v>
      </c>
      <c r="G197" s="79">
        <f>VLOOKUP($A197,PROJETOS!$B:$Z,9,FALSE)</f>
        <v>45960</v>
      </c>
      <c r="H197" s="4">
        <v>2</v>
      </c>
      <c r="I197" s="79">
        <f ca="1">VLOOKUP($A197,PROJETOS!$B:$Z,10,FALSE)</f>
        <v>45958</v>
      </c>
      <c r="J197" s="79">
        <f ca="1">VLOOKUP($A197,PROJETOS!$B:$Z,11,FALSE)</f>
        <v>45958</v>
      </c>
      <c r="K197" s="4">
        <v>2</v>
      </c>
      <c r="L197" s="81">
        <f ca="1">VLOOKUP($A197,PROJETOS!$B:$Z,18,FALSE)</f>
        <v>1</v>
      </c>
      <c r="M197" s="4" t="s">
        <v>1355</v>
      </c>
      <c r="N197" s="4" t="s">
        <v>1356</v>
      </c>
      <c r="O197" s="4" t="s">
        <v>1362</v>
      </c>
      <c r="P197" s="4" t="str">
        <f t="shared" si="27"/>
        <v>4</v>
      </c>
      <c r="Q197" s="4" t="str">
        <f t="shared" si="28"/>
        <v>3</v>
      </c>
      <c r="R197" s="4" t="str">
        <f t="shared" si="29"/>
        <v>3</v>
      </c>
      <c r="S197" s="4">
        <f t="shared" si="30"/>
        <v>36</v>
      </c>
      <c r="T197" s="1" t="str">
        <f t="shared" si="31"/>
        <v>PRIORIDADE 2</v>
      </c>
      <c r="U197" s="1" t="s">
        <v>1371</v>
      </c>
      <c r="V197" s="1" t="s">
        <v>1372</v>
      </c>
      <c r="W197" s="4" t="str">
        <f t="shared" si="32"/>
        <v>3</v>
      </c>
      <c r="X197" s="4" t="str">
        <f t="shared" si="33"/>
        <v>4</v>
      </c>
      <c r="Y197" s="4">
        <f t="shared" si="34"/>
        <v>12</v>
      </c>
      <c r="Z197" s="1" t="str">
        <f t="shared" si="35"/>
        <v>COMPLEXIDADE 3</v>
      </c>
    </row>
    <row r="198" spans="1:26" ht="30.75">
      <c r="A198" t="s">
        <v>383</v>
      </c>
      <c r="B198" s="1" t="s">
        <v>1354</v>
      </c>
      <c r="C198" s="4">
        <f>COUNTIF(TAREFAS!B:B,$A198)</f>
        <v>1</v>
      </c>
      <c r="D198" s="4" t="str">
        <f>VLOOKUP($A198,PROJETOS!$B:$Z,4,FALSE)</f>
        <v>Fagner</v>
      </c>
      <c r="E198" s="4">
        <f>VLOOKUP($A198,PROJETOS!$B:$Z,5,FALSE)</f>
        <v>1</v>
      </c>
      <c r="F198" s="79">
        <f>VLOOKUP($A198,PROJETOS!$B:$Z,8,FALSE)</f>
        <v>45958</v>
      </c>
      <c r="G198" s="79">
        <f>VLOOKUP($A198,PROJETOS!$B:$Z,9,FALSE)</f>
        <v>45960</v>
      </c>
      <c r="H198" s="4">
        <v>2</v>
      </c>
      <c r="I198" s="79">
        <f ca="1">VLOOKUP($A198,PROJETOS!$B:$Z,10,FALSE)</f>
        <v>45958</v>
      </c>
      <c r="J198" s="79">
        <f ca="1">VLOOKUP($A198,PROJETOS!$B:$Z,11,FALSE)</f>
        <v>45958</v>
      </c>
      <c r="K198" s="4">
        <v>2</v>
      </c>
      <c r="L198" s="81">
        <f ca="1">VLOOKUP($A198,PROJETOS!$B:$Z,18,FALSE)</f>
        <v>1</v>
      </c>
      <c r="M198" s="4" t="s">
        <v>1355</v>
      </c>
      <c r="N198" s="4" t="s">
        <v>1356</v>
      </c>
      <c r="O198" s="4" t="s">
        <v>1357</v>
      </c>
      <c r="P198" s="4" t="str">
        <f t="shared" si="27"/>
        <v>4</v>
      </c>
      <c r="Q198" s="4" t="str">
        <f t="shared" si="28"/>
        <v>3</v>
      </c>
      <c r="R198" s="4" t="str">
        <f t="shared" si="29"/>
        <v>4</v>
      </c>
      <c r="S198" s="4">
        <f t="shared" si="30"/>
        <v>48</v>
      </c>
      <c r="T198" s="1" t="str">
        <f t="shared" si="31"/>
        <v>PRIORIDADE 2</v>
      </c>
      <c r="U198" s="1" t="s">
        <v>1358</v>
      </c>
      <c r="V198" s="1" t="s">
        <v>1359</v>
      </c>
      <c r="W198" s="4" t="str">
        <f t="shared" si="32"/>
        <v>2</v>
      </c>
      <c r="X198" s="4" t="str">
        <f t="shared" si="33"/>
        <v>2</v>
      </c>
      <c r="Y198" s="4">
        <f t="shared" si="34"/>
        <v>4</v>
      </c>
      <c r="Z198" s="1" t="str">
        <f t="shared" si="35"/>
        <v>COMPLEXIDADE 1</v>
      </c>
    </row>
    <row r="199" spans="1:26" ht="30.75">
      <c r="A199" t="s">
        <v>387</v>
      </c>
      <c r="B199" s="1" t="s">
        <v>1363</v>
      </c>
      <c r="C199" s="4">
        <f>COUNTIF(TAREFAS!B:B,$A199)</f>
        <v>1</v>
      </c>
      <c r="D199" s="4" t="str">
        <f>VLOOKUP($A199,PROJETOS!$B:$Z,4,FALSE)</f>
        <v>Fagner</v>
      </c>
      <c r="E199" s="4">
        <f>VLOOKUP($A199,PROJETOS!$B:$Z,5,FALSE)</f>
        <v>1</v>
      </c>
      <c r="F199" s="79">
        <f>VLOOKUP($A199,PROJETOS!$B:$Z,8,FALSE)</f>
        <v>45961</v>
      </c>
      <c r="G199" s="79">
        <f>VLOOKUP($A199,PROJETOS!$B:$Z,9,FALSE)</f>
        <v>45965</v>
      </c>
      <c r="H199" s="4">
        <v>2</v>
      </c>
      <c r="I199" s="79">
        <f ca="1">VLOOKUP($A199,PROJETOS!$B:$Z,10,FALSE)</f>
        <v>45961</v>
      </c>
      <c r="J199" s="79">
        <f ca="1">VLOOKUP($A199,PROJETOS!$B:$Z,11,FALSE)</f>
        <v>45961</v>
      </c>
      <c r="K199" s="4">
        <v>2</v>
      </c>
      <c r="L199" s="81">
        <f ca="1">VLOOKUP($A199,PROJETOS!$B:$Z,18,FALSE)</f>
        <v>1</v>
      </c>
      <c r="M199" s="4" t="s">
        <v>1361</v>
      </c>
      <c r="N199" s="4" t="s">
        <v>1364</v>
      </c>
      <c r="O199" s="4" t="s">
        <v>1362</v>
      </c>
      <c r="P199" s="4" t="str">
        <f t="shared" si="27"/>
        <v>3</v>
      </c>
      <c r="Q199" s="4" t="str">
        <f t="shared" si="28"/>
        <v>4</v>
      </c>
      <c r="R199" s="4" t="str">
        <f t="shared" si="29"/>
        <v>3</v>
      </c>
      <c r="S199" s="4">
        <f t="shared" si="30"/>
        <v>36</v>
      </c>
      <c r="T199" s="1" t="str">
        <f t="shared" si="31"/>
        <v>PRIORIDADE 2</v>
      </c>
      <c r="U199" s="1" t="s">
        <v>1358</v>
      </c>
      <c r="V199" s="1" t="s">
        <v>1365</v>
      </c>
      <c r="W199" s="4" t="str">
        <f t="shared" si="32"/>
        <v>2</v>
      </c>
      <c r="X199" s="4" t="str">
        <f t="shared" si="33"/>
        <v>3</v>
      </c>
      <c r="Y199" s="4">
        <f t="shared" si="34"/>
        <v>6</v>
      </c>
      <c r="Z199" s="1" t="str">
        <f t="shared" si="35"/>
        <v>COMPLEXIDADE 2</v>
      </c>
    </row>
    <row r="200" spans="1:26" ht="30.75">
      <c r="A200" t="s">
        <v>388</v>
      </c>
      <c r="B200" s="1" t="s">
        <v>1354</v>
      </c>
      <c r="C200" s="4">
        <f>COUNTIF(TAREFAS!B:B,$A200)</f>
        <v>1</v>
      </c>
      <c r="D200" s="4" t="str">
        <f>VLOOKUP($A200,PROJETOS!$B:$Z,4,FALSE)</f>
        <v>William Rosa</v>
      </c>
      <c r="E200" s="4">
        <f>VLOOKUP($A200,PROJETOS!$B:$Z,5,FALSE)</f>
        <v>1</v>
      </c>
      <c r="F200" s="79">
        <f>VLOOKUP($A200,PROJETOS!$B:$Z,8,FALSE)</f>
        <v>45972</v>
      </c>
      <c r="G200" s="79">
        <f>VLOOKUP($A200,PROJETOS!$B:$Z,9,FALSE)</f>
        <v>45974</v>
      </c>
      <c r="H200" s="4">
        <v>2</v>
      </c>
      <c r="I200" s="79">
        <f ca="1">VLOOKUP($A200,PROJETOS!$B:$Z,10,FALSE)</f>
        <v>45972</v>
      </c>
      <c r="J200" s="79">
        <f ca="1">VLOOKUP($A200,PROJETOS!$B:$Z,11,FALSE)</f>
        <v>45972</v>
      </c>
      <c r="K200" s="4">
        <v>1</v>
      </c>
      <c r="L200" s="81">
        <f ca="1">VLOOKUP($A200,PROJETOS!$B:$Z,18,FALSE)</f>
        <v>1</v>
      </c>
      <c r="M200" s="4" t="s">
        <v>1355</v>
      </c>
      <c r="N200" s="4" t="s">
        <v>1356</v>
      </c>
      <c r="O200" s="4" t="s">
        <v>1357</v>
      </c>
      <c r="P200" s="4" t="str">
        <f t="shared" si="27"/>
        <v>4</v>
      </c>
      <c r="Q200" s="4" t="str">
        <f t="shared" si="28"/>
        <v>3</v>
      </c>
      <c r="R200" s="4" t="str">
        <f t="shared" si="29"/>
        <v>4</v>
      </c>
      <c r="S200" s="4">
        <f t="shared" si="30"/>
        <v>48</v>
      </c>
      <c r="T200" s="1" t="str">
        <f t="shared" si="31"/>
        <v>PRIORIDADE 2</v>
      </c>
      <c r="U200" s="1" t="s">
        <v>1358</v>
      </c>
      <c r="V200" s="1" t="s">
        <v>1359</v>
      </c>
      <c r="W200" s="4" t="str">
        <f t="shared" si="32"/>
        <v>2</v>
      </c>
      <c r="X200" s="4" t="str">
        <f t="shared" si="33"/>
        <v>2</v>
      </c>
      <c r="Y200" s="4">
        <f t="shared" si="34"/>
        <v>4</v>
      </c>
      <c r="Z200" s="1" t="str">
        <f t="shared" si="35"/>
        <v>COMPLEXIDADE 1</v>
      </c>
    </row>
    <row r="201" spans="1:26" ht="30.75">
      <c r="A201" t="s">
        <v>390</v>
      </c>
      <c r="B201" s="1" t="s">
        <v>1376</v>
      </c>
      <c r="C201" s="4">
        <f>COUNTIF(TAREFAS!B:B,$A201)</f>
        <v>2</v>
      </c>
      <c r="D201" s="4" t="str">
        <f>VLOOKUP($A201,PROJETOS!$B:$Z,4,FALSE)</f>
        <v>Jackson</v>
      </c>
      <c r="E201" s="4">
        <f>VLOOKUP($A201,PROJETOS!$B:$Z,5,FALSE)</f>
        <v>1</v>
      </c>
      <c r="F201" s="79">
        <f>VLOOKUP($A201,PROJETOS!$B:$Z,8,FALSE)</f>
        <v>46001</v>
      </c>
      <c r="G201" s="79">
        <f>VLOOKUP($A201,PROJETOS!$B:$Z,9,FALSE)</f>
        <v>46002</v>
      </c>
      <c r="H201" s="4">
        <v>2</v>
      </c>
      <c r="I201" s="79">
        <f ca="1">VLOOKUP($A201,PROJETOS!$B:$Z,10,FALSE)</f>
        <v>46001</v>
      </c>
      <c r="J201" s="79">
        <f ca="1">VLOOKUP($A201,PROJETOS!$B:$Z,11,FALSE)</f>
        <v>46001</v>
      </c>
      <c r="K201" s="4">
        <v>2</v>
      </c>
      <c r="L201" s="81">
        <f ca="1">VLOOKUP($A201,PROJETOS!$B:$Z,18,FALSE)</f>
        <v>1</v>
      </c>
      <c r="M201" s="4" t="s">
        <v>1361</v>
      </c>
      <c r="N201" s="4" t="s">
        <v>1374</v>
      </c>
      <c r="O201" s="4" t="s">
        <v>1362</v>
      </c>
      <c r="P201" s="4" t="str">
        <f t="shared" si="27"/>
        <v>3</v>
      </c>
      <c r="Q201" s="4" t="str">
        <f t="shared" si="28"/>
        <v>2</v>
      </c>
      <c r="R201" s="4" t="str">
        <f t="shared" si="29"/>
        <v>3</v>
      </c>
      <c r="S201" s="4">
        <f t="shared" si="30"/>
        <v>18</v>
      </c>
      <c r="T201" s="1" t="str">
        <f t="shared" si="31"/>
        <v>PRIORIDADE 1</v>
      </c>
      <c r="U201" s="1" t="s">
        <v>1358</v>
      </c>
      <c r="V201" s="1" t="s">
        <v>1365</v>
      </c>
      <c r="W201" s="4" t="str">
        <f t="shared" si="32"/>
        <v>2</v>
      </c>
      <c r="X201" s="4" t="str">
        <f t="shared" si="33"/>
        <v>3</v>
      </c>
      <c r="Y201" s="4">
        <f t="shared" si="34"/>
        <v>6</v>
      </c>
      <c r="Z201" s="1" t="str">
        <f t="shared" si="35"/>
        <v>COMPLEXIDADE 2</v>
      </c>
    </row>
    <row r="202" spans="1:26" ht="30.75">
      <c r="A202" t="s">
        <v>392</v>
      </c>
      <c r="B202" s="1" t="s">
        <v>1354</v>
      </c>
      <c r="C202" s="4">
        <f>COUNTIF(TAREFAS!B:B,$A202)</f>
        <v>1</v>
      </c>
      <c r="D202" s="4" t="str">
        <f>VLOOKUP($A202,PROJETOS!$B:$Z,4,FALSE)</f>
        <v>William Rosa</v>
      </c>
      <c r="E202" s="4">
        <f>VLOOKUP($A202,PROJETOS!$B:$Z,5,FALSE)</f>
        <v>1</v>
      </c>
      <c r="F202" s="79">
        <f>VLOOKUP($A202,PROJETOS!$B:$Z,8,FALSE)</f>
        <v>46013</v>
      </c>
      <c r="G202" s="79">
        <f>VLOOKUP($A202,PROJETOS!$B:$Z,9,FALSE)</f>
        <v>46041</v>
      </c>
      <c r="H202" s="4">
        <v>20</v>
      </c>
      <c r="I202" s="79">
        <f ca="1">VLOOKUP($A202,PROJETOS!$B:$Z,10,FALSE)</f>
        <v>46013</v>
      </c>
      <c r="J202" s="79" t="str">
        <f ca="1">VLOOKUP($A202,PROJETOS!$B:$Z,11,FALSE)</f>
        <v>Em andamento</v>
      </c>
      <c r="K202" s="4">
        <v>1</v>
      </c>
      <c r="L202" s="81">
        <f ca="1">VLOOKUP($A202,PROJETOS!$B:$Z,18,FALSE)</f>
        <v>0</v>
      </c>
      <c r="M202" s="4" t="s">
        <v>1355</v>
      </c>
      <c r="N202" s="4" t="s">
        <v>1356</v>
      </c>
      <c r="O202" s="4" t="s">
        <v>1357</v>
      </c>
      <c r="P202" s="4" t="str">
        <f t="shared" si="27"/>
        <v>4</v>
      </c>
      <c r="Q202" s="4" t="str">
        <f t="shared" si="28"/>
        <v>3</v>
      </c>
      <c r="R202" s="4" t="str">
        <f t="shared" si="29"/>
        <v>4</v>
      </c>
      <c r="S202" s="4">
        <f t="shared" si="30"/>
        <v>48</v>
      </c>
      <c r="T202" s="1" t="str">
        <f t="shared" si="31"/>
        <v>PRIORIDADE 2</v>
      </c>
      <c r="U202" s="1" t="s">
        <v>1358</v>
      </c>
      <c r="V202" s="1" t="s">
        <v>1359</v>
      </c>
      <c r="W202" s="4" t="str">
        <f t="shared" si="32"/>
        <v>2</v>
      </c>
      <c r="X202" s="4" t="str">
        <f t="shared" si="33"/>
        <v>2</v>
      </c>
      <c r="Y202" s="4">
        <f t="shared" si="34"/>
        <v>4</v>
      </c>
      <c r="Z202" s="1" t="str">
        <f t="shared" si="35"/>
        <v>COMPLEXIDADE 1</v>
      </c>
    </row>
    <row r="203" spans="1:26" ht="30.75">
      <c r="A203" t="s">
        <v>395</v>
      </c>
      <c r="B203" s="1" t="s">
        <v>1366</v>
      </c>
      <c r="C203" s="4">
        <f>COUNTIF(TAREFAS!B:B,$A203)</f>
        <v>1</v>
      </c>
      <c r="D203" s="4" t="str">
        <f>VLOOKUP($A203,PROJETOS!$B:$Z,4,FALSE)</f>
        <v>Fagner</v>
      </c>
      <c r="E203" s="4">
        <f>VLOOKUP($A203,PROJETOS!$B:$Z,5,FALSE)</f>
        <v>1</v>
      </c>
      <c r="F203" s="79">
        <f>VLOOKUP($A203,PROJETOS!$B:$Z,8,FALSE)</f>
        <v>45965</v>
      </c>
      <c r="G203" s="79">
        <f>VLOOKUP($A203,PROJETOS!$B:$Z,9,FALSE)</f>
        <v>45967</v>
      </c>
      <c r="H203" s="4">
        <v>2</v>
      </c>
      <c r="I203" s="79">
        <f ca="1">VLOOKUP($A203,PROJETOS!$B:$Z,10,FALSE)</f>
        <v>45965</v>
      </c>
      <c r="J203" s="79">
        <f ca="1">VLOOKUP($A203,PROJETOS!$B:$Z,11,FALSE)</f>
        <v>45965</v>
      </c>
      <c r="K203" s="4">
        <v>2</v>
      </c>
      <c r="L203" s="81">
        <f ca="1">VLOOKUP($A203,PROJETOS!$B:$Z,18,FALSE)</f>
        <v>1</v>
      </c>
      <c r="M203" s="4" t="s">
        <v>1367</v>
      </c>
      <c r="N203" s="4" t="s">
        <v>1364</v>
      </c>
      <c r="O203" s="4" t="s">
        <v>1368</v>
      </c>
      <c r="P203" s="4" t="str">
        <f t="shared" si="27"/>
        <v>2</v>
      </c>
      <c r="Q203" s="4" t="str">
        <f t="shared" si="28"/>
        <v>4</v>
      </c>
      <c r="R203" s="4" t="str">
        <f t="shared" si="29"/>
        <v>1</v>
      </c>
      <c r="S203" s="4">
        <f t="shared" si="30"/>
        <v>8</v>
      </c>
      <c r="T203" s="1" t="str">
        <f t="shared" si="31"/>
        <v>PRIORIDADE 1</v>
      </c>
      <c r="U203" s="1" t="s">
        <v>1369</v>
      </c>
      <c r="V203" s="1" t="s">
        <v>1359</v>
      </c>
      <c r="W203" s="4" t="str">
        <f t="shared" si="32"/>
        <v>1</v>
      </c>
      <c r="X203" s="4" t="str">
        <f t="shared" si="33"/>
        <v>2</v>
      </c>
      <c r="Y203" s="4">
        <f t="shared" si="34"/>
        <v>2</v>
      </c>
      <c r="Z203" s="1" t="str">
        <f t="shared" si="35"/>
        <v>COMPLEXIDADE 1</v>
      </c>
    </row>
    <row r="204" spans="1:26" ht="30.75">
      <c r="A204" t="s">
        <v>396</v>
      </c>
      <c r="B204" s="1" t="s">
        <v>1366</v>
      </c>
      <c r="C204" s="4">
        <f>COUNTIF(TAREFAS!B:B,$A204)</f>
        <v>1</v>
      </c>
      <c r="D204" s="4" t="str">
        <f>VLOOKUP($A204,PROJETOS!$B:$Z,4,FALSE)</f>
        <v>Fagner</v>
      </c>
      <c r="E204" s="4">
        <f>VLOOKUP($A204,PROJETOS!$B:$Z,5,FALSE)</f>
        <v>1</v>
      </c>
      <c r="F204" s="79">
        <f>VLOOKUP($A204,PROJETOS!$B:$Z,8,FALSE)</f>
        <v>45967</v>
      </c>
      <c r="G204" s="79">
        <f>VLOOKUP($A204,PROJETOS!$B:$Z,9,FALSE)</f>
        <v>45974</v>
      </c>
      <c r="H204" s="4">
        <v>5</v>
      </c>
      <c r="I204" s="79">
        <f ca="1">VLOOKUP($A204,PROJETOS!$B:$Z,10,FALSE)</f>
        <v>45967</v>
      </c>
      <c r="J204" s="79">
        <f ca="1">VLOOKUP($A204,PROJETOS!$B:$Z,11,FALSE)</f>
        <v>45967</v>
      </c>
      <c r="K204" s="4">
        <v>5</v>
      </c>
      <c r="L204" s="81">
        <f ca="1">VLOOKUP($A204,PROJETOS!$B:$Z,18,FALSE)</f>
        <v>1</v>
      </c>
      <c r="M204" s="4" t="s">
        <v>1367</v>
      </c>
      <c r="N204" s="4" t="s">
        <v>1364</v>
      </c>
      <c r="O204" s="4" t="s">
        <v>1368</v>
      </c>
      <c r="P204" s="4" t="str">
        <f t="shared" si="27"/>
        <v>2</v>
      </c>
      <c r="Q204" s="4" t="str">
        <f t="shared" si="28"/>
        <v>4</v>
      </c>
      <c r="R204" s="4" t="str">
        <f t="shared" si="29"/>
        <v>1</v>
      </c>
      <c r="S204" s="4">
        <f t="shared" si="30"/>
        <v>8</v>
      </c>
      <c r="T204" s="1" t="str">
        <f t="shared" si="31"/>
        <v>PRIORIDADE 1</v>
      </c>
      <c r="U204" s="1" t="s">
        <v>1369</v>
      </c>
      <c r="V204" s="1" t="s">
        <v>1359</v>
      </c>
      <c r="W204" s="4" t="str">
        <f t="shared" si="32"/>
        <v>1</v>
      </c>
      <c r="X204" s="4" t="str">
        <f t="shared" si="33"/>
        <v>2</v>
      </c>
      <c r="Y204" s="4">
        <f t="shared" si="34"/>
        <v>2</v>
      </c>
      <c r="Z204" s="1" t="str">
        <f t="shared" si="35"/>
        <v>COMPLEXIDADE 1</v>
      </c>
    </row>
    <row r="205" spans="1:26" ht="30.75">
      <c r="A205" t="s">
        <v>397</v>
      </c>
      <c r="B205" s="1" t="s">
        <v>1366</v>
      </c>
      <c r="C205" s="4">
        <f>COUNTIF(TAREFAS!B:B,$A205)</f>
        <v>1</v>
      </c>
      <c r="D205" s="4" t="str">
        <f>VLOOKUP($A205,PROJETOS!$B:$Z,4,FALSE)</f>
        <v>Fagner</v>
      </c>
      <c r="E205" s="4">
        <f>VLOOKUP($A205,PROJETOS!$B:$Z,5,FALSE)</f>
        <v>1</v>
      </c>
      <c r="F205" s="79">
        <f>VLOOKUP($A205,PROJETOS!$B:$Z,8,FALSE)</f>
        <v>45971</v>
      </c>
      <c r="G205" s="79">
        <f>VLOOKUP($A205,PROJETOS!$B:$Z,9,FALSE)</f>
        <v>45974</v>
      </c>
      <c r="H205" s="4">
        <v>3</v>
      </c>
      <c r="I205" s="79">
        <f ca="1">VLOOKUP($A205,PROJETOS!$B:$Z,10,FALSE)</f>
        <v>45971</v>
      </c>
      <c r="J205" s="79">
        <f ca="1">VLOOKUP($A205,PROJETOS!$B:$Z,11,FALSE)</f>
        <v>45971</v>
      </c>
      <c r="K205" s="4">
        <v>3</v>
      </c>
      <c r="L205" s="81">
        <f ca="1">VLOOKUP($A205,PROJETOS!$B:$Z,18,FALSE)</f>
        <v>1</v>
      </c>
      <c r="M205" s="4" t="s">
        <v>1367</v>
      </c>
      <c r="N205" s="4" t="s">
        <v>1364</v>
      </c>
      <c r="O205" s="4" t="s">
        <v>1368</v>
      </c>
      <c r="P205" s="4" t="str">
        <f t="shared" si="27"/>
        <v>2</v>
      </c>
      <c r="Q205" s="4" t="str">
        <f t="shared" si="28"/>
        <v>4</v>
      </c>
      <c r="R205" s="4" t="str">
        <f t="shared" si="29"/>
        <v>1</v>
      </c>
      <c r="S205" s="4">
        <f t="shared" si="30"/>
        <v>8</v>
      </c>
      <c r="T205" s="1" t="str">
        <f t="shared" si="31"/>
        <v>PRIORIDADE 1</v>
      </c>
      <c r="U205" s="1" t="s">
        <v>1369</v>
      </c>
      <c r="V205" s="1" t="s">
        <v>1359</v>
      </c>
      <c r="W205" s="4" t="str">
        <f t="shared" si="32"/>
        <v>1</v>
      </c>
      <c r="X205" s="4" t="str">
        <f t="shared" si="33"/>
        <v>2</v>
      </c>
      <c r="Y205" s="4">
        <f t="shared" si="34"/>
        <v>2</v>
      </c>
      <c r="Z205" s="1" t="str">
        <f t="shared" si="35"/>
        <v>COMPLEXIDADE 1</v>
      </c>
    </row>
    <row r="206" spans="1:26" ht="30.75">
      <c r="A206" t="s">
        <v>398</v>
      </c>
      <c r="B206" s="1" t="s">
        <v>1366</v>
      </c>
      <c r="C206" s="4">
        <f>COUNTIF(TAREFAS!B:B,$A206)</f>
        <v>1</v>
      </c>
      <c r="D206" s="4" t="str">
        <f>VLOOKUP($A206,PROJETOS!$B:$Z,4,FALSE)</f>
        <v>Fagner</v>
      </c>
      <c r="E206" s="4">
        <f>VLOOKUP($A206,PROJETOS!$B:$Z,5,FALSE)</f>
        <v>1</v>
      </c>
      <c r="F206" s="79">
        <f>VLOOKUP($A206,PROJETOS!$B:$Z,8,FALSE)</f>
        <v>45971</v>
      </c>
      <c r="G206" s="79">
        <f>VLOOKUP($A206,PROJETOS!$B:$Z,9,FALSE)</f>
        <v>45974</v>
      </c>
      <c r="H206" s="4">
        <v>3</v>
      </c>
      <c r="I206" s="79">
        <f ca="1">VLOOKUP($A206,PROJETOS!$B:$Z,10,FALSE)</f>
        <v>45971</v>
      </c>
      <c r="J206" s="79">
        <f ca="1">VLOOKUP($A206,PROJETOS!$B:$Z,11,FALSE)</f>
        <v>45971</v>
      </c>
      <c r="K206" s="4">
        <v>3</v>
      </c>
      <c r="L206" s="81">
        <f ca="1">VLOOKUP($A206,PROJETOS!$B:$Z,18,FALSE)</f>
        <v>1</v>
      </c>
      <c r="M206" s="4" t="s">
        <v>1367</v>
      </c>
      <c r="N206" s="4" t="s">
        <v>1364</v>
      </c>
      <c r="O206" s="4" t="s">
        <v>1368</v>
      </c>
      <c r="P206" s="4" t="str">
        <f t="shared" si="27"/>
        <v>2</v>
      </c>
      <c r="Q206" s="4" t="str">
        <f t="shared" si="28"/>
        <v>4</v>
      </c>
      <c r="R206" s="4" t="str">
        <f t="shared" si="29"/>
        <v>1</v>
      </c>
      <c r="S206" s="4">
        <f t="shared" si="30"/>
        <v>8</v>
      </c>
      <c r="T206" s="1" t="str">
        <f t="shared" si="31"/>
        <v>PRIORIDADE 1</v>
      </c>
      <c r="U206" s="1" t="s">
        <v>1369</v>
      </c>
      <c r="V206" s="1" t="s">
        <v>1359</v>
      </c>
      <c r="W206" s="4" t="str">
        <f t="shared" si="32"/>
        <v>1</v>
      </c>
      <c r="X206" s="4" t="str">
        <f t="shared" si="33"/>
        <v>2</v>
      </c>
      <c r="Y206" s="4">
        <f t="shared" si="34"/>
        <v>2</v>
      </c>
      <c r="Z206" s="1" t="str">
        <f t="shared" si="35"/>
        <v>COMPLEXIDADE 1</v>
      </c>
    </row>
    <row r="207" spans="1:26" ht="30.75">
      <c r="A207" t="s">
        <v>399</v>
      </c>
      <c r="B207" s="1" t="s">
        <v>1366</v>
      </c>
      <c r="C207" s="4">
        <f>COUNTIF(TAREFAS!B:B,$A207)</f>
        <v>1</v>
      </c>
      <c r="D207" s="4" t="str">
        <f>VLOOKUP($A207,PROJETOS!$B:$Z,4,FALSE)</f>
        <v>Fagner</v>
      </c>
      <c r="E207" s="4">
        <f>VLOOKUP($A207,PROJETOS!$B:$Z,5,FALSE)</f>
        <v>1</v>
      </c>
      <c r="F207" s="79">
        <f>VLOOKUP($A207,PROJETOS!$B:$Z,8,FALSE)</f>
        <v>45973</v>
      </c>
      <c r="G207" s="79">
        <f>VLOOKUP($A207,PROJETOS!$B:$Z,9,FALSE)</f>
        <v>45980</v>
      </c>
      <c r="H207" s="4">
        <v>5</v>
      </c>
      <c r="I207" s="79">
        <f ca="1">VLOOKUP($A207,PROJETOS!$B:$Z,10,FALSE)</f>
        <v>45980</v>
      </c>
      <c r="J207" s="79">
        <f ca="1">VLOOKUP($A207,PROJETOS!$B:$Z,11,FALSE)</f>
        <v>45980</v>
      </c>
      <c r="K207" s="4">
        <v>5</v>
      </c>
      <c r="L207" s="81">
        <f ca="1">VLOOKUP($A207,PROJETOS!$B:$Z,18,FALSE)</f>
        <v>1</v>
      </c>
      <c r="M207" s="4" t="s">
        <v>1367</v>
      </c>
      <c r="N207" s="4" t="s">
        <v>1364</v>
      </c>
      <c r="O207" s="4" t="s">
        <v>1368</v>
      </c>
      <c r="P207" s="4" t="str">
        <f t="shared" si="27"/>
        <v>2</v>
      </c>
      <c r="Q207" s="4" t="str">
        <f t="shared" si="28"/>
        <v>4</v>
      </c>
      <c r="R207" s="4" t="str">
        <f t="shared" si="29"/>
        <v>1</v>
      </c>
      <c r="S207" s="4">
        <f t="shared" si="30"/>
        <v>8</v>
      </c>
      <c r="T207" s="1" t="str">
        <f t="shared" si="31"/>
        <v>PRIORIDADE 1</v>
      </c>
      <c r="U207" s="1" t="s">
        <v>1369</v>
      </c>
      <c r="V207" s="1" t="s">
        <v>1359</v>
      </c>
      <c r="W207" s="4" t="str">
        <f t="shared" si="32"/>
        <v>1</v>
      </c>
      <c r="X207" s="4" t="str">
        <f t="shared" si="33"/>
        <v>2</v>
      </c>
      <c r="Y207" s="4">
        <f t="shared" si="34"/>
        <v>2</v>
      </c>
      <c r="Z207" s="1" t="str">
        <f t="shared" si="35"/>
        <v>COMPLEXIDADE 1</v>
      </c>
    </row>
    <row r="208" spans="1:26" ht="30.75">
      <c r="A208" t="s">
        <v>400</v>
      </c>
      <c r="B208" s="1" t="s">
        <v>1354</v>
      </c>
      <c r="C208" s="4">
        <f>COUNTIF(TAREFAS!B:B,$A208)</f>
        <v>1</v>
      </c>
      <c r="D208" s="4" t="str">
        <f>VLOOKUP($A208,PROJETOS!$B:$Z,4,FALSE)</f>
        <v>Fagner</v>
      </c>
      <c r="E208" s="4">
        <f>VLOOKUP($A208,PROJETOS!$B:$Z,5,FALSE)</f>
        <v>1</v>
      </c>
      <c r="F208" s="79">
        <f>VLOOKUP($A208,PROJETOS!$B:$Z,8,FALSE)</f>
        <v>45978</v>
      </c>
      <c r="G208" s="79">
        <f>VLOOKUP($A208,PROJETOS!$B:$Z,9,FALSE)</f>
        <v>45985</v>
      </c>
      <c r="H208" s="4">
        <v>5</v>
      </c>
      <c r="I208" s="79">
        <f ca="1">VLOOKUP($A208,PROJETOS!$B:$Z,10,FALSE)</f>
        <v>45978</v>
      </c>
      <c r="J208" s="79">
        <f ca="1">VLOOKUP($A208,PROJETOS!$B:$Z,11,FALSE)</f>
        <v>45978</v>
      </c>
      <c r="K208" s="4">
        <v>5</v>
      </c>
      <c r="L208" s="81">
        <f ca="1">VLOOKUP($A208,PROJETOS!$B:$Z,18,FALSE)</f>
        <v>1</v>
      </c>
      <c r="M208" s="4" t="s">
        <v>1355</v>
      </c>
      <c r="N208" s="4" t="s">
        <v>1356</v>
      </c>
      <c r="O208" s="4" t="s">
        <v>1357</v>
      </c>
      <c r="P208" s="4" t="str">
        <f t="shared" si="27"/>
        <v>4</v>
      </c>
      <c r="Q208" s="4" t="str">
        <f t="shared" si="28"/>
        <v>3</v>
      </c>
      <c r="R208" s="4" t="str">
        <f t="shared" si="29"/>
        <v>4</v>
      </c>
      <c r="S208" s="4">
        <f t="shared" si="30"/>
        <v>48</v>
      </c>
      <c r="T208" s="1" t="str">
        <f t="shared" si="31"/>
        <v>PRIORIDADE 2</v>
      </c>
      <c r="U208" s="1" t="s">
        <v>1358</v>
      </c>
      <c r="V208" s="1" t="s">
        <v>1359</v>
      </c>
      <c r="W208" s="4" t="str">
        <f t="shared" si="32"/>
        <v>2</v>
      </c>
      <c r="X208" s="4" t="str">
        <f t="shared" si="33"/>
        <v>2</v>
      </c>
      <c r="Y208" s="4">
        <f t="shared" si="34"/>
        <v>4</v>
      </c>
      <c r="Z208" s="1" t="str">
        <f t="shared" si="35"/>
        <v>COMPLEXIDADE 1</v>
      </c>
    </row>
    <row r="209" spans="1:26" ht="30.75">
      <c r="A209" t="s">
        <v>401</v>
      </c>
      <c r="B209" s="1" t="s">
        <v>1354</v>
      </c>
      <c r="C209" s="4">
        <f>COUNTIF(TAREFAS!B:B,$A209)</f>
        <v>1</v>
      </c>
      <c r="D209" s="4" t="str">
        <f>VLOOKUP($A209,PROJETOS!$B:$Z,4,FALSE)</f>
        <v>Fagner</v>
      </c>
      <c r="E209" s="4">
        <f>VLOOKUP($A209,PROJETOS!$B:$Z,5,FALSE)</f>
        <v>1</v>
      </c>
      <c r="F209" s="79">
        <f>VLOOKUP($A209,PROJETOS!$B:$Z,8,FALSE)</f>
        <v>45981</v>
      </c>
      <c r="G209" s="79">
        <f>VLOOKUP($A209,PROJETOS!$B:$Z,9,FALSE)</f>
        <v>45986</v>
      </c>
      <c r="H209" s="4">
        <v>3</v>
      </c>
      <c r="I209" s="79">
        <f ca="1">VLOOKUP($A209,PROJETOS!$B:$Z,10,FALSE)</f>
        <v>45981</v>
      </c>
      <c r="J209" s="79">
        <f ca="1">VLOOKUP($A209,PROJETOS!$B:$Z,11,FALSE)</f>
        <v>45981</v>
      </c>
      <c r="K209" s="4">
        <v>3</v>
      </c>
      <c r="L209" s="81">
        <f ca="1">VLOOKUP($A209,PROJETOS!$B:$Z,18,FALSE)</f>
        <v>1</v>
      </c>
      <c r="M209" s="4" t="s">
        <v>1355</v>
      </c>
      <c r="N209" s="4" t="s">
        <v>1356</v>
      </c>
      <c r="O209" s="4" t="s">
        <v>1357</v>
      </c>
      <c r="P209" s="4" t="str">
        <f t="shared" si="27"/>
        <v>4</v>
      </c>
      <c r="Q209" s="4" t="str">
        <f t="shared" si="28"/>
        <v>3</v>
      </c>
      <c r="R209" s="4" t="str">
        <f t="shared" si="29"/>
        <v>4</v>
      </c>
      <c r="S209" s="4">
        <f t="shared" si="30"/>
        <v>48</v>
      </c>
      <c r="T209" s="1" t="str">
        <f t="shared" si="31"/>
        <v>PRIORIDADE 2</v>
      </c>
      <c r="U209" s="1" t="s">
        <v>1358</v>
      </c>
      <c r="V209" s="1" t="s">
        <v>1359</v>
      </c>
      <c r="W209" s="4" t="str">
        <f t="shared" si="32"/>
        <v>2</v>
      </c>
      <c r="X209" s="4" t="str">
        <f t="shared" si="33"/>
        <v>2</v>
      </c>
      <c r="Y209" s="4">
        <f t="shared" si="34"/>
        <v>4</v>
      </c>
      <c r="Z209" s="1" t="str">
        <f t="shared" si="35"/>
        <v>COMPLEXIDADE 1</v>
      </c>
    </row>
    <row r="210" spans="1:26" ht="30.75">
      <c r="A210" t="s">
        <v>402</v>
      </c>
      <c r="B210" s="1" t="s">
        <v>1363</v>
      </c>
      <c r="C210" s="4">
        <f>COUNTIF(TAREFAS!B:B,$A210)</f>
        <v>1</v>
      </c>
      <c r="D210" s="4" t="str">
        <f>VLOOKUP($A210,PROJETOS!$B:$Z,4,FALSE)</f>
        <v>Fagner</v>
      </c>
      <c r="E210" s="4">
        <f>VLOOKUP($A210,PROJETOS!$B:$Z,5,FALSE)</f>
        <v>1</v>
      </c>
      <c r="F210" s="79">
        <f>VLOOKUP($A210,PROJETOS!$B:$Z,8,FALSE)</f>
        <v>45985</v>
      </c>
      <c r="G210" s="79">
        <f>VLOOKUP($A210,PROJETOS!$B:$Z,9,FALSE)</f>
        <v>45988</v>
      </c>
      <c r="H210" s="4">
        <v>3</v>
      </c>
      <c r="I210" s="79">
        <f ca="1">VLOOKUP($A210,PROJETOS!$B:$Z,10,FALSE)</f>
        <v>45985</v>
      </c>
      <c r="J210" s="79">
        <f ca="1">VLOOKUP($A210,PROJETOS!$B:$Z,11,FALSE)</f>
        <v>45985</v>
      </c>
      <c r="K210" s="4">
        <v>3</v>
      </c>
      <c r="L210" s="81">
        <f ca="1">VLOOKUP($A210,PROJETOS!$B:$Z,18,FALSE)</f>
        <v>1</v>
      </c>
      <c r="M210" s="4" t="s">
        <v>1361</v>
      </c>
      <c r="N210" s="4" t="s">
        <v>1364</v>
      </c>
      <c r="O210" s="4" t="s">
        <v>1362</v>
      </c>
      <c r="P210" s="4" t="str">
        <f t="shared" si="27"/>
        <v>3</v>
      </c>
      <c r="Q210" s="4" t="str">
        <f t="shared" si="28"/>
        <v>4</v>
      </c>
      <c r="R210" s="4" t="str">
        <f t="shared" si="29"/>
        <v>3</v>
      </c>
      <c r="S210" s="4">
        <f t="shared" si="30"/>
        <v>36</v>
      </c>
      <c r="T210" s="1" t="str">
        <f t="shared" si="31"/>
        <v>PRIORIDADE 2</v>
      </c>
      <c r="U210" s="1" t="s">
        <v>1358</v>
      </c>
      <c r="V210" s="1" t="s">
        <v>1365</v>
      </c>
      <c r="W210" s="4" t="str">
        <f t="shared" si="32"/>
        <v>2</v>
      </c>
      <c r="X210" s="4" t="str">
        <f t="shared" si="33"/>
        <v>3</v>
      </c>
      <c r="Y210" s="4">
        <f t="shared" si="34"/>
        <v>6</v>
      </c>
      <c r="Z210" s="1" t="str">
        <f t="shared" si="35"/>
        <v>COMPLEXIDADE 2</v>
      </c>
    </row>
    <row r="211" spans="1:26" ht="30.75">
      <c r="A211" t="s">
        <v>414</v>
      </c>
      <c r="B211" s="1" t="s">
        <v>1354</v>
      </c>
      <c r="C211" s="4">
        <f>COUNTIF(TAREFAS!B:B,$A211)</f>
        <v>1</v>
      </c>
      <c r="D211" s="4" t="str">
        <f>VLOOKUP($A211,PROJETOS!$B:$Z,4,FALSE)</f>
        <v>Fagner</v>
      </c>
      <c r="E211" s="4">
        <f>VLOOKUP($A211,PROJETOS!$B:$Z,5,FALSE)</f>
        <v>1</v>
      </c>
      <c r="F211" s="79">
        <f>VLOOKUP($A211,PROJETOS!$B:$Z,8,FALSE)</f>
        <v>46010</v>
      </c>
      <c r="G211" s="79">
        <f>VLOOKUP($A211,PROJETOS!$B:$Z,9,FALSE)</f>
        <v>46015</v>
      </c>
      <c r="H211" s="4">
        <v>3</v>
      </c>
      <c r="I211" s="79">
        <f ca="1">VLOOKUP($A211,PROJETOS!$B:$Z,10,FALSE)</f>
        <v>46010</v>
      </c>
      <c r="J211" s="79">
        <f ca="1">VLOOKUP($A211,PROJETOS!$B:$Z,11,FALSE)</f>
        <v>46010</v>
      </c>
      <c r="K211" s="4">
        <v>3</v>
      </c>
      <c r="L211" s="81">
        <f ca="1">VLOOKUP($A211,PROJETOS!$B:$Z,18,FALSE)</f>
        <v>1</v>
      </c>
      <c r="M211" s="4" t="s">
        <v>1355</v>
      </c>
      <c r="N211" s="4" t="s">
        <v>1356</v>
      </c>
      <c r="O211" s="4" t="s">
        <v>1357</v>
      </c>
      <c r="P211" s="4" t="str">
        <f t="shared" si="27"/>
        <v>4</v>
      </c>
      <c r="Q211" s="4" t="str">
        <f t="shared" si="28"/>
        <v>3</v>
      </c>
      <c r="R211" s="4" t="str">
        <f t="shared" si="29"/>
        <v>4</v>
      </c>
      <c r="S211" s="4">
        <f t="shared" si="30"/>
        <v>48</v>
      </c>
      <c r="T211" s="1" t="str">
        <f t="shared" si="31"/>
        <v>PRIORIDADE 2</v>
      </c>
      <c r="U211" s="1" t="s">
        <v>1358</v>
      </c>
      <c r="V211" s="1" t="s">
        <v>1359</v>
      </c>
      <c r="W211" s="4" t="str">
        <f t="shared" si="32"/>
        <v>2</v>
      </c>
      <c r="X211" s="4" t="str">
        <f t="shared" si="33"/>
        <v>2</v>
      </c>
      <c r="Y211" s="4">
        <f t="shared" si="34"/>
        <v>4</v>
      </c>
      <c r="Z211" s="1" t="str">
        <f t="shared" si="35"/>
        <v>COMPLEXIDADE 1</v>
      </c>
    </row>
    <row r="212" spans="1:26" ht="30.75">
      <c r="A212" t="s">
        <v>393</v>
      </c>
      <c r="B212" s="1" t="s">
        <v>1354</v>
      </c>
      <c r="C212" s="4">
        <f>COUNTIF(TAREFAS!B:B,$A212)</f>
        <v>4</v>
      </c>
      <c r="D212" s="4" t="str">
        <f>VLOOKUP($A212,PROJETOS!$B:$Z,4,FALSE)</f>
        <v>João Calheiros</v>
      </c>
      <c r="E212" s="4">
        <f>VLOOKUP($A212,PROJETOS!$B:$Z,5,FALSE)</f>
        <v>1</v>
      </c>
      <c r="F212" s="79">
        <f>VLOOKUP($A212,PROJETOS!$B:$Z,8,FALSE)</f>
        <v>45980</v>
      </c>
      <c r="G212" s="79">
        <f>VLOOKUP($A212,PROJETOS!$B:$Z,9,FALSE)</f>
        <v>46036</v>
      </c>
      <c r="H212" s="4">
        <v>39</v>
      </c>
      <c r="I212" s="79">
        <f ca="1">VLOOKUP($A212,PROJETOS!$B:$Z,10,FALSE)</f>
        <v>45980</v>
      </c>
      <c r="J212" s="79">
        <f ca="1">VLOOKUP($A212,PROJETOS!$B:$Z,11,FALSE)</f>
        <v>46027</v>
      </c>
      <c r="K212" s="4">
        <v>40</v>
      </c>
      <c r="L212" s="81">
        <f ca="1">VLOOKUP($A212,PROJETOS!$B:$Z,18,FALSE)</f>
        <v>1</v>
      </c>
      <c r="M212" s="4" t="s">
        <v>1355</v>
      </c>
      <c r="N212" s="4" t="s">
        <v>1356</v>
      </c>
      <c r="O212" s="4" t="s">
        <v>1357</v>
      </c>
      <c r="P212" s="4" t="str">
        <f t="shared" si="27"/>
        <v>4</v>
      </c>
      <c r="Q212" s="4" t="str">
        <f t="shared" si="28"/>
        <v>3</v>
      </c>
      <c r="R212" s="4" t="str">
        <f t="shared" si="29"/>
        <v>4</v>
      </c>
      <c r="S212" s="4">
        <f t="shared" si="30"/>
        <v>48</v>
      </c>
      <c r="T212" s="1" t="str">
        <f t="shared" si="31"/>
        <v>PRIORIDADE 2</v>
      </c>
      <c r="U212" s="1" t="s">
        <v>1358</v>
      </c>
      <c r="V212" s="1" t="s">
        <v>1359</v>
      </c>
      <c r="W212" s="4" t="str">
        <f t="shared" si="32"/>
        <v>2</v>
      </c>
      <c r="X212" s="4" t="str">
        <f t="shared" si="33"/>
        <v>2</v>
      </c>
      <c r="Y212" s="4">
        <f t="shared" si="34"/>
        <v>4</v>
      </c>
      <c r="Z212" s="1" t="str">
        <f t="shared" si="35"/>
        <v>COMPLEXIDADE 1</v>
      </c>
    </row>
    <row r="213" spans="1:26" ht="30.75">
      <c r="A213" t="s">
        <v>412</v>
      </c>
      <c r="B213" s="1" t="s">
        <v>1354</v>
      </c>
      <c r="C213" s="4">
        <f>COUNTIF(TAREFAS!B:B,$A213)</f>
        <v>1</v>
      </c>
      <c r="D213" s="4" t="str">
        <f>VLOOKUP($A213,PROJETOS!$B:$Z,4,FALSE)</f>
        <v>Fagner</v>
      </c>
      <c r="E213" s="4">
        <f>VLOOKUP($A213,PROJETOS!$B:$Z,5,FALSE)</f>
        <v>1</v>
      </c>
      <c r="F213" s="79">
        <f>VLOOKUP($A213,PROJETOS!$B:$Z,8,FALSE)</f>
        <v>46002</v>
      </c>
      <c r="G213" s="79">
        <f>VLOOKUP($A213,PROJETOS!$B:$Z,9,FALSE)</f>
        <v>46007</v>
      </c>
      <c r="H213" s="4">
        <v>3</v>
      </c>
      <c r="I213" s="79">
        <f ca="1">VLOOKUP($A213,PROJETOS!$B:$Z,10,FALSE)</f>
        <v>46002</v>
      </c>
      <c r="J213" s="79">
        <f ca="1">VLOOKUP($A213,PROJETOS!$B:$Z,11,FALSE)</f>
        <v>46002</v>
      </c>
      <c r="K213" s="4">
        <v>3</v>
      </c>
      <c r="L213" s="81">
        <f ca="1">VLOOKUP($A213,PROJETOS!$B:$Z,18,FALSE)</f>
        <v>1</v>
      </c>
      <c r="M213" s="4" t="s">
        <v>1355</v>
      </c>
      <c r="N213" s="4" t="s">
        <v>1356</v>
      </c>
      <c r="O213" s="4" t="s">
        <v>1357</v>
      </c>
      <c r="P213" s="4" t="str">
        <f t="shared" si="27"/>
        <v>4</v>
      </c>
      <c r="Q213" s="4" t="str">
        <f t="shared" si="28"/>
        <v>3</v>
      </c>
      <c r="R213" s="4" t="str">
        <f t="shared" si="29"/>
        <v>4</v>
      </c>
      <c r="S213" s="4">
        <f t="shared" si="30"/>
        <v>48</v>
      </c>
      <c r="T213" s="1" t="str">
        <f t="shared" si="31"/>
        <v>PRIORIDADE 2</v>
      </c>
      <c r="U213" s="1" t="s">
        <v>1358</v>
      </c>
      <c r="V213" s="1" t="s">
        <v>1359</v>
      </c>
      <c r="W213" s="4" t="str">
        <f t="shared" si="32"/>
        <v>2</v>
      </c>
      <c r="X213" s="4" t="str">
        <f t="shared" si="33"/>
        <v>2</v>
      </c>
      <c r="Y213" s="4">
        <f t="shared" si="34"/>
        <v>4</v>
      </c>
      <c r="Z213" s="1" t="str">
        <f t="shared" si="35"/>
        <v>COMPLEXIDADE 1</v>
      </c>
    </row>
    <row r="214" spans="1:26" ht="30.75">
      <c r="A214" t="s">
        <v>410</v>
      </c>
      <c r="B214" s="1" t="s">
        <v>1366</v>
      </c>
      <c r="C214" s="4">
        <f>COUNTIF(TAREFAS!B:B,$A214)</f>
        <v>1</v>
      </c>
      <c r="D214" s="4" t="str">
        <f>VLOOKUP($A214,PROJETOS!$B:$Z,4,FALSE)</f>
        <v>Fagner</v>
      </c>
      <c r="E214" s="4">
        <f>VLOOKUP($A214,PROJETOS!$B:$Z,5,FALSE)</f>
        <v>1</v>
      </c>
      <c r="F214" s="79">
        <f>VLOOKUP($A214,PROJETOS!$B:$Z,8,FALSE)</f>
        <v>46001</v>
      </c>
      <c r="G214" s="79">
        <f>VLOOKUP($A214,PROJETOS!$B:$Z,9,FALSE)</f>
        <v>46003</v>
      </c>
      <c r="H214" s="4">
        <v>2</v>
      </c>
      <c r="I214" s="79">
        <f ca="1">VLOOKUP($A214,PROJETOS!$B:$Z,10,FALSE)</f>
        <v>46001</v>
      </c>
      <c r="J214" s="79">
        <f ca="1">VLOOKUP($A214,PROJETOS!$B:$Z,11,FALSE)</f>
        <v>46001</v>
      </c>
      <c r="K214" s="4">
        <v>2</v>
      </c>
      <c r="L214" s="81">
        <f ca="1">VLOOKUP($A214,PROJETOS!$B:$Z,18,FALSE)</f>
        <v>1</v>
      </c>
      <c r="M214" s="4" t="s">
        <v>1367</v>
      </c>
      <c r="N214" s="4" t="s">
        <v>1364</v>
      </c>
      <c r="O214" s="4" t="s">
        <v>1368</v>
      </c>
      <c r="P214" s="4" t="str">
        <f t="shared" si="27"/>
        <v>2</v>
      </c>
      <c r="Q214" s="4" t="str">
        <f t="shared" si="28"/>
        <v>4</v>
      </c>
      <c r="R214" s="4" t="str">
        <f t="shared" si="29"/>
        <v>1</v>
      </c>
      <c r="S214" s="4">
        <f t="shared" si="30"/>
        <v>8</v>
      </c>
      <c r="T214" s="1" t="str">
        <f t="shared" si="31"/>
        <v>PRIORIDADE 1</v>
      </c>
      <c r="U214" s="1" t="s">
        <v>1369</v>
      </c>
      <c r="V214" s="1" t="s">
        <v>1359</v>
      </c>
      <c r="W214" s="4" t="str">
        <f t="shared" si="32"/>
        <v>1</v>
      </c>
      <c r="X214" s="4" t="str">
        <f t="shared" si="33"/>
        <v>2</v>
      </c>
      <c r="Y214" s="4">
        <f t="shared" si="34"/>
        <v>2</v>
      </c>
      <c r="Z214" s="1" t="str">
        <f t="shared" si="35"/>
        <v>COMPLEXIDADE 1</v>
      </c>
    </row>
    <row r="215" spans="1:26" ht="30.75">
      <c r="A215" t="s">
        <v>411</v>
      </c>
      <c r="B215" s="1" t="s">
        <v>1366</v>
      </c>
      <c r="C215" s="4">
        <f>COUNTIF(TAREFAS!B:B,$A215)</f>
        <v>3</v>
      </c>
      <c r="D215" s="4" t="str">
        <f>VLOOKUP($A215,PROJETOS!$B:$Z,4,FALSE)</f>
        <v>Fagner</v>
      </c>
      <c r="E215" s="4">
        <f>VLOOKUP($A215,PROJETOS!$B:$Z,5,FALSE)</f>
        <v>1</v>
      </c>
      <c r="F215" s="79">
        <f>VLOOKUP($A215,PROJETOS!$B:$Z,8,FALSE)</f>
        <v>46001</v>
      </c>
      <c r="G215" s="79">
        <f>VLOOKUP($A215,PROJETOS!$B:$Z,9,FALSE)</f>
        <v>46132</v>
      </c>
      <c r="H215" s="4">
        <v>4</v>
      </c>
      <c r="I215" s="79">
        <f ca="1">VLOOKUP($A215,PROJETOS!$B:$Z,10,FALSE)</f>
        <v>46001</v>
      </c>
      <c r="J215" s="79">
        <f ca="1">VLOOKUP($A215,PROJETOS!$B:$Z,11,FALSE)</f>
        <v>46129</v>
      </c>
      <c r="K215" s="4">
        <v>4</v>
      </c>
      <c r="L215" s="81">
        <f ca="1">VLOOKUP($A215,PROJETOS!$B:$Z,18,FALSE)</f>
        <v>1</v>
      </c>
      <c r="M215" s="4" t="s">
        <v>1367</v>
      </c>
      <c r="N215" s="4" t="s">
        <v>1364</v>
      </c>
      <c r="O215" s="4" t="s">
        <v>1368</v>
      </c>
      <c r="P215" s="4" t="str">
        <f t="shared" si="27"/>
        <v>2</v>
      </c>
      <c r="Q215" s="4" t="str">
        <f t="shared" si="28"/>
        <v>4</v>
      </c>
      <c r="R215" s="4" t="str">
        <f t="shared" si="29"/>
        <v>1</v>
      </c>
      <c r="S215" s="4">
        <f t="shared" si="30"/>
        <v>8</v>
      </c>
      <c r="T215" s="1" t="str">
        <f t="shared" si="31"/>
        <v>PRIORIDADE 1</v>
      </c>
      <c r="U215" s="1" t="s">
        <v>1369</v>
      </c>
      <c r="V215" s="1" t="s">
        <v>1359</v>
      </c>
      <c r="W215" s="4" t="str">
        <f t="shared" si="32"/>
        <v>1</v>
      </c>
      <c r="X215" s="4" t="str">
        <f t="shared" si="33"/>
        <v>2</v>
      </c>
      <c r="Y215" s="4">
        <f t="shared" si="34"/>
        <v>2</v>
      </c>
      <c r="Z215" s="1" t="str">
        <f t="shared" si="35"/>
        <v>COMPLEXIDADE 1</v>
      </c>
    </row>
    <row r="216" spans="1:26" ht="30.75">
      <c r="A216" t="s">
        <v>405</v>
      </c>
      <c r="B216" s="1" t="s">
        <v>1354</v>
      </c>
      <c r="C216" s="4">
        <f>COUNTIF(TAREFAS!B:B,$A216)</f>
        <v>2</v>
      </c>
      <c r="D216" s="4" t="str">
        <f>VLOOKUP($A216,PROJETOS!$B:$Z,4,FALSE)</f>
        <v>Fagner</v>
      </c>
      <c r="E216" s="4">
        <f>VLOOKUP($A216,PROJETOS!$B:$Z,5,FALSE)</f>
        <v>1</v>
      </c>
      <c r="F216" s="79">
        <f>VLOOKUP($A216,PROJETOS!$B:$Z,8,FALSE)</f>
        <v>45988</v>
      </c>
      <c r="G216" s="79">
        <f>VLOOKUP($A216,PROJETOS!$B:$Z,9,FALSE)</f>
        <v>46051</v>
      </c>
      <c r="H216" s="4">
        <v>13</v>
      </c>
      <c r="I216" s="79">
        <f ca="1">VLOOKUP($A216,PROJETOS!$B:$Z,10,FALSE)</f>
        <v>45988</v>
      </c>
      <c r="J216" s="79">
        <f ca="1">VLOOKUP($A216,PROJETOS!$B:$Z,11,FALSE)</f>
        <v>46041</v>
      </c>
      <c r="K216" s="4">
        <v>13</v>
      </c>
      <c r="L216" s="81">
        <f ca="1">VLOOKUP($A216,PROJETOS!$B:$Z,18,FALSE)</f>
        <v>1</v>
      </c>
      <c r="M216" s="4" t="s">
        <v>1355</v>
      </c>
      <c r="N216" s="4" t="s">
        <v>1356</v>
      </c>
      <c r="O216" s="4" t="s">
        <v>1357</v>
      </c>
      <c r="P216" s="4" t="str">
        <f t="shared" si="27"/>
        <v>4</v>
      </c>
      <c r="Q216" s="4" t="str">
        <f t="shared" si="28"/>
        <v>3</v>
      </c>
      <c r="R216" s="4" t="str">
        <f t="shared" si="29"/>
        <v>4</v>
      </c>
      <c r="S216" s="4">
        <f t="shared" si="30"/>
        <v>48</v>
      </c>
      <c r="T216" s="1" t="str">
        <f t="shared" si="31"/>
        <v>PRIORIDADE 2</v>
      </c>
      <c r="U216" s="1" t="s">
        <v>1358</v>
      </c>
      <c r="V216" s="1" t="s">
        <v>1359</v>
      </c>
      <c r="W216" s="4" t="str">
        <f t="shared" si="32"/>
        <v>2</v>
      </c>
      <c r="X216" s="4" t="str">
        <f t="shared" si="33"/>
        <v>2</v>
      </c>
      <c r="Y216" s="4">
        <f t="shared" si="34"/>
        <v>4</v>
      </c>
      <c r="Z216" s="1" t="str">
        <f t="shared" si="35"/>
        <v>COMPLEXIDADE 1</v>
      </c>
    </row>
    <row r="217" spans="1:26" ht="30.75">
      <c r="A217" t="s">
        <v>407</v>
      </c>
      <c r="B217" s="1" t="s">
        <v>1363</v>
      </c>
      <c r="C217" s="4">
        <f>COUNTIF(TAREFAS!B:B,$A217)</f>
        <v>1</v>
      </c>
      <c r="D217" s="4" t="str">
        <f>VLOOKUP($A217,PROJETOS!$B:$Z,4,FALSE)</f>
        <v>Fagner</v>
      </c>
      <c r="E217" s="4">
        <f>VLOOKUP($A217,PROJETOS!$B:$Z,5,FALSE)</f>
        <v>1</v>
      </c>
      <c r="F217" s="79">
        <f>VLOOKUP($A217,PROJETOS!$B:$Z,8,FALSE)</f>
        <v>45992</v>
      </c>
      <c r="G217" s="79">
        <f>VLOOKUP($A217,PROJETOS!$B:$Z,9,FALSE)</f>
        <v>45994</v>
      </c>
      <c r="H217" s="4">
        <v>2</v>
      </c>
      <c r="I217" s="79">
        <f ca="1">VLOOKUP($A217,PROJETOS!$B:$Z,10,FALSE)</f>
        <v>45992</v>
      </c>
      <c r="J217" s="79">
        <f ca="1">VLOOKUP($A217,PROJETOS!$B:$Z,11,FALSE)</f>
        <v>45992</v>
      </c>
      <c r="K217" s="4">
        <v>2</v>
      </c>
      <c r="L217" s="81">
        <f ca="1">VLOOKUP($A217,PROJETOS!$B:$Z,18,FALSE)</f>
        <v>1</v>
      </c>
      <c r="M217" s="4" t="s">
        <v>1361</v>
      </c>
      <c r="N217" s="4" t="s">
        <v>1364</v>
      </c>
      <c r="O217" s="4" t="s">
        <v>1362</v>
      </c>
      <c r="P217" s="4" t="str">
        <f t="shared" si="27"/>
        <v>3</v>
      </c>
      <c r="Q217" s="4" t="str">
        <f t="shared" si="28"/>
        <v>4</v>
      </c>
      <c r="R217" s="4" t="str">
        <f t="shared" si="29"/>
        <v>3</v>
      </c>
      <c r="S217" s="4">
        <f t="shared" si="30"/>
        <v>36</v>
      </c>
      <c r="T217" s="1" t="str">
        <f t="shared" si="31"/>
        <v>PRIORIDADE 2</v>
      </c>
      <c r="U217" s="1" t="s">
        <v>1358</v>
      </c>
      <c r="V217" s="1" t="s">
        <v>1365</v>
      </c>
      <c r="W217" s="4" t="str">
        <f t="shared" si="32"/>
        <v>2</v>
      </c>
      <c r="X217" s="4" t="str">
        <f t="shared" si="33"/>
        <v>3</v>
      </c>
      <c r="Y217" s="4">
        <f t="shared" si="34"/>
        <v>6</v>
      </c>
      <c r="Z217" s="1" t="str">
        <f t="shared" si="35"/>
        <v>COMPLEXIDADE 2</v>
      </c>
    </row>
    <row r="218" spans="1:26" ht="30.75">
      <c r="A218" t="s">
        <v>408</v>
      </c>
      <c r="B218" s="1" t="s">
        <v>1366</v>
      </c>
      <c r="C218" s="4">
        <f>COUNTIF(TAREFAS!B:B,$A218)</f>
        <v>1</v>
      </c>
      <c r="D218" s="4" t="str">
        <f>VLOOKUP($A218,PROJETOS!$B:$Z,4,FALSE)</f>
        <v>Fagner</v>
      </c>
      <c r="E218" s="4">
        <f>VLOOKUP($A218,PROJETOS!$B:$Z,5,FALSE)</f>
        <v>1</v>
      </c>
      <c r="F218" s="79">
        <f>VLOOKUP($A218,PROJETOS!$B:$Z,8,FALSE)</f>
        <v>45992</v>
      </c>
      <c r="G218" s="79">
        <f>VLOOKUP($A218,PROJETOS!$B:$Z,9,FALSE)</f>
        <v>45994</v>
      </c>
      <c r="H218" s="4">
        <v>2</v>
      </c>
      <c r="I218" s="79">
        <f ca="1">VLOOKUP($A218,PROJETOS!$B:$Z,10,FALSE)</f>
        <v>45992</v>
      </c>
      <c r="J218" s="79">
        <f ca="1">VLOOKUP($A218,PROJETOS!$B:$Z,11,FALSE)</f>
        <v>45992</v>
      </c>
      <c r="K218" s="4">
        <v>2</v>
      </c>
      <c r="L218" s="81">
        <f ca="1">VLOOKUP($A218,PROJETOS!$B:$Z,18,FALSE)</f>
        <v>1</v>
      </c>
      <c r="M218" s="4" t="s">
        <v>1367</v>
      </c>
      <c r="N218" s="4" t="s">
        <v>1364</v>
      </c>
      <c r="O218" s="4" t="s">
        <v>1368</v>
      </c>
      <c r="P218" s="4" t="str">
        <f t="shared" si="27"/>
        <v>2</v>
      </c>
      <c r="Q218" s="4" t="str">
        <f t="shared" si="28"/>
        <v>4</v>
      </c>
      <c r="R218" s="4" t="str">
        <f t="shared" si="29"/>
        <v>1</v>
      </c>
      <c r="S218" s="4">
        <f t="shared" si="30"/>
        <v>8</v>
      </c>
      <c r="T218" s="1" t="str">
        <f t="shared" si="31"/>
        <v>PRIORIDADE 1</v>
      </c>
      <c r="U218" s="1" t="s">
        <v>1369</v>
      </c>
      <c r="V218" s="1" t="s">
        <v>1359</v>
      </c>
      <c r="W218" s="4" t="str">
        <f t="shared" si="32"/>
        <v>1</v>
      </c>
      <c r="X218" s="4" t="str">
        <f t="shared" si="33"/>
        <v>2</v>
      </c>
      <c r="Y218" s="4">
        <f t="shared" si="34"/>
        <v>2</v>
      </c>
      <c r="Z218" s="1" t="str">
        <f t="shared" si="35"/>
        <v>COMPLEXIDADE 1</v>
      </c>
    </row>
    <row r="219" spans="1:26" ht="30.75">
      <c r="A219" t="s">
        <v>403</v>
      </c>
      <c r="B219" s="1" t="s">
        <v>1354</v>
      </c>
      <c r="C219" s="4">
        <f>COUNTIF(TAREFAS!B:B,$A219)</f>
        <v>1</v>
      </c>
      <c r="D219" s="4" t="str">
        <f>VLOOKUP($A219,PROJETOS!$B:$Z,4,FALSE)</f>
        <v>Fagner</v>
      </c>
      <c r="E219" s="4">
        <f>VLOOKUP($A219,PROJETOS!$B:$Z,5,FALSE)</f>
        <v>1</v>
      </c>
      <c r="F219" s="79">
        <f>VLOOKUP($A219,PROJETOS!$B:$Z,8,FALSE)</f>
        <v>45985</v>
      </c>
      <c r="G219" s="79">
        <f>VLOOKUP($A219,PROJETOS!$B:$Z,9,FALSE)</f>
        <v>45988</v>
      </c>
      <c r="H219" s="4">
        <v>3</v>
      </c>
      <c r="I219" s="79">
        <f ca="1">VLOOKUP($A219,PROJETOS!$B:$Z,10,FALSE)</f>
        <v>45985</v>
      </c>
      <c r="J219" s="79">
        <f ca="1">VLOOKUP($A219,PROJETOS!$B:$Z,11,FALSE)</f>
        <v>45985</v>
      </c>
      <c r="K219" s="4">
        <v>3</v>
      </c>
      <c r="L219" s="81">
        <f ca="1">VLOOKUP($A219,PROJETOS!$B:$Z,18,FALSE)</f>
        <v>1</v>
      </c>
      <c r="M219" s="4" t="s">
        <v>1355</v>
      </c>
      <c r="N219" s="4" t="s">
        <v>1356</v>
      </c>
      <c r="O219" s="4" t="s">
        <v>1357</v>
      </c>
      <c r="P219" s="4" t="str">
        <f t="shared" si="27"/>
        <v>4</v>
      </c>
      <c r="Q219" s="4" t="str">
        <f t="shared" si="28"/>
        <v>3</v>
      </c>
      <c r="R219" s="4" t="str">
        <f t="shared" si="29"/>
        <v>4</v>
      </c>
      <c r="S219" s="4">
        <f t="shared" si="30"/>
        <v>48</v>
      </c>
      <c r="T219" s="1" t="str">
        <f t="shared" si="31"/>
        <v>PRIORIDADE 2</v>
      </c>
      <c r="U219" s="1" t="s">
        <v>1358</v>
      </c>
      <c r="V219" s="1" t="s">
        <v>1359</v>
      </c>
      <c r="W219" s="4" t="str">
        <f t="shared" si="32"/>
        <v>2</v>
      </c>
      <c r="X219" s="4" t="str">
        <f t="shared" si="33"/>
        <v>2</v>
      </c>
      <c r="Y219" s="4">
        <f t="shared" si="34"/>
        <v>4</v>
      </c>
      <c r="Z219" s="1" t="str">
        <f t="shared" si="35"/>
        <v>COMPLEXIDADE 1</v>
      </c>
    </row>
    <row r="220" spans="1:26" ht="30.75">
      <c r="A220" t="s">
        <v>406</v>
      </c>
      <c r="B220" s="1" t="s">
        <v>1366</v>
      </c>
      <c r="C220" s="4">
        <f>COUNTIF(TAREFAS!B:B,$A220)</f>
        <v>1</v>
      </c>
      <c r="D220" s="4" t="str">
        <f>VLOOKUP($A220,PROJETOS!$B:$Z,4,FALSE)</f>
        <v>Fagner</v>
      </c>
      <c r="E220" s="4">
        <f>VLOOKUP($A220,PROJETOS!$B:$Z,5,FALSE)</f>
        <v>1</v>
      </c>
      <c r="F220" s="79">
        <f>VLOOKUP($A220,PROJETOS!$B:$Z,8,FALSE)</f>
        <v>45988</v>
      </c>
      <c r="G220" s="79">
        <f>VLOOKUP($A220,PROJETOS!$B:$Z,9,FALSE)</f>
        <v>45989</v>
      </c>
      <c r="H220" s="4">
        <v>1</v>
      </c>
      <c r="I220" s="79">
        <f ca="1">VLOOKUP($A220,PROJETOS!$B:$Z,10,FALSE)</f>
        <v>45988</v>
      </c>
      <c r="J220" s="79">
        <f ca="1">VLOOKUP($A220,PROJETOS!$B:$Z,11,FALSE)</f>
        <v>45988</v>
      </c>
      <c r="K220" s="4">
        <v>1</v>
      </c>
      <c r="L220" s="81">
        <f ca="1">VLOOKUP($A220,PROJETOS!$B:$Z,18,FALSE)</f>
        <v>1</v>
      </c>
      <c r="M220" s="4" t="s">
        <v>1367</v>
      </c>
      <c r="N220" s="4" t="s">
        <v>1364</v>
      </c>
      <c r="O220" s="4" t="s">
        <v>1368</v>
      </c>
      <c r="P220" s="4" t="str">
        <f t="shared" si="27"/>
        <v>2</v>
      </c>
      <c r="Q220" s="4" t="str">
        <f t="shared" si="28"/>
        <v>4</v>
      </c>
      <c r="R220" s="4" t="str">
        <f t="shared" si="29"/>
        <v>1</v>
      </c>
      <c r="S220" s="4">
        <f t="shared" si="30"/>
        <v>8</v>
      </c>
      <c r="T220" s="1" t="str">
        <f t="shared" si="31"/>
        <v>PRIORIDADE 1</v>
      </c>
      <c r="U220" s="1" t="s">
        <v>1369</v>
      </c>
      <c r="V220" s="1" t="s">
        <v>1359</v>
      </c>
      <c r="W220" s="4" t="str">
        <f t="shared" si="32"/>
        <v>1</v>
      </c>
      <c r="X220" s="4" t="str">
        <f t="shared" si="33"/>
        <v>2</v>
      </c>
      <c r="Y220" s="4">
        <f t="shared" si="34"/>
        <v>2</v>
      </c>
      <c r="Z220" s="1" t="str">
        <f t="shared" si="35"/>
        <v>COMPLEXIDADE 1</v>
      </c>
    </row>
    <row r="221" spans="1:26" ht="30.75">
      <c r="A221" t="s">
        <v>404</v>
      </c>
      <c r="B221" s="1" t="s">
        <v>1354</v>
      </c>
      <c r="C221" s="4">
        <f>COUNTIF(TAREFAS!B:B,$A221)</f>
        <v>1</v>
      </c>
      <c r="D221" s="4" t="str">
        <f>VLOOKUP($A221,PROJETOS!$B:$Z,4,FALSE)</f>
        <v>Fagner</v>
      </c>
      <c r="E221" s="4">
        <f>VLOOKUP($A221,PROJETOS!$B:$Z,5,FALSE)</f>
        <v>1</v>
      </c>
      <c r="F221" s="79">
        <f>VLOOKUP($A221,PROJETOS!$B:$Z,8,FALSE)</f>
        <v>45987</v>
      </c>
      <c r="G221" s="79">
        <f>VLOOKUP($A221,PROJETOS!$B:$Z,9,FALSE)</f>
        <v>45988</v>
      </c>
      <c r="H221" s="4">
        <v>1</v>
      </c>
      <c r="I221" s="79">
        <f ca="1">VLOOKUP($A221,PROJETOS!$B:$Z,10,FALSE)</f>
        <v>45987</v>
      </c>
      <c r="J221" s="79">
        <f ca="1">VLOOKUP($A221,PROJETOS!$B:$Z,11,FALSE)</f>
        <v>45987</v>
      </c>
      <c r="K221" s="4">
        <v>1</v>
      </c>
      <c r="L221" s="81">
        <f ca="1">VLOOKUP($A221,PROJETOS!$B:$Z,18,FALSE)</f>
        <v>1</v>
      </c>
      <c r="M221" s="4" t="s">
        <v>1355</v>
      </c>
      <c r="N221" s="4" t="s">
        <v>1356</v>
      </c>
      <c r="O221" s="4" t="s">
        <v>1357</v>
      </c>
      <c r="P221" s="4" t="str">
        <f t="shared" si="27"/>
        <v>4</v>
      </c>
      <c r="Q221" s="4" t="str">
        <f t="shared" si="28"/>
        <v>3</v>
      </c>
      <c r="R221" s="4" t="str">
        <f t="shared" si="29"/>
        <v>4</v>
      </c>
      <c r="S221" s="4">
        <f t="shared" si="30"/>
        <v>48</v>
      </c>
      <c r="T221" s="1" t="str">
        <f t="shared" si="31"/>
        <v>PRIORIDADE 2</v>
      </c>
      <c r="U221" s="1" t="s">
        <v>1358</v>
      </c>
      <c r="V221" s="1" t="s">
        <v>1359</v>
      </c>
      <c r="W221" s="4" t="str">
        <f t="shared" si="32"/>
        <v>2</v>
      </c>
      <c r="X221" s="4" t="str">
        <f t="shared" si="33"/>
        <v>2</v>
      </c>
      <c r="Y221" s="4">
        <f t="shared" si="34"/>
        <v>4</v>
      </c>
      <c r="Z221" s="1" t="str">
        <f t="shared" si="35"/>
        <v>COMPLEXIDADE 1</v>
      </c>
    </row>
    <row r="222" spans="1:26" ht="30.75">
      <c r="A222" t="s">
        <v>409</v>
      </c>
      <c r="B222" s="1" t="s">
        <v>1360</v>
      </c>
      <c r="C222" s="4">
        <f>COUNTIF(TAREFAS!B:B,$A222)</f>
        <v>1</v>
      </c>
      <c r="D222" s="4" t="str">
        <f>VLOOKUP($A222,PROJETOS!$B:$Z,4,FALSE)</f>
        <v>Fagner</v>
      </c>
      <c r="E222" s="4">
        <f>VLOOKUP($A222,PROJETOS!$B:$Z,5,FALSE)</f>
        <v>1</v>
      </c>
      <c r="F222" s="79">
        <f>VLOOKUP($A222,PROJETOS!$B:$Z,8,FALSE)</f>
        <v>45996</v>
      </c>
      <c r="G222" s="79">
        <f>VLOOKUP($A222,PROJETOS!$B:$Z,9,FALSE)</f>
        <v>46000</v>
      </c>
      <c r="H222" s="4">
        <v>2</v>
      </c>
      <c r="I222" s="79">
        <f ca="1">VLOOKUP($A222,PROJETOS!$B:$Z,10,FALSE)</f>
        <v>45996</v>
      </c>
      <c r="J222" s="79">
        <f ca="1">VLOOKUP($A222,PROJETOS!$B:$Z,11,FALSE)</f>
        <v>45996</v>
      </c>
      <c r="K222" s="4">
        <v>2</v>
      </c>
      <c r="L222" s="81">
        <f ca="1">VLOOKUP($A222,PROJETOS!$B:$Z,18,FALSE)</f>
        <v>1</v>
      </c>
      <c r="M222" s="4" t="s">
        <v>1361</v>
      </c>
      <c r="N222" s="4" t="s">
        <v>1356</v>
      </c>
      <c r="O222" s="4" t="s">
        <v>1362</v>
      </c>
      <c r="P222" s="4" t="str">
        <f t="shared" si="27"/>
        <v>3</v>
      </c>
      <c r="Q222" s="4" t="str">
        <f t="shared" si="28"/>
        <v>3</v>
      </c>
      <c r="R222" s="4" t="str">
        <f t="shared" si="29"/>
        <v>3</v>
      </c>
      <c r="S222" s="4">
        <f t="shared" si="30"/>
        <v>27</v>
      </c>
      <c r="T222" s="1" t="str">
        <f t="shared" si="31"/>
        <v>PRIORIDADE 2</v>
      </c>
      <c r="U222" s="1" t="s">
        <v>1358</v>
      </c>
      <c r="V222" s="1" t="s">
        <v>1359</v>
      </c>
      <c r="W222" s="4" t="str">
        <f t="shared" si="32"/>
        <v>2</v>
      </c>
      <c r="X222" s="4" t="str">
        <f t="shared" si="33"/>
        <v>2</v>
      </c>
      <c r="Y222" s="4">
        <f t="shared" si="34"/>
        <v>4</v>
      </c>
      <c r="Z222" s="1" t="str">
        <f t="shared" si="35"/>
        <v>COMPLEXIDADE 1</v>
      </c>
    </row>
    <row r="223" spans="1:26" ht="30.75">
      <c r="A223" t="s">
        <v>413</v>
      </c>
      <c r="B223" s="1" t="s">
        <v>1366</v>
      </c>
      <c r="C223" s="4">
        <f>COUNTIF(TAREFAS!B:B,$A223)</f>
        <v>1</v>
      </c>
      <c r="D223" s="4" t="str">
        <f>VLOOKUP($A223,PROJETOS!$B:$Z,4,FALSE)</f>
        <v>Fagner</v>
      </c>
      <c r="E223" s="4">
        <f>VLOOKUP($A223,PROJETOS!$B:$Z,5,FALSE)</f>
        <v>1</v>
      </c>
      <c r="F223" s="79">
        <f>VLOOKUP($A223,PROJETOS!$B:$Z,8,FALSE)</f>
        <v>46002</v>
      </c>
      <c r="G223" s="79">
        <f>VLOOKUP($A223,PROJETOS!$B:$Z,9,FALSE)</f>
        <v>46006</v>
      </c>
      <c r="H223" s="4">
        <v>2</v>
      </c>
      <c r="I223" s="79">
        <f ca="1">VLOOKUP($A223,PROJETOS!$B:$Z,10,FALSE)</f>
        <v>46002</v>
      </c>
      <c r="J223" s="79">
        <f ca="1">VLOOKUP($A223,PROJETOS!$B:$Z,11,FALSE)</f>
        <v>46002</v>
      </c>
      <c r="K223" s="4">
        <v>2</v>
      </c>
      <c r="L223" s="81">
        <f ca="1">VLOOKUP($A223,PROJETOS!$B:$Z,18,FALSE)</f>
        <v>1</v>
      </c>
      <c r="M223" s="4" t="s">
        <v>1367</v>
      </c>
      <c r="N223" s="4" t="s">
        <v>1364</v>
      </c>
      <c r="O223" s="4" t="s">
        <v>1368</v>
      </c>
      <c r="P223" s="4" t="str">
        <f t="shared" si="27"/>
        <v>2</v>
      </c>
      <c r="Q223" s="4" t="str">
        <f t="shared" si="28"/>
        <v>4</v>
      </c>
      <c r="R223" s="4" t="str">
        <f t="shared" si="29"/>
        <v>1</v>
      </c>
      <c r="S223" s="4">
        <f t="shared" si="30"/>
        <v>8</v>
      </c>
      <c r="T223" s="1" t="str">
        <f t="shared" si="31"/>
        <v>PRIORIDADE 1</v>
      </c>
      <c r="U223" s="1" t="s">
        <v>1369</v>
      </c>
      <c r="V223" s="1" t="s">
        <v>1359</v>
      </c>
      <c r="W223" s="4" t="str">
        <f t="shared" si="32"/>
        <v>1</v>
      </c>
      <c r="X223" s="4" t="str">
        <f t="shared" si="33"/>
        <v>2</v>
      </c>
      <c r="Y223" s="4">
        <f t="shared" si="34"/>
        <v>2</v>
      </c>
      <c r="Z223" s="1" t="str">
        <f t="shared" si="35"/>
        <v>COMPLEXIDADE 1</v>
      </c>
    </row>
    <row r="224" spans="1:26" ht="30.75">
      <c r="A224" t="s">
        <v>147</v>
      </c>
      <c r="B224" s="1" t="s">
        <v>1360</v>
      </c>
      <c r="C224" s="4">
        <f>COUNTIF(TAREFAS!B:B,$A224)</f>
        <v>1</v>
      </c>
      <c r="D224" s="4" t="str">
        <f>VLOOKUP($A224,PROJETOS!$B:$Z,4,FALSE)</f>
        <v>Fagner</v>
      </c>
      <c r="E224" s="4">
        <f>VLOOKUP($A224,PROJETOS!$B:$Z,5,FALSE)</f>
        <v>1</v>
      </c>
      <c r="F224" s="79">
        <f>VLOOKUP($A224,PROJETOS!$B:$Z,8,FALSE)</f>
        <v>45671</v>
      </c>
      <c r="G224" s="79">
        <f>VLOOKUP($A224,PROJETOS!$B:$Z,9,FALSE)</f>
        <v>45672</v>
      </c>
      <c r="H224" s="4">
        <v>1</v>
      </c>
      <c r="I224" s="79">
        <f ca="1">VLOOKUP($A224,PROJETOS!$B:$Z,10,FALSE)</f>
        <v>45671</v>
      </c>
      <c r="J224" s="79">
        <f>VLOOKUP($A224,PROJETOS!$B:$Z,11,FALSE)</f>
        <v>45671</v>
      </c>
      <c r="K224" s="4">
        <v>1</v>
      </c>
      <c r="L224" s="81">
        <f ca="1">VLOOKUP($A224,PROJETOS!$B:$Z,18,FALSE)</f>
        <v>1</v>
      </c>
      <c r="M224" s="4" t="s">
        <v>1361</v>
      </c>
      <c r="N224" s="4" t="s">
        <v>1356</v>
      </c>
      <c r="O224" s="4" t="s">
        <v>1362</v>
      </c>
      <c r="P224" s="4" t="str">
        <f t="shared" si="27"/>
        <v>3</v>
      </c>
      <c r="Q224" s="4" t="str">
        <f t="shared" si="28"/>
        <v>3</v>
      </c>
      <c r="R224" s="4" t="str">
        <f t="shared" si="29"/>
        <v>3</v>
      </c>
      <c r="S224" s="4">
        <f t="shared" si="30"/>
        <v>27</v>
      </c>
      <c r="T224" s="1" t="str">
        <f t="shared" si="31"/>
        <v>PRIORIDADE 2</v>
      </c>
      <c r="U224" s="1" t="s">
        <v>1358</v>
      </c>
      <c r="V224" s="1" t="s">
        <v>1359</v>
      </c>
      <c r="W224" s="4" t="str">
        <f t="shared" si="32"/>
        <v>2</v>
      </c>
      <c r="X224" s="4" t="str">
        <f t="shared" si="33"/>
        <v>2</v>
      </c>
      <c r="Y224" s="4">
        <f t="shared" si="34"/>
        <v>4</v>
      </c>
      <c r="Z224" s="1" t="str">
        <f t="shared" si="35"/>
        <v>COMPLEXIDADE 1</v>
      </c>
    </row>
    <row r="225" spans="1:26" ht="30.75">
      <c r="A225" t="s">
        <v>415</v>
      </c>
      <c r="B225" s="1" t="s">
        <v>1376</v>
      </c>
      <c r="C225" s="4">
        <f>COUNTIF(TAREFAS!B:B,$A225)</f>
        <v>1</v>
      </c>
      <c r="D225" s="4" t="str">
        <f>VLOOKUP($A225,PROJETOS!$B:$Z,4,FALSE)</f>
        <v>Jackson</v>
      </c>
      <c r="E225" s="4">
        <f>VLOOKUP($A225,PROJETOS!$B:$Z,5,FALSE)</f>
        <v>1</v>
      </c>
      <c r="F225" s="79">
        <f>VLOOKUP($A225,PROJETOS!$B:$Z,8,FALSE)</f>
        <v>46044</v>
      </c>
      <c r="G225" s="79">
        <f>VLOOKUP($A225,PROJETOS!$B:$Z,9,FALSE)</f>
        <v>46045</v>
      </c>
      <c r="H225" s="4">
        <v>1</v>
      </c>
      <c r="I225" s="79">
        <f ca="1">VLOOKUP($A225,PROJETOS!$B:$Z,10,FALSE)</f>
        <v>46044</v>
      </c>
      <c r="J225" s="79" t="str">
        <f ca="1">VLOOKUP($A225,PROJETOS!$B:$Z,11,FALSE)</f>
        <v>Em andamento</v>
      </c>
      <c r="K225" s="4">
        <v>1</v>
      </c>
      <c r="L225" s="81">
        <f ca="1">VLOOKUP($A225,PROJETOS!$B:$Z,18,FALSE)</f>
        <v>0</v>
      </c>
      <c r="M225" s="4" t="s">
        <v>1361</v>
      </c>
      <c r="N225" s="4" t="s">
        <v>1374</v>
      </c>
      <c r="O225" s="4" t="s">
        <v>1362</v>
      </c>
      <c r="P225" s="4" t="str">
        <f t="shared" si="27"/>
        <v>3</v>
      </c>
      <c r="Q225" s="4" t="str">
        <f t="shared" si="28"/>
        <v>2</v>
      </c>
      <c r="R225" s="4" t="str">
        <f t="shared" si="29"/>
        <v>3</v>
      </c>
      <c r="S225" s="4">
        <f t="shared" si="30"/>
        <v>18</v>
      </c>
      <c r="T225" s="1" t="str">
        <f t="shared" si="31"/>
        <v>PRIORIDADE 1</v>
      </c>
      <c r="U225" s="1" t="s">
        <v>1358</v>
      </c>
      <c r="V225" s="1" t="s">
        <v>1365</v>
      </c>
      <c r="W225" s="4" t="str">
        <f t="shared" si="32"/>
        <v>2</v>
      </c>
      <c r="X225" s="4" t="str">
        <f t="shared" si="33"/>
        <v>3</v>
      </c>
      <c r="Y225" s="4">
        <f t="shared" si="34"/>
        <v>6</v>
      </c>
      <c r="Z225" s="1" t="str">
        <f t="shared" si="35"/>
        <v>COMPLEXIDADE 2</v>
      </c>
    </row>
    <row r="226" spans="1:26" ht="30.75">
      <c r="A226" t="s">
        <v>417</v>
      </c>
      <c r="B226" s="1" t="s">
        <v>1354</v>
      </c>
      <c r="C226" s="4">
        <f>COUNTIF(TAREFAS!B:B,$A226)</f>
        <v>1</v>
      </c>
      <c r="D226" s="4" t="str">
        <f>VLOOKUP($A226,PROJETOS!$B:$Z,4,FALSE)</f>
        <v>Jackson</v>
      </c>
      <c r="E226" s="4">
        <f>VLOOKUP($A226,PROJETOS!$B:$Z,5,FALSE)</f>
        <v>1</v>
      </c>
      <c r="F226" s="79">
        <f>VLOOKUP($A226,PROJETOS!$B:$Z,8,FALSE)</f>
        <v>46044</v>
      </c>
      <c r="G226" s="79">
        <f>VLOOKUP($A226,PROJETOS!$B:$Z,9,FALSE)</f>
        <v>46045</v>
      </c>
      <c r="H226" s="4">
        <v>1</v>
      </c>
      <c r="I226" s="79">
        <f ca="1">VLOOKUP($A226,PROJETOS!$B:$Z,10,FALSE)</f>
        <v>46044</v>
      </c>
      <c r="J226" s="79">
        <f ca="1">VLOOKUP($A226,PROJETOS!$B:$Z,11,FALSE)</f>
        <v>46044</v>
      </c>
      <c r="K226" s="4">
        <v>1</v>
      </c>
      <c r="L226" s="81">
        <f ca="1">VLOOKUP($A226,PROJETOS!$B:$Z,18,FALSE)</f>
        <v>1</v>
      </c>
      <c r="M226" s="4" t="s">
        <v>1355</v>
      </c>
      <c r="N226" s="4" t="s">
        <v>1356</v>
      </c>
      <c r="O226" s="4" t="s">
        <v>1357</v>
      </c>
      <c r="P226" s="4" t="str">
        <f t="shared" si="27"/>
        <v>4</v>
      </c>
      <c r="Q226" s="4" t="str">
        <f t="shared" si="28"/>
        <v>3</v>
      </c>
      <c r="R226" s="4" t="str">
        <f t="shared" si="29"/>
        <v>4</v>
      </c>
      <c r="S226" s="4">
        <f t="shared" si="30"/>
        <v>48</v>
      </c>
      <c r="T226" s="1" t="str">
        <f t="shared" si="31"/>
        <v>PRIORIDADE 2</v>
      </c>
      <c r="U226" s="1" t="s">
        <v>1358</v>
      </c>
      <c r="V226" s="1" t="s">
        <v>1365</v>
      </c>
      <c r="W226" s="4" t="str">
        <f t="shared" si="32"/>
        <v>2</v>
      </c>
      <c r="X226" s="4" t="str">
        <f t="shared" si="33"/>
        <v>3</v>
      </c>
      <c r="Y226" s="4">
        <f t="shared" si="34"/>
        <v>6</v>
      </c>
      <c r="Z226" s="1" t="str">
        <f t="shared" si="35"/>
        <v>COMPLEXIDADE 2</v>
      </c>
    </row>
    <row r="227" spans="1:26" ht="30.75">
      <c r="A227" t="s">
        <v>206</v>
      </c>
      <c r="B227" s="1" t="s">
        <v>1370</v>
      </c>
      <c r="C227" s="4">
        <f>COUNTIF(TAREFAS!B:B,$A227)</f>
        <v>1</v>
      </c>
      <c r="D227" s="4" t="str">
        <f>VLOOKUP($A227,PROJETOS!$B:$Z,4,FALSE)</f>
        <v>João Calheiros</v>
      </c>
      <c r="E227" s="4">
        <f>VLOOKUP($A227,PROJETOS!$B:$Z,5,FALSE)</f>
        <v>1</v>
      </c>
      <c r="F227" s="79">
        <f>VLOOKUP($A227,PROJETOS!$B:$Z,8,FALSE)</f>
        <v>45798</v>
      </c>
      <c r="G227" s="79">
        <f>VLOOKUP($A227,PROJETOS!$B:$Z,9,FALSE)</f>
        <v>45800</v>
      </c>
      <c r="H227" s="4">
        <v>2</v>
      </c>
      <c r="I227" s="79">
        <f ca="1">VLOOKUP($A227,PROJETOS!$B:$Z,10,FALSE)</f>
        <v>45798</v>
      </c>
      <c r="J227" s="79">
        <f ca="1">VLOOKUP($A227,PROJETOS!$B:$Z,11,FALSE)</f>
        <v>45798</v>
      </c>
      <c r="K227" s="4">
        <v>2</v>
      </c>
      <c r="L227" s="81">
        <f ca="1">VLOOKUP($A227,PROJETOS!$B:$Z,18,FALSE)</f>
        <v>1</v>
      </c>
      <c r="M227" s="4" t="s">
        <v>1355</v>
      </c>
      <c r="N227" s="4" t="s">
        <v>1356</v>
      </c>
      <c r="O227" s="4" t="s">
        <v>1362</v>
      </c>
      <c r="P227" s="4" t="str">
        <f t="shared" si="27"/>
        <v>4</v>
      </c>
      <c r="Q227" s="4" t="str">
        <f t="shared" si="28"/>
        <v>3</v>
      </c>
      <c r="R227" s="4" t="str">
        <f t="shared" si="29"/>
        <v>3</v>
      </c>
      <c r="S227" s="4">
        <f t="shared" si="30"/>
        <v>36</v>
      </c>
      <c r="T227" s="1" t="str">
        <f t="shared" si="31"/>
        <v>PRIORIDADE 2</v>
      </c>
      <c r="U227" s="1" t="s">
        <v>1371</v>
      </c>
      <c r="V227" s="1" t="s">
        <v>1372</v>
      </c>
      <c r="W227" s="4" t="str">
        <f t="shared" si="32"/>
        <v>3</v>
      </c>
      <c r="X227" s="4" t="str">
        <f t="shared" si="33"/>
        <v>4</v>
      </c>
      <c r="Y227" s="4">
        <f t="shared" si="34"/>
        <v>12</v>
      </c>
      <c r="Z227" s="1" t="str">
        <f t="shared" si="35"/>
        <v>COMPLEXIDADE 3</v>
      </c>
    </row>
    <row r="228" spans="1:26" ht="30.75">
      <c r="A228" t="s">
        <v>419</v>
      </c>
      <c r="B228" s="1" t="s">
        <v>1363</v>
      </c>
      <c r="C228" s="4">
        <f>COUNTIF(TAREFAS!B:B,$A228)</f>
        <v>2</v>
      </c>
      <c r="D228" s="4" t="str">
        <f>VLOOKUP($A228,PROJETOS!$B:$Z,4,FALSE)</f>
        <v>Fagner</v>
      </c>
      <c r="E228" s="4">
        <f>VLOOKUP($A228,PROJETOS!$B:$Z,5,FALSE)</f>
        <v>1</v>
      </c>
      <c r="F228" s="79">
        <f>VLOOKUP($A228,PROJETOS!$B:$Z,8,FALSE)</f>
        <v>46027</v>
      </c>
      <c r="G228" s="79">
        <f>VLOOKUP($A228,PROJETOS!$B:$Z,9,FALSE)</f>
        <v>46041</v>
      </c>
      <c r="H228" s="4">
        <v>8</v>
      </c>
      <c r="I228" s="79">
        <f ca="1">VLOOKUP($A228,PROJETOS!$B:$Z,10,FALSE)</f>
        <v>46027</v>
      </c>
      <c r="J228" s="79">
        <f ca="1">VLOOKUP($A228,PROJETOS!$B:$Z,11,FALSE)</f>
        <v>46034</v>
      </c>
      <c r="K228" s="4">
        <v>8</v>
      </c>
      <c r="L228" s="81">
        <f ca="1">VLOOKUP($A228,PROJETOS!$B:$Z,18,FALSE)</f>
        <v>1</v>
      </c>
      <c r="M228" s="4" t="s">
        <v>1361</v>
      </c>
      <c r="N228" s="4" t="s">
        <v>1364</v>
      </c>
      <c r="O228" s="4" t="s">
        <v>1362</v>
      </c>
      <c r="P228" s="4" t="str">
        <f t="shared" si="27"/>
        <v>3</v>
      </c>
      <c r="Q228" s="4" t="str">
        <f t="shared" si="28"/>
        <v>4</v>
      </c>
      <c r="R228" s="4" t="str">
        <f t="shared" si="29"/>
        <v>3</v>
      </c>
      <c r="S228" s="4">
        <f t="shared" si="30"/>
        <v>36</v>
      </c>
      <c r="T228" s="1" t="str">
        <f t="shared" si="31"/>
        <v>PRIORIDADE 2</v>
      </c>
      <c r="U228" s="1" t="s">
        <v>1358</v>
      </c>
      <c r="V228" s="1" t="s">
        <v>1365</v>
      </c>
      <c r="W228" s="4" t="str">
        <f t="shared" si="32"/>
        <v>2</v>
      </c>
      <c r="X228" s="4" t="str">
        <f t="shared" si="33"/>
        <v>3</v>
      </c>
      <c r="Y228" s="4">
        <f t="shared" si="34"/>
        <v>6</v>
      </c>
      <c r="Z228" s="1" t="str">
        <f t="shared" si="35"/>
        <v>COMPLEXIDADE 2</v>
      </c>
    </row>
    <row r="229" spans="1:26" ht="30.75">
      <c r="A229" t="s">
        <v>421</v>
      </c>
      <c r="B229" s="1" t="s">
        <v>1366</v>
      </c>
      <c r="C229" s="4">
        <f>COUNTIF(TAREFAS!B:B,$A229)</f>
        <v>1</v>
      </c>
      <c r="D229" s="4" t="str">
        <f>VLOOKUP($A229,PROJETOS!$B:$Z,4,FALSE)</f>
        <v>Fagner</v>
      </c>
      <c r="E229" s="4">
        <f>VLOOKUP($A229,PROJETOS!$B:$Z,5,FALSE)</f>
        <v>1</v>
      </c>
      <c r="F229" s="79">
        <f>VLOOKUP($A229,PROJETOS!$B:$Z,8,FALSE)</f>
        <v>46030</v>
      </c>
      <c r="G229" s="79">
        <f>VLOOKUP($A229,PROJETOS!$B:$Z,9,FALSE)</f>
        <v>46034</v>
      </c>
      <c r="H229" s="4">
        <v>2</v>
      </c>
      <c r="I229" s="79">
        <f ca="1">VLOOKUP($A229,PROJETOS!$B:$Z,10,FALSE)</f>
        <v>46030</v>
      </c>
      <c r="J229" s="79">
        <f ca="1">VLOOKUP($A229,PROJETOS!$B:$Z,11,FALSE)</f>
        <v>46030</v>
      </c>
      <c r="K229" s="4">
        <v>2</v>
      </c>
      <c r="L229" s="81">
        <f ca="1">VLOOKUP($A229,PROJETOS!$B:$Z,18,FALSE)</f>
        <v>1</v>
      </c>
      <c r="M229" s="4" t="s">
        <v>1367</v>
      </c>
      <c r="N229" s="4" t="s">
        <v>1364</v>
      </c>
      <c r="O229" s="4" t="s">
        <v>1368</v>
      </c>
      <c r="P229" s="4" t="str">
        <f t="shared" si="27"/>
        <v>2</v>
      </c>
      <c r="Q229" s="4" t="str">
        <f t="shared" si="28"/>
        <v>4</v>
      </c>
      <c r="R229" s="4" t="str">
        <f t="shared" si="29"/>
        <v>1</v>
      </c>
      <c r="S229" s="4">
        <f t="shared" si="30"/>
        <v>8</v>
      </c>
      <c r="T229" s="1" t="str">
        <f t="shared" si="31"/>
        <v>PRIORIDADE 1</v>
      </c>
      <c r="U229" s="1" t="s">
        <v>1369</v>
      </c>
      <c r="V229" s="1" t="s">
        <v>1359</v>
      </c>
      <c r="W229" s="4" t="str">
        <f t="shared" si="32"/>
        <v>1</v>
      </c>
      <c r="X229" s="4" t="str">
        <f t="shared" si="33"/>
        <v>2</v>
      </c>
      <c r="Y229" s="4">
        <f t="shared" si="34"/>
        <v>2</v>
      </c>
      <c r="Z229" s="1" t="str">
        <f t="shared" si="35"/>
        <v>COMPLEXIDADE 1</v>
      </c>
    </row>
    <row r="230" spans="1:26" ht="30.75">
      <c r="A230" t="s">
        <v>423</v>
      </c>
      <c r="B230" s="1" t="s">
        <v>1363</v>
      </c>
      <c r="C230" s="4">
        <f>COUNTIF(TAREFAS!B:B,$A230)</f>
        <v>2</v>
      </c>
      <c r="D230" s="4" t="str">
        <f>VLOOKUP($A230,PROJETOS!$B:$Z,4,FALSE)</f>
        <v>Fagner</v>
      </c>
      <c r="E230" s="4">
        <f>VLOOKUP($A230,PROJETOS!$B:$Z,5,FALSE)</f>
        <v>1</v>
      </c>
      <c r="F230" s="79">
        <f>VLOOKUP($A230,PROJETOS!$B:$Z,8,FALSE)</f>
        <v>46051</v>
      </c>
      <c r="G230" s="79">
        <f>VLOOKUP($A230,PROJETOS!$B:$Z,9,FALSE)</f>
        <v>46062</v>
      </c>
      <c r="H230" s="4">
        <v>7</v>
      </c>
      <c r="I230" s="79">
        <f ca="1">VLOOKUP($A230,PROJETOS!$B:$Z,10,FALSE)</f>
        <v>46051</v>
      </c>
      <c r="J230" s="79">
        <f ca="1">VLOOKUP($A230,PROJETOS!$B:$Z,11,FALSE)</f>
        <v>46056</v>
      </c>
      <c r="K230" s="4">
        <v>7</v>
      </c>
      <c r="L230" s="81">
        <f ca="1">VLOOKUP($A230,PROJETOS!$B:$Z,18,FALSE)</f>
        <v>1</v>
      </c>
      <c r="M230" s="4" t="s">
        <v>1361</v>
      </c>
      <c r="N230" s="4" t="s">
        <v>1364</v>
      </c>
      <c r="O230" s="4" t="s">
        <v>1362</v>
      </c>
      <c r="P230" s="4" t="str">
        <f t="shared" si="27"/>
        <v>3</v>
      </c>
      <c r="Q230" s="4" t="str">
        <f t="shared" si="28"/>
        <v>4</v>
      </c>
      <c r="R230" s="4" t="str">
        <f t="shared" si="29"/>
        <v>3</v>
      </c>
      <c r="S230" s="4">
        <f t="shared" si="30"/>
        <v>36</v>
      </c>
      <c r="T230" s="1" t="str">
        <f t="shared" si="31"/>
        <v>PRIORIDADE 2</v>
      </c>
      <c r="U230" s="1" t="s">
        <v>1358</v>
      </c>
      <c r="V230" s="1" t="s">
        <v>1365</v>
      </c>
      <c r="W230" s="4" t="str">
        <f t="shared" si="32"/>
        <v>2</v>
      </c>
      <c r="X230" s="4" t="str">
        <f t="shared" si="33"/>
        <v>3</v>
      </c>
      <c r="Y230" s="4">
        <f t="shared" si="34"/>
        <v>6</v>
      </c>
      <c r="Z230" s="1" t="str">
        <f t="shared" si="35"/>
        <v>COMPLEXIDADE 2</v>
      </c>
    </row>
    <row r="231" spans="1:26" ht="30.75">
      <c r="A231" t="s">
        <v>424</v>
      </c>
      <c r="B231" s="1" t="s">
        <v>1363</v>
      </c>
      <c r="C231" s="4">
        <f>COUNTIF(TAREFAS!B:B,$A231)</f>
        <v>2</v>
      </c>
      <c r="D231" s="4" t="str">
        <f>VLOOKUP($A231,PROJETOS!$B:$Z,4,FALSE)</f>
        <v>fagner</v>
      </c>
      <c r="E231" s="4">
        <f>VLOOKUP($A231,PROJETOS!$B:$Z,5,FALSE)</f>
        <v>1</v>
      </c>
      <c r="F231" s="79">
        <f>VLOOKUP($A231,PROJETOS!$B:$Z,8,FALSE)</f>
        <v>46062</v>
      </c>
      <c r="G231" s="79">
        <f>VLOOKUP($A231,PROJETOS!$B:$Z,9,FALSE)</f>
        <v>46064</v>
      </c>
      <c r="H231" s="4">
        <v>2</v>
      </c>
      <c r="I231" s="79">
        <f ca="1">VLOOKUP($A231,PROJETOS!$B:$Z,10,FALSE)</f>
        <v>46062</v>
      </c>
      <c r="J231" s="79">
        <f ca="1">VLOOKUP($A231,PROJETOS!$B:$Z,11,FALSE)</f>
        <v>46063</v>
      </c>
      <c r="K231" s="4">
        <v>2</v>
      </c>
      <c r="L231" s="81">
        <f ca="1">VLOOKUP($A231,PROJETOS!$B:$Z,18,FALSE)</f>
        <v>1</v>
      </c>
      <c r="M231" s="4" t="s">
        <v>1361</v>
      </c>
      <c r="N231" s="4" t="s">
        <v>1364</v>
      </c>
      <c r="O231" s="4" t="s">
        <v>1362</v>
      </c>
      <c r="P231" s="4" t="str">
        <f t="shared" si="27"/>
        <v>3</v>
      </c>
      <c r="Q231" s="4" t="str">
        <f t="shared" si="28"/>
        <v>4</v>
      </c>
      <c r="R231" s="4" t="str">
        <f t="shared" si="29"/>
        <v>3</v>
      </c>
      <c r="S231" s="4">
        <f t="shared" si="30"/>
        <v>36</v>
      </c>
      <c r="T231" s="1" t="str">
        <f t="shared" si="31"/>
        <v>PRIORIDADE 2</v>
      </c>
      <c r="U231" s="1" t="s">
        <v>1358</v>
      </c>
      <c r="V231" s="1" t="s">
        <v>1365</v>
      </c>
      <c r="W231" s="4" t="str">
        <f t="shared" si="32"/>
        <v>2</v>
      </c>
      <c r="X231" s="4" t="str">
        <f t="shared" si="33"/>
        <v>3</v>
      </c>
      <c r="Y231" s="4">
        <f t="shared" si="34"/>
        <v>6</v>
      </c>
      <c r="Z231" s="1" t="str">
        <f t="shared" si="35"/>
        <v>COMPLEXIDADE 2</v>
      </c>
    </row>
    <row r="232" spans="1:26" ht="30.75">
      <c r="A232" t="s">
        <v>425</v>
      </c>
      <c r="B232" s="1" t="s">
        <v>1360</v>
      </c>
      <c r="C232" s="4">
        <f>COUNTIF(TAREFAS!B:B,$A232)</f>
        <v>1</v>
      </c>
      <c r="D232" s="4" t="str">
        <f>VLOOKUP($A232,PROJETOS!$B:$Z,4,FALSE)</f>
        <v>Jackson</v>
      </c>
      <c r="E232" s="4">
        <f>VLOOKUP($A232,PROJETOS!$B:$Z,5,FALSE)</f>
        <v>1</v>
      </c>
      <c r="F232" s="79">
        <f>VLOOKUP($A232,PROJETOS!$B:$Z,8,FALSE)</f>
        <v>46069</v>
      </c>
      <c r="G232" s="79">
        <f>VLOOKUP($A232,PROJETOS!$B:$Z,9,FALSE)</f>
        <v>46070</v>
      </c>
      <c r="H232" s="4">
        <v>1</v>
      </c>
      <c r="I232" s="79">
        <f ca="1">VLOOKUP($A232,PROJETOS!$B:$Z,10,FALSE)</f>
        <v>46069</v>
      </c>
      <c r="J232" s="79">
        <f ca="1">VLOOKUP($A232,PROJETOS!$B:$Z,11,FALSE)</f>
        <v>46069</v>
      </c>
      <c r="K232" s="4">
        <v>3</v>
      </c>
      <c r="L232" s="81">
        <f ca="1">VLOOKUP($A232,PROJETOS!$B:$Z,18,FALSE)</f>
        <v>1</v>
      </c>
      <c r="M232" s="4" t="s">
        <v>1361</v>
      </c>
      <c r="N232" s="4" t="s">
        <v>1356</v>
      </c>
      <c r="O232" s="4" t="s">
        <v>1362</v>
      </c>
      <c r="P232" s="4" t="str">
        <f t="shared" si="27"/>
        <v>3</v>
      </c>
      <c r="Q232" s="4" t="str">
        <f t="shared" si="28"/>
        <v>3</v>
      </c>
      <c r="R232" s="4" t="str">
        <f t="shared" si="29"/>
        <v>3</v>
      </c>
      <c r="S232" s="4">
        <f t="shared" si="30"/>
        <v>27</v>
      </c>
      <c r="T232" s="1" t="str">
        <f>IF(S232&gt;100,"PRIORIDADE 5",
IF(S232&gt;75,"PRIORIDADE 4",
IF(S232&gt;50,"PRIORIDADE 3",
IF(S232&gt;25,"PRIORIDADE 2",
IF(S232&gt;0,"PRIORIDADE 1","")))))</f>
        <v>PRIORIDADE 2</v>
      </c>
      <c r="U232" s="1" t="s">
        <v>1358</v>
      </c>
      <c r="V232" s="1" t="s">
        <v>1365</v>
      </c>
      <c r="W232" s="4" t="str">
        <f t="shared" si="32"/>
        <v>2</v>
      </c>
      <c r="X232" s="4" t="str">
        <f t="shared" si="33"/>
        <v>3</v>
      </c>
      <c r="Y232" s="4">
        <f t="shared" si="34"/>
        <v>6</v>
      </c>
      <c r="Z232" s="1" t="str">
        <f t="shared" si="35"/>
        <v>COMPLEXIDADE 2</v>
      </c>
    </row>
    <row r="233" spans="1:26" ht="30.75">
      <c r="A233" t="s">
        <v>427</v>
      </c>
      <c r="B233" s="1" t="s">
        <v>1376</v>
      </c>
      <c r="C233" s="4">
        <f>COUNTIF(TAREFAS!B:B,$A233)</f>
        <v>3</v>
      </c>
      <c r="D233" s="4" t="str">
        <f>VLOOKUP($A233,PROJETOS!$B:$Z,4,FALSE)</f>
        <v>João Calheiros</v>
      </c>
      <c r="E233" s="4">
        <f>VLOOKUP($A233,PROJETOS!$B:$Z,5,FALSE)</f>
        <v>1</v>
      </c>
      <c r="F233" s="79">
        <f>VLOOKUP($A233,PROJETOS!$B:$Z,8,FALSE)</f>
        <v>46069</v>
      </c>
      <c r="G233" s="79">
        <f>VLOOKUP($A233,PROJETOS!$B:$Z,9,FALSE)</f>
        <v>46079</v>
      </c>
      <c r="H233" s="4">
        <v>4</v>
      </c>
      <c r="I233" s="79">
        <f ca="1">VLOOKUP($A233,PROJETOS!$B:$Z,10,FALSE)</f>
        <v>46069</v>
      </c>
      <c r="J233" s="79">
        <f ca="1">VLOOKUP($A233,PROJETOS!$B:$Z,11,FALSE)</f>
        <v>46078</v>
      </c>
      <c r="K233" s="4">
        <v>10</v>
      </c>
      <c r="L233" s="81">
        <f ca="1">VLOOKUP($A233,PROJETOS!$B:$Z,18,FALSE)</f>
        <v>1</v>
      </c>
      <c r="M233" s="4" t="s">
        <v>1367</v>
      </c>
      <c r="N233" s="4" t="s">
        <v>1356</v>
      </c>
      <c r="O233" s="4" t="s">
        <v>1362</v>
      </c>
      <c r="P233" s="4" t="str">
        <f t="shared" si="27"/>
        <v>2</v>
      </c>
      <c r="Q233" s="4" t="str">
        <f t="shared" si="28"/>
        <v>3</v>
      </c>
      <c r="R233" s="4" t="str">
        <f t="shared" si="29"/>
        <v>3</v>
      </c>
      <c r="S233" s="4">
        <f>P233*Q233*R233</f>
        <v>18</v>
      </c>
      <c r="T233" s="1" t="str">
        <f>IF(S233&gt;100,"PRIORIDADE 5",
IF(S233&gt;75,"PRIORIDADE 4",
IF(S233&gt;50,"PRIORIDADE 3",
IF(S233&gt;25,"PRIORIDADE 2",
IF(S233&gt;0,"PRIORIDADE 1","")))))</f>
        <v>PRIORIDADE 1</v>
      </c>
      <c r="U233" s="1" t="s">
        <v>1369</v>
      </c>
      <c r="V233" s="1" t="s">
        <v>1359</v>
      </c>
      <c r="W233" s="4" t="str">
        <f>LEFT(U233,1)</f>
        <v>1</v>
      </c>
      <c r="X233" s="4" t="str">
        <f t="shared" si="33"/>
        <v>2</v>
      </c>
      <c r="Y233" s="4">
        <f>W233*X233</f>
        <v>2</v>
      </c>
      <c r="Z233" s="1" t="str">
        <f>IF(Y233&gt;20,"COMPLEXIDADE 5",
IF(Y233&gt;15,"COMPLEXIDADE 4",
IF(Y233&gt;10,"COMPLEXIDADE 3",
IF(Y233&gt;5,"COMPLEXIDADE 2",
IF(Y233&gt;0,"COMPLEXIDADE 1","")))))</f>
        <v>COMPLEXIDADE 1</v>
      </c>
    </row>
    <row r="234" spans="1:26" ht="30.75">
      <c r="A234" t="s">
        <v>429</v>
      </c>
      <c r="B234" s="1" t="s">
        <v>1370</v>
      </c>
      <c r="C234" s="4">
        <f>COUNTIF(TAREFAS!B:B,$A234)</f>
        <v>2</v>
      </c>
      <c r="D234" s="4" t="str">
        <f>VLOOKUP($A234,PROJETOS!$B:$Z,4,FALSE)</f>
        <v>João Calheiros</v>
      </c>
      <c r="E234" s="4">
        <f>VLOOKUP($A234,PROJETOS!$B:$Z,5,FALSE)</f>
        <v>1</v>
      </c>
      <c r="F234" s="79">
        <f>VLOOKUP($A234,PROJETOS!$B:$Z,8,FALSE)</f>
        <v>46083</v>
      </c>
      <c r="G234" s="79">
        <f>VLOOKUP($A234,PROJETOS!$B:$Z,9,FALSE)</f>
        <v>46092</v>
      </c>
      <c r="H234" s="4">
        <v>6</v>
      </c>
      <c r="I234" s="79">
        <f ca="1">VLOOKUP($A234,PROJETOS!$B:$Z,10,FALSE)</f>
        <v>46083</v>
      </c>
      <c r="J234" s="79" t="str">
        <f ca="1">VLOOKUP($A234,PROJETOS!$B:$Z,11,FALSE)</f>
        <v>Em andamento</v>
      </c>
      <c r="K234" s="4">
        <v>1</v>
      </c>
      <c r="L234" s="81">
        <f ca="1">VLOOKUP($A234,PROJETOS!$B:$Z,18,FALSE)</f>
        <v>0</v>
      </c>
      <c r="M234" s="4" t="s">
        <v>1361</v>
      </c>
      <c r="N234" s="4" t="s">
        <v>1356</v>
      </c>
      <c r="O234" s="4" t="s">
        <v>1362</v>
      </c>
      <c r="P234" s="4" t="str">
        <f>LEFT(M234,1)</f>
        <v>3</v>
      </c>
      <c r="Q234" s="4" t="str">
        <f>LEFT(N234,1)</f>
        <v>3</v>
      </c>
      <c r="R234" s="4" t="str">
        <f>LEFT(O234,1)</f>
        <v>3</v>
      </c>
      <c r="S234" s="4">
        <f>P234*Q234*R234</f>
        <v>27</v>
      </c>
      <c r="T234" s="1" t="str">
        <f>IF(S234&gt;100,"PRIORIDADE 5",
IF(S234&gt;75,"PRIORIDADE 4",
IF(S234&gt;50,"PRIORIDADE 3",
IF(S234&gt;25,"PRIORIDADE 2",
IF(S234&gt;0,"PRIORIDADE 1","")))))</f>
        <v>PRIORIDADE 2</v>
      </c>
      <c r="U234" s="1" t="s">
        <v>1358</v>
      </c>
      <c r="V234" s="1" t="s">
        <v>1359</v>
      </c>
      <c r="W234" s="4" t="str">
        <f>LEFT(U234,1)</f>
        <v>2</v>
      </c>
      <c r="X234" s="4" t="str">
        <f>LEFT(V234,1)</f>
        <v>2</v>
      </c>
      <c r="Y234" s="4">
        <f>W234*X234</f>
        <v>4</v>
      </c>
      <c r="Z234" s="1" t="str">
        <f>IF(Y234&gt;20,"COMPLEXIDADE 5",
IF(Y234&gt;15,"COMPLEXIDADE 4",
IF(Y234&gt;10,"COMPLEXIDADE 3",
IF(Y234&gt;5,"COMPLEXIDADE 2",
IF(Y234&gt;0,"COMPLEXIDADE 1","")))))</f>
        <v>COMPLEXIDADE 1</v>
      </c>
    </row>
    <row r="235" spans="1:26" s="1" customFormat="1" ht="30.75">
      <c r="A235" t="s">
        <v>431</v>
      </c>
      <c r="B235" s="1" t="s">
        <v>1370</v>
      </c>
      <c r="C235" s="4">
        <f>COUNTIF(TAREFAS!B:B,$A235)</f>
        <v>1</v>
      </c>
      <c r="D235" s="4" t="str">
        <f>VLOOKUP($A235,PROJETOS!$B:$Z,4,FALSE)</f>
        <v>João Paulo Bubicz</v>
      </c>
      <c r="E235" s="4">
        <f>VLOOKUP($A235,PROJETOS!$B:$Z,5,FALSE)</f>
        <v>1</v>
      </c>
      <c r="F235" s="79">
        <f>VLOOKUP($A235,PROJETOS!$B:$Z,8,FALSE)</f>
        <v>46035</v>
      </c>
      <c r="G235" s="79">
        <f>VLOOKUP($A235,PROJETOS!$B:$Z,9,FALSE)</f>
        <v>46161</v>
      </c>
      <c r="H235" s="1">
        <v>90</v>
      </c>
      <c r="I235" s="79">
        <f ca="1">VLOOKUP($A235,PROJETOS!$B:$Z,10,FALSE)</f>
        <v>46035</v>
      </c>
      <c r="J235" s="79" t="str">
        <f ca="1">VLOOKUP($A235,PROJETOS!$B:$Z,11,FALSE)</f>
        <v>Em andamento</v>
      </c>
      <c r="K235" s="1">
        <v>1</v>
      </c>
      <c r="L235" s="81">
        <f ca="1">VLOOKUP($A235,PROJETOS!$B:$Z,18,FALSE)</f>
        <v>0</v>
      </c>
      <c r="M235" s="1" t="s">
        <v>1361</v>
      </c>
      <c r="N235" s="1" t="s">
        <v>1356</v>
      </c>
      <c r="O235" s="1" t="s">
        <v>1362</v>
      </c>
      <c r="P235" s="4" t="str">
        <f>LEFT(M235,1)</f>
        <v>3</v>
      </c>
      <c r="Q235" s="4" t="str">
        <f>LEFT(N235,1)</f>
        <v>3</v>
      </c>
      <c r="R235" s="4" t="str">
        <f>LEFT(O235,1)</f>
        <v>3</v>
      </c>
      <c r="S235" s="4">
        <f>P235*Q235*R235</f>
        <v>27</v>
      </c>
      <c r="T235" s="1" t="str">
        <f>IF(S235&gt;100,"PRIORIDADE 5",
IF(S235&gt;75,"PRIORIDADE 4",
IF(S235&gt;50,"PRIORIDADE 3",
IF(S235&gt;25,"PRIORIDADE 2",
IF(S235&gt;0,"PRIORIDADE 1","")))))</f>
        <v>PRIORIDADE 2</v>
      </c>
      <c r="U235" s="1" t="s">
        <v>1358</v>
      </c>
      <c r="V235" s="1" t="s">
        <v>1359</v>
      </c>
      <c r="W235" s="4" t="str">
        <f>LEFT(U235,1)</f>
        <v>2</v>
      </c>
      <c r="X235" s="4" t="str">
        <f>LEFT(V235,1)</f>
        <v>2</v>
      </c>
      <c r="Y235" s="4">
        <f>W235*X235</f>
        <v>4</v>
      </c>
      <c r="Z235" s="1" t="str">
        <f>IF(Y235&gt;20,"COMPLEXIDADE 5",
IF(Y235&gt;15,"COMPLEXIDADE 4",
IF(Y235&gt;10,"COMPLEXIDADE 3",
IF(Y235&gt;5,"COMPLEXIDADE 2",
IF(Y235&gt;0,"COMPLEXIDADE 1","")))))</f>
        <v>COMPLEXIDADE 1</v>
      </c>
    </row>
    <row r="236" spans="1:26" s="1" customFormat="1" ht="30.75">
      <c r="A236" t="s">
        <v>433</v>
      </c>
      <c r="B236" s="1" t="s">
        <v>1354</v>
      </c>
      <c r="C236" s="4">
        <f>COUNTIF(TAREFAS!B:B,$A236)</f>
        <v>2</v>
      </c>
      <c r="D236" s="4" t="str">
        <f>VLOOKUP($A236,PROJETOS!$B:$Z,4,FALSE)</f>
        <v>João Calheiros</v>
      </c>
      <c r="E236" s="4">
        <f>VLOOKUP($A236,PROJETOS!$B:$Z,5,FALSE)</f>
        <v>1</v>
      </c>
      <c r="F236" s="79">
        <f>VLOOKUP($A236,PROJETOS!$B:$Z,8,FALSE)</f>
        <v>46083</v>
      </c>
      <c r="G236" s="79">
        <f>VLOOKUP($A236,PROJETOS!$B:$Z,9,FALSE)</f>
        <v>46086</v>
      </c>
      <c r="H236" s="1">
        <v>5</v>
      </c>
      <c r="I236" s="79">
        <f ca="1">VLOOKUP($A236,PROJETOS!$B:$Z,10,FALSE)</f>
        <v>46084</v>
      </c>
      <c r="J236" s="79">
        <f ca="1">VLOOKUP($A236,PROJETOS!$B:$Z,11,FALSE)</f>
        <v>46084</v>
      </c>
      <c r="K236" s="1">
        <v>7</v>
      </c>
      <c r="L236" s="81">
        <f ca="1">VLOOKUP($A236,PROJETOS!$B:$Z,18,FALSE)</f>
        <v>1</v>
      </c>
      <c r="M236" s="1" t="s">
        <v>1361</v>
      </c>
      <c r="N236" s="1" t="s">
        <v>1364</v>
      </c>
      <c r="O236" s="1" t="s">
        <v>1362</v>
      </c>
      <c r="P236" s="4" t="str">
        <f>LEFT(M236,1)</f>
        <v>3</v>
      </c>
      <c r="Q236" s="4" t="str">
        <f>LEFT(N236,1)</f>
        <v>4</v>
      </c>
      <c r="R236" s="4" t="str">
        <f>LEFT(O236,1)</f>
        <v>3</v>
      </c>
      <c r="S236" s="4">
        <f>P236*Q236*R236</f>
        <v>36</v>
      </c>
      <c r="T236" s="1" t="str">
        <f>IF(S236&gt;100,"PRIORIDADE 5",
IF(S236&gt;75,"PRIORIDADE 4",
IF(S236&gt;50,"PRIORIDADE 3",
IF(S236&gt;25,"PRIORIDADE 2",
IF(S236&gt;0,"PRIORIDADE 1","")))))</f>
        <v>PRIORIDADE 2</v>
      </c>
      <c r="U236" s="1" t="s">
        <v>1369</v>
      </c>
      <c r="V236" s="1" t="s">
        <v>1359</v>
      </c>
      <c r="W236" s="4" t="str">
        <f>LEFT(U236,1)</f>
        <v>1</v>
      </c>
      <c r="X236" s="4" t="str">
        <f>LEFT(V236,1)</f>
        <v>2</v>
      </c>
      <c r="Y236" s="4">
        <f>W236*X236</f>
        <v>2</v>
      </c>
      <c r="Z236" s="1" t="str">
        <f>IF(Y236&gt;20,"COMPLEXIDADE 5",
IF(Y236&gt;15,"COMPLEXIDADE 4",
IF(Y236&gt;10,"COMPLEXIDADE 3",
IF(Y236&gt;5,"COMPLEXIDADE 2",
IF(Y236&gt;0,"COMPLEXIDADE 1","")))))</f>
        <v>COMPLEXIDADE 1</v>
      </c>
    </row>
    <row r="237" spans="1:26" ht="30.75">
      <c r="A237" s="75" t="s">
        <v>436</v>
      </c>
      <c r="B237" s="1" t="s">
        <v>1354</v>
      </c>
      <c r="C237" s="4">
        <f>COUNTIF(TAREFAS!B:B,$A237)</f>
        <v>4</v>
      </c>
      <c r="D237" s="4" t="str">
        <f>VLOOKUP($A237,PROJETOS!$B:$Z,4,FALSE)</f>
        <v>Jackson</v>
      </c>
      <c r="E237" s="4">
        <f>VLOOKUP($A237,PROJETOS!$B:$Z,5,FALSE)</f>
        <v>1</v>
      </c>
      <c r="F237" s="79">
        <f>VLOOKUP($A237,PROJETOS!$B:$Z,8,FALSE)</f>
        <v>46080</v>
      </c>
      <c r="G237" s="79">
        <f>VLOOKUP($A237,PROJETOS!$B:$Z,9,FALSE)</f>
        <v>46184</v>
      </c>
      <c r="H237" s="4">
        <v>29</v>
      </c>
      <c r="I237" s="79">
        <f ca="1">VLOOKUP($A237,PROJETOS!$B:$Z,10,FALSE)</f>
        <v>46080</v>
      </c>
      <c r="J237" s="79" t="str">
        <f ca="1">VLOOKUP($A237,PROJETOS!$B:$Z,11,FALSE)</f>
        <v>Em andamento</v>
      </c>
      <c r="K237" s="4">
        <v>23</v>
      </c>
      <c r="L237" s="81">
        <f ca="1">VLOOKUP($A237,PROJETOS!$B:$Z,18,FALSE)</f>
        <v>0.75</v>
      </c>
      <c r="M237" s="1" t="s">
        <v>1361</v>
      </c>
      <c r="N237" s="1" t="s">
        <v>1364</v>
      </c>
      <c r="O237" s="1" t="s">
        <v>1362</v>
      </c>
      <c r="P237" s="4" t="str">
        <f t="shared" ref="P237:P263" si="36">LEFT(M237,1)</f>
        <v>3</v>
      </c>
      <c r="Q237" s="4" t="str">
        <f t="shared" ref="Q237:Q263" si="37">LEFT(N237,1)</f>
        <v>4</v>
      </c>
      <c r="R237" s="4" t="str">
        <f t="shared" ref="R237:R263" si="38">LEFT(O237,1)</f>
        <v>3</v>
      </c>
      <c r="S237" s="4">
        <f t="shared" ref="S237:S263" si="39">P237*Q237*R237</f>
        <v>36</v>
      </c>
      <c r="T237" s="1" t="str">
        <f t="shared" ref="T237:T263" si="40">IF(S237&gt;100,"PRIORIDADE 5",
IF(S237&gt;75,"PRIORIDADE 4",
IF(S237&gt;50,"PRIORIDADE 3",
IF(S237&gt;25,"PRIORIDADE 2",
IF(S237&gt;0,"PRIORIDADE 1","")))))</f>
        <v>PRIORIDADE 2</v>
      </c>
      <c r="U237" s="1" t="s">
        <v>1369</v>
      </c>
      <c r="V237" s="1" t="s">
        <v>1359</v>
      </c>
      <c r="W237" s="4" t="str">
        <f t="shared" ref="W237:W263" si="41">LEFT(U237,1)</f>
        <v>1</v>
      </c>
      <c r="X237" s="4" t="str">
        <f t="shared" ref="X237:X263" si="42">LEFT(V237,1)</f>
        <v>2</v>
      </c>
      <c r="Y237" s="4">
        <f t="shared" ref="Y237:Y263" si="43">W237*X237</f>
        <v>2</v>
      </c>
      <c r="Z237" s="1" t="str">
        <f t="shared" ref="Z237:Z263" si="44">IF(Y237&gt;20,"COMPLEXIDADE 5",
IF(Y237&gt;15,"COMPLEXIDADE 4",
IF(Y237&gt;10,"COMPLEXIDADE 3",
IF(Y237&gt;5,"COMPLEXIDADE 2",
IF(Y237&gt;0,"COMPLEXIDADE 1","")))))</f>
        <v>COMPLEXIDADE 1</v>
      </c>
    </row>
    <row r="238" spans="1:26" ht="30.75">
      <c r="A238" s="75" t="s">
        <v>440</v>
      </c>
      <c r="B238" s="1" t="s">
        <v>1366</v>
      </c>
      <c r="C238" s="4">
        <f>COUNTIF(TAREFAS!B:B,$A238)</f>
        <v>3</v>
      </c>
      <c r="D238" s="4" t="str">
        <f>VLOOKUP($A238,PROJETOS!$B:$Z,4,FALSE)</f>
        <v>Fagner</v>
      </c>
      <c r="E238" s="4">
        <f>VLOOKUP($A238,PROJETOS!$B:$Z,5,FALSE)</f>
        <v>1</v>
      </c>
      <c r="F238" s="79">
        <f>VLOOKUP($A238,PROJETOS!$B:$Z,8,FALSE)</f>
        <v>46092</v>
      </c>
      <c r="G238" s="79">
        <f>VLOOKUP($A238,PROJETOS!$B:$Z,9,FALSE)</f>
        <v>46093</v>
      </c>
      <c r="H238" s="4">
        <v>3</v>
      </c>
      <c r="I238" s="79">
        <f ca="1">VLOOKUP($A238,PROJETOS!$B:$Z,10,FALSE)</f>
        <v>46092</v>
      </c>
      <c r="J238" s="79">
        <f ca="1">VLOOKUP($A238,PROJETOS!$B:$Z,11,FALSE)</f>
        <v>46092</v>
      </c>
      <c r="K238" s="4">
        <v>3</v>
      </c>
      <c r="L238" s="81">
        <f ca="1">VLOOKUP($A238,PROJETOS!$B:$Z,18,FALSE)</f>
        <v>1</v>
      </c>
      <c r="M238" s="4" t="s">
        <v>1367</v>
      </c>
      <c r="N238" s="4" t="s">
        <v>1364</v>
      </c>
      <c r="O238" s="4" t="s">
        <v>1368</v>
      </c>
      <c r="P238" s="4" t="str">
        <f t="shared" si="36"/>
        <v>2</v>
      </c>
      <c r="Q238" s="4" t="str">
        <f t="shared" si="37"/>
        <v>4</v>
      </c>
      <c r="R238" s="4" t="str">
        <f t="shared" si="38"/>
        <v>1</v>
      </c>
      <c r="S238" s="4">
        <f t="shared" si="39"/>
        <v>8</v>
      </c>
      <c r="T238" s="1" t="str">
        <f t="shared" si="40"/>
        <v>PRIORIDADE 1</v>
      </c>
      <c r="U238" s="1" t="s">
        <v>1369</v>
      </c>
      <c r="V238" s="1" t="s">
        <v>1359</v>
      </c>
      <c r="W238" s="4" t="str">
        <f t="shared" si="41"/>
        <v>1</v>
      </c>
      <c r="X238" s="4" t="str">
        <f t="shared" si="42"/>
        <v>2</v>
      </c>
      <c r="Y238" s="4">
        <f t="shared" si="43"/>
        <v>2</v>
      </c>
      <c r="Z238" s="1" t="str">
        <f t="shared" si="44"/>
        <v>COMPLEXIDADE 1</v>
      </c>
    </row>
    <row r="239" spans="1:26" ht="30.75">
      <c r="A239" s="75" t="s">
        <v>441</v>
      </c>
      <c r="B239" s="1" t="s">
        <v>1363</v>
      </c>
      <c r="C239" s="4">
        <f>COUNTIF(TAREFAS!B:B,$A239)</f>
        <v>1</v>
      </c>
      <c r="D239" s="4" t="str">
        <f>VLOOKUP($A239,PROJETOS!$B:$Z,4,FALSE)</f>
        <v>Fagner</v>
      </c>
      <c r="E239" s="4">
        <f>VLOOKUP($A239,PROJETOS!$B:$Z,5,FALSE)</f>
        <v>1</v>
      </c>
      <c r="F239" s="79">
        <f>VLOOKUP($A239,PROJETOS!$B:$Z,8,FALSE)</f>
        <v>46129</v>
      </c>
      <c r="G239" s="79">
        <f>VLOOKUP($A239,PROJETOS!$B:$Z,9,FALSE)</f>
        <v>46134</v>
      </c>
      <c r="H239" s="4">
        <v>3</v>
      </c>
      <c r="I239" s="79">
        <f ca="1">VLOOKUP($A239,PROJETOS!$B:$Z,10,FALSE)</f>
        <v>46129</v>
      </c>
      <c r="J239" s="79">
        <f ca="1">VLOOKUP($A239,PROJETOS!$B:$Z,11,FALSE)</f>
        <v>46129</v>
      </c>
      <c r="K239" s="4">
        <v>3</v>
      </c>
      <c r="L239" s="81">
        <f ca="1">VLOOKUP($A239,PROJETOS!$B:$Z,18,FALSE)</f>
        <v>1</v>
      </c>
      <c r="M239" s="4" t="s">
        <v>1361</v>
      </c>
      <c r="N239" s="4" t="s">
        <v>1364</v>
      </c>
      <c r="O239" s="4" t="s">
        <v>1362</v>
      </c>
      <c r="P239" s="4" t="str">
        <f t="shared" si="36"/>
        <v>3</v>
      </c>
      <c r="Q239" s="4" t="str">
        <f t="shared" si="37"/>
        <v>4</v>
      </c>
      <c r="R239" s="4" t="str">
        <f t="shared" si="38"/>
        <v>3</v>
      </c>
      <c r="S239" s="4">
        <f t="shared" si="39"/>
        <v>36</v>
      </c>
      <c r="T239" s="1" t="str">
        <f t="shared" si="40"/>
        <v>PRIORIDADE 2</v>
      </c>
      <c r="U239" s="1" t="s">
        <v>1358</v>
      </c>
      <c r="V239" s="1" t="s">
        <v>1365</v>
      </c>
      <c r="W239" s="4" t="str">
        <f t="shared" si="41"/>
        <v>2</v>
      </c>
      <c r="X239" s="4" t="str">
        <f t="shared" si="42"/>
        <v>3</v>
      </c>
      <c r="Y239" s="4">
        <f t="shared" si="43"/>
        <v>6</v>
      </c>
      <c r="Z239" s="1" t="str">
        <f t="shared" si="44"/>
        <v>COMPLEXIDADE 2</v>
      </c>
    </row>
    <row r="240" spans="1:26" ht="30.75">
      <c r="A240" s="75" t="s">
        <v>443</v>
      </c>
      <c r="B240" s="1" t="s">
        <v>1360</v>
      </c>
      <c r="C240" s="4">
        <f>COUNTIF(TAREFAS!B:B,$A240)</f>
        <v>3</v>
      </c>
      <c r="D240" s="4" t="str">
        <f>VLOOKUP($A240,PROJETOS!$B:$Z,4,FALSE)</f>
        <v>Fagner</v>
      </c>
      <c r="E240" s="4">
        <f>VLOOKUP($A240,PROJETOS!$B:$Z,5,FALSE)</f>
        <v>1</v>
      </c>
      <c r="F240" s="79">
        <f>VLOOKUP($A240,PROJETOS!$B:$Z,8,FALSE)</f>
        <v>46127</v>
      </c>
      <c r="G240" s="79">
        <f>VLOOKUP($A240,PROJETOS!$B:$Z,9,FALSE)</f>
        <v>46132</v>
      </c>
      <c r="H240" s="4">
        <v>3</v>
      </c>
      <c r="I240" s="79">
        <f ca="1">VLOOKUP($A240,PROJETOS!$B:$Z,10,FALSE)</f>
        <v>46127</v>
      </c>
      <c r="J240" s="79">
        <f ca="1">VLOOKUP($A240,PROJETOS!$B:$Z,11,FALSE)</f>
        <v>46129</v>
      </c>
      <c r="K240" s="4">
        <v>3</v>
      </c>
      <c r="L240" s="81">
        <f ca="1">VLOOKUP($A240,PROJETOS!$B:$Z,18,FALSE)</f>
        <v>1</v>
      </c>
      <c r="M240" s="4" t="s">
        <v>1361</v>
      </c>
      <c r="N240" s="4" t="s">
        <v>1356</v>
      </c>
      <c r="O240" s="4" t="s">
        <v>1362</v>
      </c>
      <c r="P240" s="4" t="str">
        <f t="shared" si="36"/>
        <v>3</v>
      </c>
      <c r="Q240" s="4" t="str">
        <f t="shared" si="37"/>
        <v>3</v>
      </c>
      <c r="R240" s="4" t="str">
        <f t="shared" si="38"/>
        <v>3</v>
      </c>
      <c r="S240" s="4">
        <f t="shared" si="39"/>
        <v>27</v>
      </c>
      <c r="T240" s="1" t="str">
        <f t="shared" si="40"/>
        <v>PRIORIDADE 2</v>
      </c>
      <c r="U240" s="1" t="s">
        <v>1358</v>
      </c>
      <c r="V240" s="1" t="s">
        <v>1365</v>
      </c>
      <c r="W240" s="4" t="str">
        <f t="shared" si="41"/>
        <v>2</v>
      </c>
      <c r="X240" s="4" t="str">
        <f t="shared" si="42"/>
        <v>3</v>
      </c>
      <c r="Y240" s="4">
        <f t="shared" si="43"/>
        <v>6</v>
      </c>
      <c r="Z240" s="1" t="str">
        <f t="shared" si="44"/>
        <v>COMPLEXIDADE 2</v>
      </c>
    </row>
    <row r="241" spans="1:26" ht="30.75">
      <c r="A241" s="75" t="s">
        <v>444</v>
      </c>
      <c r="B241" s="1" t="s">
        <v>1360</v>
      </c>
      <c r="C241" s="4">
        <f>COUNTIF(TAREFAS!B:B,$A241)</f>
        <v>3</v>
      </c>
      <c r="D241" s="4" t="str">
        <f>VLOOKUP($A241,PROJETOS!$B:$Z,4,FALSE)</f>
        <v>Fagner</v>
      </c>
      <c r="E241" s="4">
        <f>VLOOKUP($A241,PROJETOS!$B:$Z,5,FALSE)</f>
        <v>1</v>
      </c>
      <c r="F241" s="79">
        <f>VLOOKUP($A241,PROJETOS!$B:$Z,8,FALSE)</f>
        <v>46114</v>
      </c>
      <c r="G241" s="79">
        <f>VLOOKUP($A241,PROJETOS!$B:$Z,9,FALSE)</f>
        <v>46119</v>
      </c>
      <c r="H241" s="4">
        <v>3</v>
      </c>
      <c r="I241" s="79">
        <f ca="1">VLOOKUP($A241,PROJETOS!$B:$Z,10,FALSE)</f>
        <v>46114</v>
      </c>
      <c r="J241" s="79">
        <f ca="1">VLOOKUP($A241,PROJETOS!$B:$Z,11,FALSE)</f>
        <v>46118</v>
      </c>
      <c r="K241" s="4">
        <v>3</v>
      </c>
      <c r="L241" s="81">
        <f ca="1">VLOOKUP($A241,PROJETOS!$B:$Z,18,FALSE)</f>
        <v>1</v>
      </c>
      <c r="M241" s="4" t="s">
        <v>1361</v>
      </c>
      <c r="N241" s="4" t="s">
        <v>1356</v>
      </c>
      <c r="O241" s="4" t="s">
        <v>1362</v>
      </c>
      <c r="P241" s="4" t="str">
        <f t="shared" si="36"/>
        <v>3</v>
      </c>
      <c r="Q241" s="4" t="str">
        <f t="shared" si="37"/>
        <v>3</v>
      </c>
      <c r="R241" s="4" t="str">
        <f t="shared" si="38"/>
        <v>3</v>
      </c>
      <c r="S241" s="4">
        <f t="shared" si="39"/>
        <v>27</v>
      </c>
      <c r="T241" s="1" t="str">
        <f t="shared" si="40"/>
        <v>PRIORIDADE 2</v>
      </c>
      <c r="U241" s="1" t="s">
        <v>1358</v>
      </c>
      <c r="V241" s="1" t="s">
        <v>1365</v>
      </c>
      <c r="W241" s="4" t="str">
        <f t="shared" si="41"/>
        <v>2</v>
      </c>
      <c r="X241" s="4" t="str">
        <f t="shared" si="42"/>
        <v>3</v>
      </c>
      <c r="Y241" s="4">
        <f t="shared" si="43"/>
        <v>6</v>
      </c>
      <c r="Z241" s="1" t="str">
        <f t="shared" si="44"/>
        <v>COMPLEXIDADE 2</v>
      </c>
    </row>
    <row r="242" spans="1:26" ht="30.75">
      <c r="A242" s="75" t="s">
        <v>445</v>
      </c>
      <c r="B242" s="1" t="s">
        <v>1354</v>
      </c>
      <c r="C242" s="4">
        <f>COUNTIF(TAREFAS!B:B,$A242)</f>
        <v>3</v>
      </c>
      <c r="D242" s="4" t="str">
        <f>VLOOKUP($A242,PROJETOS!$B:$Z,4,FALSE)</f>
        <v>Fagner</v>
      </c>
      <c r="E242" s="4">
        <f>VLOOKUP($A242,PROJETOS!$B:$Z,5,FALSE)</f>
        <v>1</v>
      </c>
      <c r="F242" s="79">
        <f>VLOOKUP($A242,PROJETOS!$B:$Z,8,FALSE)</f>
        <v>46105</v>
      </c>
      <c r="G242" s="79">
        <f>VLOOKUP($A242,PROJETOS!$B:$Z,9,FALSE)</f>
        <v>46139</v>
      </c>
      <c r="H242" s="4">
        <v>3</v>
      </c>
      <c r="I242" s="79">
        <f ca="1">VLOOKUP($A242,PROJETOS!$B:$Z,10,FALSE)</f>
        <v>46105</v>
      </c>
      <c r="J242" s="79">
        <f ca="1">VLOOKUP($A242,PROJETOS!$B:$Z,11,FALSE)</f>
        <v>46107</v>
      </c>
      <c r="K242" s="4">
        <v>3</v>
      </c>
      <c r="L242" s="81">
        <f ca="1">VLOOKUP($A242,PROJETOS!$B:$Z,18,FALSE)</f>
        <v>1</v>
      </c>
      <c r="M242" s="4" t="s">
        <v>1355</v>
      </c>
      <c r="N242" s="4" t="s">
        <v>1356</v>
      </c>
      <c r="O242" s="4" t="s">
        <v>1357</v>
      </c>
      <c r="P242" s="4" t="str">
        <f t="shared" si="36"/>
        <v>4</v>
      </c>
      <c r="Q242" s="4" t="str">
        <f t="shared" si="37"/>
        <v>3</v>
      </c>
      <c r="R242" s="4" t="str">
        <f t="shared" si="38"/>
        <v>4</v>
      </c>
      <c r="S242" s="4">
        <f t="shared" si="39"/>
        <v>48</v>
      </c>
      <c r="T242" s="1" t="str">
        <f t="shared" si="40"/>
        <v>PRIORIDADE 2</v>
      </c>
      <c r="U242" s="1" t="s">
        <v>1369</v>
      </c>
      <c r="V242" s="1" t="s">
        <v>1359</v>
      </c>
      <c r="W242" s="4" t="str">
        <f t="shared" si="41"/>
        <v>1</v>
      </c>
      <c r="X242" s="4" t="str">
        <f t="shared" si="42"/>
        <v>2</v>
      </c>
      <c r="Y242" s="4">
        <f t="shared" si="43"/>
        <v>2</v>
      </c>
      <c r="Z242" s="1" t="str">
        <f t="shared" si="44"/>
        <v>COMPLEXIDADE 1</v>
      </c>
    </row>
    <row r="243" spans="1:26" ht="30.75">
      <c r="A243" s="75" t="s">
        <v>446</v>
      </c>
      <c r="B243" s="1" t="s">
        <v>1360</v>
      </c>
      <c r="C243" s="4">
        <f>COUNTIF(TAREFAS!B:B,$A243)</f>
        <v>3</v>
      </c>
      <c r="D243" s="4" t="str">
        <f>VLOOKUP($A243,PROJETOS!$B:$Z,4,FALSE)</f>
        <v>Fagner</v>
      </c>
      <c r="E243" s="4">
        <f>VLOOKUP($A243,PROJETOS!$B:$Z,5,FALSE)</f>
        <v>1</v>
      </c>
      <c r="F243" s="79">
        <f>VLOOKUP($A243,PROJETOS!$B:$Z,8,FALSE)</f>
        <v>46094</v>
      </c>
      <c r="G243" s="79">
        <f>VLOOKUP($A243,PROJETOS!$B:$Z,9,FALSE)</f>
        <v>46100</v>
      </c>
      <c r="H243" s="4">
        <v>5</v>
      </c>
      <c r="I243" s="79">
        <f ca="1">VLOOKUP($A243,PROJETOS!$B:$Z,10,FALSE)</f>
        <v>46094</v>
      </c>
      <c r="J243" s="79">
        <f ca="1">VLOOKUP($A243,PROJETOS!$B:$Z,11,FALSE)</f>
        <v>46099</v>
      </c>
      <c r="K243" s="4">
        <v>5</v>
      </c>
      <c r="L243" s="81">
        <f ca="1">VLOOKUP($A243,PROJETOS!$B:$Z,18,FALSE)</f>
        <v>1</v>
      </c>
      <c r="M243" s="4" t="s">
        <v>1361</v>
      </c>
      <c r="N243" s="4" t="s">
        <v>1356</v>
      </c>
      <c r="O243" s="4" t="s">
        <v>1362</v>
      </c>
      <c r="P243" s="4" t="str">
        <f t="shared" si="36"/>
        <v>3</v>
      </c>
      <c r="Q243" s="4" t="str">
        <f t="shared" si="37"/>
        <v>3</v>
      </c>
      <c r="R243" s="4" t="str">
        <f t="shared" si="38"/>
        <v>3</v>
      </c>
      <c r="S243" s="4">
        <f t="shared" si="39"/>
        <v>27</v>
      </c>
      <c r="T243" s="1" t="str">
        <f t="shared" si="40"/>
        <v>PRIORIDADE 2</v>
      </c>
      <c r="U243" s="1" t="s">
        <v>1358</v>
      </c>
      <c r="V243" s="1" t="s">
        <v>1365</v>
      </c>
      <c r="W243" s="4" t="str">
        <f t="shared" si="41"/>
        <v>2</v>
      </c>
      <c r="X243" s="4" t="str">
        <f t="shared" si="42"/>
        <v>3</v>
      </c>
      <c r="Y243" s="4">
        <f t="shared" si="43"/>
        <v>6</v>
      </c>
      <c r="Z243" s="1" t="str">
        <f t="shared" si="44"/>
        <v>COMPLEXIDADE 2</v>
      </c>
    </row>
    <row r="244" spans="1:26" ht="30.75">
      <c r="A244" s="75" t="s">
        <v>447</v>
      </c>
      <c r="B244" s="1" t="s">
        <v>1354</v>
      </c>
      <c r="C244" s="4">
        <f>COUNTIF(TAREFAS!B:B,$A244)</f>
        <v>4</v>
      </c>
      <c r="D244" s="4" t="str">
        <f>VLOOKUP($A244,PROJETOS!$B:$Z,4,FALSE)</f>
        <v>Fagner</v>
      </c>
      <c r="E244" s="4">
        <f>VLOOKUP($A244,PROJETOS!$B:$Z,5,FALSE)</f>
        <v>1</v>
      </c>
      <c r="F244" s="79">
        <f>VLOOKUP($A244,PROJETOS!$B:$Z,8,FALSE)</f>
        <v>46031</v>
      </c>
      <c r="G244" s="79">
        <f>VLOOKUP($A244,PROJETOS!$B:$Z,9,FALSE)</f>
        <v>46038</v>
      </c>
      <c r="H244" s="4">
        <v>5</v>
      </c>
      <c r="I244" s="79">
        <f ca="1">VLOOKUP($A244,PROJETOS!$B:$Z,10,FALSE)</f>
        <v>46031</v>
      </c>
      <c r="J244" s="79">
        <f ca="1">VLOOKUP($A244,PROJETOS!$B:$Z,11,FALSE)</f>
        <v>46037</v>
      </c>
      <c r="K244" s="4">
        <v>5</v>
      </c>
      <c r="L244" s="81">
        <f ca="1">VLOOKUP($A244,PROJETOS!$B:$Z,18,FALSE)</f>
        <v>1</v>
      </c>
      <c r="M244" s="4" t="s">
        <v>1355</v>
      </c>
      <c r="N244" s="4" t="s">
        <v>1356</v>
      </c>
      <c r="O244" s="4" t="s">
        <v>1357</v>
      </c>
      <c r="P244" s="4" t="str">
        <f t="shared" si="36"/>
        <v>4</v>
      </c>
      <c r="Q244" s="4" t="str">
        <f t="shared" si="37"/>
        <v>3</v>
      </c>
      <c r="R244" s="4" t="str">
        <f t="shared" si="38"/>
        <v>4</v>
      </c>
      <c r="S244" s="4">
        <f t="shared" si="39"/>
        <v>48</v>
      </c>
      <c r="T244" s="1" t="str">
        <f t="shared" si="40"/>
        <v>PRIORIDADE 2</v>
      </c>
      <c r="U244" s="1" t="s">
        <v>1369</v>
      </c>
      <c r="V244" s="1" t="s">
        <v>1359</v>
      </c>
      <c r="W244" s="4" t="str">
        <f t="shared" si="41"/>
        <v>1</v>
      </c>
      <c r="X244" s="4" t="str">
        <f t="shared" si="42"/>
        <v>2</v>
      </c>
      <c r="Y244" s="4">
        <f t="shared" si="43"/>
        <v>2</v>
      </c>
      <c r="Z244" s="1" t="str">
        <f t="shared" si="44"/>
        <v>COMPLEXIDADE 1</v>
      </c>
    </row>
    <row r="245" spans="1:26" ht="30.75">
      <c r="A245" s="75" t="s">
        <v>448</v>
      </c>
      <c r="B245" s="1" t="s">
        <v>1360</v>
      </c>
      <c r="C245" s="4">
        <f>COUNTIF(TAREFAS!B:B,$A245)</f>
        <v>2</v>
      </c>
      <c r="D245" s="4" t="str">
        <f>VLOOKUP($A245,PROJETOS!$B:$Z,4,FALSE)</f>
        <v>Fagner</v>
      </c>
      <c r="E245" s="4">
        <f>VLOOKUP($A245,PROJETOS!$B:$Z,5,FALSE)</f>
        <v>1</v>
      </c>
      <c r="F245" s="79">
        <f>VLOOKUP($A245,PROJETOS!$B:$Z,8,FALSE)</f>
        <v>46099</v>
      </c>
      <c r="G245" s="79">
        <f>VLOOKUP($A245,PROJETOS!$B:$Z,9,FALSE)</f>
        <v>46101</v>
      </c>
      <c r="H245" s="4">
        <v>2</v>
      </c>
      <c r="I245" s="79">
        <f ca="1">VLOOKUP($A245,PROJETOS!$B:$Z,10,FALSE)</f>
        <v>46099</v>
      </c>
      <c r="J245" s="79">
        <f ca="1">VLOOKUP($A245,PROJETOS!$B:$Z,11,FALSE)</f>
        <v>46100</v>
      </c>
      <c r="K245" s="4">
        <v>2</v>
      </c>
      <c r="L245" s="81">
        <f ca="1">VLOOKUP($A245,PROJETOS!$B:$Z,18,FALSE)</f>
        <v>1</v>
      </c>
      <c r="M245" s="4" t="s">
        <v>1361</v>
      </c>
      <c r="N245" s="4" t="s">
        <v>1356</v>
      </c>
      <c r="O245" s="4" t="s">
        <v>1362</v>
      </c>
      <c r="P245" s="4" t="str">
        <f t="shared" si="36"/>
        <v>3</v>
      </c>
      <c r="Q245" s="4" t="str">
        <f t="shared" si="37"/>
        <v>3</v>
      </c>
      <c r="R245" s="4" t="str">
        <f t="shared" si="38"/>
        <v>3</v>
      </c>
      <c r="S245" s="4">
        <f t="shared" si="39"/>
        <v>27</v>
      </c>
      <c r="T245" s="1" t="str">
        <f t="shared" si="40"/>
        <v>PRIORIDADE 2</v>
      </c>
      <c r="U245" s="1" t="s">
        <v>1358</v>
      </c>
      <c r="V245" s="1" t="s">
        <v>1365</v>
      </c>
      <c r="W245" s="4" t="str">
        <f t="shared" si="41"/>
        <v>2</v>
      </c>
      <c r="X245" s="4" t="str">
        <f t="shared" si="42"/>
        <v>3</v>
      </c>
      <c r="Y245" s="4">
        <f t="shared" si="43"/>
        <v>6</v>
      </c>
      <c r="Z245" s="1" t="str">
        <f t="shared" si="44"/>
        <v>COMPLEXIDADE 2</v>
      </c>
    </row>
    <row r="246" spans="1:26" ht="30.75">
      <c r="A246" s="75" t="s">
        <v>449</v>
      </c>
      <c r="B246" s="1" t="s">
        <v>1354</v>
      </c>
      <c r="C246" s="4">
        <f>COUNTIF(TAREFAS!B:B,$A246)</f>
        <v>3</v>
      </c>
      <c r="D246" s="4" t="str">
        <f>VLOOKUP($A246,PROJETOS!$B:$Z,4,FALSE)</f>
        <v>Fagner</v>
      </c>
      <c r="E246" s="4">
        <f>VLOOKUP($A246,PROJETOS!$B:$Z,5,FALSE)</f>
        <v>1</v>
      </c>
      <c r="F246" s="79">
        <f>VLOOKUP($A246,PROJETOS!$B:$Z,8,FALSE)</f>
        <v>46101</v>
      </c>
      <c r="G246" s="79">
        <f>VLOOKUP($A246,PROJETOS!$B:$Z,9,FALSE)</f>
        <v>46106</v>
      </c>
      <c r="H246" s="4">
        <v>3</v>
      </c>
      <c r="I246" s="79">
        <f ca="1">VLOOKUP($A246,PROJETOS!$B:$Z,10,FALSE)</f>
        <v>46101</v>
      </c>
      <c r="J246" s="79">
        <f ca="1">VLOOKUP($A246,PROJETOS!$B:$Z,11,FALSE)</f>
        <v>46105</v>
      </c>
      <c r="K246" s="4">
        <v>3</v>
      </c>
      <c r="L246" s="81">
        <f ca="1">VLOOKUP($A246,PROJETOS!$B:$Z,18,FALSE)</f>
        <v>1</v>
      </c>
      <c r="M246" s="4" t="s">
        <v>1355</v>
      </c>
      <c r="N246" s="4" t="s">
        <v>1356</v>
      </c>
      <c r="O246" s="4" t="s">
        <v>1357</v>
      </c>
      <c r="P246" s="4" t="str">
        <f t="shared" si="36"/>
        <v>4</v>
      </c>
      <c r="Q246" s="4" t="str">
        <f t="shared" si="37"/>
        <v>3</v>
      </c>
      <c r="R246" s="4" t="str">
        <f t="shared" si="38"/>
        <v>4</v>
      </c>
      <c r="S246" s="4">
        <f t="shared" si="39"/>
        <v>48</v>
      </c>
      <c r="T246" s="1" t="str">
        <f t="shared" si="40"/>
        <v>PRIORIDADE 2</v>
      </c>
      <c r="U246" s="1" t="s">
        <v>1369</v>
      </c>
      <c r="V246" s="1" t="s">
        <v>1359</v>
      </c>
      <c r="W246" s="4" t="str">
        <f t="shared" si="41"/>
        <v>1</v>
      </c>
      <c r="X246" s="4" t="str">
        <f t="shared" si="42"/>
        <v>2</v>
      </c>
      <c r="Y246" s="4">
        <f t="shared" si="43"/>
        <v>2</v>
      </c>
      <c r="Z246" s="1" t="str">
        <f t="shared" si="44"/>
        <v>COMPLEXIDADE 1</v>
      </c>
    </row>
    <row r="247" spans="1:26" ht="30.75">
      <c r="A247" s="75" t="s">
        <v>450</v>
      </c>
      <c r="B247" s="1" t="s">
        <v>1360</v>
      </c>
      <c r="C247" s="4">
        <f>COUNTIF(TAREFAS!B:B,$A247)</f>
        <v>3</v>
      </c>
      <c r="D247" s="4" t="str">
        <f>VLOOKUP($A247,PROJETOS!$B:$Z,4,FALSE)</f>
        <v>Fagner</v>
      </c>
      <c r="E247" s="4">
        <f>VLOOKUP($A247,PROJETOS!$B:$Z,5,FALSE)</f>
        <v>1</v>
      </c>
      <c r="F247" s="79">
        <f>VLOOKUP($A247,PROJETOS!$B:$Z,8,FALSE)</f>
        <v>46108</v>
      </c>
      <c r="G247" s="79">
        <f>VLOOKUP($A247,PROJETOS!$B:$Z,9,FALSE)</f>
        <v>46113</v>
      </c>
      <c r="H247" s="4">
        <v>3</v>
      </c>
      <c r="I247" s="79">
        <f ca="1">VLOOKUP($A247,PROJETOS!$B:$Z,10,FALSE)</f>
        <v>46108</v>
      </c>
      <c r="J247" s="79">
        <f ca="1">VLOOKUP($A247,PROJETOS!$B:$Z,11,FALSE)</f>
        <v>46112</v>
      </c>
      <c r="K247" s="4">
        <v>3</v>
      </c>
      <c r="L247" s="81">
        <f ca="1">VLOOKUP($A247,PROJETOS!$B:$Z,18,FALSE)</f>
        <v>1</v>
      </c>
      <c r="M247" s="4" t="s">
        <v>1361</v>
      </c>
      <c r="N247" s="4" t="s">
        <v>1356</v>
      </c>
      <c r="O247" s="4" t="s">
        <v>1362</v>
      </c>
      <c r="P247" s="4" t="str">
        <f t="shared" si="36"/>
        <v>3</v>
      </c>
      <c r="Q247" s="4" t="str">
        <f t="shared" si="37"/>
        <v>3</v>
      </c>
      <c r="R247" s="4" t="str">
        <f t="shared" si="38"/>
        <v>3</v>
      </c>
      <c r="S247" s="4">
        <f t="shared" si="39"/>
        <v>27</v>
      </c>
      <c r="T247" s="1" t="str">
        <f t="shared" si="40"/>
        <v>PRIORIDADE 2</v>
      </c>
      <c r="U247" s="1" t="s">
        <v>1358</v>
      </c>
      <c r="V247" s="1" t="s">
        <v>1365</v>
      </c>
      <c r="W247" s="4" t="str">
        <f t="shared" si="41"/>
        <v>2</v>
      </c>
      <c r="X247" s="4" t="str">
        <f t="shared" si="42"/>
        <v>3</v>
      </c>
      <c r="Y247" s="4">
        <f t="shared" si="43"/>
        <v>6</v>
      </c>
      <c r="Z247" s="1" t="str">
        <f t="shared" si="44"/>
        <v>COMPLEXIDADE 2</v>
      </c>
    </row>
    <row r="248" spans="1:26" ht="30.75">
      <c r="A248" s="75" t="s">
        <v>451</v>
      </c>
      <c r="B248" s="1" t="s">
        <v>1360</v>
      </c>
      <c r="C248" s="4">
        <f>COUNTIF(TAREFAS!B:B,$A248)</f>
        <v>2</v>
      </c>
      <c r="D248" s="4" t="str">
        <f>VLOOKUP($A248,PROJETOS!$B:$Z,4,FALSE)</f>
        <v>Fagner</v>
      </c>
      <c r="E248" s="4">
        <f>VLOOKUP($A248,PROJETOS!$B:$Z,5,FALSE)</f>
        <v>1</v>
      </c>
      <c r="F248" s="79">
        <f>VLOOKUP($A248,PROJETOS!$B:$Z,8,FALSE)</f>
        <v>46126</v>
      </c>
      <c r="G248" s="79">
        <f>VLOOKUP($A248,PROJETOS!$B:$Z,9,FALSE)</f>
        <v>46128</v>
      </c>
      <c r="H248" s="4">
        <v>2</v>
      </c>
      <c r="I248" s="79">
        <f ca="1">VLOOKUP($A248,PROJETOS!$B:$Z,10,FALSE)</f>
        <v>46126</v>
      </c>
      <c r="J248" s="79">
        <f ca="1">VLOOKUP($A248,PROJETOS!$B:$Z,11,FALSE)</f>
        <v>46127</v>
      </c>
      <c r="K248" s="4">
        <v>2</v>
      </c>
      <c r="L248" s="81">
        <f ca="1">VLOOKUP($A248,PROJETOS!$B:$Z,18,FALSE)</f>
        <v>1</v>
      </c>
      <c r="M248" s="4" t="s">
        <v>1361</v>
      </c>
      <c r="N248" s="4" t="s">
        <v>1356</v>
      </c>
      <c r="O248" s="4" t="s">
        <v>1362</v>
      </c>
      <c r="P248" s="4" t="str">
        <f t="shared" si="36"/>
        <v>3</v>
      </c>
      <c r="Q248" s="4" t="str">
        <f t="shared" si="37"/>
        <v>3</v>
      </c>
      <c r="R248" s="4" t="str">
        <f t="shared" si="38"/>
        <v>3</v>
      </c>
      <c r="S248" s="4">
        <f t="shared" si="39"/>
        <v>27</v>
      </c>
      <c r="T248" s="1" t="str">
        <f t="shared" si="40"/>
        <v>PRIORIDADE 2</v>
      </c>
      <c r="U248" s="1" t="s">
        <v>1358</v>
      </c>
      <c r="V248" s="1" t="s">
        <v>1365</v>
      </c>
      <c r="W248" s="4" t="str">
        <f t="shared" si="41"/>
        <v>2</v>
      </c>
      <c r="X248" s="4" t="str">
        <f t="shared" si="42"/>
        <v>3</v>
      </c>
      <c r="Y248" s="4">
        <f t="shared" si="43"/>
        <v>6</v>
      </c>
      <c r="Z248" s="1" t="str">
        <f t="shared" si="44"/>
        <v>COMPLEXIDADE 2</v>
      </c>
    </row>
    <row r="249" spans="1:26" ht="30.75">
      <c r="A249" s="75" t="s">
        <v>452</v>
      </c>
      <c r="B249" s="1" t="s">
        <v>1363</v>
      </c>
      <c r="C249" s="4">
        <f>COUNTIF(TAREFAS!B:B,$A249)</f>
        <v>1</v>
      </c>
      <c r="D249" s="4" t="str">
        <f>VLOOKUP($A249,PROJETOS!$B:$Z,4,FALSE)</f>
        <v>Fagner</v>
      </c>
      <c r="E249" s="4">
        <f>VLOOKUP($A249,PROJETOS!$B:$Z,5,FALSE)</f>
        <v>1</v>
      </c>
      <c r="F249" s="79">
        <f>VLOOKUP($A249,PROJETOS!$B:$Z,8,FALSE)</f>
        <v>46108</v>
      </c>
      <c r="G249" s="79">
        <f>VLOOKUP($A249,PROJETOS!$B:$Z,9,FALSE)</f>
        <v>46111</v>
      </c>
      <c r="H249" s="4">
        <v>1</v>
      </c>
      <c r="I249" s="79">
        <f ca="1">VLOOKUP($A249,PROJETOS!$B:$Z,10,FALSE)</f>
        <v>46108</v>
      </c>
      <c r="J249" s="79">
        <f ca="1">VLOOKUP($A249,PROJETOS!$B:$Z,11,FALSE)</f>
        <v>46108</v>
      </c>
      <c r="K249" s="4">
        <v>1</v>
      </c>
      <c r="L249" s="81">
        <f ca="1">VLOOKUP($A249,PROJETOS!$B:$Z,18,FALSE)</f>
        <v>1</v>
      </c>
      <c r="M249" s="4" t="s">
        <v>1361</v>
      </c>
      <c r="N249" s="4" t="s">
        <v>1364</v>
      </c>
      <c r="O249" s="4" t="s">
        <v>1362</v>
      </c>
      <c r="P249" s="4" t="str">
        <f t="shared" si="36"/>
        <v>3</v>
      </c>
      <c r="Q249" s="4" t="str">
        <f t="shared" si="37"/>
        <v>4</v>
      </c>
      <c r="R249" s="4" t="str">
        <f t="shared" si="38"/>
        <v>3</v>
      </c>
      <c r="S249" s="4">
        <f t="shared" si="39"/>
        <v>36</v>
      </c>
      <c r="T249" s="1" t="str">
        <f t="shared" si="40"/>
        <v>PRIORIDADE 2</v>
      </c>
      <c r="U249" s="1" t="s">
        <v>1358</v>
      </c>
      <c r="V249" s="1" t="s">
        <v>1365</v>
      </c>
      <c r="W249" s="4" t="str">
        <f t="shared" si="41"/>
        <v>2</v>
      </c>
      <c r="X249" s="4" t="str">
        <f t="shared" si="42"/>
        <v>3</v>
      </c>
      <c r="Y249" s="4">
        <f t="shared" si="43"/>
        <v>6</v>
      </c>
      <c r="Z249" s="1" t="str">
        <f t="shared" si="44"/>
        <v>COMPLEXIDADE 2</v>
      </c>
    </row>
    <row r="250" spans="1:26" ht="30.75">
      <c r="A250" s="75" t="s">
        <v>453</v>
      </c>
      <c r="B250" s="1" t="s">
        <v>1354</v>
      </c>
      <c r="C250" s="4">
        <f>COUNTIF(TAREFAS!B:B,$A250)</f>
        <v>4</v>
      </c>
      <c r="D250" s="4" t="str">
        <f>VLOOKUP($A250,PROJETOS!$B:$Z,4,FALSE)</f>
        <v>Fagner</v>
      </c>
      <c r="E250" s="4">
        <f>VLOOKUP($A250,PROJETOS!$B:$Z,5,FALSE)</f>
        <v>1</v>
      </c>
      <c r="F250" s="79">
        <f>VLOOKUP($A250,PROJETOS!$B:$Z,8,FALSE)</f>
        <v>46114</v>
      </c>
      <c r="G250" s="79">
        <f>VLOOKUP($A250,PROJETOS!$B:$Z,9,FALSE)</f>
        <v>46120</v>
      </c>
      <c r="H250" s="4">
        <v>4</v>
      </c>
      <c r="I250" s="79">
        <f ca="1">VLOOKUP($A250,PROJETOS!$B:$Z,10,FALSE)</f>
        <v>46114</v>
      </c>
      <c r="J250" s="79">
        <f ca="1">VLOOKUP($A250,PROJETOS!$B:$Z,11,FALSE)</f>
        <v>46121</v>
      </c>
      <c r="K250" s="4">
        <v>6</v>
      </c>
      <c r="L250" s="81">
        <f ca="1">VLOOKUP($A250,PROJETOS!$B:$Z,18,FALSE)</f>
        <v>1</v>
      </c>
      <c r="M250" s="4" t="s">
        <v>1355</v>
      </c>
      <c r="N250" s="4" t="s">
        <v>1356</v>
      </c>
      <c r="O250" s="4" t="s">
        <v>1357</v>
      </c>
      <c r="P250" s="4" t="str">
        <f t="shared" si="36"/>
        <v>4</v>
      </c>
      <c r="Q250" s="4" t="str">
        <f t="shared" si="37"/>
        <v>3</v>
      </c>
      <c r="R250" s="4" t="str">
        <f t="shared" si="38"/>
        <v>4</v>
      </c>
      <c r="S250" s="4">
        <f t="shared" si="39"/>
        <v>48</v>
      </c>
      <c r="T250" s="1" t="str">
        <f t="shared" si="40"/>
        <v>PRIORIDADE 2</v>
      </c>
      <c r="U250" s="1" t="s">
        <v>1369</v>
      </c>
      <c r="V250" s="1" t="s">
        <v>1359</v>
      </c>
      <c r="W250" s="4" t="str">
        <f t="shared" si="41"/>
        <v>1</v>
      </c>
      <c r="X250" s="4" t="str">
        <f t="shared" si="42"/>
        <v>2</v>
      </c>
      <c r="Y250" s="4">
        <f t="shared" si="43"/>
        <v>2</v>
      </c>
      <c r="Z250" s="1" t="str">
        <f t="shared" si="44"/>
        <v>COMPLEXIDADE 1</v>
      </c>
    </row>
    <row r="251" spans="1:26" ht="30.75">
      <c r="A251" s="75" t="s">
        <v>454</v>
      </c>
      <c r="B251" s="1" t="s">
        <v>1363</v>
      </c>
      <c r="C251" s="4">
        <f>COUNTIF(TAREFAS!B:B,$A251)</f>
        <v>5</v>
      </c>
      <c r="D251" s="4" t="str">
        <f>VLOOKUP($A251,PROJETOS!$B:$Z,4,FALSE)</f>
        <v>Fagner</v>
      </c>
      <c r="E251" s="4">
        <f>VLOOKUP($A251,PROJETOS!$B:$Z,5,FALSE)</f>
        <v>1</v>
      </c>
      <c r="F251" s="79">
        <f>VLOOKUP($A251,PROJETOS!$B:$Z,8,FALSE)</f>
        <v>46069</v>
      </c>
      <c r="G251" s="79">
        <f>VLOOKUP($A251,PROJETOS!$B:$Z,9,FALSE)</f>
        <v>46086</v>
      </c>
      <c r="H251" s="4">
        <v>13</v>
      </c>
      <c r="I251" s="79">
        <f ca="1">VLOOKUP($A251,PROJETOS!$B:$Z,10,FALSE)</f>
        <v>46069</v>
      </c>
      <c r="J251" s="79">
        <f ca="1">VLOOKUP($A251,PROJETOS!$B:$Z,11,FALSE)</f>
        <v>46087</v>
      </c>
      <c r="K251" s="4">
        <v>17</v>
      </c>
      <c r="L251" s="81">
        <f ca="1">VLOOKUP($A251,PROJETOS!$B:$Z,18,FALSE)</f>
        <v>1</v>
      </c>
      <c r="M251" s="4" t="s">
        <v>1361</v>
      </c>
      <c r="N251" s="4" t="s">
        <v>1364</v>
      </c>
      <c r="O251" s="4" t="s">
        <v>1362</v>
      </c>
      <c r="P251" s="4" t="str">
        <f t="shared" si="36"/>
        <v>3</v>
      </c>
      <c r="Q251" s="4" t="str">
        <f t="shared" si="37"/>
        <v>4</v>
      </c>
      <c r="R251" s="4" t="str">
        <f t="shared" si="38"/>
        <v>3</v>
      </c>
      <c r="S251" s="4">
        <f t="shared" si="39"/>
        <v>36</v>
      </c>
      <c r="T251" s="1" t="str">
        <f t="shared" si="40"/>
        <v>PRIORIDADE 2</v>
      </c>
      <c r="U251" s="1" t="s">
        <v>1358</v>
      </c>
      <c r="V251" s="1" t="s">
        <v>1365</v>
      </c>
      <c r="W251" s="4" t="str">
        <f t="shared" si="41"/>
        <v>2</v>
      </c>
      <c r="X251" s="4" t="str">
        <f t="shared" si="42"/>
        <v>3</v>
      </c>
      <c r="Y251" s="4">
        <f t="shared" si="43"/>
        <v>6</v>
      </c>
      <c r="Z251" s="1" t="str">
        <f t="shared" si="44"/>
        <v>COMPLEXIDADE 2</v>
      </c>
    </row>
    <row r="252" spans="1:26">
      <c r="A252" s="75" t="s">
        <v>455</v>
      </c>
      <c r="B252" s="1" t="s">
        <v>1366</v>
      </c>
      <c r="C252" s="4">
        <f>COUNTIF(TAREFAS!B:B,$A252)</f>
        <v>3</v>
      </c>
      <c r="D252" s="4" t="str">
        <f>VLOOKUP($A252,PROJETOS!$B:$Z,4,FALSE)</f>
        <v>Fagner</v>
      </c>
      <c r="E252" s="4">
        <f>VLOOKUP($A252,PROJETOS!$B:$Z,5,FALSE)</f>
        <v>1</v>
      </c>
      <c r="F252" s="79">
        <f>VLOOKUP($A252,PROJETOS!$B:$Z,8,FALSE)</f>
        <v>46094</v>
      </c>
      <c r="G252" s="79">
        <f>VLOOKUP($A252,PROJETOS!$B:$Z,9,FALSE)</f>
        <v>46099</v>
      </c>
      <c r="H252" s="4">
        <v>3</v>
      </c>
      <c r="I252" s="79">
        <f ca="1">VLOOKUP($A252,PROJETOS!$B:$Z,10,FALSE)</f>
        <v>46094</v>
      </c>
      <c r="J252" s="79">
        <f ca="1">VLOOKUP($A252,PROJETOS!$B:$Z,11,FALSE)</f>
        <v>46098</v>
      </c>
      <c r="K252" s="4">
        <v>3</v>
      </c>
      <c r="L252" s="81">
        <f ca="1">VLOOKUP($A252,PROJETOS!$B:$Z,18,FALSE)</f>
        <v>1</v>
      </c>
      <c r="M252" s="4" t="s">
        <v>1367</v>
      </c>
      <c r="N252" s="4" t="s">
        <v>1364</v>
      </c>
      <c r="O252" s="4" t="s">
        <v>1368</v>
      </c>
      <c r="P252" s="4" t="str">
        <f t="shared" si="36"/>
        <v>2</v>
      </c>
      <c r="Q252" s="4" t="str">
        <f t="shared" si="37"/>
        <v>4</v>
      </c>
      <c r="R252" s="4" t="str">
        <f t="shared" si="38"/>
        <v>1</v>
      </c>
      <c r="S252" s="4">
        <f t="shared" si="39"/>
        <v>8</v>
      </c>
      <c r="T252" s="1" t="str">
        <f t="shared" si="40"/>
        <v>PRIORIDADE 1</v>
      </c>
      <c r="W252" s="4" t="str">
        <f t="shared" si="41"/>
        <v/>
      </c>
      <c r="X252" s="4" t="str">
        <f t="shared" si="42"/>
        <v/>
      </c>
      <c r="Y252" s="4" t="e">
        <f t="shared" si="43"/>
        <v>#VALUE!</v>
      </c>
      <c r="Z252" s="1" t="e">
        <f t="shared" si="44"/>
        <v>#VALUE!</v>
      </c>
    </row>
    <row r="253" spans="1:26" ht="30.75">
      <c r="A253" s="75" t="s">
        <v>456</v>
      </c>
      <c r="B253" s="1" t="s">
        <v>1354</v>
      </c>
      <c r="C253" s="4">
        <f>COUNTIF(TAREFAS!B:B,$A253)</f>
        <v>4</v>
      </c>
      <c r="D253" s="4" t="str">
        <f>VLOOKUP($A253,PROJETOS!$B:$Z,4,FALSE)</f>
        <v>Fagner</v>
      </c>
      <c r="E253" s="4">
        <f>VLOOKUP($A253,PROJETOS!$B:$Z,5,FALSE)</f>
        <v>1</v>
      </c>
      <c r="F253" s="79">
        <f>VLOOKUP($A253,PROJETOS!$B:$Z,8,FALSE)</f>
        <v>46121</v>
      </c>
      <c r="G253" s="79">
        <f>VLOOKUP($A253,PROJETOS!$B:$Z,9,FALSE)</f>
        <v>46128</v>
      </c>
      <c r="H253" s="4">
        <v>5</v>
      </c>
      <c r="I253" s="79">
        <f ca="1">VLOOKUP($A253,PROJETOS!$B:$Z,10,FALSE)</f>
        <v>46121</v>
      </c>
      <c r="J253" s="79">
        <f ca="1">VLOOKUP($A253,PROJETOS!$B:$Z,11,FALSE)</f>
        <v>46129</v>
      </c>
      <c r="K253" s="4">
        <v>7</v>
      </c>
      <c r="L253" s="81">
        <f ca="1">VLOOKUP($A253,PROJETOS!$B:$Z,18,FALSE)</f>
        <v>1</v>
      </c>
      <c r="M253" s="4" t="s">
        <v>1355</v>
      </c>
      <c r="N253" s="4" t="s">
        <v>1356</v>
      </c>
      <c r="O253" s="4" t="s">
        <v>1357</v>
      </c>
      <c r="P253" s="4" t="str">
        <f t="shared" si="36"/>
        <v>4</v>
      </c>
      <c r="Q253" s="4" t="str">
        <f t="shared" si="37"/>
        <v>3</v>
      </c>
      <c r="R253" s="4" t="str">
        <f t="shared" si="38"/>
        <v>4</v>
      </c>
      <c r="S253" s="4">
        <f t="shared" si="39"/>
        <v>48</v>
      </c>
      <c r="T253" s="1" t="str">
        <f t="shared" si="40"/>
        <v>PRIORIDADE 2</v>
      </c>
      <c r="U253" s="1" t="s">
        <v>1369</v>
      </c>
      <c r="V253" s="1" t="s">
        <v>1359</v>
      </c>
      <c r="W253" s="4" t="str">
        <f t="shared" si="41"/>
        <v>1</v>
      </c>
      <c r="X253" s="4" t="str">
        <f t="shared" si="42"/>
        <v>2</v>
      </c>
      <c r="Y253" s="4">
        <f t="shared" si="43"/>
        <v>2</v>
      </c>
      <c r="Z253" s="1" t="str">
        <f t="shared" si="44"/>
        <v>COMPLEXIDADE 1</v>
      </c>
    </row>
    <row r="254" spans="1:26" ht="30.75">
      <c r="A254" s="75" t="s">
        <v>457</v>
      </c>
      <c r="B254" s="1" t="s">
        <v>1363</v>
      </c>
      <c r="C254" s="4">
        <f>COUNTIF(TAREFAS!B:B,$A254)</f>
        <v>6</v>
      </c>
      <c r="D254" s="4" t="str">
        <f>VLOOKUP($A254,PROJETOS!$B:$Z,4,FALSE)</f>
        <v>Fagner</v>
      </c>
      <c r="E254" s="4">
        <f>VLOOKUP($A254,PROJETOS!$B:$Z,5,FALSE)</f>
        <v>1</v>
      </c>
      <c r="F254" s="79">
        <f>VLOOKUP($A254,PROJETOS!$B:$Z,8,FALSE)</f>
        <v>46069</v>
      </c>
      <c r="G254" s="79">
        <f>VLOOKUP($A254,PROJETOS!$B:$Z,9,FALSE)</f>
        <v>46093</v>
      </c>
      <c r="H254" s="4">
        <v>16</v>
      </c>
      <c r="I254" s="79">
        <f ca="1">VLOOKUP($A254,PROJETOS!$B:$Z,10,FALSE)</f>
        <v>46069</v>
      </c>
      <c r="J254" s="79">
        <f ca="1">VLOOKUP($A254,PROJETOS!$B:$Z,11,FALSE)</f>
        <v>46091</v>
      </c>
      <c r="K254" s="4">
        <v>18</v>
      </c>
      <c r="L254" s="81">
        <f ca="1">VLOOKUP($A254,PROJETOS!$B:$Z,18,FALSE)</f>
        <v>1</v>
      </c>
      <c r="M254" s="4" t="s">
        <v>1361</v>
      </c>
      <c r="N254" s="4" t="s">
        <v>1364</v>
      </c>
      <c r="O254" s="4" t="s">
        <v>1362</v>
      </c>
      <c r="P254" s="4" t="str">
        <f t="shared" si="36"/>
        <v>3</v>
      </c>
      <c r="Q254" s="4" t="str">
        <f t="shared" si="37"/>
        <v>4</v>
      </c>
      <c r="R254" s="4" t="str">
        <f t="shared" si="38"/>
        <v>3</v>
      </c>
      <c r="S254" s="4">
        <f t="shared" si="39"/>
        <v>36</v>
      </c>
      <c r="T254" s="1" t="str">
        <f t="shared" si="40"/>
        <v>PRIORIDADE 2</v>
      </c>
      <c r="U254" s="1" t="s">
        <v>1358</v>
      </c>
      <c r="V254" s="1" t="s">
        <v>1365</v>
      </c>
      <c r="W254" s="4" t="str">
        <f t="shared" si="41"/>
        <v>2</v>
      </c>
      <c r="X254" s="4" t="str">
        <f t="shared" si="42"/>
        <v>3</v>
      </c>
      <c r="Y254" s="4">
        <f t="shared" si="43"/>
        <v>6</v>
      </c>
      <c r="Z254" s="1" t="str">
        <f t="shared" si="44"/>
        <v>COMPLEXIDADE 2</v>
      </c>
    </row>
    <row r="255" spans="1:26" ht="30.75">
      <c r="A255" s="75" t="s">
        <v>458</v>
      </c>
      <c r="B255" s="1" t="s">
        <v>1360</v>
      </c>
      <c r="C255" s="4">
        <f>COUNTIF(TAREFAS!B:B,$A255)</f>
        <v>1</v>
      </c>
      <c r="D255" s="4" t="str">
        <f>VLOOKUP($A255,PROJETOS!$B:$Z,4,FALSE)</f>
        <v>Fagner</v>
      </c>
      <c r="E255" s="4">
        <f>VLOOKUP($A255,PROJETOS!$B:$Z,5,FALSE)</f>
        <v>1</v>
      </c>
      <c r="F255" s="79">
        <f>VLOOKUP($A255,PROJETOS!$B:$Z,8,FALSE)</f>
        <v>46027</v>
      </c>
      <c r="G255" s="79">
        <f>VLOOKUP($A255,PROJETOS!$B:$Z,9,FALSE)</f>
        <v>46028</v>
      </c>
      <c r="H255" s="4">
        <v>1</v>
      </c>
      <c r="I255" s="79">
        <f ca="1">VLOOKUP($A255,PROJETOS!$B:$Z,10,FALSE)</f>
        <v>46027</v>
      </c>
      <c r="J255" s="79">
        <f ca="1">VLOOKUP($A255,PROJETOS!$B:$Z,11,FALSE)</f>
        <v>46027</v>
      </c>
      <c r="K255" s="4">
        <v>1</v>
      </c>
      <c r="L255" s="81">
        <f ca="1">VLOOKUP($A255,PROJETOS!$B:$Z,18,FALSE)</f>
        <v>1</v>
      </c>
      <c r="M255" s="4" t="s">
        <v>1361</v>
      </c>
      <c r="N255" s="4" t="s">
        <v>1356</v>
      </c>
      <c r="O255" s="4" t="s">
        <v>1362</v>
      </c>
      <c r="P255" s="4" t="str">
        <f t="shared" si="36"/>
        <v>3</v>
      </c>
      <c r="Q255" s="4" t="str">
        <f t="shared" si="37"/>
        <v>3</v>
      </c>
      <c r="R255" s="4" t="str">
        <f t="shared" si="38"/>
        <v>3</v>
      </c>
      <c r="S255" s="4">
        <f t="shared" si="39"/>
        <v>27</v>
      </c>
      <c r="T255" s="1" t="str">
        <f t="shared" si="40"/>
        <v>PRIORIDADE 2</v>
      </c>
      <c r="U255" s="1" t="s">
        <v>1358</v>
      </c>
      <c r="V255" s="1" t="s">
        <v>1365</v>
      </c>
      <c r="W255" s="4" t="str">
        <f t="shared" si="41"/>
        <v>2</v>
      </c>
      <c r="X255" s="4" t="str">
        <f t="shared" si="42"/>
        <v>3</v>
      </c>
      <c r="Y255" s="4">
        <f t="shared" si="43"/>
        <v>6</v>
      </c>
      <c r="Z255" s="1" t="str">
        <f t="shared" si="44"/>
        <v>COMPLEXIDADE 2</v>
      </c>
    </row>
    <row r="256" spans="1:26" ht="30.75">
      <c r="A256" s="75" t="s">
        <v>459</v>
      </c>
      <c r="B256" s="1" t="s">
        <v>1366</v>
      </c>
      <c r="C256" s="4">
        <f>COUNTIF(TAREFAS!B:B,$A256)</f>
        <v>1</v>
      </c>
      <c r="D256" s="4" t="str">
        <f>VLOOKUP($A256,PROJETOS!$B:$Z,4,FALSE)</f>
        <v>Fagner</v>
      </c>
      <c r="E256" s="4">
        <f>VLOOKUP($A256,PROJETOS!$B:$Z,5,FALSE)</f>
        <v>1</v>
      </c>
      <c r="F256" s="79">
        <f>VLOOKUP($A256,PROJETOS!$B:$Z,8,FALSE)</f>
        <v>46087</v>
      </c>
      <c r="G256" s="79">
        <f>VLOOKUP($A256,PROJETOS!$B:$Z,9,FALSE)</f>
        <v>46090</v>
      </c>
      <c r="H256" s="4">
        <v>1</v>
      </c>
      <c r="I256" s="79">
        <f ca="1">VLOOKUP($A256,PROJETOS!$B:$Z,10,FALSE)</f>
        <v>46087</v>
      </c>
      <c r="J256" s="79">
        <f ca="1">VLOOKUP($A256,PROJETOS!$B:$Z,11,FALSE)</f>
        <v>46087</v>
      </c>
      <c r="K256" s="4">
        <v>1</v>
      </c>
      <c r="L256" s="81">
        <f ca="1">VLOOKUP($A256,PROJETOS!$B:$Z,18,FALSE)</f>
        <v>1</v>
      </c>
      <c r="M256" s="4" t="s">
        <v>1367</v>
      </c>
      <c r="N256" s="4" t="s">
        <v>1364</v>
      </c>
      <c r="O256" s="4" t="s">
        <v>1368</v>
      </c>
      <c r="P256" s="4" t="str">
        <f t="shared" si="36"/>
        <v>2</v>
      </c>
      <c r="Q256" s="4" t="str">
        <f t="shared" si="37"/>
        <v>4</v>
      </c>
      <c r="R256" s="4" t="str">
        <f t="shared" si="38"/>
        <v>1</v>
      </c>
      <c r="S256" s="4">
        <f t="shared" si="39"/>
        <v>8</v>
      </c>
      <c r="T256" s="1" t="str">
        <f t="shared" si="40"/>
        <v>PRIORIDADE 1</v>
      </c>
      <c r="U256" s="1" t="s">
        <v>1369</v>
      </c>
      <c r="V256" s="1" t="s">
        <v>1359</v>
      </c>
      <c r="W256" s="4" t="str">
        <f t="shared" si="41"/>
        <v>1</v>
      </c>
      <c r="X256" s="4" t="str">
        <f t="shared" si="42"/>
        <v>2</v>
      </c>
      <c r="Y256" s="4">
        <f t="shared" si="43"/>
        <v>2</v>
      </c>
      <c r="Z256" s="1" t="str">
        <f t="shared" si="44"/>
        <v>COMPLEXIDADE 1</v>
      </c>
    </row>
    <row r="257" spans="1:26" ht="30.75">
      <c r="A257" s="75" t="s">
        <v>460</v>
      </c>
      <c r="B257" s="1" t="s">
        <v>1363</v>
      </c>
      <c r="C257" s="4">
        <f>COUNTIF(TAREFAS!B:B,$A257)</f>
        <v>3</v>
      </c>
      <c r="D257" s="4" t="str">
        <f>VLOOKUP($A257,PROJETOS!$B:$Z,4,FALSE)</f>
        <v>Fagner</v>
      </c>
      <c r="E257" s="4">
        <f>VLOOKUP($A257,PROJETOS!$B:$Z,5,FALSE)</f>
        <v>1</v>
      </c>
      <c r="F257" s="79">
        <f>VLOOKUP($A257,PROJETOS!$B:$Z,8,FALSE)</f>
        <v>46073</v>
      </c>
      <c r="G257" s="79">
        <f>VLOOKUP($A257,PROJETOS!$B:$Z,9,FALSE)</f>
        <v>46078</v>
      </c>
      <c r="H257" s="4">
        <v>3</v>
      </c>
      <c r="I257" s="79">
        <f ca="1">VLOOKUP($A257,PROJETOS!$B:$Z,10,FALSE)</f>
        <v>46073</v>
      </c>
      <c r="J257" s="79">
        <f ca="1">VLOOKUP($A257,PROJETOS!$B:$Z,11,FALSE)</f>
        <v>46077</v>
      </c>
      <c r="K257" s="4">
        <v>3</v>
      </c>
      <c r="L257" s="81">
        <f ca="1">VLOOKUP($A257,PROJETOS!$B:$Z,18,FALSE)</f>
        <v>1</v>
      </c>
      <c r="M257" s="4" t="s">
        <v>1361</v>
      </c>
      <c r="N257" s="4" t="s">
        <v>1364</v>
      </c>
      <c r="O257" s="4" t="s">
        <v>1362</v>
      </c>
      <c r="P257" s="4" t="str">
        <f t="shared" si="36"/>
        <v>3</v>
      </c>
      <c r="Q257" s="4" t="str">
        <f t="shared" si="37"/>
        <v>4</v>
      </c>
      <c r="R257" s="4" t="str">
        <f t="shared" si="38"/>
        <v>3</v>
      </c>
      <c r="S257" s="4">
        <f t="shared" si="39"/>
        <v>36</v>
      </c>
      <c r="T257" s="1" t="str">
        <f t="shared" si="40"/>
        <v>PRIORIDADE 2</v>
      </c>
      <c r="U257" s="1" t="s">
        <v>1358</v>
      </c>
      <c r="V257" s="1" t="s">
        <v>1365</v>
      </c>
      <c r="W257" s="4" t="str">
        <f t="shared" si="41"/>
        <v>2</v>
      </c>
      <c r="X257" s="4" t="str">
        <f t="shared" si="42"/>
        <v>3</v>
      </c>
      <c r="Y257" s="4">
        <f t="shared" si="43"/>
        <v>6</v>
      </c>
      <c r="Z257" s="1" t="str">
        <f t="shared" si="44"/>
        <v>COMPLEXIDADE 2</v>
      </c>
    </row>
    <row r="258" spans="1:26" ht="30.75">
      <c r="A258" s="75" t="s">
        <v>461</v>
      </c>
      <c r="B258" s="1" t="s">
        <v>1360</v>
      </c>
      <c r="C258" s="4">
        <f>COUNTIF(TAREFAS!B:B,$A258)</f>
        <v>1</v>
      </c>
      <c r="D258" s="4" t="str">
        <f>VLOOKUP($A258,PROJETOS!$B:$Z,4,FALSE)</f>
        <v>Fagner</v>
      </c>
      <c r="E258" s="4">
        <f>VLOOKUP($A258,PROJETOS!$B:$Z,5,FALSE)</f>
        <v>1</v>
      </c>
      <c r="F258" s="79">
        <f>VLOOKUP($A258,PROJETOS!$B:$Z,8,FALSE)</f>
        <v>46037</v>
      </c>
      <c r="G258" s="79">
        <f>VLOOKUP($A258,PROJETOS!$B:$Z,9,FALSE)</f>
        <v>46038</v>
      </c>
      <c r="H258" s="4">
        <v>1</v>
      </c>
      <c r="I258" s="79">
        <f ca="1">VLOOKUP($A258,PROJETOS!$B:$Z,10,FALSE)</f>
        <v>46037</v>
      </c>
      <c r="J258" s="79">
        <f ca="1">VLOOKUP($A258,PROJETOS!$B:$Z,11,FALSE)</f>
        <v>46037</v>
      </c>
      <c r="K258" s="4">
        <v>1</v>
      </c>
      <c r="L258" s="81">
        <f ca="1">VLOOKUP($A258,PROJETOS!$B:$Z,18,FALSE)</f>
        <v>1</v>
      </c>
      <c r="M258" s="4" t="s">
        <v>1361</v>
      </c>
      <c r="N258" s="4" t="s">
        <v>1356</v>
      </c>
      <c r="O258" s="4" t="s">
        <v>1362</v>
      </c>
      <c r="P258" s="4" t="str">
        <f t="shared" si="36"/>
        <v>3</v>
      </c>
      <c r="Q258" s="4" t="str">
        <f t="shared" si="37"/>
        <v>3</v>
      </c>
      <c r="R258" s="4" t="str">
        <f t="shared" si="38"/>
        <v>3</v>
      </c>
      <c r="S258" s="4">
        <f t="shared" si="39"/>
        <v>27</v>
      </c>
      <c r="T258" s="1" t="str">
        <f t="shared" si="40"/>
        <v>PRIORIDADE 2</v>
      </c>
      <c r="U258" s="1" t="s">
        <v>1358</v>
      </c>
      <c r="V258" s="1" t="s">
        <v>1365</v>
      </c>
      <c r="W258" s="4" t="str">
        <f t="shared" si="41"/>
        <v>2</v>
      </c>
      <c r="X258" s="4" t="str">
        <f t="shared" si="42"/>
        <v>3</v>
      </c>
      <c r="Y258" s="4">
        <f t="shared" si="43"/>
        <v>6</v>
      </c>
      <c r="Z258" s="1" t="str">
        <f t="shared" si="44"/>
        <v>COMPLEXIDADE 2</v>
      </c>
    </row>
    <row r="259" spans="1:26" ht="30.75">
      <c r="A259" s="75" t="s">
        <v>462</v>
      </c>
      <c r="B259" s="1" t="s">
        <v>1354</v>
      </c>
      <c r="C259" s="4">
        <f>COUNTIF(TAREFAS!B:B,$A259)</f>
        <v>2</v>
      </c>
      <c r="D259" s="4" t="str">
        <f>VLOOKUP($A259,PROJETOS!$B:$Z,4,FALSE)</f>
        <v>Fagner</v>
      </c>
      <c r="E259" s="4">
        <f>VLOOKUP($A259,PROJETOS!$B:$Z,5,FALSE)</f>
        <v>1</v>
      </c>
      <c r="F259" s="79">
        <f>VLOOKUP($A259,PROJETOS!$B:$Z,8,FALSE)</f>
        <v>46031</v>
      </c>
      <c r="G259" s="79">
        <f>VLOOKUP($A259,PROJETOS!$B:$Z,9,FALSE)</f>
        <v>46035</v>
      </c>
      <c r="H259" s="4">
        <v>2</v>
      </c>
      <c r="I259" s="79">
        <f ca="1">VLOOKUP($A259,PROJETOS!$B:$Z,10,FALSE)</f>
        <v>46031</v>
      </c>
      <c r="J259" s="79">
        <f ca="1">VLOOKUP($A259,PROJETOS!$B:$Z,11,FALSE)</f>
        <v>46034</v>
      </c>
      <c r="K259" s="4">
        <v>2</v>
      </c>
      <c r="L259" s="81">
        <f ca="1">VLOOKUP($A259,PROJETOS!$B:$Z,18,FALSE)</f>
        <v>1</v>
      </c>
      <c r="M259" s="4" t="s">
        <v>1355</v>
      </c>
      <c r="O259" s="4" t="s">
        <v>1357</v>
      </c>
      <c r="P259" s="4" t="str">
        <f t="shared" si="36"/>
        <v>4</v>
      </c>
      <c r="Q259" s="4" t="str">
        <f t="shared" si="37"/>
        <v/>
      </c>
      <c r="R259" s="4" t="str">
        <f t="shared" si="38"/>
        <v>4</v>
      </c>
      <c r="S259" s="4" t="e">
        <f t="shared" si="39"/>
        <v>#VALUE!</v>
      </c>
      <c r="T259" s="1" t="e">
        <f t="shared" si="40"/>
        <v>#VALUE!</v>
      </c>
      <c r="U259" s="1" t="s">
        <v>1369</v>
      </c>
      <c r="V259" s="1" t="s">
        <v>1359</v>
      </c>
      <c r="W259" s="4" t="str">
        <f t="shared" si="41"/>
        <v>1</v>
      </c>
      <c r="X259" s="4" t="str">
        <f t="shared" si="42"/>
        <v>2</v>
      </c>
      <c r="Y259" s="4">
        <f t="shared" si="43"/>
        <v>2</v>
      </c>
      <c r="Z259" s="1" t="str">
        <f t="shared" si="44"/>
        <v>COMPLEXIDADE 1</v>
      </c>
    </row>
    <row r="260" spans="1:26" ht="30.75">
      <c r="A260" s="75" t="s">
        <v>463</v>
      </c>
      <c r="B260" s="1" t="s">
        <v>1366</v>
      </c>
      <c r="C260" s="4">
        <f>COUNTIF(TAREFAS!B:B,$A260)</f>
        <v>1</v>
      </c>
      <c r="D260" s="4" t="str">
        <f>VLOOKUP($A260,PROJETOS!$B:$Z,4,FALSE)</f>
        <v>Fagner</v>
      </c>
      <c r="E260" s="4">
        <f>VLOOKUP($A260,PROJETOS!$B:$Z,5,FALSE)</f>
        <v>1</v>
      </c>
      <c r="F260" s="79">
        <f>VLOOKUP($A260,PROJETOS!$B:$Z,8,FALSE)</f>
        <v>46077</v>
      </c>
      <c r="G260" s="79">
        <f>VLOOKUP($A260,PROJETOS!$B:$Z,9,FALSE)</f>
        <v>46078</v>
      </c>
      <c r="H260" s="4">
        <v>1</v>
      </c>
      <c r="I260" s="79">
        <f ca="1">VLOOKUP($A260,PROJETOS!$B:$Z,10,FALSE)</f>
        <v>46077</v>
      </c>
      <c r="J260" s="79">
        <f ca="1">VLOOKUP($A260,PROJETOS!$B:$Z,11,FALSE)</f>
        <v>46077</v>
      </c>
      <c r="K260" s="4">
        <v>1</v>
      </c>
      <c r="L260" s="81">
        <f ca="1">VLOOKUP($A260,PROJETOS!$B:$Z,18,FALSE)</f>
        <v>1</v>
      </c>
      <c r="M260" s="4" t="s">
        <v>1367</v>
      </c>
      <c r="O260" s="4" t="s">
        <v>1368</v>
      </c>
      <c r="P260" s="4" t="str">
        <f t="shared" si="36"/>
        <v>2</v>
      </c>
      <c r="Q260" s="4" t="str">
        <f t="shared" si="37"/>
        <v/>
      </c>
      <c r="R260" s="4" t="str">
        <f t="shared" si="38"/>
        <v>1</v>
      </c>
      <c r="S260" s="4" t="e">
        <f t="shared" si="39"/>
        <v>#VALUE!</v>
      </c>
      <c r="T260" s="1" t="e">
        <f t="shared" si="40"/>
        <v>#VALUE!</v>
      </c>
      <c r="U260" s="1" t="s">
        <v>1369</v>
      </c>
      <c r="V260" s="1" t="s">
        <v>1359</v>
      </c>
      <c r="W260" s="4" t="str">
        <f t="shared" si="41"/>
        <v>1</v>
      </c>
      <c r="X260" s="4" t="str">
        <f t="shared" si="42"/>
        <v>2</v>
      </c>
      <c r="Y260" s="4">
        <f t="shared" si="43"/>
        <v>2</v>
      </c>
      <c r="Z260" s="1" t="str">
        <f t="shared" si="44"/>
        <v>COMPLEXIDADE 1</v>
      </c>
    </row>
    <row r="261" spans="1:26" ht="30.75">
      <c r="A261" s="75" t="s">
        <v>464</v>
      </c>
      <c r="B261" s="1" t="s">
        <v>1376</v>
      </c>
      <c r="C261" s="4">
        <f>COUNTIF(TAREFAS!B:B,$A261)</f>
        <v>1</v>
      </c>
      <c r="D261" s="4" t="str">
        <f>VLOOKUP($A261,PROJETOS!$B:$Z,4,FALSE)</f>
        <v>Fagner</v>
      </c>
      <c r="E261" s="4">
        <f>VLOOKUP($A261,PROJETOS!$B:$Z,5,FALSE)</f>
        <v>1</v>
      </c>
      <c r="F261" s="79">
        <f>VLOOKUP($A261,PROJETOS!$B:$Z,8,FALSE)</f>
        <v>46135</v>
      </c>
      <c r="G261" s="79">
        <f>VLOOKUP($A261,PROJETOS!$B:$Z,9,FALSE)</f>
        <v>46136</v>
      </c>
      <c r="H261" s="4">
        <v>1</v>
      </c>
      <c r="I261" s="79">
        <f ca="1">VLOOKUP($A261,PROJETOS!$B:$Z,10,FALSE)</f>
        <v>46135</v>
      </c>
      <c r="J261" s="79">
        <f ca="1">VLOOKUP($A261,PROJETOS!$B:$Z,11,FALSE)</f>
        <v>46135</v>
      </c>
      <c r="K261" s="4">
        <v>1</v>
      </c>
      <c r="L261" s="81">
        <f ca="1">VLOOKUP($A261,PROJETOS!$B:$Z,18,FALSE)</f>
        <v>1</v>
      </c>
      <c r="M261" s="4" t="s">
        <v>1367</v>
      </c>
      <c r="N261" s="4" t="s">
        <v>1356</v>
      </c>
      <c r="O261" s="4" t="s">
        <v>1362</v>
      </c>
      <c r="P261" s="4" t="str">
        <f t="shared" si="36"/>
        <v>2</v>
      </c>
      <c r="Q261" s="4" t="str">
        <f t="shared" si="37"/>
        <v>3</v>
      </c>
      <c r="R261" s="4" t="str">
        <f t="shared" si="38"/>
        <v>3</v>
      </c>
      <c r="S261" s="4">
        <f t="shared" si="39"/>
        <v>18</v>
      </c>
      <c r="T261" s="1" t="str">
        <f t="shared" si="40"/>
        <v>PRIORIDADE 1</v>
      </c>
      <c r="U261" s="1" t="s">
        <v>1358</v>
      </c>
      <c r="V261" s="1" t="s">
        <v>1365</v>
      </c>
      <c r="W261" s="4" t="str">
        <f t="shared" si="41"/>
        <v>2</v>
      </c>
      <c r="X261" s="4" t="str">
        <f t="shared" si="42"/>
        <v>3</v>
      </c>
      <c r="Y261" s="4">
        <f t="shared" si="43"/>
        <v>6</v>
      </c>
      <c r="Z261" s="1" t="str">
        <f t="shared" si="44"/>
        <v>COMPLEXIDADE 2</v>
      </c>
    </row>
    <row r="262" spans="1:26" ht="30.75">
      <c r="A262" s="75" t="s">
        <v>466</v>
      </c>
      <c r="B262" s="1" t="s">
        <v>1370</v>
      </c>
      <c r="C262" s="4">
        <f>COUNTIF(TAREFAS!B:B,$A262)</f>
        <v>1</v>
      </c>
      <c r="D262" s="4" t="str">
        <f>VLOOKUP($A262,PROJETOS!$B:$Z,4,FALSE)</f>
        <v>Jackson</v>
      </c>
      <c r="E262" s="4">
        <f>VLOOKUP($A262,PROJETOS!$B:$Z,5,FALSE)</f>
        <v>1</v>
      </c>
      <c r="F262" s="79">
        <f>VLOOKUP($A262,PROJETOS!$B:$Z,8,FALSE)</f>
        <v>46139</v>
      </c>
      <c r="G262" s="79">
        <f>VLOOKUP($A262,PROJETOS!$B:$Z,9,FALSE)</f>
        <v>46150</v>
      </c>
      <c r="H262" s="4">
        <v>9</v>
      </c>
      <c r="I262" s="79">
        <f ca="1">VLOOKUP($A262,PROJETOS!$B:$Z,10,FALSE)</f>
        <v>46139</v>
      </c>
      <c r="J262" s="79">
        <f ca="1">VLOOKUP($A262,PROJETOS!$B:$Z,11,FALSE)</f>
        <v>46139</v>
      </c>
      <c r="K262" s="4">
        <v>14</v>
      </c>
      <c r="L262" s="81">
        <f ca="1">VLOOKUP($A262,PROJETOS!$B:$Z,18,FALSE)</f>
        <v>1</v>
      </c>
      <c r="M262" s="4" t="s">
        <v>1355</v>
      </c>
      <c r="N262" s="4" t="s">
        <v>1356</v>
      </c>
      <c r="O262" s="4" t="s">
        <v>1362</v>
      </c>
      <c r="P262" s="4" t="str">
        <f t="shared" si="36"/>
        <v>4</v>
      </c>
      <c r="Q262" s="4" t="str">
        <f t="shared" si="37"/>
        <v>3</v>
      </c>
      <c r="R262" s="4" t="str">
        <f t="shared" si="38"/>
        <v>3</v>
      </c>
      <c r="S262" s="4">
        <f t="shared" si="39"/>
        <v>36</v>
      </c>
      <c r="T262" s="1" t="str">
        <f t="shared" si="40"/>
        <v>PRIORIDADE 2</v>
      </c>
      <c r="U262" s="1" t="s">
        <v>1358</v>
      </c>
      <c r="V262" s="1" t="s">
        <v>1359</v>
      </c>
      <c r="W262" s="4" t="str">
        <f t="shared" si="41"/>
        <v>2</v>
      </c>
      <c r="X262" s="4" t="str">
        <f t="shared" si="42"/>
        <v>2</v>
      </c>
      <c r="Y262" s="4">
        <f t="shared" si="43"/>
        <v>4</v>
      </c>
      <c r="Z262" s="1" t="str">
        <f t="shared" si="44"/>
        <v>COMPLEXIDADE 1</v>
      </c>
    </row>
    <row r="263" spans="1:26" ht="30.75">
      <c r="A263" s="75" t="s">
        <v>438</v>
      </c>
      <c r="B263" s="1" t="s">
        <v>1376</v>
      </c>
      <c r="C263" s="4">
        <f>COUNTIF(TAREFAS!B:B,$A263)</f>
        <v>1</v>
      </c>
      <c r="D263" s="4" t="str">
        <f>VLOOKUP($A263,PROJETOS!$B:$Z,4,FALSE)</f>
        <v>Jackson</v>
      </c>
      <c r="E263" s="4">
        <f>VLOOKUP($A263,PROJETOS!$B:$Z,5,FALSE)</f>
        <v>1</v>
      </c>
      <c r="F263" s="79">
        <f>VLOOKUP($A263,PROJETOS!$B:$Z,8,FALSE)</f>
        <v>46107</v>
      </c>
      <c r="G263" s="79">
        <f>VLOOKUP($A263,PROJETOS!$B:$Z,9,FALSE)</f>
        <v>46149</v>
      </c>
      <c r="H263" s="4">
        <v>30</v>
      </c>
      <c r="I263" s="79">
        <f ca="1">VLOOKUP($A263,PROJETOS!$B:$Z,10,FALSE)</f>
        <v>46108</v>
      </c>
      <c r="J263" s="79">
        <f ca="1">VLOOKUP($A263,PROJETOS!$B:$Z,11,FALSE)</f>
        <v>46108</v>
      </c>
      <c r="K263" s="4">
        <v>14</v>
      </c>
      <c r="L263" s="81">
        <f ca="1">VLOOKUP($A263,PROJETOS!$B:$Z,18,FALSE)</f>
        <v>1</v>
      </c>
      <c r="M263" s="4" t="s">
        <v>1355</v>
      </c>
      <c r="N263" s="4" t="s">
        <v>1356</v>
      </c>
      <c r="O263" s="4" t="s">
        <v>1362</v>
      </c>
      <c r="P263" s="4" t="str">
        <f t="shared" si="36"/>
        <v>4</v>
      </c>
      <c r="Q263" s="4" t="str">
        <f t="shared" si="37"/>
        <v>3</v>
      </c>
      <c r="R263" s="4" t="str">
        <f t="shared" si="38"/>
        <v>3</v>
      </c>
      <c r="S263" s="4">
        <f t="shared" si="39"/>
        <v>36</v>
      </c>
      <c r="T263" s="1" t="str">
        <f t="shared" si="40"/>
        <v>PRIORIDADE 2</v>
      </c>
      <c r="U263" s="1" t="s">
        <v>1358</v>
      </c>
      <c r="V263" s="1" t="s">
        <v>1365</v>
      </c>
      <c r="W263" s="4" t="str">
        <f t="shared" si="41"/>
        <v>2</v>
      </c>
      <c r="X263" s="4" t="str">
        <f t="shared" si="42"/>
        <v>3</v>
      </c>
      <c r="Y263" s="4">
        <f t="shared" si="43"/>
        <v>6</v>
      </c>
      <c r="Z263" s="1" t="str">
        <f t="shared" si="44"/>
        <v>COMPLEXIDADE 2</v>
      </c>
    </row>
    <row r="264" spans="1:26">
      <c r="A264"/>
    </row>
    <row r="265" spans="1:26">
      <c r="A265"/>
    </row>
    <row r="266" spans="1:26">
      <c r="A266"/>
    </row>
    <row r="267" spans="1:26">
      <c r="A267"/>
    </row>
    <row r="268" spans="1:26">
      <c r="A268"/>
    </row>
    <row r="269" spans="1:26">
      <c r="A269"/>
    </row>
    <row r="270" spans="1:26">
      <c r="A270"/>
    </row>
    <row r="271" spans="1:26">
      <c r="A271"/>
    </row>
    <row r="272" spans="1:26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  <row r="5496" spans="1:1">
      <c r="A5496"/>
    </row>
    <row r="5497" spans="1:1">
      <c r="A5497"/>
    </row>
    <row r="5498" spans="1:1">
      <c r="A5498"/>
    </row>
    <row r="5499" spans="1:1">
      <c r="A5499"/>
    </row>
    <row r="5500" spans="1:1">
      <c r="A5500"/>
    </row>
    <row r="5501" spans="1:1">
      <c r="A5501"/>
    </row>
    <row r="5502" spans="1:1">
      <c r="A5502"/>
    </row>
    <row r="5503" spans="1:1">
      <c r="A5503"/>
    </row>
    <row r="5504" spans="1:1">
      <c r="A5504"/>
    </row>
    <row r="5505" spans="1:1">
      <c r="A5505"/>
    </row>
    <row r="5506" spans="1:1">
      <c r="A5506"/>
    </row>
    <row r="5507" spans="1:1">
      <c r="A5507"/>
    </row>
    <row r="5508" spans="1:1">
      <c r="A5508"/>
    </row>
    <row r="5509" spans="1:1">
      <c r="A5509"/>
    </row>
    <row r="5510" spans="1:1">
      <c r="A5510"/>
    </row>
    <row r="5511" spans="1:1">
      <c r="A5511"/>
    </row>
    <row r="5512" spans="1:1">
      <c r="A5512"/>
    </row>
    <row r="5513" spans="1:1">
      <c r="A5513"/>
    </row>
    <row r="5514" spans="1:1">
      <c r="A5514"/>
    </row>
    <row r="5515" spans="1:1">
      <c r="A5515"/>
    </row>
    <row r="5516" spans="1:1">
      <c r="A5516"/>
    </row>
    <row r="5517" spans="1:1">
      <c r="A5517"/>
    </row>
    <row r="5518" spans="1:1">
      <c r="A5518"/>
    </row>
    <row r="5519" spans="1:1">
      <c r="A5519"/>
    </row>
    <row r="5520" spans="1:1">
      <c r="A5520"/>
    </row>
    <row r="5521" spans="1:1">
      <c r="A5521"/>
    </row>
    <row r="5522" spans="1:1">
      <c r="A5522"/>
    </row>
    <row r="5523" spans="1:1">
      <c r="A5523"/>
    </row>
    <row r="5524" spans="1:1">
      <c r="A5524"/>
    </row>
    <row r="5525" spans="1:1">
      <c r="A5525"/>
    </row>
    <row r="5526" spans="1:1">
      <c r="A5526"/>
    </row>
    <row r="5527" spans="1:1">
      <c r="A5527"/>
    </row>
    <row r="5528" spans="1:1">
      <c r="A5528"/>
    </row>
    <row r="5529" spans="1:1">
      <c r="A5529"/>
    </row>
    <row r="5530" spans="1:1">
      <c r="A5530"/>
    </row>
    <row r="5531" spans="1:1">
      <c r="A5531"/>
    </row>
    <row r="5532" spans="1:1">
      <c r="A5532"/>
    </row>
    <row r="5533" spans="1:1">
      <c r="A5533"/>
    </row>
    <row r="5534" spans="1:1">
      <c r="A5534"/>
    </row>
    <row r="5535" spans="1:1">
      <c r="A5535"/>
    </row>
    <row r="5536" spans="1:1">
      <c r="A5536"/>
    </row>
    <row r="5537" spans="1:1">
      <c r="A5537"/>
    </row>
    <row r="5538" spans="1:1">
      <c r="A5538"/>
    </row>
    <row r="5539" spans="1:1">
      <c r="A5539"/>
    </row>
    <row r="5540" spans="1:1">
      <c r="A5540"/>
    </row>
    <row r="5541" spans="1:1">
      <c r="A5541"/>
    </row>
    <row r="5542" spans="1:1">
      <c r="A5542"/>
    </row>
    <row r="5543" spans="1:1">
      <c r="A5543"/>
    </row>
    <row r="5544" spans="1:1">
      <c r="A5544"/>
    </row>
    <row r="5545" spans="1:1">
      <c r="A5545"/>
    </row>
    <row r="5546" spans="1:1">
      <c r="A5546"/>
    </row>
    <row r="5547" spans="1:1">
      <c r="A5547"/>
    </row>
    <row r="5548" spans="1:1">
      <c r="A5548"/>
    </row>
    <row r="5549" spans="1:1">
      <c r="A5549"/>
    </row>
    <row r="5550" spans="1:1">
      <c r="A5550"/>
    </row>
    <row r="5551" spans="1:1">
      <c r="A5551"/>
    </row>
    <row r="5552" spans="1:1">
      <c r="A5552"/>
    </row>
    <row r="5553" spans="1:1">
      <c r="A5553"/>
    </row>
    <row r="5554" spans="1:1">
      <c r="A5554"/>
    </row>
    <row r="5555" spans="1:1">
      <c r="A5555"/>
    </row>
    <row r="5556" spans="1:1">
      <c r="A5556"/>
    </row>
    <row r="5557" spans="1:1">
      <c r="A5557"/>
    </row>
    <row r="5558" spans="1:1">
      <c r="A5558"/>
    </row>
    <row r="5559" spans="1:1">
      <c r="A5559"/>
    </row>
    <row r="5560" spans="1:1">
      <c r="A5560"/>
    </row>
    <row r="5561" spans="1:1">
      <c r="A5561"/>
    </row>
    <row r="5562" spans="1:1">
      <c r="A5562"/>
    </row>
    <row r="5563" spans="1:1">
      <c r="A5563"/>
    </row>
    <row r="5564" spans="1:1">
      <c r="A5564"/>
    </row>
    <row r="5565" spans="1:1">
      <c r="A5565"/>
    </row>
    <row r="5566" spans="1:1">
      <c r="A5566"/>
    </row>
    <row r="5567" spans="1:1">
      <c r="A5567"/>
    </row>
    <row r="5568" spans="1:1">
      <c r="A5568"/>
    </row>
    <row r="5569" spans="1:1">
      <c r="A5569"/>
    </row>
    <row r="5570" spans="1:1">
      <c r="A5570"/>
    </row>
    <row r="5571" spans="1:1">
      <c r="A5571"/>
    </row>
    <row r="5572" spans="1:1">
      <c r="A5572"/>
    </row>
    <row r="5573" spans="1:1">
      <c r="A5573"/>
    </row>
    <row r="5574" spans="1:1">
      <c r="A5574"/>
    </row>
    <row r="5575" spans="1:1">
      <c r="A5575"/>
    </row>
    <row r="5576" spans="1:1">
      <c r="A5576"/>
    </row>
    <row r="5577" spans="1:1">
      <c r="A5577"/>
    </row>
    <row r="5578" spans="1:1">
      <c r="A5578"/>
    </row>
    <row r="5579" spans="1:1">
      <c r="A5579"/>
    </row>
    <row r="5580" spans="1:1">
      <c r="A5580"/>
    </row>
    <row r="5581" spans="1:1">
      <c r="A5581"/>
    </row>
    <row r="5582" spans="1:1">
      <c r="A5582"/>
    </row>
    <row r="5583" spans="1:1">
      <c r="A5583"/>
    </row>
    <row r="5584" spans="1:1">
      <c r="A5584"/>
    </row>
    <row r="5585" spans="1:1">
      <c r="A5585"/>
    </row>
    <row r="5586" spans="1:1">
      <c r="A5586"/>
    </row>
    <row r="5587" spans="1:1">
      <c r="A5587"/>
    </row>
    <row r="5588" spans="1:1">
      <c r="A5588"/>
    </row>
    <row r="5589" spans="1:1">
      <c r="A5589"/>
    </row>
    <row r="5590" spans="1:1">
      <c r="A5590"/>
    </row>
    <row r="5591" spans="1:1">
      <c r="A5591"/>
    </row>
    <row r="5592" spans="1:1">
      <c r="A5592"/>
    </row>
    <row r="5593" spans="1:1">
      <c r="A5593"/>
    </row>
    <row r="5594" spans="1:1">
      <c r="A5594"/>
    </row>
    <row r="5595" spans="1:1">
      <c r="A5595"/>
    </row>
    <row r="5596" spans="1:1">
      <c r="A5596"/>
    </row>
    <row r="5597" spans="1:1">
      <c r="A5597"/>
    </row>
    <row r="5598" spans="1:1">
      <c r="A5598"/>
    </row>
    <row r="5599" spans="1:1">
      <c r="A5599"/>
    </row>
    <row r="5600" spans="1:1">
      <c r="A5600"/>
    </row>
    <row r="5601" spans="1:1">
      <c r="A5601"/>
    </row>
    <row r="5602" spans="1:1">
      <c r="A5602"/>
    </row>
    <row r="5603" spans="1:1">
      <c r="A5603"/>
    </row>
    <row r="5604" spans="1:1">
      <c r="A5604"/>
    </row>
    <row r="5605" spans="1:1">
      <c r="A5605"/>
    </row>
    <row r="5606" spans="1:1">
      <c r="A5606"/>
    </row>
    <row r="5607" spans="1:1">
      <c r="A5607"/>
    </row>
    <row r="5608" spans="1:1">
      <c r="A5608"/>
    </row>
    <row r="5609" spans="1:1">
      <c r="A5609"/>
    </row>
    <row r="5610" spans="1:1">
      <c r="A5610"/>
    </row>
    <row r="5611" spans="1:1">
      <c r="A5611"/>
    </row>
    <row r="5612" spans="1:1">
      <c r="A5612"/>
    </row>
    <row r="5613" spans="1:1">
      <c r="A5613"/>
    </row>
    <row r="5614" spans="1:1">
      <c r="A5614"/>
    </row>
    <row r="5615" spans="1:1">
      <c r="A5615"/>
    </row>
    <row r="5616" spans="1:1">
      <c r="A5616"/>
    </row>
    <row r="5617" spans="1:1">
      <c r="A5617"/>
    </row>
    <row r="5618" spans="1:1">
      <c r="A5618"/>
    </row>
    <row r="5619" spans="1:1">
      <c r="A5619"/>
    </row>
    <row r="5620" spans="1:1">
      <c r="A5620"/>
    </row>
    <row r="5621" spans="1:1">
      <c r="A5621"/>
    </row>
    <row r="5622" spans="1:1">
      <c r="A5622"/>
    </row>
    <row r="5623" spans="1:1">
      <c r="A5623"/>
    </row>
    <row r="5624" spans="1:1">
      <c r="A5624"/>
    </row>
    <row r="5625" spans="1:1">
      <c r="A5625"/>
    </row>
    <row r="5626" spans="1:1">
      <c r="A5626"/>
    </row>
    <row r="5627" spans="1:1">
      <c r="A5627"/>
    </row>
    <row r="5628" spans="1:1">
      <c r="A5628"/>
    </row>
    <row r="5629" spans="1:1">
      <c r="A5629"/>
    </row>
    <row r="5630" spans="1:1">
      <c r="A5630"/>
    </row>
    <row r="5631" spans="1:1">
      <c r="A5631"/>
    </row>
    <row r="5632" spans="1:1">
      <c r="A5632"/>
    </row>
    <row r="5633" spans="1:1">
      <c r="A5633"/>
    </row>
    <row r="5634" spans="1:1">
      <c r="A5634"/>
    </row>
    <row r="5635" spans="1:1">
      <c r="A5635"/>
    </row>
    <row r="5636" spans="1:1">
      <c r="A5636"/>
    </row>
    <row r="5637" spans="1:1">
      <c r="A5637"/>
    </row>
    <row r="5638" spans="1:1">
      <c r="A5638"/>
    </row>
    <row r="5639" spans="1:1">
      <c r="A5639"/>
    </row>
    <row r="5640" spans="1:1">
      <c r="A5640"/>
    </row>
    <row r="5641" spans="1:1">
      <c r="A5641"/>
    </row>
    <row r="5642" spans="1:1">
      <c r="A5642"/>
    </row>
    <row r="5643" spans="1:1">
      <c r="A5643"/>
    </row>
    <row r="5644" spans="1:1">
      <c r="A5644"/>
    </row>
    <row r="5645" spans="1:1">
      <c r="A5645"/>
    </row>
    <row r="5646" spans="1:1">
      <c r="A5646"/>
    </row>
    <row r="5647" spans="1:1">
      <c r="A5647"/>
    </row>
    <row r="5648" spans="1:1">
      <c r="A5648"/>
    </row>
    <row r="5649" spans="1:1">
      <c r="A5649"/>
    </row>
    <row r="5650" spans="1:1">
      <c r="A5650"/>
    </row>
    <row r="5651" spans="1:1">
      <c r="A5651"/>
    </row>
    <row r="5652" spans="1:1">
      <c r="A5652"/>
    </row>
    <row r="5653" spans="1:1">
      <c r="A5653"/>
    </row>
    <row r="5654" spans="1:1">
      <c r="A5654"/>
    </row>
    <row r="5655" spans="1:1">
      <c r="A5655"/>
    </row>
    <row r="5656" spans="1:1">
      <c r="A5656"/>
    </row>
    <row r="5657" spans="1:1">
      <c r="A5657"/>
    </row>
    <row r="5658" spans="1:1">
      <c r="A5658"/>
    </row>
    <row r="5659" spans="1:1">
      <c r="A5659"/>
    </row>
    <row r="5660" spans="1:1">
      <c r="A5660"/>
    </row>
    <row r="5661" spans="1:1">
      <c r="A5661"/>
    </row>
    <row r="5662" spans="1:1">
      <c r="A5662"/>
    </row>
    <row r="5663" spans="1:1">
      <c r="A5663"/>
    </row>
    <row r="5664" spans="1:1">
      <c r="A5664"/>
    </row>
    <row r="5665" spans="1:1">
      <c r="A5665"/>
    </row>
    <row r="5666" spans="1:1">
      <c r="A5666"/>
    </row>
    <row r="5667" spans="1:1">
      <c r="A5667"/>
    </row>
    <row r="5668" spans="1:1">
      <c r="A5668"/>
    </row>
    <row r="5669" spans="1:1">
      <c r="A5669"/>
    </row>
    <row r="5670" spans="1:1">
      <c r="A5670"/>
    </row>
    <row r="5671" spans="1:1">
      <c r="A5671"/>
    </row>
    <row r="5672" spans="1:1">
      <c r="A5672"/>
    </row>
    <row r="5673" spans="1:1">
      <c r="A5673"/>
    </row>
    <row r="5674" spans="1:1">
      <c r="A5674"/>
    </row>
    <row r="5675" spans="1:1">
      <c r="A5675"/>
    </row>
    <row r="5676" spans="1:1">
      <c r="A5676"/>
    </row>
    <row r="5677" spans="1:1">
      <c r="A5677"/>
    </row>
    <row r="5678" spans="1:1">
      <c r="A5678"/>
    </row>
    <row r="5679" spans="1:1">
      <c r="A5679"/>
    </row>
    <row r="5680" spans="1:1">
      <c r="A5680"/>
    </row>
    <row r="5681" spans="1:1">
      <c r="A5681"/>
    </row>
    <row r="5682" spans="1:1">
      <c r="A5682"/>
    </row>
    <row r="5683" spans="1:1">
      <c r="A5683"/>
    </row>
    <row r="5684" spans="1:1">
      <c r="A5684"/>
    </row>
    <row r="5685" spans="1:1">
      <c r="A5685"/>
    </row>
    <row r="5686" spans="1:1">
      <c r="A5686"/>
    </row>
    <row r="5687" spans="1:1">
      <c r="A5687"/>
    </row>
    <row r="5688" spans="1:1">
      <c r="A5688"/>
    </row>
    <row r="5689" spans="1:1">
      <c r="A5689"/>
    </row>
    <row r="5690" spans="1:1">
      <c r="A5690"/>
    </row>
    <row r="5691" spans="1:1">
      <c r="A5691"/>
    </row>
    <row r="5692" spans="1:1">
      <c r="A5692"/>
    </row>
    <row r="5693" spans="1:1">
      <c r="A5693"/>
    </row>
    <row r="5694" spans="1:1">
      <c r="A5694"/>
    </row>
    <row r="5695" spans="1:1">
      <c r="A5695"/>
    </row>
    <row r="5696" spans="1:1">
      <c r="A5696"/>
    </row>
    <row r="5697" spans="1:1">
      <c r="A5697"/>
    </row>
    <row r="5698" spans="1:1">
      <c r="A5698"/>
    </row>
    <row r="5699" spans="1:1">
      <c r="A5699"/>
    </row>
    <row r="5700" spans="1:1">
      <c r="A5700"/>
    </row>
    <row r="5701" spans="1:1">
      <c r="A5701"/>
    </row>
    <row r="5702" spans="1:1">
      <c r="A5702"/>
    </row>
    <row r="5703" spans="1:1">
      <c r="A5703"/>
    </row>
    <row r="5704" spans="1:1">
      <c r="A5704"/>
    </row>
    <row r="5705" spans="1:1">
      <c r="A5705"/>
    </row>
    <row r="5706" spans="1:1">
      <c r="A5706"/>
    </row>
    <row r="5707" spans="1:1">
      <c r="A5707"/>
    </row>
    <row r="5708" spans="1:1">
      <c r="A5708"/>
    </row>
    <row r="5709" spans="1:1">
      <c r="A5709"/>
    </row>
    <row r="5710" spans="1:1">
      <c r="A5710"/>
    </row>
    <row r="5711" spans="1:1">
      <c r="A5711"/>
    </row>
    <row r="5712" spans="1:1">
      <c r="A5712"/>
    </row>
    <row r="5713" spans="1:1">
      <c r="A5713"/>
    </row>
    <row r="5714" spans="1:1">
      <c r="A5714"/>
    </row>
    <row r="5715" spans="1:1">
      <c r="A5715"/>
    </row>
    <row r="5716" spans="1:1">
      <c r="A5716"/>
    </row>
    <row r="5717" spans="1:1">
      <c r="A5717"/>
    </row>
    <row r="5718" spans="1:1">
      <c r="A5718"/>
    </row>
    <row r="5719" spans="1:1">
      <c r="A5719"/>
    </row>
    <row r="5720" spans="1:1">
      <c r="A5720"/>
    </row>
    <row r="5721" spans="1:1">
      <c r="A5721"/>
    </row>
    <row r="5722" spans="1:1">
      <c r="A5722"/>
    </row>
    <row r="5723" spans="1:1">
      <c r="A5723"/>
    </row>
    <row r="5724" spans="1:1">
      <c r="A5724"/>
    </row>
    <row r="5725" spans="1:1">
      <c r="A5725"/>
    </row>
    <row r="5726" spans="1:1">
      <c r="A5726"/>
    </row>
    <row r="5727" spans="1:1">
      <c r="A5727"/>
    </row>
    <row r="5728" spans="1:1">
      <c r="A5728"/>
    </row>
    <row r="5729" spans="1:1">
      <c r="A5729"/>
    </row>
    <row r="5730" spans="1:1">
      <c r="A5730"/>
    </row>
    <row r="5731" spans="1:1">
      <c r="A5731"/>
    </row>
    <row r="5732" spans="1:1">
      <c r="A5732"/>
    </row>
    <row r="5733" spans="1:1">
      <c r="A5733"/>
    </row>
    <row r="5734" spans="1:1">
      <c r="A5734"/>
    </row>
    <row r="5735" spans="1:1">
      <c r="A5735"/>
    </row>
    <row r="5736" spans="1:1">
      <c r="A5736"/>
    </row>
    <row r="5737" spans="1:1">
      <c r="A5737"/>
    </row>
    <row r="5738" spans="1:1">
      <c r="A5738"/>
    </row>
    <row r="5739" spans="1:1">
      <c r="A5739"/>
    </row>
    <row r="5740" spans="1:1">
      <c r="A5740"/>
    </row>
    <row r="5741" spans="1:1">
      <c r="A5741"/>
    </row>
    <row r="5742" spans="1:1">
      <c r="A5742"/>
    </row>
    <row r="5743" spans="1:1">
      <c r="A5743"/>
    </row>
    <row r="5744" spans="1:1">
      <c r="A5744"/>
    </row>
    <row r="5745" spans="1:1">
      <c r="A5745"/>
    </row>
    <row r="5746" spans="1:1">
      <c r="A5746"/>
    </row>
    <row r="5747" spans="1:1">
      <c r="A5747"/>
    </row>
    <row r="5748" spans="1:1">
      <c r="A5748"/>
    </row>
    <row r="5749" spans="1:1">
      <c r="A5749"/>
    </row>
    <row r="5750" spans="1:1">
      <c r="A5750"/>
    </row>
    <row r="5751" spans="1:1">
      <c r="A5751"/>
    </row>
    <row r="5752" spans="1:1">
      <c r="A5752"/>
    </row>
    <row r="5753" spans="1:1">
      <c r="A5753"/>
    </row>
    <row r="5754" spans="1:1">
      <c r="A5754"/>
    </row>
    <row r="5755" spans="1:1">
      <c r="A5755"/>
    </row>
    <row r="5756" spans="1:1">
      <c r="A5756"/>
    </row>
    <row r="5757" spans="1:1">
      <c r="A5757"/>
    </row>
    <row r="5758" spans="1:1">
      <c r="A5758"/>
    </row>
    <row r="5759" spans="1:1">
      <c r="A5759"/>
    </row>
    <row r="5760" spans="1:1">
      <c r="A5760"/>
    </row>
    <row r="5761" spans="1:1">
      <c r="A5761"/>
    </row>
    <row r="5762" spans="1:1">
      <c r="A5762"/>
    </row>
    <row r="5763" spans="1:1">
      <c r="A5763"/>
    </row>
    <row r="5764" spans="1:1">
      <c r="A5764"/>
    </row>
    <row r="5765" spans="1:1">
      <c r="A5765"/>
    </row>
    <row r="5766" spans="1:1">
      <c r="A5766"/>
    </row>
    <row r="5767" spans="1:1">
      <c r="A5767"/>
    </row>
    <row r="5768" spans="1:1">
      <c r="A5768"/>
    </row>
    <row r="5769" spans="1:1">
      <c r="A5769"/>
    </row>
    <row r="5770" spans="1:1">
      <c r="A5770"/>
    </row>
    <row r="5771" spans="1:1">
      <c r="A5771"/>
    </row>
    <row r="5772" spans="1:1">
      <c r="A5772"/>
    </row>
    <row r="5773" spans="1:1">
      <c r="A5773"/>
    </row>
    <row r="5774" spans="1:1">
      <c r="A5774"/>
    </row>
    <row r="5775" spans="1:1">
      <c r="A5775"/>
    </row>
    <row r="5776" spans="1:1">
      <c r="A5776"/>
    </row>
    <row r="5777" spans="1:1">
      <c r="A5777"/>
    </row>
    <row r="5778" spans="1:1">
      <c r="A5778"/>
    </row>
    <row r="5779" spans="1:1">
      <c r="A5779"/>
    </row>
    <row r="5780" spans="1:1">
      <c r="A5780"/>
    </row>
    <row r="5781" spans="1:1">
      <c r="A5781"/>
    </row>
    <row r="5782" spans="1:1">
      <c r="A5782"/>
    </row>
    <row r="5783" spans="1:1">
      <c r="A5783"/>
    </row>
    <row r="5784" spans="1:1">
      <c r="A5784"/>
    </row>
    <row r="5785" spans="1:1">
      <c r="A5785"/>
    </row>
    <row r="5786" spans="1:1">
      <c r="A5786"/>
    </row>
    <row r="5787" spans="1:1">
      <c r="A5787"/>
    </row>
    <row r="5788" spans="1:1">
      <c r="A5788"/>
    </row>
    <row r="5789" spans="1:1">
      <c r="A5789"/>
    </row>
    <row r="5790" spans="1:1">
      <c r="A5790"/>
    </row>
    <row r="5791" spans="1:1">
      <c r="A5791"/>
    </row>
    <row r="5792" spans="1:1">
      <c r="A5792"/>
    </row>
    <row r="5793" spans="1:1">
      <c r="A5793"/>
    </row>
    <row r="5794" spans="1:1">
      <c r="A5794"/>
    </row>
    <row r="5795" spans="1:1">
      <c r="A5795"/>
    </row>
    <row r="5796" spans="1:1">
      <c r="A5796"/>
    </row>
    <row r="5797" spans="1:1">
      <c r="A5797"/>
    </row>
    <row r="5798" spans="1:1">
      <c r="A5798"/>
    </row>
    <row r="5799" spans="1:1">
      <c r="A5799"/>
    </row>
    <row r="5800" spans="1:1">
      <c r="A5800"/>
    </row>
    <row r="5801" spans="1:1">
      <c r="A5801"/>
    </row>
    <row r="5802" spans="1:1">
      <c r="A5802"/>
    </row>
    <row r="5803" spans="1:1">
      <c r="A5803"/>
    </row>
    <row r="5804" spans="1:1">
      <c r="A5804"/>
    </row>
    <row r="5805" spans="1:1">
      <c r="A5805"/>
    </row>
    <row r="5806" spans="1:1">
      <c r="A5806"/>
    </row>
    <row r="5807" spans="1:1">
      <c r="A5807"/>
    </row>
    <row r="5808" spans="1:1">
      <c r="A5808"/>
    </row>
    <row r="5809" spans="1:1">
      <c r="A5809"/>
    </row>
    <row r="5810" spans="1:1">
      <c r="A5810"/>
    </row>
    <row r="5811" spans="1:1">
      <c r="A5811"/>
    </row>
    <row r="5812" spans="1:1">
      <c r="A5812"/>
    </row>
    <row r="5813" spans="1:1">
      <c r="A5813"/>
    </row>
    <row r="5814" spans="1:1">
      <c r="A5814"/>
    </row>
    <row r="5815" spans="1:1">
      <c r="A5815"/>
    </row>
    <row r="5816" spans="1:1">
      <c r="A5816"/>
    </row>
    <row r="5817" spans="1:1">
      <c r="A5817"/>
    </row>
    <row r="5818" spans="1:1">
      <c r="A5818"/>
    </row>
    <row r="5819" spans="1:1">
      <c r="A5819"/>
    </row>
    <row r="5820" spans="1:1">
      <c r="A5820"/>
    </row>
    <row r="5821" spans="1:1">
      <c r="A5821"/>
    </row>
    <row r="5822" spans="1:1">
      <c r="A5822"/>
    </row>
    <row r="5823" spans="1:1">
      <c r="A5823"/>
    </row>
    <row r="5824" spans="1:1">
      <c r="A5824"/>
    </row>
    <row r="5825" spans="1:1">
      <c r="A5825"/>
    </row>
    <row r="5826" spans="1:1">
      <c r="A5826"/>
    </row>
    <row r="5827" spans="1:1">
      <c r="A5827"/>
    </row>
    <row r="5828" spans="1:1">
      <c r="A5828"/>
    </row>
    <row r="5829" spans="1:1">
      <c r="A5829"/>
    </row>
    <row r="5830" spans="1:1">
      <c r="A5830"/>
    </row>
    <row r="5831" spans="1:1">
      <c r="A5831"/>
    </row>
    <row r="5832" spans="1:1">
      <c r="A5832"/>
    </row>
    <row r="5833" spans="1:1">
      <c r="A5833"/>
    </row>
    <row r="5834" spans="1:1">
      <c r="A5834"/>
    </row>
    <row r="5835" spans="1:1">
      <c r="A5835"/>
    </row>
    <row r="5836" spans="1:1">
      <c r="A5836"/>
    </row>
    <row r="5837" spans="1:1">
      <c r="A5837"/>
    </row>
    <row r="5838" spans="1:1">
      <c r="A5838"/>
    </row>
    <row r="5839" spans="1:1">
      <c r="A5839"/>
    </row>
    <row r="5840" spans="1:1">
      <c r="A5840"/>
    </row>
    <row r="5841" spans="1:1">
      <c r="A5841"/>
    </row>
    <row r="5842" spans="1:1">
      <c r="A5842"/>
    </row>
    <row r="5843" spans="1:1">
      <c r="A5843"/>
    </row>
    <row r="5844" spans="1:1">
      <c r="A5844"/>
    </row>
    <row r="5845" spans="1:1">
      <c r="A5845"/>
    </row>
    <row r="5846" spans="1:1">
      <c r="A5846"/>
    </row>
    <row r="5847" spans="1:1">
      <c r="A5847"/>
    </row>
    <row r="5848" spans="1:1">
      <c r="A5848"/>
    </row>
    <row r="5849" spans="1:1">
      <c r="A5849"/>
    </row>
    <row r="5850" spans="1:1">
      <c r="A5850"/>
    </row>
    <row r="5851" spans="1:1">
      <c r="A5851"/>
    </row>
    <row r="5852" spans="1:1">
      <c r="A5852"/>
    </row>
    <row r="5853" spans="1:1">
      <c r="A5853"/>
    </row>
    <row r="5854" spans="1:1">
      <c r="A5854"/>
    </row>
    <row r="5855" spans="1:1">
      <c r="A5855"/>
    </row>
    <row r="5856" spans="1:1">
      <c r="A5856"/>
    </row>
    <row r="5857" spans="1:1">
      <c r="A5857"/>
    </row>
    <row r="5858" spans="1:1">
      <c r="A5858"/>
    </row>
    <row r="5859" spans="1:1">
      <c r="A5859"/>
    </row>
    <row r="5860" spans="1:1">
      <c r="A5860"/>
    </row>
    <row r="5861" spans="1:1">
      <c r="A5861"/>
    </row>
    <row r="5862" spans="1:1">
      <c r="A5862"/>
    </row>
    <row r="5863" spans="1:1">
      <c r="A5863"/>
    </row>
    <row r="5864" spans="1:1">
      <c r="A5864"/>
    </row>
    <row r="5865" spans="1:1">
      <c r="A5865"/>
    </row>
    <row r="5866" spans="1:1">
      <c r="A5866"/>
    </row>
    <row r="5867" spans="1:1">
      <c r="A5867"/>
    </row>
    <row r="5868" spans="1:1">
      <c r="A5868"/>
    </row>
    <row r="5869" spans="1:1">
      <c r="A5869"/>
    </row>
    <row r="5870" spans="1:1">
      <c r="A5870"/>
    </row>
    <row r="5871" spans="1:1">
      <c r="A5871"/>
    </row>
    <row r="5872" spans="1:1">
      <c r="A5872"/>
    </row>
    <row r="5873" spans="1:1">
      <c r="A5873"/>
    </row>
    <row r="5874" spans="1:1">
      <c r="A5874"/>
    </row>
    <row r="5875" spans="1:1">
      <c r="A5875"/>
    </row>
    <row r="5876" spans="1:1">
      <c r="A5876"/>
    </row>
    <row r="5877" spans="1:1">
      <c r="A5877"/>
    </row>
    <row r="5878" spans="1:1">
      <c r="A5878"/>
    </row>
    <row r="5879" spans="1:1">
      <c r="A5879"/>
    </row>
    <row r="5880" spans="1:1">
      <c r="A5880"/>
    </row>
    <row r="5881" spans="1:1">
      <c r="A5881"/>
    </row>
    <row r="5882" spans="1:1">
      <c r="A5882"/>
    </row>
    <row r="5883" spans="1:1">
      <c r="A5883"/>
    </row>
    <row r="5884" spans="1:1">
      <c r="A5884"/>
    </row>
    <row r="5885" spans="1:1">
      <c r="A5885"/>
    </row>
    <row r="5886" spans="1:1">
      <c r="A5886"/>
    </row>
    <row r="5887" spans="1:1">
      <c r="A5887"/>
    </row>
    <row r="5888" spans="1:1">
      <c r="A5888"/>
    </row>
    <row r="5889" spans="1:1">
      <c r="A5889"/>
    </row>
    <row r="5890" spans="1:1">
      <c r="A5890"/>
    </row>
    <row r="5891" spans="1:1">
      <c r="A5891"/>
    </row>
    <row r="5892" spans="1:1">
      <c r="A5892"/>
    </row>
    <row r="5893" spans="1:1">
      <c r="A5893"/>
    </row>
    <row r="5894" spans="1:1">
      <c r="A5894"/>
    </row>
    <row r="5895" spans="1:1">
      <c r="A5895"/>
    </row>
    <row r="5896" spans="1:1">
      <c r="A5896"/>
    </row>
    <row r="5897" spans="1:1">
      <c r="A5897"/>
    </row>
    <row r="5898" spans="1:1">
      <c r="A5898"/>
    </row>
    <row r="5899" spans="1:1">
      <c r="A5899"/>
    </row>
    <row r="5900" spans="1:1">
      <c r="A5900"/>
    </row>
    <row r="5901" spans="1:1">
      <c r="A5901"/>
    </row>
    <row r="5902" spans="1:1">
      <c r="A5902"/>
    </row>
    <row r="5903" spans="1:1">
      <c r="A5903"/>
    </row>
    <row r="5904" spans="1:1">
      <c r="A5904"/>
    </row>
    <row r="5905" spans="1:1">
      <c r="A5905"/>
    </row>
    <row r="5906" spans="1:1">
      <c r="A5906"/>
    </row>
    <row r="5907" spans="1:1">
      <c r="A5907"/>
    </row>
    <row r="5908" spans="1:1">
      <c r="A5908"/>
    </row>
    <row r="5909" spans="1:1">
      <c r="A5909"/>
    </row>
    <row r="5910" spans="1:1">
      <c r="A5910"/>
    </row>
    <row r="5911" spans="1:1">
      <c r="A5911"/>
    </row>
    <row r="5912" spans="1:1">
      <c r="A5912"/>
    </row>
    <row r="5913" spans="1:1">
      <c r="A5913"/>
    </row>
    <row r="5914" spans="1:1">
      <c r="A5914"/>
    </row>
    <row r="5915" spans="1:1">
      <c r="A5915"/>
    </row>
    <row r="5916" spans="1:1">
      <c r="A5916"/>
    </row>
    <row r="5917" spans="1:1">
      <c r="A5917"/>
    </row>
    <row r="5918" spans="1:1">
      <c r="A5918"/>
    </row>
    <row r="5919" spans="1:1">
      <c r="A5919"/>
    </row>
    <row r="5920" spans="1:1">
      <c r="A5920"/>
    </row>
    <row r="5921" spans="1:1">
      <c r="A5921"/>
    </row>
    <row r="5922" spans="1:1">
      <c r="A5922"/>
    </row>
    <row r="5923" spans="1:1">
      <c r="A5923"/>
    </row>
    <row r="5924" spans="1:1">
      <c r="A5924"/>
    </row>
    <row r="5925" spans="1:1">
      <c r="A5925"/>
    </row>
    <row r="5926" spans="1:1">
      <c r="A5926"/>
    </row>
    <row r="5927" spans="1:1">
      <c r="A5927"/>
    </row>
    <row r="5928" spans="1:1">
      <c r="A5928"/>
    </row>
    <row r="5929" spans="1:1">
      <c r="A5929"/>
    </row>
    <row r="5930" spans="1:1">
      <c r="A5930"/>
    </row>
    <row r="5931" spans="1:1">
      <c r="A5931"/>
    </row>
    <row r="5932" spans="1:1">
      <c r="A5932"/>
    </row>
    <row r="5933" spans="1:1">
      <c r="A5933"/>
    </row>
    <row r="5934" spans="1:1">
      <c r="A5934"/>
    </row>
    <row r="5935" spans="1:1">
      <c r="A5935"/>
    </row>
    <row r="5936" spans="1:1">
      <c r="A5936"/>
    </row>
    <row r="5937" spans="1:1">
      <c r="A5937"/>
    </row>
    <row r="5938" spans="1:1">
      <c r="A5938"/>
    </row>
    <row r="5939" spans="1:1">
      <c r="A5939"/>
    </row>
    <row r="5940" spans="1:1">
      <c r="A5940"/>
    </row>
    <row r="5941" spans="1:1">
      <c r="A5941"/>
    </row>
    <row r="5942" spans="1:1">
      <c r="A5942"/>
    </row>
    <row r="5943" spans="1:1">
      <c r="A5943"/>
    </row>
    <row r="5944" spans="1:1">
      <c r="A5944"/>
    </row>
    <row r="5945" spans="1:1">
      <c r="A5945"/>
    </row>
    <row r="5946" spans="1:1">
      <c r="A5946"/>
    </row>
    <row r="5947" spans="1:1">
      <c r="A5947"/>
    </row>
    <row r="5948" spans="1:1">
      <c r="A5948"/>
    </row>
    <row r="5949" spans="1:1">
      <c r="A5949"/>
    </row>
    <row r="5950" spans="1:1">
      <c r="A5950"/>
    </row>
    <row r="5951" spans="1:1">
      <c r="A5951"/>
    </row>
    <row r="5952" spans="1:1">
      <c r="A5952"/>
    </row>
    <row r="5953" spans="1:1">
      <c r="A5953"/>
    </row>
    <row r="5954" spans="1:1">
      <c r="A5954"/>
    </row>
    <row r="5955" spans="1:1">
      <c r="A5955"/>
    </row>
    <row r="5956" spans="1:1">
      <c r="A5956"/>
    </row>
    <row r="5957" spans="1:1">
      <c r="A5957"/>
    </row>
    <row r="5958" spans="1:1">
      <c r="A5958"/>
    </row>
    <row r="5959" spans="1:1">
      <c r="A5959"/>
    </row>
    <row r="5960" spans="1:1">
      <c r="A5960"/>
    </row>
    <row r="5961" spans="1:1">
      <c r="A5961"/>
    </row>
    <row r="5962" spans="1:1">
      <c r="A5962"/>
    </row>
    <row r="5963" spans="1:1">
      <c r="A5963"/>
    </row>
    <row r="5964" spans="1:1">
      <c r="A5964"/>
    </row>
    <row r="5965" spans="1:1">
      <c r="A5965"/>
    </row>
    <row r="5966" spans="1:1">
      <c r="A5966"/>
    </row>
    <row r="5967" spans="1:1">
      <c r="A5967"/>
    </row>
    <row r="5968" spans="1:1">
      <c r="A5968"/>
    </row>
    <row r="5969" spans="1:1">
      <c r="A5969"/>
    </row>
    <row r="5970" spans="1:1">
      <c r="A5970"/>
    </row>
    <row r="5971" spans="1:1">
      <c r="A5971"/>
    </row>
    <row r="5972" spans="1:1">
      <c r="A5972"/>
    </row>
    <row r="5973" spans="1:1">
      <c r="A5973"/>
    </row>
    <row r="5974" spans="1:1">
      <c r="A5974"/>
    </row>
    <row r="5975" spans="1:1">
      <c r="A5975"/>
    </row>
    <row r="5976" spans="1:1">
      <c r="A5976"/>
    </row>
    <row r="5977" spans="1:1">
      <c r="A5977"/>
    </row>
    <row r="5978" spans="1:1">
      <c r="A5978"/>
    </row>
    <row r="5979" spans="1:1">
      <c r="A5979"/>
    </row>
    <row r="5980" spans="1:1">
      <c r="A5980"/>
    </row>
    <row r="5981" spans="1:1">
      <c r="A5981"/>
    </row>
    <row r="5982" spans="1:1">
      <c r="A5982"/>
    </row>
    <row r="5983" spans="1:1">
      <c r="A5983"/>
    </row>
    <row r="5984" spans="1:1">
      <c r="A5984"/>
    </row>
    <row r="5985" spans="1:1">
      <c r="A5985"/>
    </row>
    <row r="5986" spans="1:1">
      <c r="A5986"/>
    </row>
    <row r="5987" spans="1:1">
      <c r="A5987"/>
    </row>
    <row r="5988" spans="1:1">
      <c r="A5988"/>
    </row>
    <row r="5989" spans="1:1">
      <c r="A5989"/>
    </row>
    <row r="5990" spans="1:1">
      <c r="A5990"/>
    </row>
    <row r="5991" spans="1:1">
      <c r="A5991"/>
    </row>
    <row r="5992" spans="1:1">
      <c r="A5992"/>
    </row>
    <row r="5993" spans="1:1">
      <c r="A5993"/>
    </row>
    <row r="5994" spans="1:1">
      <c r="A5994"/>
    </row>
    <row r="5995" spans="1:1">
      <c r="A5995"/>
    </row>
    <row r="5996" spans="1:1">
      <c r="A5996"/>
    </row>
    <row r="5997" spans="1:1">
      <c r="A5997"/>
    </row>
    <row r="5998" spans="1:1">
      <c r="A5998"/>
    </row>
    <row r="5999" spans="1:1">
      <c r="A5999"/>
    </row>
    <row r="6000" spans="1:1">
      <c r="A6000"/>
    </row>
    <row r="6001" spans="1:1">
      <c r="A6001"/>
    </row>
    <row r="6002" spans="1:1">
      <c r="A6002"/>
    </row>
    <row r="6003" spans="1:1">
      <c r="A6003"/>
    </row>
    <row r="6004" spans="1:1">
      <c r="A6004"/>
    </row>
    <row r="6005" spans="1:1">
      <c r="A6005"/>
    </row>
    <row r="6006" spans="1:1">
      <c r="A6006"/>
    </row>
    <row r="6007" spans="1:1">
      <c r="A6007"/>
    </row>
    <row r="6008" spans="1:1">
      <c r="A6008"/>
    </row>
    <row r="6009" spans="1:1">
      <c r="A6009"/>
    </row>
    <row r="6010" spans="1:1">
      <c r="A6010"/>
    </row>
    <row r="6011" spans="1:1">
      <c r="A6011"/>
    </row>
    <row r="6012" spans="1:1">
      <c r="A6012"/>
    </row>
    <row r="6013" spans="1:1">
      <c r="A6013"/>
    </row>
    <row r="6014" spans="1:1">
      <c r="A6014"/>
    </row>
    <row r="6015" spans="1:1">
      <c r="A6015"/>
    </row>
    <row r="6016" spans="1:1">
      <c r="A6016"/>
    </row>
    <row r="6017" spans="1:1">
      <c r="A6017"/>
    </row>
    <row r="6018" spans="1:1">
      <c r="A6018"/>
    </row>
    <row r="6019" spans="1:1">
      <c r="A6019"/>
    </row>
    <row r="6020" spans="1:1">
      <c r="A6020"/>
    </row>
    <row r="6021" spans="1:1">
      <c r="A6021"/>
    </row>
    <row r="6022" spans="1:1">
      <c r="A6022"/>
    </row>
    <row r="6023" spans="1:1">
      <c r="A6023"/>
    </row>
    <row r="6024" spans="1:1">
      <c r="A6024"/>
    </row>
    <row r="6025" spans="1:1">
      <c r="A6025"/>
    </row>
    <row r="6026" spans="1:1">
      <c r="A6026"/>
    </row>
    <row r="6027" spans="1:1">
      <c r="A6027"/>
    </row>
    <row r="6028" spans="1:1">
      <c r="A6028"/>
    </row>
    <row r="6029" spans="1:1">
      <c r="A6029"/>
    </row>
    <row r="6030" spans="1:1">
      <c r="A6030"/>
    </row>
    <row r="6031" spans="1:1">
      <c r="A6031"/>
    </row>
    <row r="6032" spans="1:1">
      <c r="A6032"/>
    </row>
    <row r="6033" spans="1:1">
      <c r="A6033"/>
    </row>
    <row r="6034" spans="1:1">
      <c r="A6034"/>
    </row>
    <row r="6035" spans="1:1">
      <c r="A6035"/>
    </row>
    <row r="6036" spans="1:1">
      <c r="A6036"/>
    </row>
    <row r="6037" spans="1:1">
      <c r="A6037"/>
    </row>
    <row r="6038" spans="1:1">
      <c r="A6038"/>
    </row>
    <row r="6039" spans="1:1">
      <c r="A6039"/>
    </row>
    <row r="6040" spans="1:1">
      <c r="A6040"/>
    </row>
    <row r="6041" spans="1:1">
      <c r="A6041"/>
    </row>
    <row r="6042" spans="1:1">
      <c r="A6042"/>
    </row>
    <row r="6043" spans="1:1">
      <c r="A6043"/>
    </row>
    <row r="6044" spans="1:1">
      <c r="A6044"/>
    </row>
    <row r="6045" spans="1:1">
      <c r="A6045"/>
    </row>
    <row r="6046" spans="1:1">
      <c r="A6046"/>
    </row>
    <row r="6047" spans="1:1">
      <c r="A6047"/>
    </row>
    <row r="6048" spans="1:1">
      <c r="A6048"/>
    </row>
    <row r="6049" spans="1:1">
      <c r="A6049"/>
    </row>
    <row r="6050" spans="1:1">
      <c r="A6050"/>
    </row>
    <row r="6051" spans="1:1">
      <c r="A6051"/>
    </row>
    <row r="6052" spans="1:1">
      <c r="A6052"/>
    </row>
    <row r="6053" spans="1:1">
      <c r="A6053"/>
    </row>
    <row r="6054" spans="1:1">
      <c r="A6054"/>
    </row>
    <row r="6055" spans="1:1">
      <c r="A6055"/>
    </row>
    <row r="6056" spans="1:1">
      <c r="A6056"/>
    </row>
    <row r="6057" spans="1:1">
      <c r="A6057"/>
    </row>
    <row r="6058" spans="1:1">
      <c r="A6058"/>
    </row>
    <row r="6059" spans="1:1">
      <c r="A6059"/>
    </row>
    <row r="6060" spans="1:1">
      <c r="A6060"/>
    </row>
    <row r="6061" spans="1:1">
      <c r="A6061"/>
    </row>
    <row r="6062" spans="1:1">
      <c r="A6062"/>
    </row>
    <row r="6063" spans="1:1">
      <c r="A6063"/>
    </row>
    <row r="6064" spans="1:1">
      <c r="A6064"/>
    </row>
    <row r="6065" spans="1:1">
      <c r="A6065"/>
    </row>
    <row r="6066" spans="1:1">
      <c r="A6066"/>
    </row>
    <row r="6067" spans="1:1">
      <c r="A6067"/>
    </row>
    <row r="6068" spans="1:1">
      <c r="A6068"/>
    </row>
    <row r="6069" spans="1:1">
      <c r="A6069"/>
    </row>
    <row r="6070" spans="1:1">
      <c r="A6070"/>
    </row>
    <row r="6071" spans="1:1">
      <c r="A6071"/>
    </row>
    <row r="6072" spans="1:1">
      <c r="A6072"/>
    </row>
    <row r="6073" spans="1:1">
      <c r="A6073"/>
    </row>
    <row r="6074" spans="1:1">
      <c r="A6074"/>
    </row>
    <row r="6075" spans="1:1">
      <c r="A6075"/>
    </row>
    <row r="6076" spans="1:1">
      <c r="A6076"/>
    </row>
    <row r="6077" spans="1:1">
      <c r="A6077"/>
    </row>
    <row r="6078" spans="1:1">
      <c r="A6078"/>
    </row>
    <row r="6079" spans="1:1">
      <c r="A6079"/>
    </row>
    <row r="6080" spans="1:1">
      <c r="A6080"/>
    </row>
    <row r="6081" spans="1:1">
      <c r="A6081"/>
    </row>
    <row r="6082" spans="1:1">
      <c r="A6082"/>
    </row>
    <row r="6083" spans="1:1">
      <c r="A6083"/>
    </row>
    <row r="6084" spans="1:1">
      <c r="A6084"/>
    </row>
    <row r="6085" spans="1:1">
      <c r="A6085"/>
    </row>
    <row r="6086" spans="1:1">
      <c r="A6086"/>
    </row>
    <row r="6087" spans="1:1">
      <c r="A6087"/>
    </row>
    <row r="6088" spans="1:1">
      <c r="A6088"/>
    </row>
    <row r="6089" spans="1:1">
      <c r="A6089"/>
    </row>
    <row r="6090" spans="1:1">
      <c r="A6090"/>
    </row>
    <row r="6091" spans="1:1">
      <c r="A6091"/>
    </row>
    <row r="6092" spans="1:1">
      <c r="A6092"/>
    </row>
    <row r="6093" spans="1:1">
      <c r="A6093"/>
    </row>
    <row r="6094" spans="1:1">
      <c r="A6094"/>
    </row>
    <row r="6095" spans="1:1">
      <c r="A6095"/>
    </row>
    <row r="6096" spans="1:1">
      <c r="A6096"/>
    </row>
    <row r="6097" spans="1:1">
      <c r="A6097"/>
    </row>
    <row r="6098" spans="1:1">
      <c r="A6098"/>
    </row>
    <row r="6099" spans="1:1">
      <c r="A6099"/>
    </row>
    <row r="6100" spans="1:1">
      <c r="A6100"/>
    </row>
    <row r="6101" spans="1:1">
      <c r="A6101"/>
    </row>
    <row r="6102" spans="1:1">
      <c r="A6102"/>
    </row>
    <row r="6103" spans="1:1">
      <c r="A6103"/>
    </row>
    <row r="6104" spans="1:1">
      <c r="A6104"/>
    </row>
    <row r="6105" spans="1:1">
      <c r="A6105"/>
    </row>
    <row r="6106" spans="1:1">
      <c r="A6106"/>
    </row>
    <row r="6107" spans="1:1">
      <c r="A6107"/>
    </row>
    <row r="6108" spans="1:1">
      <c r="A6108"/>
    </row>
    <row r="6109" spans="1:1">
      <c r="A6109"/>
    </row>
    <row r="6110" spans="1:1">
      <c r="A6110"/>
    </row>
    <row r="6111" spans="1:1">
      <c r="A6111"/>
    </row>
    <row r="6112" spans="1:1">
      <c r="A6112"/>
    </row>
    <row r="6113" spans="1:1">
      <c r="A6113"/>
    </row>
    <row r="6114" spans="1:1">
      <c r="A6114"/>
    </row>
    <row r="6115" spans="1:1">
      <c r="A6115"/>
    </row>
    <row r="6116" spans="1:1">
      <c r="A6116"/>
    </row>
    <row r="6117" spans="1:1">
      <c r="A6117"/>
    </row>
    <row r="6118" spans="1:1">
      <c r="A6118"/>
    </row>
    <row r="6119" spans="1:1">
      <c r="A6119"/>
    </row>
    <row r="6120" spans="1:1">
      <c r="A6120"/>
    </row>
    <row r="6121" spans="1:1">
      <c r="A6121"/>
    </row>
    <row r="6122" spans="1:1">
      <c r="A6122"/>
    </row>
    <row r="6123" spans="1:1">
      <c r="A6123"/>
    </row>
    <row r="6124" spans="1:1">
      <c r="A6124"/>
    </row>
    <row r="6125" spans="1:1">
      <c r="A6125"/>
    </row>
    <row r="6126" spans="1:1">
      <c r="A6126"/>
    </row>
    <row r="6127" spans="1:1">
      <c r="A6127"/>
    </row>
    <row r="6128" spans="1:1">
      <c r="A6128"/>
    </row>
    <row r="6129" spans="1:1">
      <c r="A6129"/>
    </row>
    <row r="6130" spans="1:1">
      <c r="A6130"/>
    </row>
    <row r="6131" spans="1:1">
      <c r="A6131"/>
    </row>
    <row r="6132" spans="1:1">
      <c r="A6132"/>
    </row>
    <row r="6133" spans="1:1">
      <c r="A6133"/>
    </row>
    <row r="6134" spans="1:1">
      <c r="A6134"/>
    </row>
    <row r="6135" spans="1:1">
      <c r="A6135"/>
    </row>
    <row r="6136" spans="1:1">
      <c r="A6136"/>
    </row>
    <row r="6137" spans="1:1">
      <c r="A6137"/>
    </row>
    <row r="6138" spans="1:1">
      <c r="A6138"/>
    </row>
    <row r="6139" spans="1:1">
      <c r="A6139"/>
    </row>
    <row r="6140" spans="1:1">
      <c r="A6140"/>
    </row>
    <row r="6141" spans="1:1">
      <c r="A6141"/>
    </row>
    <row r="6142" spans="1:1">
      <c r="A6142"/>
    </row>
    <row r="6143" spans="1:1">
      <c r="A6143"/>
    </row>
    <row r="6144" spans="1:1">
      <c r="A6144"/>
    </row>
    <row r="6145" spans="1:1">
      <c r="A6145"/>
    </row>
    <row r="6146" spans="1:1">
      <c r="A6146"/>
    </row>
    <row r="6147" spans="1:1">
      <c r="A6147"/>
    </row>
    <row r="6148" spans="1:1">
      <c r="A6148"/>
    </row>
    <row r="6149" spans="1:1">
      <c r="A6149"/>
    </row>
    <row r="6150" spans="1:1">
      <c r="A6150"/>
    </row>
    <row r="6151" spans="1:1">
      <c r="A6151"/>
    </row>
    <row r="6152" spans="1:1">
      <c r="A6152"/>
    </row>
    <row r="6153" spans="1:1">
      <c r="A6153"/>
    </row>
    <row r="6154" spans="1:1">
      <c r="A6154"/>
    </row>
    <row r="6155" spans="1:1">
      <c r="A6155"/>
    </row>
    <row r="6156" spans="1:1">
      <c r="A6156"/>
    </row>
    <row r="6157" spans="1:1">
      <c r="A6157"/>
    </row>
    <row r="6158" spans="1:1">
      <c r="A6158"/>
    </row>
    <row r="6159" spans="1:1">
      <c r="A6159"/>
    </row>
    <row r="6160" spans="1:1">
      <c r="A6160"/>
    </row>
    <row r="6161" spans="1:1">
      <c r="A6161"/>
    </row>
    <row r="6162" spans="1:1">
      <c r="A6162"/>
    </row>
    <row r="6163" spans="1:1">
      <c r="A6163"/>
    </row>
    <row r="6164" spans="1:1">
      <c r="A6164"/>
    </row>
    <row r="6165" spans="1:1">
      <c r="A6165"/>
    </row>
    <row r="6166" spans="1:1">
      <c r="A6166"/>
    </row>
    <row r="6167" spans="1:1">
      <c r="A6167"/>
    </row>
    <row r="6168" spans="1:1">
      <c r="A6168"/>
    </row>
    <row r="6169" spans="1:1">
      <c r="A6169"/>
    </row>
    <row r="6170" spans="1:1">
      <c r="A6170"/>
    </row>
    <row r="6171" spans="1:1">
      <c r="A6171"/>
    </row>
    <row r="6172" spans="1:1">
      <c r="A6172"/>
    </row>
    <row r="6173" spans="1:1">
      <c r="A6173"/>
    </row>
    <row r="6174" spans="1:1">
      <c r="A6174"/>
    </row>
    <row r="6175" spans="1:1">
      <c r="A6175"/>
    </row>
    <row r="6176" spans="1:1">
      <c r="A6176"/>
    </row>
    <row r="6177" spans="1:1">
      <c r="A6177"/>
    </row>
    <row r="6178" spans="1:1">
      <c r="A6178"/>
    </row>
    <row r="6179" spans="1:1">
      <c r="A6179"/>
    </row>
    <row r="6180" spans="1:1">
      <c r="A6180"/>
    </row>
    <row r="6181" spans="1:1">
      <c r="A6181"/>
    </row>
    <row r="6182" spans="1:1">
      <c r="A6182"/>
    </row>
    <row r="6183" spans="1:1">
      <c r="A6183"/>
    </row>
    <row r="6184" spans="1:1">
      <c r="A6184"/>
    </row>
    <row r="6185" spans="1:1">
      <c r="A6185"/>
    </row>
    <row r="6186" spans="1:1">
      <c r="A6186"/>
    </row>
    <row r="6187" spans="1:1">
      <c r="A6187"/>
    </row>
    <row r="6188" spans="1:1">
      <c r="A6188"/>
    </row>
    <row r="6189" spans="1:1">
      <c r="A6189"/>
    </row>
    <row r="6190" spans="1:1">
      <c r="A6190"/>
    </row>
    <row r="6191" spans="1:1">
      <c r="A6191"/>
    </row>
    <row r="6192" spans="1:1">
      <c r="A6192"/>
    </row>
    <row r="6193" spans="1:1">
      <c r="A6193"/>
    </row>
    <row r="6194" spans="1:1">
      <c r="A6194"/>
    </row>
    <row r="6195" spans="1:1">
      <c r="A6195"/>
    </row>
    <row r="6196" spans="1:1">
      <c r="A6196"/>
    </row>
    <row r="6197" spans="1:1">
      <c r="A6197"/>
    </row>
    <row r="6198" spans="1:1">
      <c r="A6198"/>
    </row>
    <row r="6199" spans="1:1">
      <c r="A6199"/>
    </row>
    <row r="6200" spans="1:1">
      <c r="A6200"/>
    </row>
    <row r="6201" spans="1:1">
      <c r="A6201"/>
    </row>
    <row r="6202" spans="1:1">
      <c r="A6202"/>
    </row>
    <row r="6203" spans="1:1">
      <c r="A6203"/>
    </row>
    <row r="6204" spans="1:1">
      <c r="A6204"/>
    </row>
    <row r="6205" spans="1:1">
      <c r="A6205"/>
    </row>
    <row r="6206" spans="1:1">
      <c r="A6206"/>
    </row>
    <row r="6207" spans="1:1">
      <c r="A6207"/>
    </row>
    <row r="6208" spans="1:1">
      <c r="A6208"/>
    </row>
    <row r="6209" spans="1:1">
      <c r="A6209"/>
    </row>
    <row r="6210" spans="1:1">
      <c r="A6210"/>
    </row>
    <row r="6211" spans="1:1">
      <c r="A6211"/>
    </row>
    <row r="6212" spans="1:1">
      <c r="A6212"/>
    </row>
    <row r="6213" spans="1:1">
      <c r="A6213"/>
    </row>
    <row r="6214" spans="1:1">
      <c r="A6214"/>
    </row>
    <row r="6215" spans="1:1">
      <c r="A6215"/>
    </row>
    <row r="6216" spans="1:1">
      <c r="A6216"/>
    </row>
    <row r="6217" spans="1:1">
      <c r="A6217"/>
    </row>
    <row r="6218" spans="1:1">
      <c r="A6218"/>
    </row>
    <row r="6219" spans="1:1">
      <c r="A6219"/>
    </row>
    <row r="6220" spans="1:1">
      <c r="A6220"/>
    </row>
    <row r="6221" spans="1:1">
      <c r="A6221"/>
    </row>
    <row r="6222" spans="1:1">
      <c r="A6222"/>
    </row>
    <row r="6223" spans="1:1">
      <c r="A6223"/>
    </row>
    <row r="6224" spans="1:1">
      <c r="A6224"/>
    </row>
    <row r="6225" spans="1:1">
      <c r="A6225"/>
    </row>
    <row r="6226" spans="1:1">
      <c r="A6226"/>
    </row>
    <row r="6227" spans="1:1">
      <c r="A6227"/>
    </row>
    <row r="6228" spans="1:1">
      <c r="A6228"/>
    </row>
    <row r="6229" spans="1:1">
      <c r="A6229"/>
    </row>
    <row r="6230" spans="1:1">
      <c r="A6230"/>
    </row>
    <row r="6231" spans="1:1">
      <c r="A6231"/>
    </row>
    <row r="6232" spans="1:1">
      <c r="A6232"/>
    </row>
    <row r="6233" spans="1:1">
      <c r="A6233"/>
    </row>
    <row r="6234" spans="1:1">
      <c r="A6234"/>
    </row>
    <row r="6235" spans="1:1">
      <c r="A6235"/>
    </row>
    <row r="6236" spans="1:1">
      <c r="A6236"/>
    </row>
    <row r="6237" spans="1:1">
      <c r="A6237"/>
    </row>
    <row r="6238" spans="1:1">
      <c r="A6238"/>
    </row>
    <row r="6239" spans="1:1">
      <c r="A6239"/>
    </row>
    <row r="6240" spans="1:1">
      <c r="A6240"/>
    </row>
    <row r="6241" spans="1:1">
      <c r="A6241"/>
    </row>
    <row r="6242" spans="1:1">
      <c r="A6242"/>
    </row>
    <row r="6243" spans="1:1">
      <c r="A6243"/>
    </row>
    <row r="6244" spans="1:1">
      <c r="A6244"/>
    </row>
    <row r="6245" spans="1:1">
      <c r="A6245"/>
    </row>
    <row r="6246" spans="1:1">
      <c r="A6246"/>
    </row>
    <row r="6247" spans="1:1">
      <c r="A6247"/>
    </row>
    <row r="6248" spans="1:1">
      <c r="A6248"/>
    </row>
    <row r="6249" spans="1:1">
      <c r="A6249"/>
    </row>
    <row r="6250" spans="1:1">
      <c r="A6250"/>
    </row>
    <row r="6251" spans="1:1">
      <c r="A6251"/>
    </row>
    <row r="6252" spans="1:1">
      <c r="A6252"/>
    </row>
    <row r="6253" spans="1:1">
      <c r="A6253"/>
    </row>
    <row r="6254" spans="1:1">
      <c r="A6254"/>
    </row>
    <row r="6255" spans="1:1">
      <c r="A6255"/>
    </row>
    <row r="6256" spans="1:1">
      <c r="A6256"/>
    </row>
    <row r="6257" spans="1:1">
      <c r="A6257"/>
    </row>
    <row r="6258" spans="1:1">
      <c r="A6258"/>
    </row>
    <row r="6259" spans="1:1">
      <c r="A6259"/>
    </row>
    <row r="6260" spans="1:1">
      <c r="A6260"/>
    </row>
    <row r="6261" spans="1:1">
      <c r="A6261"/>
    </row>
    <row r="6262" spans="1:1">
      <c r="A6262"/>
    </row>
    <row r="6263" spans="1:1">
      <c r="A6263"/>
    </row>
    <row r="6264" spans="1:1">
      <c r="A6264"/>
    </row>
    <row r="6265" spans="1:1">
      <c r="A6265"/>
    </row>
    <row r="6266" spans="1:1">
      <c r="A6266"/>
    </row>
    <row r="6267" spans="1:1">
      <c r="A6267"/>
    </row>
    <row r="6268" spans="1:1">
      <c r="A6268"/>
    </row>
    <row r="6269" spans="1:1">
      <c r="A6269"/>
    </row>
    <row r="6270" spans="1:1">
      <c r="A6270"/>
    </row>
    <row r="6271" spans="1:1">
      <c r="A6271"/>
    </row>
    <row r="6272" spans="1:1">
      <c r="A6272"/>
    </row>
    <row r="6273" spans="1:1">
      <c r="A6273"/>
    </row>
    <row r="6274" spans="1:1">
      <c r="A6274"/>
    </row>
    <row r="6275" spans="1:1">
      <c r="A6275"/>
    </row>
    <row r="6276" spans="1:1">
      <c r="A6276"/>
    </row>
    <row r="6277" spans="1:1">
      <c r="A6277"/>
    </row>
    <row r="6278" spans="1:1">
      <c r="A6278"/>
    </row>
    <row r="6279" spans="1:1">
      <c r="A6279"/>
    </row>
    <row r="6280" spans="1:1">
      <c r="A6280"/>
    </row>
    <row r="6281" spans="1:1">
      <c r="A6281"/>
    </row>
    <row r="6282" spans="1:1">
      <c r="A6282"/>
    </row>
    <row r="6283" spans="1:1">
      <c r="A6283"/>
    </row>
    <row r="6284" spans="1:1">
      <c r="A6284"/>
    </row>
    <row r="6285" spans="1:1">
      <c r="A6285"/>
    </row>
    <row r="6286" spans="1:1">
      <c r="A6286"/>
    </row>
    <row r="6287" spans="1:1">
      <c r="A6287"/>
    </row>
    <row r="6288" spans="1:1">
      <c r="A6288"/>
    </row>
    <row r="6289" spans="1:1">
      <c r="A6289"/>
    </row>
    <row r="6290" spans="1:1">
      <c r="A6290"/>
    </row>
    <row r="6291" spans="1:1">
      <c r="A6291"/>
    </row>
    <row r="6292" spans="1:1">
      <c r="A6292"/>
    </row>
    <row r="6293" spans="1:1">
      <c r="A6293"/>
    </row>
    <row r="6294" spans="1:1">
      <c r="A6294"/>
    </row>
    <row r="6295" spans="1:1">
      <c r="A6295"/>
    </row>
    <row r="6296" spans="1:1">
      <c r="A6296"/>
    </row>
    <row r="6297" spans="1:1">
      <c r="A6297"/>
    </row>
    <row r="6298" spans="1:1">
      <c r="A6298"/>
    </row>
    <row r="6299" spans="1:1">
      <c r="A6299"/>
    </row>
    <row r="6300" spans="1:1">
      <c r="A6300"/>
    </row>
    <row r="6301" spans="1:1">
      <c r="A6301"/>
    </row>
    <row r="6302" spans="1:1">
      <c r="A6302"/>
    </row>
    <row r="6303" spans="1:1">
      <c r="A6303"/>
    </row>
    <row r="6304" spans="1:1">
      <c r="A6304"/>
    </row>
    <row r="6305" spans="1:1">
      <c r="A6305"/>
    </row>
    <row r="6306" spans="1:1">
      <c r="A6306"/>
    </row>
    <row r="6307" spans="1:1">
      <c r="A6307"/>
    </row>
    <row r="6308" spans="1:1">
      <c r="A6308"/>
    </row>
    <row r="6309" spans="1:1">
      <c r="A6309"/>
    </row>
    <row r="6310" spans="1:1">
      <c r="A6310"/>
    </row>
    <row r="6311" spans="1:1">
      <c r="A6311"/>
    </row>
    <row r="6312" spans="1:1">
      <c r="A6312"/>
    </row>
    <row r="6313" spans="1:1">
      <c r="A6313"/>
    </row>
    <row r="6314" spans="1:1">
      <c r="A6314"/>
    </row>
    <row r="6315" spans="1:1">
      <c r="A6315"/>
    </row>
    <row r="6316" spans="1:1">
      <c r="A6316"/>
    </row>
    <row r="6317" spans="1:1">
      <c r="A6317"/>
    </row>
    <row r="6318" spans="1:1">
      <c r="A6318"/>
    </row>
    <row r="6319" spans="1:1">
      <c r="A6319"/>
    </row>
    <row r="6320" spans="1:1">
      <c r="A6320"/>
    </row>
    <row r="6321" spans="1:1">
      <c r="A6321"/>
    </row>
    <row r="6322" spans="1:1">
      <c r="A6322"/>
    </row>
    <row r="6323" spans="1:1">
      <c r="A6323"/>
    </row>
    <row r="6324" spans="1:1">
      <c r="A6324"/>
    </row>
    <row r="6325" spans="1:1">
      <c r="A6325"/>
    </row>
    <row r="6326" spans="1:1">
      <c r="A6326"/>
    </row>
    <row r="6327" spans="1:1">
      <c r="A6327"/>
    </row>
    <row r="6328" spans="1:1">
      <c r="A6328"/>
    </row>
    <row r="6329" spans="1:1">
      <c r="A6329"/>
    </row>
    <row r="6330" spans="1:1">
      <c r="A6330"/>
    </row>
    <row r="6331" spans="1:1">
      <c r="A6331"/>
    </row>
    <row r="6332" spans="1:1">
      <c r="A6332"/>
    </row>
    <row r="6333" spans="1:1">
      <c r="A6333"/>
    </row>
    <row r="6334" spans="1:1">
      <c r="A6334"/>
    </row>
    <row r="6335" spans="1:1">
      <c r="A6335"/>
    </row>
    <row r="6336" spans="1:1">
      <c r="A6336"/>
    </row>
    <row r="6337" spans="1:1">
      <c r="A6337"/>
    </row>
    <row r="6338" spans="1:1">
      <c r="A6338"/>
    </row>
    <row r="6339" spans="1:1">
      <c r="A6339"/>
    </row>
    <row r="6340" spans="1:1">
      <c r="A6340"/>
    </row>
    <row r="6341" spans="1:1">
      <c r="A6341"/>
    </row>
    <row r="6342" spans="1:1">
      <c r="A6342"/>
    </row>
    <row r="6343" spans="1:1">
      <c r="A6343"/>
    </row>
    <row r="6344" spans="1:1">
      <c r="A6344"/>
    </row>
    <row r="6345" spans="1:1">
      <c r="A6345"/>
    </row>
    <row r="6346" spans="1:1">
      <c r="A6346"/>
    </row>
    <row r="6347" spans="1:1">
      <c r="A6347"/>
    </row>
    <row r="6348" spans="1:1">
      <c r="A6348"/>
    </row>
    <row r="6349" spans="1:1">
      <c r="A6349"/>
    </row>
    <row r="6350" spans="1:1">
      <c r="A6350"/>
    </row>
    <row r="6351" spans="1:1">
      <c r="A6351"/>
    </row>
    <row r="6352" spans="1:1">
      <c r="A6352"/>
    </row>
    <row r="6353" spans="1:1">
      <c r="A6353"/>
    </row>
    <row r="6354" spans="1:1">
      <c r="A6354"/>
    </row>
    <row r="6355" spans="1:1">
      <c r="A6355"/>
    </row>
    <row r="6356" spans="1:1">
      <c r="A6356"/>
    </row>
    <row r="6357" spans="1:1">
      <c r="A6357"/>
    </row>
    <row r="6358" spans="1:1">
      <c r="A6358"/>
    </row>
    <row r="6359" spans="1:1">
      <c r="A6359"/>
    </row>
    <row r="6360" spans="1:1">
      <c r="A6360"/>
    </row>
    <row r="6361" spans="1:1">
      <c r="A6361"/>
    </row>
    <row r="6362" spans="1:1">
      <c r="A6362"/>
    </row>
    <row r="6363" spans="1:1">
      <c r="A6363"/>
    </row>
    <row r="6364" spans="1:1">
      <c r="A6364"/>
    </row>
    <row r="6365" spans="1:1">
      <c r="A6365"/>
    </row>
    <row r="6366" spans="1:1">
      <c r="A6366"/>
    </row>
    <row r="6367" spans="1:1">
      <c r="A6367"/>
    </row>
    <row r="6368" spans="1:1">
      <c r="A6368"/>
    </row>
    <row r="6369" spans="1:1">
      <c r="A6369"/>
    </row>
    <row r="6370" spans="1:1">
      <c r="A6370"/>
    </row>
    <row r="6371" spans="1:1">
      <c r="A6371"/>
    </row>
    <row r="6372" spans="1:1">
      <c r="A6372"/>
    </row>
    <row r="6373" spans="1:1">
      <c r="A6373"/>
    </row>
    <row r="6374" spans="1:1">
      <c r="A6374"/>
    </row>
    <row r="6375" spans="1:1">
      <c r="A6375"/>
    </row>
    <row r="6376" spans="1:1">
      <c r="A6376"/>
    </row>
    <row r="6377" spans="1:1">
      <c r="A6377"/>
    </row>
    <row r="6378" spans="1:1">
      <c r="A6378"/>
    </row>
    <row r="6379" spans="1:1">
      <c r="A6379"/>
    </row>
    <row r="6380" spans="1:1">
      <c r="A6380"/>
    </row>
    <row r="6381" spans="1:1">
      <c r="A6381"/>
    </row>
    <row r="6382" spans="1:1">
      <c r="A6382"/>
    </row>
    <row r="6383" spans="1:1">
      <c r="A6383"/>
    </row>
    <row r="6384" spans="1:1">
      <c r="A6384"/>
    </row>
    <row r="6385" spans="1:1">
      <c r="A6385"/>
    </row>
    <row r="6386" spans="1:1">
      <c r="A6386"/>
    </row>
    <row r="6387" spans="1:1">
      <c r="A6387"/>
    </row>
    <row r="6388" spans="1:1">
      <c r="A6388"/>
    </row>
    <row r="6389" spans="1:1">
      <c r="A6389"/>
    </row>
    <row r="6390" spans="1:1">
      <c r="A6390"/>
    </row>
    <row r="6391" spans="1:1">
      <c r="A6391"/>
    </row>
    <row r="6392" spans="1:1">
      <c r="A6392"/>
    </row>
    <row r="6393" spans="1:1">
      <c r="A6393"/>
    </row>
    <row r="6394" spans="1:1">
      <c r="A6394"/>
    </row>
    <row r="6395" spans="1:1">
      <c r="A6395"/>
    </row>
    <row r="6396" spans="1:1">
      <c r="A6396"/>
    </row>
    <row r="6397" spans="1:1">
      <c r="A6397"/>
    </row>
    <row r="6398" spans="1:1">
      <c r="A6398"/>
    </row>
    <row r="6399" spans="1:1">
      <c r="A6399"/>
    </row>
    <row r="6400" spans="1:1">
      <c r="A6400"/>
    </row>
    <row r="6401" spans="1:1">
      <c r="A6401"/>
    </row>
    <row r="6402" spans="1:1">
      <c r="A6402"/>
    </row>
    <row r="6403" spans="1:1">
      <c r="A6403"/>
    </row>
    <row r="6404" spans="1:1">
      <c r="A6404"/>
    </row>
    <row r="6405" spans="1:1">
      <c r="A6405"/>
    </row>
    <row r="6406" spans="1:1">
      <c r="A6406"/>
    </row>
    <row r="6407" spans="1:1">
      <c r="A6407"/>
    </row>
    <row r="6408" spans="1:1">
      <c r="A6408"/>
    </row>
    <row r="6409" spans="1:1">
      <c r="A6409"/>
    </row>
    <row r="6410" spans="1:1">
      <c r="A6410"/>
    </row>
    <row r="6411" spans="1:1">
      <c r="A6411"/>
    </row>
    <row r="6412" spans="1:1">
      <c r="A6412"/>
    </row>
    <row r="6413" spans="1:1">
      <c r="A6413"/>
    </row>
    <row r="6414" spans="1:1">
      <c r="A6414"/>
    </row>
    <row r="6415" spans="1:1">
      <c r="A6415"/>
    </row>
    <row r="6416" spans="1:1">
      <c r="A6416"/>
    </row>
    <row r="6417" spans="1:1">
      <c r="A6417"/>
    </row>
    <row r="6418" spans="1:1">
      <c r="A6418"/>
    </row>
    <row r="6419" spans="1:1">
      <c r="A6419"/>
    </row>
    <row r="6420" spans="1:1">
      <c r="A6420"/>
    </row>
    <row r="6421" spans="1:1">
      <c r="A6421"/>
    </row>
    <row r="6422" spans="1:1">
      <c r="A6422"/>
    </row>
    <row r="6423" spans="1:1">
      <c r="A6423"/>
    </row>
    <row r="6424" spans="1:1">
      <c r="A6424"/>
    </row>
    <row r="6425" spans="1:1">
      <c r="A6425"/>
    </row>
    <row r="6426" spans="1:1">
      <c r="A6426"/>
    </row>
    <row r="6427" spans="1:1">
      <c r="A6427"/>
    </row>
    <row r="6428" spans="1:1">
      <c r="A6428"/>
    </row>
    <row r="6429" spans="1:1">
      <c r="A6429"/>
    </row>
    <row r="6430" spans="1:1">
      <c r="A6430"/>
    </row>
    <row r="6431" spans="1:1">
      <c r="A6431"/>
    </row>
    <row r="6432" spans="1:1">
      <c r="A6432"/>
    </row>
    <row r="6433" spans="1:1">
      <c r="A6433"/>
    </row>
    <row r="6434" spans="1:1">
      <c r="A6434"/>
    </row>
    <row r="6435" spans="1:1">
      <c r="A6435"/>
    </row>
    <row r="6436" spans="1:1">
      <c r="A6436"/>
    </row>
    <row r="6437" spans="1:1">
      <c r="A6437"/>
    </row>
    <row r="6438" spans="1:1">
      <c r="A6438"/>
    </row>
    <row r="6439" spans="1:1">
      <c r="A6439"/>
    </row>
    <row r="6440" spans="1:1">
      <c r="A6440"/>
    </row>
    <row r="6441" spans="1:1">
      <c r="A6441"/>
    </row>
    <row r="6442" spans="1:1">
      <c r="A6442"/>
    </row>
    <row r="6443" spans="1:1">
      <c r="A6443"/>
    </row>
    <row r="6444" spans="1:1">
      <c r="A6444"/>
    </row>
    <row r="6445" spans="1:1">
      <c r="A6445"/>
    </row>
    <row r="6446" spans="1:1">
      <c r="A6446"/>
    </row>
    <row r="6447" spans="1:1">
      <c r="A6447"/>
    </row>
    <row r="6448" spans="1:1">
      <c r="A6448"/>
    </row>
    <row r="6449" spans="1:1">
      <c r="A6449"/>
    </row>
    <row r="6450" spans="1:1">
      <c r="A6450"/>
    </row>
    <row r="6451" spans="1:1">
      <c r="A6451"/>
    </row>
    <row r="6452" spans="1:1">
      <c r="A6452"/>
    </row>
    <row r="6453" spans="1:1">
      <c r="A6453"/>
    </row>
    <row r="6454" spans="1:1">
      <c r="A6454"/>
    </row>
    <row r="6455" spans="1:1">
      <c r="A6455"/>
    </row>
    <row r="6456" spans="1:1">
      <c r="A6456"/>
    </row>
    <row r="6457" spans="1:1">
      <c r="A6457"/>
    </row>
    <row r="6458" spans="1:1">
      <c r="A6458"/>
    </row>
    <row r="6459" spans="1:1">
      <c r="A6459"/>
    </row>
    <row r="6460" spans="1:1">
      <c r="A6460"/>
    </row>
    <row r="6461" spans="1:1">
      <c r="A6461"/>
    </row>
    <row r="6462" spans="1:1">
      <c r="A6462"/>
    </row>
    <row r="6463" spans="1:1">
      <c r="A6463"/>
    </row>
    <row r="6464" spans="1:1">
      <c r="A6464"/>
    </row>
    <row r="6465" spans="1:1">
      <c r="A6465"/>
    </row>
    <row r="6466" spans="1:1">
      <c r="A6466"/>
    </row>
    <row r="6467" spans="1:1">
      <c r="A6467"/>
    </row>
    <row r="6468" spans="1:1">
      <c r="A6468"/>
    </row>
    <row r="6469" spans="1:1">
      <c r="A6469"/>
    </row>
    <row r="6470" spans="1:1">
      <c r="A6470"/>
    </row>
    <row r="6471" spans="1:1">
      <c r="A6471"/>
    </row>
    <row r="6472" spans="1:1">
      <c r="A6472"/>
    </row>
    <row r="6473" spans="1:1">
      <c r="A6473"/>
    </row>
    <row r="6474" spans="1:1">
      <c r="A6474"/>
    </row>
    <row r="6475" spans="1:1">
      <c r="A6475"/>
    </row>
    <row r="6476" spans="1:1">
      <c r="A6476"/>
    </row>
    <row r="6477" spans="1:1">
      <c r="A6477"/>
    </row>
    <row r="6478" spans="1:1">
      <c r="A6478"/>
    </row>
    <row r="6479" spans="1:1">
      <c r="A6479"/>
    </row>
    <row r="6480" spans="1:1">
      <c r="A6480"/>
    </row>
    <row r="6481" spans="1:1">
      <c r="A6481"/>
    </row>
    <row r="6482" spans="1:1">
      <c r="A6482"/>
    </row>
    <row r="6483" spans="1:1">
      <c r="A6483"/>
    </row>
    <row r="6484" spans="1:1">
      <c r="A6484"/>
    </row>
    <row r="6485" spans="1:1">
      <c r="A6485"/>
    </row>
    <row r="6486" spans="1:1">
      <c r="A6486"/>
    </row>
    <row r="6487" spans="1:1">
      <c r="A6487"/>
    </row>
    <row r="6488" spans="1:1">
      <c r="A6488"/>
    </row>
    <row r="6489" spans="1:1">
      <c r="A6489"/>
    </row>
    <row r="6490" spans="1:1">
      <c r="A6490"/>
    </row>
    <row r="6491" spans="1:1">
      <c r="A6491"/>
    </row>
    <row r="6492" spans="1:1">
      <c r="A6492"/>
    </row>
    <row r="6493" spans="1:1">
      <c r="A6493"/>
    </row>
    <row r="6494" spans="1:1">
      <c r="A6494"/>
    </row>
    <row r="6495" spans="1:1">
      <c r="A6495"/>
    </row>
    <row r="6496" spans="1:1">
      <c r="A6496"/>
    </row>
    <row r="6497" spans="1:1">
      <c r="A6497"/>
    </row>
    <row r="6498" spans="1:1">
      <c r="A6498"/>
    </row>
    <row r="6499" spans="1:1">
      <c r="A6499"/>
    </row>
    <row r="6500" spans="1:1">
      <c r="A6500"/>
    </row>
    <row r="6501" spans="1:1">
      <c r="A6501"/>
    </row>
    <row r="6502" spans="1:1">
      <c r="A6502"/>
    </row>
    <row r="6503" spans="1:1">
      <c r="A6503"/>
    </row>
    <row r="6504" spans="1:1">
      <c r="A6504"/>
    </row>
    <row r="6505" spans="1:1">
      <c r="A6505"/>
    </row>
    <row r="6506" spans="1:1">
      <c r="A6506"/>
    </row>
    <row r="6507" spans="1:1">
      <c r="A6507"/>
    </row>
    <row r="6508" spans="1:1">
      <c r="A6508"/>
    </row>
    <row r="6509" spans="1:1">
      <c r="A6509"/>
    </row>
    <row r="6510" spans="1:1">
      <c r="A6510"/>
    </row>
    <row r="6511" spans="1:1">
      <c r="A6511"/>
    </row>
    <row r="6512" spans="1:1">
      <c r="A6512"/>
    </row>
    <row r="6513" spans="1:1">
      <c r="A6513"/>
    </row>
    <row r="6514" spans="1:1">
      <c r="A6514"/>
    </row>
    <row r="6515" spans="1:1">
      <c r="A6515"/>
    </row>
    <row r="6516" spans="1:1">
      <c r="A6516"/>
    </row>
    <row r="6517" spans="1:1">
      <c r="A6517"/>
    </row>
    <row r="6518" spans="1:1">
      <c r="A6518"/>
    </row>
    <row r="6519" spans="1:1">
      <c r="A6519"/>
    </row>
    <row r="6520" spans="1:1">
      <c r="A6520"/>
    </row>
    <row r="6521" spans="1:1">
      <c r="A6521"/>
    </row>
    <row r="6522" spans="1:1">
      <c r="A6522"/>
    </row>
    <row r="6523" spans="1:1">
      <c r="A6523"/>
    </row>
    <row r="6524" spans="1:1">
      <c r="A6524"/>
    </row>
    <row r="6525" spans="1:1">
      <c r="A6525"/>
    </row>
    <row r="6526" spans="1:1">
      <c r="A6526"/>
    </row>
    <row r="6527" spans="1:1">
      <c r="A6527"/>
    </row>
    <row r="6528" spans="1:1">
      <c r="A6528"/>
    </row>
    <row r="6529" spans="1:1">
      <c r="A6529"/>
    </row>
    <row r="6530" spans="1:1">
      <c r="A6530"/>
    </row>
    <row r="6531" spans="1:1">
      <c r="A6531"/>
    </row>
    <row r="6532" spans="1:1">
      <c r="A6532"/>
    </row>
    <row r="6533" spans="1:1">
      <c r="A6533"/>
    </row>
    <row r="6534" spans="1:1">
      <c r="A6534"/>
    </row>
    <row r="6535" spans="1:1">
      <c r="A6535"/>
    </row>
    <row r="6536" spans="1:1">
      <c r="A6536"/>
    </row>
    <row r="6537" spans="1:1">
      <c r="A6537"/>
    </row>
    <row r="6538" spans="1:1">
      <c r="A6538"/>
    </row>
    <row r="6539" spans="1:1">
      <c r="A6539"/>
    </row>
    <row r="6540" spans="1:1">
      <c r="A6540"/>
    </row>
    <row r="6541" spans="1:1">
      <c r="A6541"/>
    </row>
    <row r="6542" spans="1:1">
      <c r="A6542"/>
    </row>
    <row r="6543" spans="1:1">
      <c r="A6543"/>
    </row>
    <row r="6544" spans="1:1">
      <c r="A6544"/>
    </row>
    <row r="6545" spans="1:1">
      <c r="A6545"/>
    </row>
    <row r="6546" spans="1:1">
      <c r="A6546"/>
    </row>
    <row r="6547" spans="1:1">
      <c r="A6547"/>
    </row>
    <row r="6548" spans="1:1">
      <c r="A6548"/>
    </row>
    <row r="6549" spans="1:1">
      <c r="A6549"/>
    </row>
    <row r="6550" spans="1:1">
      <c r="A6550"/>
    </row>
    <row r="6551" spans="1:1">
      <c r="A6551"/>
    </row>
    <row r="6552" spans="1:1">
      <c r="A6552"/>
    </row>
    <row r="6553" spans="1:1">
      <c r="A6553"/>
    </row>
    <row r="6554" spans="1:1">
      <c r="A6554"/>
    </row>
    <row r="6555" spans="1:1">
      <c r="A6555"/>
    </row>
    <row r="6556" spans="1:1">
      <c r="A6556"/>
    </row>
    <row r="6557" spans="1:1">
      <c r="A6557"/>
    </row>
    <row r="6558" spans="1:1">
      <c r="A6558"/>
    </row>
    <row r="6559" spans="1:1">
      <c r="A6559"/>
    </row>
    <row r="6560" spans="1:1">
      <c r="A6560"/>
    </row>
    <row r="6561" spans="1:1">
      <c r="A6561"/>
    </row>
    <row r="6562" spans="1:1">
      <c r="A6562"/>
    </row>
    <row r="6563" spans="1:1">
      <c r="A6563"/>
    </row>
    <row r="6564" spans="1:1">
      <c r="A6564"/>
    </row>
    <row r="6565" spans="1:1">
      <c r="A6565"/>
    </row>
    <row r="6566" spans="1:1">
      <c r="A6566"/>
    </row>
    <row r="6567" spans="1:1">
      <c r="A6567"/>
    </row>
    <row r="6568" spans="1:1">
      <c r="A6568"/>
    </row>
    <row r="6569" spans="1:1">
      <c r="A6569"/>
    </row>
    <row r="6570" spans="1:1">
      <c r="A6570"/>
    </row>
    <row r="6571" spans="1:1">
      <c r="A6571"/>
    </row>
    <row r="6572" spans="1:1">
      <c r="A6572"/>
    </row>
    <row r="6573" spans="1:1">
      <c r="A6573"/>
    </row>
    <row r="6574" spans="1:1">
      <c r="A6574"/>
    </row>
    <row r="6575" spans="1:1">
      <c r="A6575"/>
    </row>
    <row r="6576" spans="1:1">
      <c r="A6576"/>
    </row>
    <row r="6577" spans="1:1">
      <c r="A6577"/>
    </row>
    <row r="6578" spans="1:1">
      <c r="A6578"/>
    </row>
    <row r="6579" spans="1:1">
      <c r="A6579"/>
    </row>
    <row r="6580" spans="1:1">
      <c r="A6580"/>
    </row>
    <row r="6581" spans="1:1">
      <c r="A6581"/>
    </row>
    <row r="6582" spans="1:1">
      <c r="A6582"/>
    </row>
    <row r="6583" spans="1:1">
      <c r="A6583"/>
    </row>
    <row r="6584" spans="1:1">
      <c r="A6584"/>
    </row>
    <row r="6585" spans="1:1">
      <c r="A6585"/>
    </row>
    <row r="6586" spans="1:1">
      <c r="A6586"/>
    </row>
    <row r="6587" spans="1:1">
      <c r="A6587"/>
    </row>
    <row r="6588" spans="1:1">
      <c r="A6588"/>
    </row>
    <row r="6589" spans="1:1">
      <c r="A6589"/>
    </row>
    <row r="6590" spans="1:1">
      <c r="A6590"/>
    </row>
    <row r="6591" spans="1:1">
      <c r="A6591"/>
    </row>
    <row r="6592" spans="1:1">
      <c r="A6592"/>
    </row>
    <row r="6593" spans="1:1">
      <c r="A6593"/>
    </row>
    <row r="6594" spans="1:1">
      <c r="A6594"/>
    </row>
    <row r="6595" spans="1:1">
      <c r="A6595"/>
    </row>
    <row r="6596" spans="1:1">
      <c r="A6596"/>
    </row>
    <row r="6597" spans="1:1">
      <c r="A6597"/>
    </row>
    <row r="6598" spans="1:1">
      <c r="A6598"/>
    </row>
    <row r="6599" spans="1:1">
      <c r="A6599"/>
    </row>
    <row r="6600" spans="1:1">
      <c r="A6600"/>
    </row>
    <row r="6601" spans="1:1">
      <c r="A6601"/>
    </row>
    <row r="6602" spans="1:1">
      <c r="A6602"/>
    </row>
    <row r="6603" spans="1:1">
      <c r="A6603"/>
    </row>
    <row r="6604" spans="1:1">
      <c r="A6604"/>
    </row>
    <row r="6605" spans="1:1">
      <c r="A6605"/>
    </row>
    <row r="6606" spans="1:1">
      <c r="A6606"/>
    </row>
    <row r="6607" spans="1:1">
      <c r="A6607"/>
    </row>
    <row r="6608" spans="1:1">
      <c r="A6608"/>
    </row>
    <row r="6609" spans="1:1">
      <c r="A6609"/>
    </row>
    <row r="6610" spans="1:1">
      <c r="A6610"/>
    </row>
    <row r="6611" spans="1:1">
      <c r="A6611"/>
    </row>
    <row r="6612" spans="1:1">
      <c r="A6612"/>
    </row>
    <row r="6613" spans="1:1">
      <c r="A6613"/>
    </row>
    <row r="6614" spans="1:1">
      <c r="A6614"/>
    </row>
    <row r="6615" spans="1:1">
      <c r="A6615"/>
    </row>
    <row r="6616" spans="1:1">
      <c r="A6616"/>
    </row>
    <row r="6617" spans="1:1">
      <c r="A6617"/>
    </row>
    <row r="6618" spans="1:1">
      <c r="A6618"/>
    </row>
    <row r="6619" spans="1:1">
      <c r="A6619"/>
    </row>
    <row r="6620" spans="1:1">
      <c r="A6620"/>
    </row>
    <row r="6621" spans="1:1">
      <c r="A6621"/>
    </row>
    <row r="6622" spans="1:1">
      <c r="A6622"/>
    </row>
    <row r="6623" spans="1:1">
      <c r="A6623"/>
    </row>
    <row r="6624" spans="1:1">
      <c r="A6624"/>
    </row>
    <row r="6625" spans="1:1">
      <c r="A6625"/>
    </row>
    <row r="6626" spans="1:1">
      <c r="A6626"/>
    </row>
    <row r="6627" spans="1:1">
      <c r="A6627"/>
    </row>
    <row r="6628" spans="1:1">
      <c r="A6628"/>
    </row>
    <row r="6629" spans="1:1">
      <c r="A6629"/>
    </row>
    <row r="6630" spans="1:1">
      <c r="A6630"/>
    </row>
    <row r="6631" spans="1:1">
      <c r="A6631"/>
    </row>
    <row r="6632" spans="1:1">
      <c r="A6632"/>
    </row>
    <row r="6633" spans="1:1">
      <c r="A6633"/>
    </row>
    <row r="6634" spans="1:1">
      <c r="A6634"/>
    </row>
    <row r="6635" spans="1:1">
      <c r="A6635"/>
    </row>
    <row r="6636" spans="1:1">
      <c r="A6636"/>
    </row>
    <row r="6637" spans="1:1">
      <c r="A6637"/>
    </row>
    <row r="6638" spans="1:1">
      <c r="A6638"/>
    </row>
    <row r="6639" spans="1:1">
      <c r="A6639"/>
    </row>
    <row r="6640" spans="1:1">
      <c r="A6640"/>
    </row>
    <row r="6641" spans="1:1">
      <c r="A6641"/>
    </row>
    <row r="6642" spans="1:1">
      <c r="A6642"/>
    </row>
    <row r="6643" spans="1:1">
      <c r="A6643"/>
    </row>
    <row r="6644" spans="1:1">
      <c r="A6644"/>
    </row>
    <row r="6645" spans="1:1">
      <c r="A6645"/>
    </row>
    <row r="6646" spans="1:1">
      <c r="A6646"/>
    </row>
    <row r="6647" spans="1:1">
      <c r="A6647"/>
    </row>
    <row r="6648" spans="1:1">
      <c r="A6648"/>
    </row>
    <row r="6649" spans="1:1">
      <c r="A6649"/>
    </row>
    <row r="6650" spans="1:1">
      <c r="A6650"/>
    </row>
    <row r="6651" spans="1:1">
      <c r="A6651"/>
    </row>
    <row r="6652" spans="1:1">
      <c r="A6652"/>
    </row>
    <row r="6653" spans="1:1">
      <c r="A6653"/>
    </row>
    <row r="6654" spans="1:1">
      <c r="A6654"/>
    </row>
    <row r="6655" spans="1:1">
      <c r="A6655"/>
    </row>
    <row r="6656" spans="1:1">
      <c r="A6656"/>
    </row>
    <row r="6657" spans="1:1">
      <c r="A6657"/>
    </row>
    <row r="6658" spans="1:1">
      <c r="A6658"/>
    </row>
    <row r="6659" spans="1:1">
      <c r="A6659"/>
    </row>
    <row r="6660" spans="1:1">
      <c r="A6660"/>
    </row>
    <row r="6661" spans="1:1">
      <c r="A6661"/>
    </row>
    <row r="6662" spans="1:1">
      <c r="A6662"/>
    </row>
    <row r="6663" spans="1:1">
      <c r="A6663"/>
    </row>
    <row r="6664" spans="1:1">
      <c r="A6664"/>
    </row>
    <row r="6665" spans="1:1">
      <c r="A6665"/>
    </row>
    <row r="6666" spans="1:1">
      <c r="A6666"/>
    </row>
    <row r="6667" spans="1:1">
      <c r="A6667"/>
    </row>
    <row r="6668" spans="1:1">
      <c r="A6668"/>
    </row>
    <row r="6669" spans="1:1">
      <c r="A6669"/>
    </row>
    <row r="6670" spans="1:1">
      <c r="A6670"/>
    </row>
    <row r="6671" spans="1:1">
      <c r="A6671"/>
    </row>
    <row r="6672" spans="1:1">
      <c r="A6672"/>
    </row>
    <row r="6673" spans="1:1">
      <c r="A6673"/>
    </row>
    <row r="6674" spans="1:1">
      <c r="A6674"/>
    </row>
    <row r="6675" spans="1:1">
      <c r="A6675"/>
    </row>
    <row r="6676" spans="1:1">
      <c r="A6676"/>
    </row>
    <row r="6677" spans="1:1">
      <c r="A6677"/>
    </row>
    <row r="6678" spans="1:1">
      <c r="A6678"/>
    </row>
    <row r="6679" spans="1:1">
      <c r="A6679"/>
    </row>
    <row r="6680" spans="1:1">
      <c r="A6680"/>
    </row>
    <row r="6681" spans="1:1">
      <c r="A6681"/>
    </row>
    <row r="6682" spans="1:1">
      <c r="A6682"/>
    </row>
    <row r="6683" spans="1:1">
      <c r="A6683"/>
    </row>
    <row r="6684" spans="1:1">
      <c r="A6684"/>
    </row>
    <row r="6685" spans="1:1">
      <c r="A6685"/>
    </row>
    <row r="6686" spans="1:1">
      <c r="A6686"/>
    </row>
    <row r="6687" spans="1:1">
      <c r="A6687"/>
    </row>
    <row r="6688" spans="1:1">
      <c r="A6688"/>
    </row>
    <row r="6689" spans="1:1">
      <c r="A6689"/>
    </row>
    <row r="6690" spans="1:1">
      <c r="A6690"/>
    </row>
    <row r="6691" spans="1:1">
      <c r="A6691"/>
    </row>
    <row r="6692" spans="1:1">
      <c r="A6692"/>
    </row>
    <row r="6693" spans="1:1">
      <c r="A6693"/>
    </row>
    <row r="6694" spans="1:1">
      <c r="A6694"/>
    </row>
    <row r="6695" spans="1:1">
      <c r="A6695"/>
    </row>
    <row r="6696" spans="1:1">
      <c r="A6696"/>
    </row>
    <row r="6697" spans="1:1">
      <c r="A6697"/>
    </row>
    <row r="6698" spans="1:1">
      <c r="A6698"/>
    </row>
    <row r="6699" spans="1:1">
      <c r="A6699"/>
    </row>
    <row r="6700" spans="1:1">
      <c r="A6700"/>
    </row>
    <row r="6701" spans="1:1">
      <c r="A6701"/>
    </row>
    <row r="6702" spans="1:1">
      <c r="A6702"/>
    </row>
    <row r="6703" spans="1:1">
      <c r="A6703"/>
    </row>
    <row r="6704" spans="1:1">
      <c r="A6704"/>
    </row>
    <row r="6705" spans="1:1">
      <c r="A6705"/>
    </row>
    <row r="6706" spans="1:1">
      <c r="A6706"/>
    </row>
    <row r="6707" spans="1:1">
      <c r="A6707"/>
    </row>
    <row r="6708" spans="1:1">
      <c r="A6708"/>
    </row>
    <row r="6709" spans="1:1">
      <c r="A6709"/>
    </row>
    <row r="6710" spans="1:1">
      <c r="A6710"/>
    </row>
    <row r="6711" spans="1:1">
      <c r="A6711"/>
    </row>
    <row r="6712" spans="1:1">
      <c r="A6712"/>
    </row>
    <row r="6713" spans="1:1">
      <c r="A6713"/>
    </row>
    <row r="6714" spans="1:1">
      <c r="A6714"/>
    </row>
    <row r="6715" spans="1:1">
      <c r="A6715"/>
    </row>
    <row r="6716" spans="1:1">
      <c r="A6716"/>
    </row>
    <row r="6717" spans="1:1">
      <c r="A6717"/>
    </row>
    <row r="6718" spans="1:1">
      <c r="A6718"/>
    </row>
    <row r="6719" spans="1:1">
      <c r="A6719"/>
    </row>
    <row r="6720" spans="1:1">
      <c r="A6720"/>
    </row>
    <row r="6721" spans="1:1">
      <c r="A6721"/>
    </row>
    <row r="6722" spans="1:1">
      <c r="A6722"/>
    </row>
    <row r="6723" spans="1:1">
      <c r="A6723"/>
    </row>
    <row r="6724" spans="1:1">
      <c r="A6724"/>
    </row>
    <row r="6725" spans="1:1">
      <c r="A6725"/>
    </row>
    <row r="6726" spans="1:1">
      <c r="A6726"/>
    </row>
    <row r="6727" spans="1:1">
      <c r="A6727"/>
    </row>
    <row r="6728" spans="1:1">
      <c r="A6728"/>
    </row>
    <row r="6729" spans="1:1">
      <c r="A6729"/>
    </row>
    <row r="6730" spans="1:1">
      <c r="A6730"/>
    </row>
    <row r="6731" spans="1:1">
      <c r="A6731"/>
    </row>
    <row r="6732" spans="1:1">
      <c r="A6732"/>
    </row>
    <row r="6733" spans="1:1">
      <c r="A6733"/>
    </row>
    <row r="6734" spans="1:1">
      <c r="A6734"/>
    </row>
    <row r="6735" spans="1:1">
      <c r="A6735"/>
    </row>
    <row r="6736" spans="1:1">
      <c r="A6736"/>
    </row>
    <row r="6737" spans="1:1">
      <c r="A6737"/>
    </row>
    <row r="6738" spans="1:1">
      <c r="A6738"/>
    </row>
    <row r="6739" spans="1:1">
      <c r="A6739"/>
    </row>
    <row r="6740" spans="1:1">
      <c r="A6740"/>
    </row>
    <row r="6741" spans="1:1">
      <c r="A6741"/>
    </row>
    <row r="6742" spans="1:1">
      <c r="A6742"/>
    </row>
    <row r="6743" spans="1:1">
      <c r="A6743"/>
    </row>
    <row r="6744" spans="1:1">
      <c r="A6744"/>
    </row>
    <row r="6745" spans="1:1">
      <c r="A6745"/>
    </row>
    <row r="6746" spans="1:1">
      <c r="A6746"/>
    </row>
    <row r="6747" spans="1:1">
      <c r="A6747"/>
    </row>
    <row r="6748" spans="1:1">
      <c r="A6748"/>
    </row>
    <row r="6749" spans="1:1">
      <c r="A6749"/>
    </row>
    <row r="6750" spans="1:1">
      <c r="A6750"/>
    </row>
    <row r="6751" spans="1:1">
      <c r="A6751"/>
    </row>
    <row r="6752" spans="1:1">
      <c r="A6752"/>
    </row>
    <row r="6753" spans="1:1">
      <c r="A6753"/>
    </row>
    <row r="6754" spans="1:1">
      <c r="A6754"/>
    </row>
    <row r="6755" spans="1:1">
      <c r="A6755"/>
    </row>
    <row r="6756" spans="1:1">
      <c r="A6756"/>
    </row>
    <row r="6757" spans="1:1">
      <c r="A6757"/>
    </row>
    <row r="6758" spans="1:1">
      <c r="A6758"/>
    </row>
    <row r="6759" spans="1:1">
      <c r="A6759"/>
    </row>
    <row r="6760" spans="1:1">
      <c r="A6760"/>
    </row>
    <row r="6761" spans="1:1">
      <c r="A6761"/>
    </row>
    <row r="6762" spans="1:1">
      <c r="A6762"/>
    </row>
    <row r="6763" spans="1:1">
      <c r="A6763"/>
    </row>
    <row r="6764" spans="1:1">
      <c r="A6764"/>
    </row>
    <row r="6765" spans="1:1">
      <c r="A6765"/>
    </row>
    <row r="6766" spans="1:1">
      <c r="A6766"/>
    </row>
    <row r="6767" spans="1:1">
      <c r="A6767"/>
    </row>
    <row r="6768" spans="1:1">
      <c r="A6768"/>
    </row>
    <row r="6769" spans="1:1">
      <c r="A6769"/>
    </row>
    <row r="6770" spans="1:1">
      <c r="A6770"/>
    </row>
    <row r="6771" spans="1:1">
      <c r="A6771"/>
    </row>
    <row r="6772" spans="1:1">
      <c r="A6772"/>
    </row>
    <row r="6773" spans="1:1">
      <c r="A6773"/>
    </row>
    <row r="6774" spans="1:1">
      <c r="A6774"/>
    </row>
    <row r="6775" spans="1:1">
      <c r="A6775"/>
    </row>
    <row r="6776" spans="1:1">
      <c r="A6776"/>
    </row>
    <row r="6777" spans="1:1">
      <c r="A6777"/>
    </row>
    <row r="6778" spans="1:1">
      <c r="A6778"/>
    </row>
    <row r="6779" spans="1:1">
      <c r="A6779"/>
    </row>
    <row r="6780" spans="1:1">
      <c r="A6780"/>
    </row>
    <row r="6781" spans="1:1">
      <c r="A6781"/>
    </row>
    <row r="6782" spans="1:1">
      <c r="A6782"/>
    </row>
    <row r="6783" spans="1:1">
      <c r="A6783"/>
    </row>
    <row r="6784" spans="1:1">
      <c r="A6784"/>
    </row>
    <row r="6785" spans="1:1">
      <c r="A6785"/>
    </row>
    <row r="6786" spans="1:1">
      <c r="A6786"/>
    </row>
    <row r="6787" spans="1:1">
      <c r="A6787"/>
    </row>
    <row r="6788" spans="1:1">
      <c r="A6788"/>
    </row>
    <row r="6789" spans="1:1">
      <c r="A6789"/>
    </row>
    <row r="6790" spans="1:1">
      <c r="A6790"/>
    </row>
    <row r="6791" spans="1:1">
      <c r="A6791"/>
    </row>
    <row r="6792" spans="1:1">
      <c r="A6792"/>
    </row>
    <row r="6793" spans="1:1">
      <c r="A6793"/>
    </row>
    <row r="6794" spans="1:1">
      <c r="A6794"/>
    </row>
    <row r="6795" spans="1:1">
      <c r="A6795"/>
    </row>
    <row r="6796" spans="1:1">
      <c r="A6796"/>
    </row>
    <row r="6797" spans="1:1">
      <c r="A6797"/>
    </row>
    <row r="6798" spans="1:1">
      <c r="A6798"/>
    </row>
    <row r="6799" spans="1:1">
      <c r="A6799"/>
    </row>
    <row r="6800" spans="1:1">
      <c r="A6800"/>
    </row>
    <row r="6801" spans="1:1">
      <c r="A6801"/>
    </row>
    <row r="6802" spans="1:1">
      <c r="A6802"/>
    </row>
    <row r="6803" spans="1:1">
      <c r="A6803"/>
    </row>
    <row r="6804" spans="1:1">
      <c r="A6804"/>
    </row>
    <row r="6805" spans="1:1">
      <c r="A6805"/>
    </row>
    <row r="6806" spans="1:1">
      <c r="A6806"/>
    </row>
    <row r="6807" spans="1:1">
      <c r="A6807"/>
    </row>
    <row r="6808" spans="1:1">
      <c r="A6808"/>
    </row>
    <row r="6809" spans="1:1">
      <c r="A6809"/>
    </row>
    <row r="6810" spans="1:1">
      <c r="A6810"/>
    </row>
    <row r="6811" spans="1:1">
      <c r="A6811"/>
    </row>
    <row r="6812" spans="1:1">
      <c r="A6812"/>
    </row>
    <row r="6813" spans="1:1">
      <c r="A6813"/>
    </row>
    <row r="6814" spans="1:1">
      <c r="A6814"/>
    </row>
    <row r="6815" spans="1:1">
      <c r="A6815"/>
    </row>
    <row r="6816" spans="1:1">
      <c r="A6816"/>
    </row>
    <row r="6817" spans="1:1">
      <c r="A6817"/>
    </row>
    <row r="6818" spans="1:1">
      <c r="A6818"/>
    </row>
    <row r="6819" spans="1:1">
      <c r="A6819"/>
    </row>
    <row r="6820" spans="1:1">
      <c r="A6820"/>
    </row>
    <row r="6821" spans="1:1">
      <c r="A6821"/>
    </row>
    <row r="6822" spans="1:1">
      <c r="A6822"/>
    </row>
    <row r="6823" spans="1:1">
      <c r="A6823"/>
    </row>
    <row r="6824" spans="1:1">
      <c r="A6824"/>
    </row>
    <row r="6825" spans="1:1">
      <c r="A6825"/>
    </row>
    <row r="6826" spans="1:1">
      <c r="A6826"/>
    </row>
    <row r="6827" spans="1:1">
      <c r="A6827"/>
    </row>
    <row r="6828" spans="1:1">
      <c r="A6828"/>
    </row>
    <row r="6829" spans="1:1">
      <c r="A6829"/>
    </row>
    <row r="6830" spans="1:1">
      <c r="A6830"/>
    </row>
    <row r="6831" spans="1:1">
      <c r="A6831"/>
    </row>
    <row r="6832" spans="1:1">
      <c r="A6832"/>
    </row>
    <row r="6833" spans="1:1">
      <c r="A6833"/>
    </row>
    <row r="6834" spans="1:1">
      <c r="A6834"/>
    </row>
    <row r="6835" spans="1:1">
      <c r="A6835"/>
    </row>
    <row r="6836" spans="1:1">
      <c r="A6836"/>
    </row>
    <row r="6837" spans="1:1">
      <c r="A6837"/>
    </row>
    <row r="6838" spans="1:1">
      <c r="A6838"/>
    </row>
    <row r="6839" spans="1:1">
      <c r="A6839"/>
    </row>
    <row r="6840" spans="1:1">
      <c r="A6840"/>
    </row>
    <row r="6841" spans="1:1">
      <c r="A6841"/>
    </row>
    <row r="6842" spans="1:1">
      <c r="A6842"/>
    </row>
    <row r="6843" spans="1:1">
      <c r="A6843"/>
    </row>
    <row r="6844" spans="1:1">
      <c r="A6844"/>
    </row>
    <row r="6845" spans="1:1">
      <c r="A6845"/>
    </row>
    <row r="6846" spans="1:1">
      <c r="A6846"/>
    </row>
    <row r="6847" spans="1:1">
      <c r="A6847"/>
    </row>
    <row r="6848" spans="1:1">
      <c r="A6848"/>
    </row>
    <row r="6849" spans="1:1">
      <c r="A6849"/>
    </row>
    <row r="6850" spans="1:1">
      <c r="A6850"/>
    </row>
    <row r="6851" spans="1:1">
      <c r="A6851"/>
    </row>
    <row r="6852" spans="1:1">
      <c r="A6852"/>
    </row>
    <row r="6853" spans="1:1">
      <c r="A6853"/>
    </row>
    <row r="6854" spans="1:1">
      <c r="A6854"/>
    </row>
    <row r="6855" spans="1:1">
      <c r="A6855"/>
    </row>
    <row r="6856" spans="1:1">
      <c r="A6856"/>
    </row>
    <row r="6857" spans="1:1">
      <c r="A6857"/>
    </row>
    <row r="6858" spans="1:1">
      <c r="A6858"/>
    </row>
    <row r="6859" spans="1:1">
      <c r="A6859"/>
    </row>
    <row r="6860" spans="1:1">
      <c r="A6860"/>
    </row>
    <row r="6861" spans="1:1">
      <c r="A6861"/>
    </row>
    <row r="6862" spans="1:1">
      <c r="A6862"/>
    </row>
    <row r="6863" spans="1:1">
      <c r="A6863"/>
    </row>
    <row r="6864" spans="1:1">
      <c r="A6864"/>
    </row>
    <row r="6865" spans="1:1">
      <c r="A6865"/>
    </row>
    <row r="6866" spans="1:1">
      <c r="A6866"/>
    </row>
    <row r="6867" spans="1:1">
      <c r="A6867"/>
    </row>
    <row r="6868" spans="1:1">
      <c r="A6868"/>
    </row>
    <row r="6869" spans="1:1">
      <c r="A6869"/>
    </row>
    <row r="6870" spans="1:1">
      <c r="A6870"/>
    </row>
    <row r="6871" spans="1:1">
      <c r="A6871"/>
    </row>
    <row r="6872" spans="1:1">
      <c r="A6872"/>
    </row>
    <row r="6873" spans="1:1">
      <c r="A6873"/>
    </row>
    <row r="6874" spans="1:1">
      <c r="A6874"/>
    </row>
    <row r="6875" spans="1:1">
      <c r="A6875"/>
    </row>
    <row r="6876" spans="1:1">
      <c r="A6876"/>
    </row>
    <row r="6877" spans="1:1">
      <c r="A6877"/>
    </row>
    <row r="6878" spans="1:1">
      <c r="A6878"/>
    </row>
    <row r="6879" spans="1:1">
      <c r="A6879"/>
    </row>
    <row r="6880" spans="1:1">
      <c r="A6880"/>
    </row>
    <row r="6881" spans="1:1">
      <c r="A6881"/>
    </row>
    <row r="6882" spans="1:1">
      <c r="A6882"/>
    </row>
    <row r="6883" spans="1:1">
      <c r="A6883"/>
    </row>
    <row r="6884" spans="1:1">
      <c r="A6884"/>
    </row>
    <row r="6885" spans="1:1">
      <c r="A6885"/>
    </row>
    <row r="6886" spans="1:1">
      <c r="A6886"/>
    </row>
    <row r="6887" spans="1:1">
      <c r="A6887"/>
    </row>
    <row r="6888" spans="1:1">
      <c r="A6888"/>
    </row>
    <row r="6889" spans="1:1">
      <c r="A6889"/>
    </row>
    <row r="6890" spans="1:1">
      <c r="A6890"/>
    </row>
    <row r="6891" spans="1:1">
      <c r="A6891"/>
    </row>
    <row r="6892" spans="1:1">
      <c r="A6892"/>
    </row>
    <row r="6893" spans="1:1">
      <c r="A6893"/>
    </row>
    <row r="6894" spans="1:1">
      <c r="A6894"/>
    </row>
    <row r="6895" spans="1:1">
      <c r="A6895"/>
    </row>
    <row r="6896" spans="1:1">
      <c r="A6896"/>
    </row>
    <row r="6897" spans="1:1">
      <c r="A6897"/>
    </row>
    <row r="6898" spans="1:1">
      <c r="A6898"/>
    </row>
    <row r="6899" spans="1:1">
      <c r="A6899"/>
    </row>
    <row r="6900" spans="1:1">
      <c r="A6900"/>
    </row>
    <row r="6901" spans="1:1">
      <c r="A6901"/>
    </row>
    <row r="6902" spans="1:1">
      <c r="A6902"/>
    </row>
    <row r="6903" spans="1:1">
      <c r="A6903"/>
    </row>
    <row r="6904" spans="1:1">
      <c r="A6904"/>
    </row>
    <row r="6905" spans="1:1">
      <c r="A6905"/>
    </row>
    <row r="6906" spans="1:1">
      <c r="A6906"/>
    </row>
    <row r="6907" spans="1:1">
      <c r="A6907"/>
    </row>
    <row r="6908" spans="1:1">
      <c r="A6908"/>
    </row>
    <row r="6909" spans="1:1">
      <c r="A6909"/>
    </row>
    <row r="6910" spans="1:1">
      <c r="A6910"/>
    </row>
    <row r="6911" spans="1:1">
      <c r="A6911"/>
    </row>
    <row r="6912" spans="1:1">
      <c r="A6912"/>
    </row>
    <row r="6913" spans="1:1">
      <c r="A6913"/>
    </row>
    <row r="6914" spans="1:1">
      <c r="A6914"/>
    </row>
    <row r="6915" spans="1:1">
      <c r="A6915"/>
    </row>
    <row r="6916" spans="1:1">
      <c r="A6916"/>
    </row>
    <row r="6917" spans="1:1">
      <c r="A6917"/>
    </row>
    <row r="6918" spans="1:1">
      <c r="A6918"/>
    </row>
    <row r="6919" spans="1:1">
      <c r="A6919"/>
    </row>
    <row r="6920" spans="1:1">
      <c r="A6920"/>
    </row>
    <row r="6921" spans="1:1">
      <c r="A6921"/>
    </row>
    <row r="6922" spans="1:1">
      <c r="A6922"/>
    </row>
    <row r="6923" spans="1:1">
      <c r="A6923"/>
    </row>
    <row r="6924" spans="1:1">
      <c r="A6924"/>
    </row>
    <row r="6925" spans="1:1">
      <c r="A6925"/>
    </row>
    <row r="6926" spans="1:1">
      <c r="A6926"/>
    </row>
    <row r="6927" spans="1:1">
      <c r="A6927"/>
    </row>
    <row r="6928" spans="1:1">
      <c r="A6928"/>
    </row>
    <row r="6929" spans="1:1">
      <c r="A6929"/>
    </row>
    <row r="6930" spans="1:1">
      <c r="A6930"/>
    </row>
    <row r="6931" spans="1:1">
      <c r="A6931"/>
    </row>
    <row r="6932" spans="1:1">
      <c r="A6932"/>
    </row>
    <row r="6933" spans="1:1">
      <c r="A6933"/>
    </row>
    <row r="6934" spans="1:1">
      <c r="A6934"/>
    </row>
    <row r="6935" spans="1:1">
      <c r="A6935"/>
    </row>
    <row r="6936" spans="1:1">
      <c r="A6936"/>
    </row>
    <row r="6937" spans="1:1">
      <c r="A6937"/>
    </row>
    <row r="6938" spans="1:1">
      <c r="A6938"/>
    </row>
    <row r="6939" spans="1:1">
      <c r="A6939"/>
    </row>
    <row r="6940" spans="1:1">
      <c r="A6940"/>
    </row>
    <row r="6941" spans="1:1">
      <c r="A6941"/>
    </row>
    <row r="6942" spans="1:1">
      <c r="A6942"/>
    </row>
    <row r="6943" spans="1:1">
      <c r="A6943"/>
    </row>
    <row r="6944" spans="1:1">
      <c r="A6944"/>
    </row>
    <row r="6945" spans="1:1">
      <c r="A6945"/>
    </row>
    <row r="6946" spans="1:1">
      <c r="A6946"/>
    </row>
    <row r="6947" spans="1:1">
      <c r="A6947"/>
    </row>
    <row r="6948" spans="1:1">
      <c r="A6948"/>
    </row>
    <row r="6949" spans="1:1">
      <c r="A6949"/>
    </row>
    <row r="6950" spans="1:1">
      <c r="A6950"/>
    </row>
    <row r="6951" spans="1:1">
      <c r="A6951"/>
    </row>
    <row r="6952" spans="1:1">
      <c r="A6952"/>
    </row>
    <row r="6953" spans="1:1">
      <c r="A6953"/>
    </row>
    <row r="6954" spans="1:1">
      <c r="A6954"/>
    </row>
    <row r="6955" spans="1:1">
      <c r="A6955"/>
    </row>
    <row r="6956" spans="1:1">
      <c r="A6956"/>
    </row>
    <row r="6957" spans="1:1">
      <c r="A6957"/>
    </row>
    <row r="6958" spans="1:1">
      <c r="A6958"/>
    </row>
    <row r="6959" spans="1:1">
      <c r="A6959"/>
    </row>
    <row r="6960" spans="1:1">
      <c r="A6960"/>
    </row>
    <row r="6961" spans="1:1">
      <c r="A6961"/>
    </row>
    <row r="6962" spans="1:1">
      <c r="A6962"/>
    </row>
    <row r="6963" spans="1:1">
      <c r="A6963"/>
    </row>
    <row r="6964" spans="1:1">
      <c r="A6964"/>
    </row>
    <row r="6965" spans="1:1">
      <c r="A6965"/>
    </row>
    <row r="6966" spans="1:1">
      <c r="A6966"/>
    </row>
    <row r="6967" spans="1:1">
      <c r="A6967"/>
    </row>
    <row r="6968" spans="1:1">
      <c r="A6968"/>
    </row>
    <row r="6969" spans="1:1">
      <c r="A6969"/>
    </row>
    <row r="6970" spans="1:1">
      <c r="A6970"/>
    </row>
    <row r="6971" spans="1:1">
      <c r="A6971"/>
    </row>
    <row r="6972" spans="1:1">
      <c r="A6972"/>
    </row>
    <row r="6973" spans="1:1">
      <c r="A6973"/>
    </row>
    <row r="6974" spans="1:1">
      <c r="A6974"/>
    </row>
    <row r="6975" spans="1:1">
      <c r="A6975"/>
    </row>
    <row r="6976" spans="1:1">
      <c r="A6976"/>
    </row>
    <row r="6977" spans="1:1">
      <c r="A6977"/>
    </row>
    <row r="6978" spans="1:1">
      <c r="A6978"/>
    </row>
    <row r="6979" spans="1:1">
      <c r="A6979"/>
    </row>
    <row r="6980" spans="1:1">
      <c r="A6980"/>
    </row>
    <row r="6981" spans="1:1">
      <c r="A6981"/>
    </row>
    <row r="6982" spans="1:1">
      <c r="A6982"/>
    </row>
    <row r="6983" spans="1:1">
      <c r="A6983"/>
    </row>
    <row r="6984" spans="1:1">
      <c r="A6984"/>
    </row>
    <row r="6985" spans="1:1">
      <c r="A6985"/>
    </row>
    <row r="6986" spans="1:1">
      <c r="A6986"/>
    </row>
    <row r="6987" spans="1:1">
      <c r="A6987"/>
    </row>
    <row r="6988" spans="1:1">
      <c r="A6988"/>
    </row>
    <row r="6989" spans="1:1">
      <c r="A6989"/>
    </row>
    <row r="6990" spans="1:1">
      <c r="A6990"/>
    </row>
    <row r="6991" spans="1:1">
      <c r="A6991"/>
    </row>
    <row r="6992" spans="1:1">
      <c r="A6992"/>
    </row>
    <row r="6993" spans="1:1">
      <c r="A6993"/>
    </row>
    <row r="6994" spans="1:1">
      <c r="A6994"/>
    </row>
    <row r="6995" spans="1:1">
      <c r="A6995"/>
    </row>
    <row r="6996" spans="1:1">
      <c r="A6996"/>
    </row>
    <row r="6997" spans="1:1">
      <c r="A6997"/>
    </row>
    <row r="6998" spans="1:1">
      <c r="A6998"/>
    </row>
    <row r="6999" spans="1:1">
      <c r="A6999"/>
    </row>
    <row r="7000" spans="1:1">
      <c r="A7000"/>
    </row>
    <row r="7001" spans="1:1">
      <c r="A7001"/>
    </row>
    <row r="7002" spans="1:1">
      <c r="A7002"/>
    </row>
    <row r="7003" spans="1:1">
      <c r="A7003"/>
    </row>
    <row r="7004" spans="1:1">
      <c r="A7004"/>
    </row>
    <row r="7005" spans="1:1">
      <c r="A7005"/>
    </row>
    <row r="7006" spans="1:1">
      <c r="A7006"/>
    </row>
    <row r="7007" spans="1:1">
      <c r="A7007"/>
    </row>
    <row r="7008" spans="1:1">
      <c r="A7008"/>
    </row>
    <row r="7009" spans="1:1">
      <c r="A7009"/>
    </row>
    <row r="7010" spans="1:1">
      <c r="A7010"/>
    </row>
    <row r="7011" spans="1:1">
      <c r="A7011"/>
    </row>
    <row r="7012" spans="1:1">
      <c r="A7012"/>
    </row>
    <row r="7013" spans="1:1">
      <c r="A7013"/>
    </row>
    <row r="7014" spans="1:1">
      <c r="A7014"/>
    </row>
    <row r="7015" spans="1:1">
      <c r="A7015"/>
    </row>
    <row r="7016" spans="1:1">
      <c r="A7016"/>
    </row>
    <row r="7017" spans="1:1">
      <c r="A7017"/>
    </row>
    <row r="7018" spans="1:1">
      <c r="A7018"/>
    </row>
    <row r="7019" spans="1:1">
      <c r="A7019"/>
    </row>
    <row r="7020" spans="1:1">
      <c r="A7020"/>
    </row>
    <row r="7021" spans="1:1">
      <c r="A7021"/>
    </row>
    <row r="7022" spans="1:1">
      <c r="A7022"/>
    </row>
    <row r="7023" spans="1:1">
      <c r="A7023"/>
    </row>
    <row r="7024" spans="1:1">
      <c r="A7024"/>
    </row>
    <row r="7025" spans="1:1">
      <c r="A7025"/>
    </row>
    <row r="7026" spans="1:1">
      <c r="A7026"/>
    </row>
    <row r="7027" spans="1:1">
      <c r="A7027"/>
    </row>
    <row r="7028" spans="1:1">
      <c r="A7028"/>
    </row>
    <row r="7029" spans="1:1">
      <c r="A7029"/>
    </row>
    <row r="7030" spans="1:1">
      <c r="A7030"/>
    </row>
    <row r="7031" spans="1:1">
      <c r="A7031"/>
    </row>
    <row r="7032" spans="1:1">
      <c r="A7032"/>
    </row>
    <row r="7033" spans="1:1">
      <c r="A7033"/>
    </row>
    <row r="7034" spans="1:1">
      <c r="A7034"/>
    </row>
    <row r="7035" spans="1:1">
      <c r="A7035"/>
    </row>
    <row r="7036" spans="1:1">
      <c r="A7036"/>
    </row>
    <row r="7037" spans="1:1">
      <c r="A7037"/>
    </row>
    <row r="7038" spans="1:1">
      <c r="A7038"/>
    </row>
    <row r="7039" spans="1:1">
      <c r="A7039"/>
    </row>
    <row r="7040" spans="1:1">
      <c r="A7040"/>
    </row>
    <row r="7041" spans="1:1">
      <c r="A7041"/>
    </row>
    <row r="7042" spans="1:1">
      <c r="A7042"/>
    </row>
    <row r="7043" spans="1:1">
      <c r="A7043"/>
    </row>
    <row r="7044" spans="1:1">
      <c r="A7044"/>
    </row>
    <row r="7045" spans="1:1">
      <c r="A7045"/>
    </row>
    <row r="7046" spans="1:1">
      <c r="A7046"/>
    </row>
    <row r="7047" spans="1:1">
      <c r="A7047"/>
    </row>
    <row r="7048" spans="1:1">
      <c r="A7048"/>
    </row>
    <row r="7049" spans="1:1">
      <c r="A7049"/>
    </row>
    <row r="7050" spans="1:1">
      <c r="A7050"/>
    </row>
    <row r="7051" spans="1:1">
      <c r="A7051"/>
    </row>
    <row r="7052" spans="1:1">
      <c r="A7052"/>
    </row>
    <row r="7053" spans="1:1">
      <c r="A7053"/>
    </row>
    <row r="7054" spans="1:1">
      <c r="A7054"/>
    </row>
    <row r="7055" spans="1:1">
      <c r="A7055"/>
    </row>
    <row r="7056" spans="1:1">
      <c r="A7056"/>
    </row>
    <row r="7057" spans="1:1">
      <c r="A7057"/>
    </row>
    <row r="7058" spans="1:1">
      <c r="A7058"/>
    </row>
    <row r="7059" spans="1:1">
      <c r="A7059"/>
    </row>
    <row r="7060" spans="1:1">
      <c r="A7060"/>
    </row>
    <row r="7061" spans="1:1">
      <c r="A7061"/>
    </row>
    <row r="7062" spans="1:1">
      <c r="A7062"/>
    </row>
    <row r="7063" spans="1:1">
      <c r="A7063"/>
    </row>
    <row r="7064" spans="1:1">
      <c r="A7064"/>
    </row>
    <row r="7065" spans="1:1">
      <c r="A7065"/>
    </row>
    <row r="7066" spans="1:1">
      <c r="A7066"/>
    </row>
    <row r="7067" spans="1:1">
      <c r="A7067"/>
    </row>
    <row r="7068" spans="1:1">
      <c r="A7068"/>
    </row>
    <row r="7069" spans="1:1">
      <c r="A7069"/>
    </row>
    <row r="7070" spans="1:1">
      <c r="A7070"/>
    </row>
    <row r="7071" spans="1:1">
      <c r="A7071"/>
    </row>
    <row r="7072" spans="1:1">
      <c r="A7072"/>
    </row>
    <row r="7073" spans="1:1">
      <c r="A7073"/>
    </row>
    <row r="7074" spans="1:1">
      <c r="A7074"/>
    </row>
    <row r="7075" spans="1:1">
      <c r="A7075"/>
    </row>
    <row r="7076" spans="1:1">
      <c r="A7076"/>
    </row>
    <row r="7077" spans="1:1">
      <c r="A7077"/>
    </row>
    <row r="7078" spans="1:1">
      <c r="A7078"/>
    </row>
    <row r="7079" spans="1:1">
      <c r="A7079"/>
    </row>
    <row r="7080" spans="1:1">
      <c r="A7080"/>
    </row>
    <row r="7081" spans="1:1">
      <c r="A7081"/>
    </row>
    <row r="7082" spans="1:1">
      <c r="A7082"/>
    </row>
    <row r="7083" spans="1:1">
      <c r="A7083"/>
    </row>
    <row r="7084" spans="1:1">
      <c r="A7084"/>
    </row>
    <row r="7085" spans="1:1">
      <c r="A7085"/>
    </row>
    <row r="7086" spans="1:1">
      <c r="A7086"/>
    </row>
    <row r="7087" spans="1:1">
      <c r="A7087"/>
    </row>
    <row r="7088" spans="1:1">
      <c r="A7088"/>
    </row>
    <row r="7089" spans="1:1">
      <c r="A7089"/>
    </row>
    <row r="7090" spans="1:1">
      <c r="A7090"/>
    </row>
    <row r="7091" spans="1:1">
      <c r="A7091"/>
    </row>
    <row r="7092" spans="1:1">
      <c r="A7092"/>
    </row>
    <row r="7093" spans="1:1">
      <c r="A7093"/>
    </row>
    <row r="7094" spans="1:1">
      <c r="A7094"/>
    </row>
    <row r="7095" spans="1:1">
      <c r="A7095"/>
    </row>
    <row r="7096" spans="1:1">
      <c r="A7096"/>
    </row>
    <row r="7097" spans="1:1">
      <c r="A7097"/>
    </row>
    <row r="7098" spans="1:1">
      <c r="A7098"/>
    </row>
    <row r="7099" spans="1:1">
      <c r="A7099"/>
    </row>
    <row r="7100" spans="1:1">
      <c r="A7100"/>
    </row>
    <row r="7101" spans="1:1">
      <c r="A7101"/>
    </row>
    <row r="7102" spans="1:1">
      <c r="A7102"/>
    </row>
    <row r="7103" spans="1:1">
      <c r="A7103"/>
    </row>
    <row r="7104" spans="1:1">
      <c r="A7104"/>
    </row>
    <row r="7105" spans="1:1">
      <c r="A7105"/>
    </row>
    <row r="7106" spans="1:1">
      <c r="A7106"/>
    </row>
    <row r="7107" spans="1:1">
      <c r="A7107"/>
    </row>
    <row r="7108" spans="1:1">
      <c r="A7108"/>
    </row>
    <row r="7109" spans="1:1">
      <c r="A7109"/>
    </row>
    <row r="7110" spans="1:1">
      <c r="A7110"/>
    </row>
    <row r="7111" spans="1:1">
      <c r="A7111"/>
    </row>
    <row r="7112" spans="1:1">
      <c r="A7112"/>
    </row>
    <row r="7113" spans="1:1">
      <c r="A7113"/>
    </row>
    <row r="7114" spans="1:1">
      <c r="A7114"/>
    </row>
    <row r="7115" spans="1:1">
      <c r="A7115"/>
    </row>
    <row r="7116" spans="1:1">
      <c r="A7116"/>
    </row>
    <row r="7117" spans="1:1">
      <c r="A7117"/>
    </row>
    <row r="7118" spans="1:1">
      <c r="A7118"/>
    </row>
    <row r="7119" spans="1:1">
      <c r="A7119"/>
    </row>
    <row r="7120" spans="1:1">
      <c r="A7120"/>
    </row>
    <row r="7121" spans="1:1">
      <c r="A7121"/>
    </row>
    <row r="7122" spans="1:1">
      <c r="A7122"/>
    </row>
    <row r="7123" spans="1:1">
      <c r="A7123"/>
    </row>
    <row r="7124" spans="1:1">
      <c r="A7124"/>
    </row>
    <row r="7125" spans="1:1">
      <c r="A7125"/>
    </row>
    <row r="7126" spans="1:1">
      <c r="A7126"/>
    </row>
    <row r="7127" spans="1:1">
      <c r="A7127"/>
    </row>
    <row r="7128" spans="1:1">
      <c r="A7128"/>
    </row>
    <row r="7129" spans="1:1">
      <c r="A7129"/>
    </row>
    <row r="7130" spans="1:1">
      <c r="A7130"/>
    </row>
    <row r="7131" spans="1:1">
      <c r="A7131"/>
    </row>
    <row r="7132" spans="1:1">
      <c r="A7132"/>
    </row>
    <row r="7133" spans="1:1">
      <c r="A7133"/>
    </row>
    <row r="7134" spans="1:1">
      <c r="A7134"/>
    </row>
    <row r="7135" spans="1:1">
      <c r="A7135"/>
    </row>
    <row r="7136" spans="1:1">
      <c r="A7136"/>
    </row>
    <row r="7137" spans="1:1">
      <c r="A7137"/>
    </row>
    <row r="7138" spans="1:1">
      <c r="A7138"/>
    </row>
    <row r="7139" spans="1:1">
      <c r="A7139"/>
    </row>
    <row r="7140" spans="1:1">
      <c r="A7140"/>
    </row>
    <row r="7141" spans="1:1">
      <c r="A7141"/>
    </row>
    <row r="7142" spans="1:1">
      <c r="A7142"/>
    </row>
    <row r="7143" spans="1:1">
      <c r="A7143"/>
    </row>
    <row r="7144" spans="1:1">
      <c r="A7144"/>
    </row>
    <row r="7145" spans="1:1">
      <c r="A7145"/>
    </row>
    <row r="7146" spans="1:1">
      <c r="A7146"/>
    </row>
    <row r="7147" spans="1:1">
      <c r="A7147"/>
    </row>
    <row r="7148" spans="1:1">
      <c r="A7148"/>
    </row>
    <row r="7149" spans="1:1">
      <c r="A7149"/>
    </row>
    <row r="7150" spans="1:1">
      <c r="A7150"/>
    </row>
    <row r="7151" spans="1:1">
      <c r="A7151"/>
    </row>
    <row r="7152" spans="1:1">
      <c r="A7152"/>
    </row>
    <row r="7153" spans="1:1">
      <c r="A7153"/>
    </row>
    <row r="7154" spans="1:1">
      <c r="A7154"/>
    </row>
    <row r="7155" spans="1:1">
      <c r="A7155"/>
    </row>
    <row r="7156" spans="1:1">
      <c r="A7156"/>
    </row>
    <row r="7157" spans="1:1">
      <c r="A7157"/>
    </row>
    <row r="7158" spans="1:1">
      <c r="A7158"/>
    </row>
    <row r="7159" spans="1:1">
      <c r="A7159"/>
    </row>
    <row r="7160" spans="1:1">
      <c r="A7160"/>
    </row>
    <row r="7161" spans="1:1">
      <c r="A7161"/>
    </row>
    <row r="7162" spans="1:1">
      <c r="A7162"/>
    </row>
    <row r="7163" spans="1:1">
      <c r="A7163"/>
    </row>
    <row r="7164" spans="1:1">
      <c r="A7164"/>
    </row>
    <row r="7165" spans="1:1">
      <c r="A7165"/>
    </row>
    <row r="7166" spans="1:1">
      <c r="A7166"/>
    </row>
    <row r="7167" spans="1:1">
      <c r="A7167"/>
    </row>
    <row r="7168" spans="1:1">
      <c r="A7168"/>
    </row>
    <row r="7169" spans="1:1">
      <c r="A7169"/>
    </row>
    <row r="7170" spans="1:1">
      <c r="A7170"/>
    </row>
    <row r="7171" spans="1:1">
      <c r="A7171"/>
    </row>
    <row r="7172" spans="1:1">
      <c r="A7172"/>
    </row>
    <row r="7173" spans="1:1">
      <c r="A7173"/>
    </row>
    <row r="7174" spans="1:1">
      <c r="A7174"/>
    </row>
    <row r="7175" spans="1:1">
      <c r="A7175"/>
    </row>
    <row r="7176" spans="1:1">
      <c r="A7176"/>
    </row>
    <row r="7177" spans="1:1">
      <c r="A7177"/>
    </row>
    <row r="7178" spans="1:1">
      <c r="A7178"/>
    </row>
    <row r="7179" spans="1:1">
      <c r="A7179"/>
    </row>
    <row r="7180" spans="1:1">
      <c r="A7180"/>
    </row>
    <row r="7181" spans="1:1">
      <c r="A7181"/>
    </row>
    <row r="7182" spans="1:1">
      <c r="A7182"/>
    </row>
    <row r="7183" spans="1:1">
      <c r="A7183"/>
    </row>
    <row r="7184" spans="1:1">
      <c r="A7184"/>
    </row>
    <row r="7185" spans="1:1">
      <c r="A7185"/>
    </row>
    <row r="7186" spans="1:1">
      <c r="A7186"/>
    </row>
    <row r="7187" spans="1:1">
      <c r="A7187"/>
    </row>
    <row r="7188" spans="1:1">
      <c r="A7188"/>
    </row>
    <row r="7189" spans="1:1">
      <c r="A7189"/>
    </row>
    <row r="7190" spans="1:1">
      <c r="A7190"/>
    </row>
    <row r="7191" spans="1:1">
      <c r="A7191"/>
    </row>
    <row r="7192" spans="1:1">
      <c r="A7192"/>
    </row>
    <row r="7193" spans="1:1">
      <c r="A7193"/>
    </row>
    <row r="7194" spans="1:1">
      <c r="A7194"/>
    </row>
    <row r="7195" spans="1:1">
      <c r="A7195"/>
    </row>
    <row r="7196" spans="1:1">
      <c r="A7196"/>
    </row>
    <row r="7197" spans="1:1">
      <c r="A7197"/>
    </row>
    <row r="7198" spans="1:1">
      <c r="A7198"/>
    </row>
    <row r="7199" spans="1:1">
      <c r="A7199"/>
    </row>
    <row r="7200" spans="1:1">
      <c r="A7200"/>
    </row>
    <row r="7201" spans="1:1">
      <c r="A7201"/>
    </row>
    <row r="7202" spans="1:1">
      <c r="A7202"/>
    </row>
    <row r="7203" spans="1:1">
      <c r="A7203"/>
    </row>
    <row r="7204" spans="1:1">
      <c r="A7204"/>
    </row>
    <row r="7205" spans="1:1">
      <c r="A7205"/>
    </row>
    <row r="7206" spans="1:1">
      <c r="A7206"/>
    </row>
    <row r="7207" spans="1:1">
      <c r="A7207"/>
    </row>
    <row r="7208" spans="1:1">
      <c r="A7208"/>
    </row>
    <row r="7209" spans="1:1">
      <c r="A7209"/>
    </row>
    <row r="7210" spans="1:1">
      <c r="A7210"/>
    </row>
    <row r="7211" spans="1:1">
      <c r="A7211"/>
    </row>
    <row r="7212" spans="1:1">
      <c r="A7212"/>
    </row>
    <row r="7213" spans="1:1">
      <c r="A7213"/>
    </row>
    <row r="7214" spans="1:1">
      <c r="A7214"/>
    </row>
    <row r="7215" spans="1:1">
      <c r="A7215"/>
    </row>
    <row r="7216" spans="1:1">
      <c r="A7216"/>
    </row>
    <row r="7217" spans="1:1">
      <c r="A7217"/>
    </row>
    <row r="7218" spans="1:1">
      <c r="A7218"/>
    </row>
    <row r="7219" spans="1:1">
      <c r="A7219"/>
    </row>
    <row r="7220" spans="1:1">
      <c r="A7220"/>
    </row>
    <row r="7221" spans="1:1">
      <c r="A7221"/>
    </row>
    <row r="7222" spans="1:1">
      <c r="A7222"/>
    </row>
    <row r="7223" spans="1:1">
      <c r="A7223"/>
    </row>
    <row r="7224" spans="1:1">
      <c r="A7224"/>
    </row>
    <row r="7225" spans="1:1">
      <c r="A7225"/>
    </row>
    <row r="7226" spans="1:1">
      <c r="A7226"/>
    </row>
    <row r="7227" spans="1:1">
      <c r="A7227"/>
    </row>
    <row r="7228" spans="1:1">
      <c r="A7228"/>
    </row>
    <row r="7229" spans="1:1">
      <c r="A7229"/>
    </row>
    <row r="7230" spans="1:1">
      <c r="A7230"/>
    </row>
    <row r="7231" spans="1:1">
      <c r="A7231"/>
    </row>
    <row r="7232" spans="1:1">
      <c r="A7232"/>
    </row>
    <row r="7233" spans="1:1">
      <c r="A7233"/>
    </row>
    <row r="7234" spans="1:1">
      <c r="A7234"/>
    </row>
    <row r="7235" spans="1:1">
      <c r="A7235"/>
    </row>
    <row r="7236" spans="1:1">
      <c r="A7236"/>
    </row>
    <row r="7237" spans="1:1">
      <c r="A7237"/>
    </row>
    <row r="7238" spans="1:1">
      <c r="A7238"/>
    </row>
    <row r="7239" spans="1:1">
      <c r="A7239"/>
    </row>
    <row r="7240" spans="1:1">
      <c r="A7240"/>
    </row>
    <row r="7241" spans="1:1">
      <c r="A7241"/>
    </row>
    <row r="7242" spans="1:1">
      <c r="A7242"/>
    </row>
    <row r="7243" spans="1:1">
      <c r="A7243"/>
    </row>
    <row r="7244" spans="1:1">
      <c r="A7244"/>
    </row>
    <row r="7245" spans="1:1">
      <c r="A7245"/>
    </row>
    <row r="7246" spans="1:1">
      <c r="A7246"/>
    </row>
    <row r="7247" spans="1:1">
      <c r="A7247"/>
    </row>
    <row r="7248" spans="1:1">
      <c r="A7248"/>
    </row>
    <row r="7249" spans="1:1">
      <c r="A7249"/>
    </row>
    <row r="7250" spans="1:1">
      <c r="A7250"/>
    </row>
    <row r="7251" spans="1:1">
      <c r="A7251"/>
    </row>
    <row r="7252" spans="1:1">
      <c r="A7252"/>
    </row>
    <row r="7253" spans="1:1">
      <c r="A7253"/>
    </row>
    <row r="7254" spans="1:1">
      <c r="A7254"/>
    </row>
    <row r="7255" spans="1:1">
      <c r="A7255"/>
    </row>
    <row r="7256" spans="1:1">
      <c r="A7256"/>
    </row>
    <row r="7257" spans="1:1">
      <c r="A7257"/>
    </row>
    <row r="7258" spans="1:1">
      <c r="A7258"/>
    </row>
    <row r="7259" spans="1:1">
      <c r="A7259"/>
    </row>
    <row r="7260" spans="1:1">
      <c r="A7260"/>
    </row>
    <row r="7261" spans="1:1">
      <c r="A7261"/>
    </row>
    <row r="7262" spans="1:1">
      <c r="A7262"/>
    </row>
    <row r="7263" spans="1:1">
      <c r="A7263"/>
    </row>
    <row r="7264" spans="1:1">
      <c r="A7264"/>
    </row>
    <row r="7265" spans="1:1">
      <c r="A7265"/>
    </row>
    <row r="7266" spans="1:1">
      <c r="A7266"/>
    </row>
    <row r="7267" spans="1:1">
      <c r="A7267"/>
    </row>
    <row r="7268" spans="1:1">
      <c r="A7268"/>
    </row>
    <row r="7269" spans="1:1">
      <c r="A7269"/>
    </row>
    <row r="7270" spans="1:1">
      <c r="A7270"/>
    </row>
    <row r="7271" spans="1:1">
      <c r="A7271"/>
    </row>
    <row r="7272" spans="1:1">
      <c r="A7272"/>
    </row>
    <row r="7273" spans="1:1">
      <c r="A7273"/>
    </row>
    <row r="7274" spans="1:1">
      <c r="A7274"/>
    </row>
    <row r="7275" spans="1:1">
      <c r="A7275"/>
    </row>
    <row r="7276" spans="1:1">
      <c r="A7276"/>
    </row>
    <row r="7277" spans="1:1">
      <c r="A7277"/>
    </row>
    <row r="7278" spans="1:1">
      <c r="A7278"/>
    </row>
    <row r="7279" spans="1:1">
      <c r="A7279"/>
    </row>
    <row r="7280" spans="1:1">
      <c r="A7280"/>
    </row>
    <row r="7281" spans="1:1">
      <c r="A7281"/>
    </row>
    <row r="7282" spans="1:1">
      <c r="A7282"/>
    </row>
    <row r="7283" spans="1:1">
      <c r="A7283"/>
    </row>
    <row r="7284" spans="1:1">
      <c r="A7284"/>
    </row>
    <row r="7285" spans="1:1">
      <c r="A7285"/>
    </row>
    <row r="7286" spans="1:1">
      <c r="A7286"/>
    </row>
    <row r="7287" spans="1:1">
      <c r="A7287"/>
    </row>
    <row r="7288" spans="1:1">
      <c r="A7288"/>
    </row>
    <row r="7289" spans="1:1">
      <c r="A7289"/>
    </row>
    <row r="7290" spans="1:1">
      <c r="A7290"/>
    </row>
    <row r="7291" spans="1:1">
      <c r="A7291"/>
    </row>
    <row r="7292" spans="1:1">
      <c r="A7292"/>
    </row>
    <row r="7293" spans="1:1">
      <c r="A7293"/>
    </row>
    <row r="7294" spans="1:1">
      <c r="A7294"/>
    </row>
    <row r="7295" spans="1:1">
      <c r="A7295"/>
    </row>
    <row r="7296" spans="1:1">
      <c r="A7296"/>
    </row>
    <row r="7297" spans="1:1">
      <c r="A7297"/>
    </row>
    <row r="7298" spans="1:1">
      <c r="A7298"/>
    </row>
    <row r="7299" spans="1:1">
      <c r="A7299"/>
    </row>
    <row r="7300" spans="1:1">
      <c r="A7300"/>
    </row>
    <row r="7301" spans="1:1">
      <c r="A7301"/>
    </row>
    <row r="7302" spans="1:1">
      <c r="A7302"/>
    </row>
    <row r="7303" spans="1:1">
      <c r="A7303"/>
    </row>
    <row r="7304" spans="1:1">
      <c r="A7304"/>
    </row>
    <row r="7305" spans="1:1">
      <c r="A7305"/>
    </row>
    <row r="7306" spans="1:1">
      <c r="A7306"/>
    </row>
    <row r="7307" spans="1:1">
      <c r="A7307"/>
    </row>
    <row r="7308" spans="1:1">
      <c r="A7308"/>
    </row>
    <row r="7309" spans="1:1">
      <c r="A7309"/>
    </row>
    <row r="7310" spans="1:1">
      <c r="A7310"/>
    </row>
    <row r="7311" spans="1:1">
      <c r="A7311"/>
    </row>
    <row r="7312" spans="1:1">
      <c r="A7312"/>
    </row>
    <row r="7313" spans="1:1">
      <c r="A7313"/>
    </row>
    <row r="7314" spans="1:1">
      <c r="A7314"/>
    </row>
    <row r="7315" spans="1:1">
      <c r="A7315"/>
    </row>
    <row r="7316" spans="1:1">
      <c r="A7316"/>
    </row>
    <row r="7317" spans="1:1">
      <c r="A7317"/>
    </row>
    <row r="7318" spans="1:1">
      <c r="A7318"/>
    </row>
    <row r="7319" spans="1:1">
      <c r="A7319"/>
    </row>
    <row r="7320" spans="1:1">
      <c r="A7320"/>
    </row>
    <row r="7321" spans="1:1">
      <c r="A7321"/>
    </row>
    <row r="7322" spans="1:1">
      <c r="A7322"/>
    </row>
    <row r="7323" spans="1:1">
      <c r="A7323"/>
    </row>
    <row r="7324" spans="1:1">
      <c r="A7324"/>
    </row>
    <row r="7325" spans="1:1">
      <c r="A7325"/>
    </row>
    <row r="7326" spans="1:1">
      <c r="A7326"/>
    </row>
    <row r="7327" spans="1:1">
      <c r="A7327"/>
    </row>
    <row r="7328" spans="1:1">
      <c r="A7328"/>
    </row>
    <row r="7329" spans="1:1">
      <c r="A7329"/>
    </row>
    <row r="7330" spans="1:1">
      <c r="A7330"/>
    </row>
    <row r="7331" spans="1:1">
      <c r="A7331"/>
    </row>
    <row r="7332" spans="1:1">
      <c r="A7332"/>
    </row>
    <row r="7333" spans="1:1">
      <c r="A7333"/>
    </row>
    <row r="7334" spans="1:1">
      <c r="A7334"/>
    </row>
    <row r="7335" spans="1:1">
      <c r="A7335"/>
    </row>
    <row r="7336" spans="1:1">
      <c r="A7336"/>
    </row>
    <row r="7337" spans="1:1">
      <c r="A7337"/>
    </row>
    <row r="7338" spans="1:1">
      <c r="A7338"/>
    </row>
    <row r="7339" spans="1:1">
      <c r="A7339"/>
    </row>
    <row r="7340" spans="1:1">
      <c r="A7340"/>
    </row>
    <row r="7341" spans="1:1">
      <c r="A7341"/>
    </row>
    <row r="7342" spans="1:1">
      <c r="A7342"/>
    </row>
    <row r="7343" spans="1:1">
      <c r="A7343"/>
    </row>
    <row r="7344" spans="1:1">
      <c r="A7344"/>
    </row>
    <row r="7345" spans="1:1">
      <c r="A7345"/>
    </row>
    <row r="7346" spans="1:1">
      <c r="A7346"/>
    </row>
    <row r="7347" spans="1:1">
      <c r="A7347"/>
    </row>
    <row r="7348" spans="1:1">
      <c r="A7348"/>
    </row>
    <row r="7349" spans="1:1">
      <c r="A7349"/>
    </row>
    <row r="7350" spans="1:1">
      <c r="A7350"/>
    </row>
    <row r="7351" spans="1:1">
      <c r="A7351"/>
    </row>
    <row r="7352" spans="1:1">
      <c r="A7352"/>
    </row>
    <row r="7353" spans="1:1">
      <c r="A7353"/>
    </row>
    <row r="7354" spans="1:1">
      <c r="A7354"/>
    </row>
    <row r="7355" spans="1:1">
      <c r="A7355"/>
    </row>
    <row r="7356" spans="1:1">
      <c r="A7356"/>
    </row>
    <row r="7357" spans="1:1">
      <c r="A7357"/>
    </row>
    <row r="7358" spans="1:1">
      <c r="A7358"/>
    </row>
    <row r="7359" spans="1:1">
      <c r="A7359"/>
    </row>
    <row r="7360" spans="1:1">
      <c r="A7360"/>
    </row>
    <row r="7361" spans="1:1">
      <c r="A7361"/>
    </row>
    <row r="7362" spans="1:1">
      <c r="A7362"/>
    </row>
    <row r="7363" spans="1:1">
      <c r="A7363"/>
    </row>
    <row r="7364" spans="1:1">
      <c r="A7364"/>
    </row>
    <row r="7365" spans="1:1">
      <c r="A7365"/>
    </row>
    <row r="7366" spans="1:1">
      <c r="A7366"/>
    </row>
    <row r="7367" spans="1:1">
      <c r="A7367"/>
    </row>
    <row r="7368" spans="1:1">
      <c r="A7368"/>
    </row>
    <row r="7369" spans="1:1">
      <c r="A7369"/>
    </row>
    <row r="7370" spans="1:1">
      <c r="A7370"/>
    </row>
    <row r="7371" spans="1:1">
      <c r="A7371"/>
    </row>
    <row r="7372" spans="1:1">
      <c r="A7372"/>
    </row>
    <row r="7373" spans="1:1">
      <c r="A7373"/>
    </row>
    <row r="7374" spans="1:1">
      <c r="A7374"/>
    </row>
    <row r="7375" spans="1:1">
      <c r="A7375"/>
    </row>
    <row r="7376" spans="1:1">
      <c r="A7376"/>
    </row>
    <row r="7377" spans="1:1">
      <c r="A7377"/>
    </row>
    <row r="7378" spans="1:1">
      <c r="A7378"/>
    </row>
    <row r="7379" spans="1:1">
      <c r="A7379"/>
    </row>
    <row r="7380" spans="1:1">
      <c r="A7380"/>
    </row>
    <row r="7381" spans="1:1">
      <c r="A7381"/>
    </row>
    <row r="7382" spans="1:1">
      <c r="A7382"/>
    </row>
    <row r="7383" spans="1:1">
      <c r="A7383"/>
    </row>
    <row r="7384" spans="1:1">
      <c r="A7384"/>
    </row>
    <row r="7385" spans="1:1">
      <c r="A7385"/>
    </row>
    <row r="7386" spans="1:1">
      <c r="A7386"/>
    </row>
    <row r="7387" spans="1:1">
      <c r="A7387"/>
    </row>
    <row r="7388" spans="1:1">
      <c r="A7388"/>
    </row>
    <row r="7389" spans="1:1">
      <c r="A7389"/>
    </row>
    <row r="7390" spans="1:1">
      <c r="A7390"/>
    </row>
    <row r="7391" spans="1:1">
      <c r="A7391"/>
    </row>
    <row r="7392" spans="1:1">
      <c r="A7392"/>
    </row>
    <row r="7393" spans="1:1">
      <c r="A7393"/>
    </row>
    <row r="7394" spans="1:1">
      <c r="A7394"/>
    </row>
    <row r="7395" spans="1:1">
      <c r="A7395"/>
    </row>
    <row r="7396" spans="1:1">
      <c r="A7396"/>
    </row>
    <row r="7397" spans="1:1">
      <c r="A7397"/>
    </row>
    <row r="7398" spans="1:1">
      <c r="A7398"/>
    </row>
    <row r="7399" spans="1:1">
      <c r="A7399"/>
    </row>
    <row r="7400" spans="1:1">
      <c r="A7400"/>
    </row>
    <row r="7401" spans="1:1">
      <c r="A7401"/>
    </row>
    <row r="7402" spans="1:1">
      <c r="A7402"/>
    </row>
    <row r="7403" spans="1:1">
      <c r="A7403"/>
    </row>
    <row r="7404" spans="1:1">
      <c r="A7404"/>
    </row>
    <row r="7405" spans="1:1">
      <c r="A7405"/>
    </row>
    <row r="7406" spans="1:1">
      <c r="A7406"/>
    </row>
    <row r="7407" spans="1:1">
      <c r="A7407"/>
    </row>
    <row r="7408" spans="1:1">
      <c r="A7408"/>
    </row>
    <row r="7409" spans="1:1">
      <c r="A7409"/>
    </row>
    <row r="7410" spans="1:1">
      <c r="A7410"/>
    </row>
    <row r="7411" spans="1:1">
      <c r="A7411"/>
    </row>
    <row r="7412" spans="1:1">
      <c r="A7412"/>
    </row>
    <row r="7413" spans="1:1">
      <c r="A7413"/>
    </row>
    <row r="7414" spans="1:1">
      <c r="A7414"/>
    </row>
    <row r="7415" spans="1:1">
      <c r="A7415"/>
    </row>
    <row r="7416" spans="1:1">
      <c r="A7416"/>
    </row>
    <row r="7417" spans="1:1">
      <c r="A7417"/>
    </row>
    <row r="7418" spans="1:1">
      <c r="A7418"/>
    </row>
    <row r="7419" spans="1:1">
      <c r="A7419"/>
    </row>
    <row r="7420" spans="1:1">
      <c r="A7420"/>
    </row>
    <row r="7421" spans="1:1">
      <c r="A7421"/>
    </row>
    <row r="7422" spans="1:1">
      <c r="A7422"/>
    </row>
    <row r="7423" spans="1:1">
      <c r="A7423"/>
    </row>
    <row r="7424" spans="1:1">
      <c r="A7424"/>
    </row>
    <row r="7425" spans="1:1">
      <c r="A7425"/>
    </row>
    <row r="7426" spans="1:1">
      <c r="A7426"/>
    </row>
    <row r="7427" spans="1:1">
      <c r="A7427"/>
    </row>
    <row r="7428" spans="1:1">
      <c r="A7428"/>
    </row>
    <row r="7429" spans="1:1">
      <c r="A7429"/>
    </row>
    <row r="7430" spans="1:1">
      <c r="A7430"/>
    </row>
    <row r="7431" spans="1:1">
      <c r="A7431"/>
    </row>
    <row r="7432" spans="1:1">
      <c r="A7432"/>
    </row>
    <row r="7433" spans="1:1">
      <c r="A7433"/>
    </row>
    <row r="7434" spans="1:1">
      <c r="A7434"/>
    </row>
    <row r="7435" spans="1:1">
      <c r="A7435"/>
    </row>
    <row r="7436" spans="1:1">
      <c r="A7436"/>
    </row>
    <row r="7437" spans="1:1">
      <c r="A7437"/>
    </row>
    <row r="7438" spans="1:1">
      <c r="A7438"/>
    </row>
    <row r="7439" spans="1:1">
      <c r="A7439"/>
    </row>
    <row r="7440" spans="1:1">
      <c r="A7440"/>
    </row>
    <row r="7441" spans="1:1">
      <c r="A7441"/>
    </row>
    <row r="7442" spans="1:1">
      <c r="A7442"/>
    </row>
    <row r="7443" spans="1:1">
      <c r="A7443"/>
    </row>
    <row r="7444" spans="1:1">
      <c r="A7444"/>
    </row>
    <row r="7445" spans="1:1">
      <c r="A7445"/>
    </row>
    <row r="7446" spans="1:1">
      <c r="A7446"/>
    </row>
    <row r="7447" spans="1:1">
      <c r="A7447"/>
    </row>
    <row r="7448" spans="1:1">
      <c r="A7448"/>
    </row>
    <row r="7449" spans="1:1">
      <c r="A7449"/>
    </row>
    <row r="7450" spans="1:1">
      <c r="A7450"/>
    </row>
    <row r="7451" spans="1:1">
      <c r="A7451"/>
    </row>
    <row r="7452" spans="1:1">
      <c r="A7452"/>
    </row>
    <row r="7453" spans="1:1">
      <c r="A7453"/>
    </row>
    <row r="7454" spans="1:1">
      <c r="A7454"/>
    </row>
    <row r="7455" spans="1:1">
      <c r="A7455"/>
    </row>
    <row r="7456" spans="1:1">
      <c r="A7456"/>
    </row>
    <row r="7457" spans="1:1">
      <c r="A7457"/>
    </row>
    <row r="7458" spans="1:1">
      <c r="A7458"/>
    </row>
    <row r="7459" spans="1:1">
      <c r="A7459"/>
    </row>
    <row r="7460" spans="1:1">
      <c r="A7460"/>
    </row>
    <row r="7461" spans="1:1">
      <c r="A7461"/>
    </row>
    <row r="7462" spans="1:1">
      <c r="A7462"/>
    </row>
    <row r="7463" spans="1:1">
      <c r="A7463"/>
    </row>
    <row r="7464" spans="1:1">
      <c r="A7464"/>
    </row>
    <row r="7465" spans="1:1">
      <c r="A7465"/>
    </row>
    <row r="7466" spans="1:1">
      <c r="A7466"/>
    </row>
    <row r="7467" spans="1:1">
      <c r="A7467"/>
    </row>
    <row r="7468" spans="1:1">
      <c r="A7468"/>
    </row>
    <row r="7469" spans="1:1">
      <c r="A7469"/>
    </row>
    <row r="7470" spans="1:1">
      <c r="A7470"/>
    </row>
    <row r="7471" spans="1:1">
      <c r="A7471"/>
    </row>
    <row r="7472" spans="1:1">
      <c r="A7472"/>
    </row>
    <row r="7473" spans="1:1">
      <c r="A7473"/>
    </row>
    <row r="7474" spans="1:1">
      <c r="A7474"/>
    </row>
    <row r="7475" spans="1:1">
      <c r="A7475"/>
    </row>
    <row r="7476" spans="1:1">
      <c r="A7476"/>
    </row>
    <row r="7477" spans="1:1">
      <c r="A7477"/>
    </row>
    <row r="7478" spans="1:1">
      <c r="A7478"/>
    </row>
    <row r="7479" spans="1:1">
      <c r="A7479"/>
    </row>
    <row r="7480" spans="1:1">
      <c r="A7480"/>
    </row>
    <row r="7481" spans="1:1">
      <c r="A7481"/>
    </row>
    <row r="7482" spans="1:1">
      <c r="A7482"/>
    </row>
    <row r="7483" spans="1:1">
      <c r="A7483"/>
    </row>
    <row r="7484" spans="1:1">
      <c r="A7484"/>
    </row>
    <row r="7485" spans="1:1">
      <c r="A7485"/>
    </row>
    <row r="7486" spans="1:1">
      <c r="A7486"/>
    </row>
    <row r="7487" spans="1:1">
      <c r="A7487"/>
    </row>
    <row r="7488" spans="1:1">
      <c r="A7488"/>
    </row>
    <row r="7489" spans="1:1">
      <c r="A7489"/>
    </row>
    <row r="7490" spans="1:1">
      <c r="A7490"/>
    </row>
    <row r="7491" spans="1:1">
      <c r="A7491"/>
    </row>
    <row r="7492" spans="1:1">
      <c r="A7492"/>
    </row>
    <row r="7493" spans="1:1">
      <c r="A7493"/>
    </row>
    <row r="7494" spans="1:1">
      <c r="A7494"/>
    </row>
    <row r="7495" spans="1:1">
      <c r="A7495"/>
    </row>
    <row r="7496" spans="1:1">
      <c r="A7496"/>
    </row>
    <row r="7497" spans="1:1">
      <c r="A7497"/>
    </row>
    <row r="7498" spans="1:1">
      <c r="A7498"/>
    </row>
    <row r="7499" spans="1:1">
      <c r="A7499"/>
    </row>
    <row r="7500" spans="1:1">
      <c r="A7500"/>
    </row>
    <row r="7501" spans="1:1">
      <c r="A7501"/>
    </row>
    <row r="7502" spans="1:1">
      <c r="A7502"/>
    </row>
    <row r="7503" spans="1:1">
      <c r="A7503"/>
    </row>
    <row r="7504" spans="1:1">
      <c r="A7504"/>
    </row>
    <row r="7505" spans="1:1">
      <c r="A7505"/>
    </row>
    <row r="7506" spans="1:1">
      <c r="A7506"/>
    </row>
    <row r="7507" spans="1:1">
      <c r="A7507"/>
    </row>
    <row r="7508" spans="1:1">
      <c r="A7508"/>
    </row>
    <row r="7509" spans="1:1">
      <c r="A7509"/>
    </row>
    <row r="7510" spans="1:1">
      <c r="A7510"/>
    </row>
    <row r="7511" spans="1:1">
      <c r="A7511"/>
    </row>
    <row r="7512" spans="1:1">
      <c r="A7512"/>
    </row>
    <row r="7513" spans="1:1">
      <c r="A7513"/>
    </row>
    <row r="7514" spans="1:1">
      <c r="A7514"/>
    </row>
    <row r="7515" spans="1:1">
      <c r="A7515"/>
    </row>
    <row r="7516" spans="1:1">
      <c r="A7516"/>
    </row>
    <row r="7517" spans="1:1">
      <c r="A7517"/>
    </row>
    <row r="7518" spans="1:1">
      <c r="A7518"/>
    </row>
    <row r="7519" spans="1:1">
      <c r="A7519"/>
    </row>
    <row r="7520" spans="1:1">
      <c r="A7520"/>
    </row>
    <row r="7521" spans="1:1">
      <c r="A7521"/>
    </row>
    <row r="7522" spans="1:1">
      <c r="A7522"/>
    </row>
    <row r="7523" spans="1:1">
      <c r="A7523"/>
    </row>
    <row r="7524" spans="1:1">
      <c r="A7524"/>
    </row>
    <row r="7525" spans="1:1">
      <c r="A7525"/>
    </row>
    <row r="7526" spans="1:1">
      <c r="A7526"/>
    </row>
    <row r="7527" spans="1:1">
      <c r="A7527"/>
    </row>
    <row r="7528" spans="1:1">
      <c r="A7528"/>
    </row>
    <row r="7529" spans="1:1">
      <c r="A7529"/>
    </row>
    <row r="7530" spans="1:1">
      <c r="A7530"/>
    </row>
    <row r="7531" spans="1:1">
      <c r="A7531"/>
    </row>
    <row r="7532" spans="1:1">
      <c r="A7532"/>
    </row>
    <row r="7533" spans="1:1">
      <c r="A7533"/>
    </row>
    <row r="7534" spans="1:1">
      <c r="A7534"/>
    </row>
    <row r="7535" spans="1:1">
      <c r="A7535"/>
    </row>
    <row r="7536" spans="1:1">
      <c r="A7536"/>
    </row>
    <row r="7537" spans="1:1">
      <c r="A7537"/>
    </row>
    <row r="7538" spans="1:1">
      <c r="A7538"/>
    </row>
    <row r="7539" spans="1:1">
      <c r="A7539"/>
    </row>
    <row r="7540" spans="1:1">
      <c r="A7540"/>
    </row>
    <row r="7541" spans="1:1">
      <c r="A7541"/>
    </row>
    <row r="7542" spans="1:1">
      <c r="A7542"/>
    </row>
    <row r="7543" spans="1:1">
      <c r="A7543"/>
    </row>
    <row r="7544" spans="1:1">
      <c r="A7544"/>
    </row>
    <row r="7545" spans="1:1">
      <c r="A7545"/>
    </row>
    <row r="7546" spans="1:1">
      <c r="A7546"/>
    </row>
    <row r="7547" spans="1:1">
      <c r="A7547"/>
    </row>
    <row r="7548" spans="1:1">
      <c r="A7548"/>
    </row>
    <row r="7549" spans="1:1">
      <c r="A7549"/>
    </row>
    <row r="7550" spans="1:1">
      <c r="A7550"/>
    </row>
    <row r="7551" spans="1:1">
      <c r="A7551"/>
    </row>
    <row r="7552" spans="1:1">
      <c r="A7552"/>
    </row>
    <row r="7553" spans="1:1">
      <c r="A7553"/>
    </row>
    <row r="7554" spans="1:1">
      <c r="A7554"/>
    </row>
    <row r="7555" spans="1:1">
      <c r="A7555"/>
    </row>
    <row r="7556" spans="1:1">
      <c r="A7556"/>
    </row>
    <row r="7557" spans="1:1">
      <c r="A7557"/>
    </row>
    <row r="7558" spans="1:1">
      <c r="A7558"/>
    </row>
    <row r="7559" spans="1:1">
      <c r="A7559"/>
    </row>
    <row r="7560" spans="1:1">
      <c r="A7560"/>
    </row>
    <row r="7561" spans="1:1">
      <c r="A7561"/>
    </row>
    <row r="7562" spans="1:1">
      <c r="A7562"/>
    </row>
    <row r="7563" spans="1:1">
      <c r="A7563"/>
    </row>
    <row r="7564" spans="1:1">
      <c r="A7564"/>
    </row>
    <row r="7565" spans="1:1">
      <c r="A7565"/>
    </row>
    <row r="7566" spans="1:1">
      <c r="A7566"/>
    </row>
    <row r="7567" spans="1:1">
      <c r="A7567"/>
    </row>
    <row r="7568" spans="1:1">
      <c r="A7568"/>
    </row>
    <row r="7569" spans="1:1">
      <c r="A7569"/>
    </row>
    <row r="7570" spans="1:1">
      <c r="A7570"/>
    </row>
    <row r="7571" spans="1:1">
      <c r="A7571"/>
    </row>
    <row r="7572" spans="1:1">
      <c r="A7572"/>
    </row>
    <row r="7573" spans="1:1">
      <c r="A7573"/>
    </row>
    <row r="7574" spans="1:1">
      <c r="A7574"/>
    </row>
    <row r="7575" spans="1:1">
      <c r="A7575"/>
    </row>
    <row r="7576" spans="1:1">
      <c r="A7576"/>
    </row>
    <row r="7577" spans="1:1">
      <c r="A7577"/>
    </row>
    <row r="7578" spans="1:1">
      <c r="A7578"/>
    </row>
    <row r="7579" spans="1:1">
      <c r="A7579"/>
    </row>
    <row r="7580" spans="1:1">
      <c r="A7580"/>
    </row>
    <row r="7581" spans="1:1">
      <c r="A7581"/>
    </row>
    <row r="7582" spans="1:1">
      <c r="A7582"/>
    </row>
    <row r="7583" spans="1:1">
      <c r="A7583"/>
    </row>
    <row r="7584" spans="1:1">
      <c r="A7584"/>
    </row>
    <row r="7585" spans="1:1">
      <c r="A7585"/>
    </row>
    <row r="7586" spans="1:1">
      <c r="A7586"/>
    </row>
    <row r="7587" spans="1:1">
      <c r="A7587"/>
    </row>
    <row r="7588" spans="1:1">
      <c r="A7588"/>
    </row>
    <row r="7589" spans="1:1">
      <c r="A7589"/>
    </row>
    <row r="7590" spans="1:1">
      <c r="A7590"/>
    </row>
    <row r="7591" spans="1:1">
      <c r="A7591"/>
    </row>
    <row r="7592" spans="1:1">
      <c r="A7592"/>
    </row>
    <row r="7593" spans="1:1">
      <c r="A7593"/>
    </row>
    <row r="7594" spans="1:1">
      <c r="A7594"/>
    </row>
    <row r="7595" spans="1:1">
      <c r="A7595"/>
    </row>
    <row r="7596" spans="1:1">
      <c r="A7596"/>
    </row>
    <row r="7597" spans="1:1">
      <c r="A7597"/>
    </row>
    <row r="7598" spans="1:1">
      <c r="A7598"/>
    </row>
    <row r="7599" spans="1:1">
      <c r="A7599"/>
    </row>
    <row r="7600" spans="1:1">
      <c r="A7600"/>
    </row>
    <row r="7601" spans="1:1">
      <c r="A7601"/>
    </row>
    <row r="7602" spans="1:1">
      <c r="A7602"/>
    </row>
    <row r="7603" spans="1:1">
      <c r="A7603"/>
    </row>
    <row r="7604" spans="1:1">
      <c r="A7604"/>
    </row>
    <row r="7605" spans="1:1">
      <c r="A7605"/>
    </row>
    <row r="7606" spans="1:1">
      <c r="A7606"/>
    </row>
    <row r="7607" spans="1:1">
      <c r="A7607"/>
    </row>
    <row r="7608" spans="1:1">
      <c r="A7608"/>
    </row>
    <row r="7609" spans="1:1">
      <c r="A7609"/>
    </row>
    <row r="7610" spans="1:1">
      <c r="A7610"/>
    </row>
    <row r="7611" spans="1:1">
      <c r="A7611"/>
    </row>
    <row r="7612" spans="1:1">
      <c r="A7612"/>
    </row>
    <row r="7613" spans="1:1">
      <c r="A7613"/>
    </row>
    <row r="7614" spans="1:1">
      <c r="A7614"/>
    </row>
    <row r="7615" spans="1:1">
      <c r="A7615"/>
    </row>
    <row r="7616" spans="1:1">
      <c r="A7616"/>
    </row>
    <row r="7617" spans="1:1">
      <c r="A7617"/>
    </row>
    <row r="7618" spans="1:1">
      <c r="A7618"/>
    </row>
    <row r="7619" spans="1:1">
      <c r="A7619"/>
    </row>
    <row r="7620" spans="1:1">
      <c r="A7620"/>
    </row>
    <row r="7621" spans="1:1">
      <c r="A7621"/>
    </row>
    <row r="7622" spans="1:1">
      <c r="A7622"/>
    </row>
    <row r="7623" spans="1:1">
      <c r="A7623"/>
    </row>
    <row r="7624" spans="1:1">
      <c r="A7624"/>
    </row>
    <row r="7625" spans="1:1">
      <c r="A7625"/>
    </row>
    <row r="7626" spans="1:1">
      <c r="A7626"/>
    </row>
    <row r="7627" spans="1:1">
      <c r="A7627"/>
    </row>
    <row r="7628" spans="1:1">
      <c r="A7628"/>
    </row>
    <row r="7629" spans="1:1">
      <c r="A7629"/>
    </row>
    <row r="7630" spans="1:1">
      <c r="A7630"/>
    </row>
    <row r="7631" spans="1:1">
      <c r="A7631"/>
    </row>
    <row r="7632" spans="1:1">
      <c r="A7632"/>
    </row>
    <row r="7633" spans="1:1">
      <c r="A7633"/>
    </row>
    <row r="7634" spans="1:1">
      <c r="A7634"/>
    </row>
    <row r="7635" spans="1:1">
      <c r="A7635"/>
    </row>
    <row r="7636" spans="1:1">
      <c r="A7636"/>
    </row>
    <row r="7637" spans="1:1">
      <c r="A7637"/>
    </row>
    <row r="7638" spans="1:1">
      <c r="A7638"/>
    </row>
    <row r="7639" spans="1:1">
      <c r="A7639"/>
    </row>
    <row r="7640" spans="1:1">
      <c r="A7640"/>
    </row>
    <row r="7641" spans="1:1">
      <c r="A7641"/>
    </row>
    <row r="7642" spans="1:1">
      <c r="A7642"/>
    </row>
    <row r="7643" spans="1:1">
      <c r="A7643"/>
    </row>
    <row r="7644" spans="1:1">
      <c r="A7644"/>
    </row>
    <row r="7645" spans="1:1">
      <c r="A7645"/>
    </row>
    <row r="7646" spans="1:1">
      <c r="A7646"/>
    </row>
    <row r="7647" spans="1:1">
      <c r="A7647"/>
    </row>
    <row r="7648" spans="1:1">
      <c r="A7648"/>
    </row>
    <row r="7649" spans="1:1">
      <c r="A7649"/>
    </row>
    <row r="7650" spans="1:1">
      <c r="A7650"/>
    </row>
    <row r="7651" spans="1:1">
      <c r="A7651"/>
    </row>
    <row r="7652" spans="1:1">
      <c r="A7652"/>
    </row>
    <row r="7653" spans="1:1">
      <c r="A7653"/>
    </row>
    <row r="7654" spans="1:1">
      <c r="A7654"/>
    </row>
    <row r="7655" spans="1:1">
      <c r="A7655"/>
    </row>
    <row r="7656" spans="1:1">
      <c r="A7656"/>
    </row>
    <row r="7657" spans="1:1">
      <c r="A7657"/>
    </row>
    <row r="7658" spans="1:1">
      <c r="A7658"/>
    </row>
    <row r="7659" spans="1:1">
      <c r="A7659"/>
    </row>
    <row r="7660" spans="1:1">
      <c r="A7660"/>
    </row>
    <row r="7661" spans="1:1">
      <c r="A7661"/>
    </row>
    <row r="7662" spans="1:1">
      <c r="A7662"/>
    </row>
    <row r="7663" spans="1:1">
      <c r="A7663"/>
    </row>
    <row r="7664" spans="1:1">
      <c r="A7664"/>
    </row>
    <row r="7665" spans="1:1">
      <c r="A7665"/>
    </row>
    <row r="7666" spans="1:1">
      <c r="A7666"/>
    </row>
    <row r="7667" spans="1:1">
      <c r="A7667"/>
    </row>
    <row r="7668" spans="1:1">
      <c r="A7668"/>
    </row>
    <row r="7669" spans="1:1">
      <c r="A7669"/>
    </row>
    <row r="7670" spans="1:1">
      <c r="A7670"/>
    </row>
    <row r="7671" spans="1:1">
      <c r="A7671"/>
    </row>
    <row r="7672" spans="1:1">
      <c r="A7672"/>
    </row>
    <row r="7673" spans="1:1">
      <c r="A7673"/>
    </row>
    <row r="7674" spans="1:1">
      <c r="A7674"/>
    </row>
    <row r="7675" spans="1:1">
      <c r="A7675"/>
    </row>
    <row r="7676" spans="1:1">
      <c r="A7676"/>
    </row>
    <row r="7677" spans="1:1">
      <c r="A7677"/>
    </row>
    <row r="7678" spans="1:1">
      <c r="A7678"/>
    </row>
    <row r="7679" spans="1:1">
      <c r="A7679"/>
    </row>
    <row r="7680" spans="1:1">
      <c r="A7680"/>
    </row>
    <row r="7681" spans="1:1">
      <c r="A7681"/>
    </row>
    <row r="7682" spans="1:1">
      <c r="A7682"/>
    </row>
    <row r="7683" spans="1:1">
      <c r="A7683"/>
    </row>
    <row r="7684" spans="1:1">
      <c r="A7684"/>
    </row>
    <row r="7685" spans="1:1">
      <c r="A7685"/>
    </row>
    <row r="7686" spans="1:1">
      <c r="A7686"/>
    </row>
    <row r="7687" spans="1:1">
      <c r="A7687"/>
    </row>
    <row r="7688" spans="1:1">
      <c r="A7688"/>
    </row>
    <row r="7689" spans="1:1">
      <c r="A7689"/>
    </row>
    <row r="7690" spans="1:1">
      <c r="A7690"/>
    </row>
    <row r="7691" spans="1:1">
      <c r="A7691"/>
    </row>
    <row r="7692" spans="1:1">
      <c r="A7692"/>
    </row>
    <row r="7693" spans="1:1">
      <c r="A7693"/>
    </row>
    <row r="7694" spans="1:1">
      <c r="A7694"/>
    </row>
    <row r="7695" spans="1:1">
      <c r="A7695"/>
    </row>
    <row r="7696" spans="1:1">
      <c r="A7696"/>
    </row>
    <row r="7697" spans="1:1">
      <c r="A7697"/>
    </row>
    <row r="7698" spans="1:1">
      <c r="A7698"/>
    </row>
    <row r="7699" spans="1:1">
      <c r="A7699"/>
    </row>
    <row r="7700" spans="1:1">
      <c r="A7700"/>
    </row>
    <row r="7701" spans="1:1">
      <c r="A7701"/>
    </row>
    <row r="7702" spans="1:1">
      <c r="A7702"/>
    </row>
    <row r="7703" spans="1:1">
      <c r="A7703"/>
    </row>
    <row r="7704" spans="1:1">
      <c r="A7704"/>
    </row>
    <row r="7705" spans="1:1">
      <c r="A7705"/>
    </row>
    <row r="7706" spans="1:1">
      <c r="A7706"/>
    </row>
    <row r="7707" spans="1:1">
      <c r="A7707"/>
    </row>
    <row r="7708" spans="1:1">
      <c r="A7708"/>
    </row>
    <row r="7709" spans="1:1">
      <c r="A7709"/>
    </row>
    <row r="7710" spans="1:1">
      <c r="A7710"/>
    </row>
    <row r="7711" spans="1:1">
      <c r="A7711"/>
    </row>
    <row r="7712" spans="1:1">
      <c r="A7712"/>
    </row>
    <row r="7713" spans="1:1">
      <c r="A7713"/>
    </row>
    <row r="7714" spans="1:1">
      <c r="A7714"/>
    </row>
    <row r="7715" spans="1:1">
      <c r="A7715"/>
    </row>
    <row r="7716" spans="1:1">
      <c r="A7716"/>
    </row>
    <row r="7717" spans="1:1">
      <c r="A7717"/>
    </row>
    <row r="7718" spans="1:1">
      <c r="A7718"/>
    </row>
    <row r="7719" spans="1:1">
      <c r="A7719"/>
    </row>
    <row r="7720" spans="1:1">
      <c r="A7720"/>
    </row>
    <row r="7721" spans="1:1">
      <c r="A7721"/>
    </row>
    <row r="7722" spans="1:1">
      <c r="A7722"/>
    </row>
    <row r="7723" spans="1:1">
      <c r="A7723"/>
    </row>
    <row r="7724" spans="1:1">
      <c r="A7724"/>
    </row>
    <row r="7725" spans="1:1">
      <c r="A7725"/>
    </row>
    <row r="7726" spans="1:1">
      <c r="A7726"/>
    </row>
    <row r="7727" spans="1:1">
      <c r="A7727"/>
    </row>
    <row r="7728" spans="1:1">
      <c r="A7728"/>
    </row>
    <row r="7729" spans="1:1">
      <c r="A7729"/>
    </row>
    <row r="7730" spans="1:1">
      <c r="A7730"/>
    </row>
    <row r="7731" spans="1:1">
      <c r="A7731"/>
    </row>
    <row r="7732" spans="1:1">
      <c r="A7732"/>
    </row>
    <row r="7733" spans="1:1">
      <c r="A7733"/>
    </row>
    <row r="7734" spans="1:1">
      <c r="A7734"/>
    </row>
    <row r="7735" spans="1:1">
      <c r="A7735"/>
    </row>
    <row r="7736" spans="1:1">
      <c r="A7736"/>
    </row>
    <row r="7737" spans="1:1">
      <c r="A7737"/>
    </row>
    <row r="7738" spans="1:1">
      <c r="A7738"/>
    </row>
    <row r="7739" spans="1:1">
      <c r="A7739"/>
    </row>
    <row r="7740" spans="1:1">
      <c r="A7740"/>
    </row>
    <row r="7741" spans="1:1">
      <c r="A7741"/>
    </row>
    <row r="7742" spans="1:1">
      <c r="A7742"/>
    </row>
    <row r="7743" spans="1:1">
      <c r="A7743"/>
    </row>
    <row r="7744" spans="1:1">
      <c r="A7744"/>
    </row>
    <row r="7745" spans="1:1">
      <c r="A7745"/>
    </row>
    <row r="7746" spans="1:1">
      <c r="A7746"/>
    </row>
    <row r="7747" spans="1:1">
      <c r="A7747"/>
    </row>
    <row r="7748" spans="1:1">
      <c r="A7748"/>
    </row>
    <row r="7749" spans="1:1">
      <c r="A7749"/>
    </row>
    <row r="7750" spans="1:1">
      <c r="A7750"/>
    </row>
    <row r="7751" spans="1:1">
      <c r="A7751"/>
    </row>
    <row r="7752" spans="1:1">
      <c r="A7752"/>
    </row>
    <row r="7753" spans="1:1">
      <c r="A7753"/>
    </row>
    <row r="7754" spans="1:1">
      <c r="A7754"/>
    </row>
    <row r="7755" spans="1:1">
      <c r="A7755"/>
    </row>
    <row r="7756" spans="1:1">
      <c r="A7756"/>
    </row>
    <row r="7757" spans="1:1">
      <c r="A7757"/>
    </row>
    <row r="7758" spans="1:1">
      <c r="A7758"/>
    </row>
    <row r="7759" spans="1:1">
      <c r="A7759"/>
    </row>
    <row r="7760" spans="1:1">
      <c r="A7760"/>
    </row>
    <row r="7761" spans="1:1">
      <c r="A7761"/>
    </row>
    <row r="7762" spans="1:1">
      <c r="A7762"/>
    </row>
    <row r="7763" spans="1:1">
      <c r="A7763"/>
    </row>
    <row r="7764" spans="1:1">
      <c r="A7764"/>
    </row>
    <row r="7765" spans="1:1">
      <c r="A7765"/>
    </row>
    <row r="7766" spans="1:1">
      <c r="A7766"/>
    </row>
    <row r="7767" spans="1:1">
      <c r="A7767"/>
    </row>
    <row r="7768" spans="1:1">
      <c r="A7768"/>
    </row>
    <row r="7769" spans="1:1">
      <c r="A7769"/>
    </row>
    <row r="7770" spans="1:1">
      <c r="A7770"/>
    </row>
    <row r="7771" spans="1:1">
      <c r="A7771"/>
    </row>
    <row r="7772" spans="1:1">
      <c r="A7772"/>
    </row>
    <row r="7773" spans="1:1">
      <c r="A7773"/>
    </row>
    <row r="7774" spans="1:1">
      <c r="A7774"/>
    </row>
    <row r="7775" spans="1:1">
      <c r="A7775"/>
    </row>
    <row r="7776" spans="1:1">
      <c r="A7776"/>
    </row>
    <row r="7777" spans="1:1">
      <c r="A7777"/>
    </row>
    <row r="7778" spans="1:1">
      <c r="A7778"/>
    </row>
    <row r="7779" spans="1:1">
      <c r="A7779"/>
    </row>
    <row r="7780" spans="1:1">
      <c r="A7780"/>
    </row>
    <row r="7781" spans="1:1">
      <c r="A7781"/>
    </row>
    <row r="7782" spans="1:1">
      <c r="A7782"/>
    </row>
    <row r="7783" spans="1:1">
      <c r="A7783"/>
    </row>
    <row r="7784" spans="1:1">
      <c r="A7784"/>
    </row>
    <row r="7785" spans="1:1">
      <c r="A7785"/>
    </row>
    <row r="7786" spans="1:1">
      <c r="A7786"/>
    </row>
    <row r="7787" spans="1:1">
      <c r="A7787"/>
    </row>
    <row r="7788" spans="1:1">
      <c r="A7788"/>
    </row>
    <row r="7789" spans="1:1">
      <c r="A7789"/>
    </row>
    <row r="7790" spans="1:1">
      <c r="A7790"/>
    </row>
    <row r="7791" spans="1:1">
      <c r="A7791"/>
    </row>
    <row r="7792" spans="1:1">
      <c r="A7792"/>
    </row>
    <row r="7793" spans="1:1">
      <c r="A7793"/>
    </row>
    <row r="7794" spans="1:1">
      <c r="A7794"/>
    </row>
    <row r="7795" spans="1:1">
      <c r="A7795"/>
    </row>
    <row r="7796" spans="1:1">
      <c r="A7796"/>
    </row>
    <row r="7797" spans="1:1">
      <c r="A7797"/>
    </row>
    <row r="7798" spans="1:1">
      <c r="A7798"/>
    </row>
    <row r="7799" spans="1:1">
      <c r="A7799"/>
    </row>
    <row r="7800" spans="1:1">
      <c r="A7800"/>
    </row>
    <row r="7801" spans="1:1">
      <c r="A7801"/>
    </row>
    <row r="7802" spans="1:1">
      <c r="A7802"/>
    </row>
    <row r="7803" spans="1:1">
      <c r="A7803"/>
    </row>
    <row r="7804" spans="1:1">
      <c r="A7804"/>
    </row>
    <row r="7805" spans="1:1">
      <c r="A7805"/>
    </row>
    <row r="7806" spans="1:1">
      <c r="A7806"/>
    </row>
    <row r="7807" spans="1:1">
      <c r="A7807"/>
    </row>
    <row r="7808" spans="1:1">
      <c r="A7808"/>
    </row>
    <row r="7809" spans="1:1">
      <c r="A7809"/>
    </row>
    <row r="7810" spans="1:1">
      <c r="A7810"/>
    </row>
    <row r="7811" spans="1:1">
      <c r="A7811"/>
    </row>
    <row r="7812" spans="1:1">
      <c r="A7812"/>
    </row>
    <row r="7813" spans="1:1">
      <c r="A7813"/>
    </row>
    <row r="7814" spans="1:1">
      <c r="A7814"/>
    </row>
    <row r="7815" spans="1:1">
      <c r="A7815"/>
    </row>
    <row r="7816" spans="1:1">
      <c r="A7816"/>
    </row>
    <row r="7817" spans="1:1">
      <c r="A7817"/>
    </row>
    <row r="7818" spans="1:1">
      <c r="A7818"/>
    </row>
    <row r="7819" spans="1:1">
      <c r="A7819"/>
    </row>
    <row r="7820" spans="1:1">
      <c r="A7820"/>
    </row>
    <row r="7821" spans="1:1">
      <c r="A7821"/>
    </row>
    <row r="7822" spans="1:1">
      <c r="A7822"/>
    </row>
    <row r="7823" spans="1:1">
      <c r="A7823"/>
    </row>
    <row r="7824" spans="1:1">
      <c r="A7824"/>
    </row>
    <row r="7825" spans="1:1">
      <c r="A7825"/>
    </row>
    <row r="7826" spans="1:1">
      <c r="A7826"/>
    </row>
    <row r="7827" spans="1:1">
      <c r="A7827"/>
    </row>
    <row r="7828" spans="1:1">
      <c r="A7828"/>
    </row>
    <row r="7829" spans="1:1">
      <c r="A7829"/>
    </row>
    <row r="7830" spans="1:1">
      <c r="A7830"/>
    </row>
    <row r="7831" spans="1:1">
      <c r="A7831"/>
    </row>
    <row r="7832" spans="1:1">
      <c r="A7832"/>
    </row>
    <row r="7833" spans="1:1">
      <c r="A7833"/>
    </row>
    <row r="7834" spans="1:1">
      <c r="A7834"/>
    </row>
    <row r="7835" spans="1:1">
      <c r="A7835"/>
    </row>
    <row r="7836" spans="1:1">
      <c r="A7836"/>
    </row>
    <row r="7837" spans="1:1">
      <c r="A7837"/>
    </row>
    <row r="7838" spans="1:1">
      <c r="A7838"/>
    </row>
    <row r="7839" spans="1:1">
      <c r="A7839"/>
    </row>
    <row r="7840" spans="1:1">
      <c r="A7840"/>
    </row>
    <row r="7841" spans="1:1">
      <c r="A7841"/>
    </row>
    <row r="7842" spans="1:1">
      <c r="A7842"/>
    </row>
    <row r="7843" spans="1:1">
      <c r="A7843"/>
    </row>
    <row r="7844" spans="1:1">
      <c r="A7844"/>
    </row>
    <row r="7845" spans="1:1">
      <c r="A7845"/>
    </row>
    <row r="7846" spans="1:1">
      <c r="A7846"/>
    </row>
    <row r="7847" spans="1:1">
      <c r="A7847"/>
    </row>
    <row r="7848" spans="1:1">
      <c r="A7848"/>
    </row>
    <row r="7849" spans="1:1">
      <c r="A7849"/>
    </row>
    <row r="7850" spans="1:1">
      <c r="A7850"/>
    </row>
    <row r="7851" spans="1:1">
      <c r="A7851"/>
    </row>
    <row r="7852" spans="1:1">
      <c r="A7852"/>
    </row>
    <row r="7853" spans="1:1">
      <c r="A7853"/>
    </row>
    <row r="7854" spans="1:1">
      <c r="A7854"/>
    </row>
    <row r="7855" spans="1:1">
      <c r="A7855"/>
    </row>
    <row r="7856" spans="1:1">
      <c r="A7856"/>
    </row>
    <row r="7857" spans="1:1">
      <c r="A7857"/>
    </row>
    <row r="7858" spans="1:1">
      <c r="A7858"/>
    </row>
    <row r="7859" spans="1:1">
      <c r="A7859"/>
    </row>
    <row r="7860" spans="1:1">
      <c r="A7860"/>
    </row>
    <row r="7861" spans="1:1">
      <c r="A7861"/>
    </row>
    <row r="7862" spans="1:1">
      <c r="A7862"/>
    </row>
    <row r="7863" spans="1:1">
      <c r="A7863"/>
    </row>
    <row r="7864" spans="1:1">
      <c r="A7864"/>
    </row>
    <row r="7865" spans="1:1">
      <c r="A7865"/>
    </row>
    <row r="7866" spans="1:1">
      <c r="A7866"/>
    </row>
    <row r="7867" spans="1:1">
      <c r="A7867"/>
    </row>
    <row r="7868" spans="1:1">
      <c r="A7868"/>
    </row>
    <row r="7869" spans="1:1">
      <c r="A7869"/>
    </row>
    <row r="7870" spans="1:1">
      <c r="A7870"/>
    </row>
    <row r="7871" spans="1:1">
      <c r="A7871"/>
    </row>
    <row r="7872" spans="1:1">
      <c r="A7872"/>
    </row>
    <row r="7873" spans="1:1">
      <c r="A7873"/>
    </row>
    <row r="7874" spans="1:1">
      <c r="A7874"/>
    </row>
    <row r="7875" spans="1:1">
      <c r="A7875"/>
    </row>
    <row r="7876" spans="1:1">
      <c r="A7876"/>
    </row>
    <row r="7877" spans="1:1">
      <c r="A7877"/>
    </row>
    <row r="7878" spans="1:1">
      <c r="A7878"/>
    </row>
    <row r="7879" spans="1:1">
      <c r="A7879"/>
    </row>
    <row r="7880" spans="1:1">
      <c r="A7880"/>
    </row>
    <row r="7881" spans="1:1">
      <c r="A7881"/>
    </row>
    <row r="7882" spans="1:1">
      <c r="A7882"/>
    </row>
    <row r="7883" spans="1:1">
      <c r="A7883"/>
    </row>
    <row r="7884" spans="1:1">
      <c r="A7884"/>
    </row>
    <row r="7885" spans="1:1">
      <c r="A7885"/>
    </row>
    <row r="7886" spans="1:1">
      <c r="A7886"/>
    </row>
    <row r="7887" spans="1:1">
      <c r="A7887"/>
    </row>
    <row r="7888" spans="1:1">
      <c r="A7888"/>
    </row>
    <row r="7889" spans="1:1">
      <c r="A7889"/>
    </row>
    <row r="7890" spans="1:1">
      <c r="A7890"/>
    </row>
    <row r="7891" spans="1:1">
      <c r="A7891"/>
    </row>
    <row r="7892" spans="1:1">
      <c r="A7892"/>
    </row>
    <row r="7893" spans="1:1">
      <c r="A7893"/>
    </row>
    <row r="7894" spans="1:1">
      <c r="A7894"/>
    </row>
    <row r="7895" spans="1:1">
      <c r="A7895"/>
    </row>
    <row r="7896" spans="1:1">
      <c r="A7896"/>
    </row>
    <row r="7897" spans="1:1">
      <c r="A7897"/>
    </row>
    <row r="7898" spans="1:1">
      <c r="A7898"/>
    </row>
    <row r="7899" spans="1:1">
      <c r="A7899"/>
    </row>
    <row r="7900" spans="1:1">
      <c r="A7900"/>
    </row>
    <row r="7901" spans="1:1">
      <c r="A7901"/>
    </row>
    <row r="7902" spans="1:1">
      <c r="A7902"/>
    </row>
    <row r="7903" spans="1:1">
      <c r="A7903"/>
    </row>
    <row r="7904" spans="1:1">
      <c r="A7904"/>
    </row>
    <row r="7905" spans="1:1">
      <c r="A7905"/>
    </row>
    <row r="7906" spans="1:1">
      <c r="A7906"/>
    </row>
    <row r="7907" spans="1:1">
      <c r="A7907"/>
    </row>
    <row r="7908" spans="1:1">
      <c r="A7908"/>
    </row>
    <row r="7909" spans="1:1">
      <c r="A7909"/>
    </row>
    <row r="7910" spans="1:1">
      <c r="A7910"/>
    </row>
    <row r="7911" spans="1:1">
      <c r="A7911"/>
    </row>
    <row r="7912" spans="1:1">
      <c r="A7912"/>
    </row>
    <row r="7913" spans="1:1">
      <c r="A7913"/>
    </row>
    <row r="7914" spans="1:1">
      <c r="A7914"/>
    </row>
    <row r="7915" spans="1:1">
      <c r="A7915"/>
    </row>
    <row r="7916" spans="1:1">
      <c r="A7916"/>
    </row>
    <row r="7917" spans="1:1">
      <c r="A7917"/>
    </row>
    <row r="7918" spans="1:1">
      <c r="A7918"/>
    </row>
    <row r="7919" spans="1:1">
      <c r="A7919"/>
    </row>
    <row r="7920" spans="1:1">
      <c r="A7920"/>
    </row>
    <row r="7921" spans="1:1">
      <c r="A7921"/>
    </row>
    <row r="7922" spans="1:1">
      <c r="A7922"/>
    </row>
    <row r="7923" spans="1:1">
      <c r="A7923"/>
    </row>
    <row r="7924" spans="1:1">
      <c r="A7924"/>
    </row>
    <row r="7925" spans="1:1">
      <c r="A7925"/>
    </row>
    <row r="7926" spans="1:1">
      <c r="A7926"/>
    </row>
    <row r="7927" spans="1:1">
      <c r="A7927"/>
    </row>
    <row r="7928" spans="1:1">
      <c r="A7928"/>
    </row>
    <row r="7929" spans="1:1">
      <c r="A7929"/>
    </row>
    <row r="7930" spans="1:1">
      <c r="A7930"/>
    </row>
    <row r="7931" spans="1:1">
      <c r="A7931"/>
    </row>
    <row r="7932" spans="1:1">
      <c r="A7932"/>
    </row>
    <row r="7933" spans="1:1">
      <c r="A7933"/>
    </row>
    <row r="7934" spans="1:1">
      <c r="A7934"/>
    </row>
    <row r="7935" spans="1:1">
      <c r="A7935"/>
    </row>
    <row r="7936" spans="1:1">
      <c r="A7936"/>
    </row>
    <row r="7937" spans="1:1">
      <c r="A7937"/>
    </row>
    <row r="7938" spans="1:1">
      <c r="A7938"/>
    </row>
    <row r="7939" spans="1:1">
      <c r="A7939"/>
    </row>
    <row r="7940" spans="1:1">
      <c r="A7940"/>
    </row>
    <row r="7941" spans="1:1">
      <c r="A7941"/>
    </row>
    <row r="7942" spans="1:1">
      <c r="A7942"/>
    </row>
    <row r="7943" spans="1:1">
      <c r="A7943"/>
    </row>
    <row r="7944" spans="1:1">
      <c r="A7944"/>
    </row>
    <row r="7945" spans="1:1">
      <c r="A7945"/>
    </row>
    <row r="7946" spans="1:1">
      <c r="A7946"/>
    </row>
    <row r="7947" spans="1:1">
      <c r="A7947"/>
    </row>
    <row r="7948" spans="1:1">
      <c r="A7948"/>
    </row>
    <row r="7949" spans="1:1">
      <c r="A7949"/>
    </row>
    <row r="7950" spans="1:1">
      <c r="A7950"/>
    </row>
    <row r="7951" spans="1:1">
      <c r="A7951"/>
    </row>
    <row r="7952" spans="1:1">
      <c r="A7952"/>
    </row>
    <row r="7953" spans="1:1">
      <c r="A7953"/>
    </row>
    <row r="7954" spans="1:1">
      <c r="A7954"/>
    </row>
    <row r="7955" spans="1:1">
      <c r="A7955"/>
    </row>
    <row r="7956" spans="1:1">
      <c r="A7956"/>
    </row>
    <row r="7957" spans="1:1">
      <c r="A7957"/>
    </row>
    <row r="7958" spans="1:1">
      <c r="A7958"/>
    </row>
    <row r="7959" spans="1:1">
      <c r="A7959"/>
    </row>
    <row r="7960" spans="1:1">
      <c r="A7960"/>
    </row>
    <row r="7961" spans="1:1">
      <c r="A7961"/>
    </row>
    <row r="7962" spans="1:1">
      <c r="A7962"/>
    </row>
    <row r="7963" spans="1:1">
      <c r="A7963"/>
    </row>
    <row r="7964" spans="1:1">
      <c r="A7964"/>
    </row>
    <row r="7965" spans="1:1">
      <c r="A7965"/>
    </row>
    <row r="7966" spans="1:1">
      <c r="A7966"/>
    </row>
    <row r="7967" spans="1:1">
      <c r="A7967"/>
    </row>
    <row r="7968" spans="1:1">
      <c r="A7968"/>
    </row>
    <row r="7969" spans="1:1">
      <c r="A7969"/>
    </row>
    <row r="7970" spans="1:1">
      <c r="A7970"/>
    </row>
    <row r="7971" spans="1:1">
      <c r="A7971"/>
    </row>
    <row r="7972" spans="1:1">
      <c r="A7972"/>
    </row>
    <row r="7973" spans="1:1">
      <c r="A7973"/>
    </row>
    <row r="7974" spans="1:1">
      <c r="A7974"/>
    </row>
    <row r="7975" spans="1:1">
      <c r="A7975"/>
    </row>
    <row r="7976" spans="1:1">
      <c r="A7976"/>
    </row>
    <row r="7977" spans="1:1">
      <c r="A7977"/>
    </row>
    <row r="7978" spans="1:1">
      <c r="A7978"/>
    </row>
    <row r="7979" spans="1:1">
      <c r="A7979"/>
    </row>
    <row r="7980" spans="1:1">
      <c r="A7980"/>
    </row>
    <row r="7981" spans="1:1">
      <c r="A7981"/>
    </row>
    <row r="7982" spans="1:1">
      <c r="A7982"/>
    </row>
    <row r="7983" spans="1:1">
      <c r="A7983"/>
    </row>
    <row r="7984" spans="1:1">
      <c r="A7984"/>
    </row>
    <row r="7985" spans="1:1">
      <c r="A7985"/>
    </row>
    <row r="7986" spans="1:1">
      <c r="A7986"/>
    </row>
    <row r="7987" spans="1:1">
      <c r="A7987"/>
    </row>
    <row r="7988" spans="1:1">
      <c r="A7988"/>
    </row>
    <row r="7989" spans="1:1">
      <c r="A7989"/>
    </row>
    <row r="7990" spans="1:1">
      <c r="A7990"/>
    </row>
    <row r="7991" spans="1:1">
      <c r="A7991"/>
    </row>
    <row r="7992" spans="1:1">
      <c r="A7992"/>
    </row>
    <row r="7993" spans="1:1">
      <c r="A7993"/>
    </row>
    <row r="7994" spans="1:1">
      <c r="A7994"/>
    </row>
    <row r="7995" spans="1:1">
      <c r="A7995"/>
    </row>
    <row r="7996" spans="1:1">
      <c r="A7996"/>
    </row>
    <row r="7997" spans="1:1">
      <c r="A7997"/>
    </row>
    <row r="7998" spans="1:1">
      <c r="A7998"/>
    </row>
    <row r="7999" spans="1:1">
      <c r="A7999"/>
    </row>
    <row r="8000" spans="1:1">
      <c r="A8000"/>
    </row>
    <row r="8001" spans="1:1">
      <c r="A8001"/>
    </row>
    <row r="8002" spans="1:1">
      <c r="A8002"/>
    </row>
    <row r="8003" spans="1:1">
      <c r="A8003"/>
    </row>
    <row r="8004" spans="1:1">
      <c r="A8004"/>
    </row>
    <row r="8005" spans="1:1">
      <c r="A8005"/>
    </row>
    <row r="8006" spans="1:1">
      <c r="A8006"/>
    </row>
    <row r="8007" spans="1:1">
      <c r="A8007"/>
    </row>
    <row r="8008" spans="1:1">
      <c r="A8008"/>
    </row>
    <row r="8009" spans="1:1">
      <c r="A8009"/>
    </row>
    <row r="8010" spans="1:1">
      <c r="A8010"/>
    </row>
    <row r="8011" spans="1:1">
      <c r="A8011"/>
    </row>
    <row r="8012" spans="1:1">
      <c r="A8012"/>
    </row>
    <row r="8013" spans="1:1">
      <c r="A8013"/>
    </row>
    <row r="8014" spans="1:1">
      <c r="A8014"/>
    </row>
    <row r="8015" spans="1:1">
      <c r="A8015"/>
    </row>
    <row r="8016" spans="1:1">
      <c r="A8016"/>
    </row>
    <row r="8017" spans="1:1">
      <c r="A8017"/>
    </row>
    <row r="8018" spans="1:1">
      <c r="A8018"/>
    </row>
    <row r="8019" spans="1:1">
      <c r="A8019"/>
    </row>
    <row r="8020" spans="1:1">
      <c r="A8020"/>
    </row>
    <row r="8021" spans="1:1">
      <c r="A8021"/>
    </row>
    <row r="8022" spans="1:1">
      <c r="A8022"/>
    </row>
    <row r="8023" spans="1:1">
      <c r="A8023"/>
    </row>
    <row r="8024" spans="1:1">
      <c r="A8024"/>
    </row>
    <row r="8025" spans="1:1">
      <c r="A8025"/>
    </row>
    <row r="8026" spans="1:1">
      <c r="A8026"/>
    </row>
    <row r="8027" spans="1:1">
      <c r="A8027"/>
    </row>
    <row r="8028" spans="1:1">
      <c r="A8028"/>
    </row>
    <row r="8029" spans="1:1">
      <c r="A8029"/>
    </row>
    <row r="8030" spans="1:1">
      <c r="A8030"/>
    </row>
    <row r="8031" spans="1:1">
      <c r="A8031"/>
    </row>
    <row r="8032" spans="1:1">
      <c r="A8032"/>
    </row>
    <row r="8033" spans="1:1">
      <c r="A8033"/>
    </row>
    <row r="8034" spans="1:1">
      <c r="A8034"/>
    </row>
    <row r="8035" spans="1:1">
      <c r="A8035"/>
    </row>
    <row r="8036" spans="1:1">
      <c r="A8036"/>
    </row>
    <row r="8037" spans="1:1">
      <c r="A8037"/>
    </row>
    <row r="8038" spans="1:1">
      <c r="A8038"/>
    </row>
    <row r="8039" spans="1:1">
      <c r="A8039"/>
    </row>
    <row r="8040" spans="1:1">
      <c r="A8040"/>
    </row>
    <row r="8041" spans="1:1">
      <c r="A8041"/>
    </row>
    <row r="8042" spans="1:1">
      <c r="A8042"/>
    </row>
    <row r="8043" spans="1:1">
      <c r="A8043"/>
    </row>
    <row r="8044" spans="1:1">
      <c r="A8044"/>
    </row>
    <row r="8045" spans="1:1">
      <c r="A8045"/>
    </row>
    <row r="8046" spans="1:1">
      <c r="A8046"/>
    </row>
    <row r="8047" spans="1:1">
      <c r="A8047"/>
    </row>
    <row r="8048" spans="1:1">
      <c r="A8048"/>
    </row>
    <row r="8049" spans="1:1">
      <c r="A8049"/>
    </row>
    <row r="8050" spans="1:1">
      <c r="A8050"/>
    </row>
    <row r="8051" spans="1:1">
      <c r="A8051"/>
    </row>
    <row r="8052" spans="1:1">
      <c r="A8052"/>
    </row>
    <row r="8053" spans="1:1">
      <c r="A8053"/>
    </row>
    <row r="8054" spans="1:1">
      <c r="A8054"/>
    </row>
    <row r="8055" spans="1:1">
      <c r="A8055"/>
    </row>
    <row r="8056" spans="1:1">
      <c r="A8056"/>
    </row>
    <row r="8057" spans="1:1">
      <c r="A8057"/>
    </row>
    <row r="8058" spans="1:1">
      <c r="A8058"/>
    </row>
    <row r="8059" spans="1:1">
      <c r="A8059"/>
    </row>
    <row r="8060" spans="1:1">
      <c r="A8060"/>
    </row>
    <row r="8061" spans="1:1">
      <c r="A8061"/>
    </row>
    <row r="8062" spans="1:1">
      <c r="A8062"/>
    </row>
    <row r="8063" spans="1:1">
      <c r="A8063"/>
    </row>
    <row r="8064" spans="1:1">
      <c r="A8064"/>
    </row>
    <row r="8065" spans="1:1">
      <c r="A8065"/>
    </row>
    <row r="8066" spans="1:1">
      <c r="A8066"/>
    </row>
    <row r="8067" spans="1:1">
      <c r="A8067"/>
    </row>
    <row r="8068" spans="1:1">
      <c r="A8068"/>
    </row>
    <row r="8069" spans="1:1">
      <c r="A8069"/>
    </row>
    <row r="8070" spans="1:1">
      <c r="A8070"/>
    </row>
    <row r="8071" spans="1:1">
      <c r="A8071"/>
    </row>
    <row r="8072" spans="1:1">
      <c r="A8072"/>
    </row>
    <row r="8073" spans="1:1">
      <c r="A8073"/>
    </row>
    <row r="8074" spans="1:1">
      <c r="A8074"/>
    </row>
    <row r="8075" spans="1:1">
      <c r="A8075"/>
    </row>
    <row r="8076" spans="1:1">
      <c r="A8076"/>
    </row>
    <row r="8077" spans="1:1">
      <c r="A8077"/>
    </row>
    <row r="8078" spans="1:1">
      <c r="A8078"/>
    </row>
    <row r="8079" spans="1:1">
      <c r="A8079"/>
    </row>
    <row r="8080" spans="1:1">
      <c r="A8080"/>
    </row>
    <row r="8081" spans="1:1">
      <c r="A8081"/>
    </row>
    <row r="8082" spans="1:1">
      <c r="A8082"/>
    </row>
    <row r="8083" spans="1:1">
      <c r="A8083"/>
    </row>
    <row r="8084" spans="1:1">
      <c r="A8084"/>
    </row>
    <row r="8085" spans="1:1">
      <c r="A8085"/>
    </row>
    <row r="8086" spans="1:1">
      <c r="A8086"/>
    </row>
    <row r="8087" spans="1:1">
      <c r="A8087"/>
    </row>
    <row r="8088" spans="1:1">
      <c r="A8088"/>
    </row>
    <row r="8089" spans="1:1">
      <c r="A8089"/>
    </row>
    <row r="8090" spans="1:1">
      <c r="A8090"/>
    </row>
    <row r="8091" spans="1:1">
      <c r="A8091"/>
    </row>
    <row r="8092" spans="1:1">
      <c r="A8092"/>
    </row>
    <row r="8093" spans="1:1">
      <c r="A8093"/>
    </row>
    <row r="8094" spans="1:1">
      <c r="A8094"/>
    </row>
    <row r="8095" spans="1:1">
      <c r="A8095"/>
    </row>
    <row r="8096" spans="1:1">
      <c r="A8096"/>
    </row>
    <row r="8097" spans="1:1">
      <c r="A8097"/>
    </row>
    <row r="8098" spans="1:1">
      <c r="A8098"/>
    </row>
    <row r="8099" spans="1:1">
      <c r="A8099"/>
    </row>
    <row r="8100" spans="1:1">
      <c r="A8100"/>
    </row>
    <row r="8101" spans="1:1">
      <c r="A8101"/>
    </row>
    <row r="8102" spans="1:1">
      <c r="A8102"/>
    </row>
    <row r="8103" spans="1:1">
      <c r="A8103"/>
    </row>
    <row r="8104" spans="1:1">
      <c r="A8104"/>
    </row>
    <row r="8105" spans="1:1">
      <c r="A8105"/>
    </row>
    <row r="8106" spans="1:1">
      <c r="A8106"/>
    </row>
    <row r="8107" spans="1:1">
      <c r="A8107"/>
    </row>
    <row r="8108" spans="1:1">
      <c r="A8108"/>
    </row>
    <row r="8109" spans="1:1">
      <c r="A8109"/>
    </row>
    <row r="8110" spans="1:1">
      <c r="A8110"/>
    </row>
    <row r="8111" spans="1:1">
      <c r="A8111"/>
    </row>
    <row r="8112" spans="1:1">
      <c r="A8112"/>
    </row>
    <row r="8113" spans="1:1">
      <c r="A8113"/>
    </row>
    <row r="8114" spans="1:1">
      <c r="A8114"/>
    </row>
    <row r="8115" spans="1:1">
      <c r="A8115"/>
    </row>
    <row r="8116" spans="1:1">
      <c r="A8116"/>
    </row>
    <row r="8117" spans="1:1">
      <c r="A8117"/>
    </row>
    <row r="8118" spans="1:1">
      <c r="A8118"/>
    </row>
    <row r="8119" spans="1:1">
      <c r="A8119"/>
    </row>
    <row r="8120" spans="1:1">
      <c r="A8120"/>
    </row>
    <row r="8121" spans="1:1">
      <c r="A8121"/>
    </row>
    <row r="8122" spans="1:1">
      <c r="A8122"/>
    </row>
    <row r="8123" spans="1:1">
      <c r="A8123"/>
    </row>
    <row r="8124" spans="1:1">
      <c r="A8124"/>
    </row>
    <row r="8125" spans="1:1">
      <c r="A8125"/>
    </row>
    <row r="8126" spans="1:1">
      <c r="A8126"/>
    </row>
    <row r="8127" spans="1:1">
      <c r="A8127"/>
    </row>
    <row r="8128" spans="1:1">
      <c r="A8128"/>
    </row>
    <row r="8129" spans="1:1">
      <c r="A8129"/>
    </row>
    <row r="8130" spans="1:1">
      <c r="A8130"/>
    </row>
    <row r="8131" spans="1:1">
      <c r="A8131"/>
    </row>
    <row r="8132" spans="1:1">
      <c r="A8132"/>
    </row>
    <row r="8133" spans="1:1">
      <c r="A8133"/>
    </row>
    <row r="8134" spans="1:1">
      <c r="A8134"/>
    </row>
    <row r="8135" spans="1:1">
      <c r="A8135"/>
    </row>
    <row r="8136" spans="1:1">
      <c r="A8136"/>
    </row>
    <row r="8137" spans="1:1">
      <c r="A8137"/>
    </row>
    <row r="8138" spans="1:1">
      <c r="A8138"/>
    </row>
    <row r="8139" spans="1:1">
      <c r="A8139"/>
    </row>
    <row r="8140" spans="1:1">
      <c r="A8140"/>
    </row>
    <row r="8141" spans="1:1">
      <c r="A8141"/>
    </row>
    <row r="8142" spans="1:1">
      <c r="A8142"/>
    </row>
    <row r="8143" spans="1:1">
      <c r="A8143"/>
    </row>
    <row r="8144" spans="1:1">
      <c r="A8144"/>
    </row>
    <row r="8145" spans="1:1">
      <c r="A8145"/>
    </row>
    <row r="8146" spans="1:1">
      <c r="A8146"/>
    </row>
    <row r="8147" spans="1:1">
      <c r="A8147"/>
    </row>
    <row r="8148" spans="1:1">
      <c r="A8148"/>
    </row>
    <row r="8149" spans="1:1">
      <c r="A8149"/>
    </row>
    <row r="8150" spans="1:1">
      <c r="A8150"/>
    </row>
    <row r="8151" spans="1:1">
      <c r="A8151"/>
    </row>
    <row r="8152" spans="1:1">
      <c r="A8152"/>
    </row>
    <row r="8153" spans="1:1">
      <c r="A8153"/>
    </row>
    <row r="8154" spans="1:1">
      <c r="A8154"/>
    </row>
    <row r="8155" spans="1:1">
      <c r="A8155"/>
    </row>
    <row r="8156" spans="1:1">
      <c r="A8156"/>
    </row>
    <row r="8157" spans="1:1">
      <c r="A8157"/>
    </row>
    <row r="8158" spans="1:1">
      <c r="A8158"/>
    </row>
    <row r="8159" spans="1:1">
      <c r="A8159"/>
    </row>
    <row r="8160" spans="1:1">
      <c r="A8160"/>
    </row>
    <row r="8161" spans="1:1">
      <c r="A8161"/>
    </row>
    <row r="8162" spans="1:1">
      <c r="A8162"/>
    </row>
    <row r="8163" spans="1:1">
      <c r="A8163"/>
    </row>
    <row r="8164" spans="1:1">
      <c r="A8164"/>
    </row>
    <row r="8165" spans="1:1">
      <c r="A8165"/>
    </row>
    <row r="8166" spans="1:1">
      <c r="A8166"/>
    </row>
    <row r="8167" spans="1:1">
      <c r="A8167"/>
    </row>
    <row r="8168" spans="1:1">
      <c r="A8168"/>
    </row>
    <row r="8169" spans="1:1">
      <c r="A8169"/>
    </row>
    <row r="8170" spans="1:1">
      <c r="A8170"/>
    </row>
    <row r="8171" spans="1:1">
      <c r="A8171"/>
    </row>
    <row r="8172" spans="1:1">
      <c r="A8172"/>
    </row>
    <row r="8173" spans="1:1">
      <c r="A8173"/>
    </row>
    <row r="8174" spans="1:1">
      <c r="A8174"/>
    </row>
    <row r="8175" spans="1:1">
      <c r="A8175"/>
    </row>
    <row r="8176" spans="1:1">
      <c r="A8176"/>
    </row>
    <row r="8177" spans="1:1">
      <c r="A8177"/>
    </row>
    <row r="8178" spans="1:1">
      <c r="A8178"/>
    </row>
    <row r="8179" spans="1:1">
      <c r="A8179"/>
    </row>
    <row r="8180" spans="1:1">
      <c r="A8180"/>
    </row>
    <row r="8181" spans="1:1">
      <c r="A8181"/>
    </row>
    <row r="8182" spans="1:1">
      <c r="A8182"/>
    </row>
    <row r="8183" spans="1:1">
      <c r="A8183"/>
    </row>
    <row r="8184" spans="1:1">
      <c r="A8184"/>
    </row>
    <row r="8185" spans="1:1">
      <c r="A8185"/>
    </row>
    <row r="8186" spans="1:1">
      <c r="A8186"/>
    </row>
    <row r="8187" spans="1:1">
      <c r="A8187"/>
    </row>
    <row r="8188" spans="1:1">
      <c r="A8188"/>
    </row>
    <row r="8189" spans="1:1">
      <c r="A8189"/>
    </row>
    <row r="8190" spans="1:1">
      <c r="A8190"/>
    </row>
    <row r="8191" spans="1:1">
      <c r="A8191"/>
    </row>
    <row r="8192" spans="1:1">
      <c r="A8192"/>
    </row>
    <row r="8193" spans="1:1">
      <c r="A8193"/>
    </row>
    <row r="8194" spans="1:1">
      <c r="A8194"/>
    </row>
    <row r="8195" spans="1:1">
      <c r="A8195"/>
    </row>
    <row r="8196" spans="1:1">
      <c r="A8196"/>
    </row>
    <row r="8197" spans="1:1">
      <c r="A8197"/>
    </row>
    <row r="8198" spans="1:1">
      <c r="A8198"/>
    </row>
    <row r="8199" spans="1:1">
      <c r="A8199"/>
    </row>
    <row r="8200" spans="1:1">
      <c r="A8200"/>
    </row>
    <row r="8201" spans="1:1">
      <c r="A8201"/>
    </row>
    <row r="8202" spans="1:1">
      <c r="A8202"/>
    </row>
    <row r="8203" spans="1:1">
      <c r="A8203"/>
    </row>
    <row r="8204" spans="1:1">
      <c r="A8204"/>
    </row>
    <row r="8205" spans="1:1">
      <c r="A8205"/>
    </row>
    <row r="8206" spans="1:1">
      <c r="A8206"/>
    </row>
    <row r="8207" spans="1:1">
      <c r="A8207"/>
    </row>
    <row r="8208" spans="1:1">
      <c r="A8208"/>
    </row>
    <row r="8209" spans="1:1">
      <c r="A8209"/>
    </row>
    <row r="8210" spans="1:1">
      <c r="A8210"/>
    </row>
    <row r="8211" spans="1:1">
      <c r="A8211"/>
    </row>
    <row r="8212" spans="1:1">
      <c r="A8212"/>
    </row>
    <row r="8213" spans="1:1">
      <c r="A8213"/>
    </row>
    <row r="8214" spans="1:1">
      <c r="A8214"/>
    </row>
    <row r="8215" spans="1:1">
      <c r="A8215"/>
    </row>
    <row r="8216" spans="1:1">
      <c r="A8216"/>
    </row>
    <row r="8217" spans="1:1">
      <c r="A8217"/>
    </row>
    <row r="8218" spans="1:1">
      <c r="A8218"/>
    </row>
    <row r="8219" spans="1:1">
      <c r="A8219"/>
    </row>
    <row r="8220" spans="1:1">
      <c r="A8220"/>
    </row>
    <row r="8221" spans="1:1">
      <c r="A8221"/>
    </row>
    <row r="8222" spans="1:1">
      <c r="A8222"/>
    </row>
    <row r="8223" spans="1:1">
      <c r="A8223"/>
    </row>
    <row r="8224" spans="1:1">
      <c r="A8224"/>
    </row>
    <row r="8225" spans="1:1">
      <c r="A8225"/>
    </row>
    <row r="8226" spans="1:1">
      <c r="A8226"/>
    </row>
    <row r="8227" spans="1:1">
      <c r="A8227"/>
    </row>
    <row r="8228" spans="1:1">
      <c r="A8228"/>
    </row>
    <row r="8229" spans="1:1">
      <c r="A8229"/>
    </row>
    <row r="8230" spans="1:1">
      <c r="A8230"/>
    </row>
    <row r="8231" spans="1:1">
      <c r="A8231"/>
    </row>
    <row r="8232" spans="1:1">
      <c r="A8232"/>
    </row>
    <row r="8233" spans="1:1">
      <c r="A8233"/>
    </row>
    <row r="8234" spans="1:1">
      <c r="A8234"/>
    </row>
    <row r="8235" spans="1:1">
      <c r="A8235"/>
    </row>
    <row r="8236" spans="1:1">
      <c r="A8236"/>
    </row>
    <row r="8237" spans="1:1">
      <c r="A8237"/>
    </row>
    <row r="8238" spans="1:1">
      <c r="A8238"/>
    </row>
    <row r="8239" spans="1:1">
      <c r="A8239"/>
    </row>
    <row r="8240" spans="1:1">
      <c r="A8240"/>
    </row>
    <row r="8241" spans="1:1">
      <c r="A8241"/>
    </row>
    <row r="8242" spans="1:1">
      <c r="A8242"/>
    </row>
    <row r="8243" spans="1:1">
      <c r="A8243"/>
    </row>
    <row r="8244" spans="1:1">
      <c r="A8244"/>
    </row>
    <row r="8245" spans="1:1">
      <c r="A8245"/>
    </row>
    <row r="8246" spans="1:1">
      <c r="A8246"/>
    </row>
    <row r="8247" spans="1:1">
      <c r="A8247"/>
    </row>
    <row r="8248" spans="1:1">
      <c r="A8248"/>
    </row>
    <row r="8249" spans="1:1">
      <c r="A8249"/>
    </row>
    <row r="8250" spans="1:1">
      <c r="A8250"/>
    </row>
    <row r="8251" spans="1:1">
      <c r="A8251"/>
    </row>
    <row r="8252" spans="1:1">
      <c r="A8252"/>
    </row>
    <row r="8253" spans="1:1">
      <c r="A8253"/>
    </row>
    <row r="8254" spans="1:1">
      <c r="A8254"/>
    </row>
    <row r="8255" spans="1:1">
      <c r="A8255"/>
    </row>
    <row r="8256" spans="1:1">
      <c r="A8256"/>
    </row>
    <row r="8257" spans="1:1">
      <c r="A8257"/>
    </row>
    <row r="8258" spans="1:1">
      <c r="A8258"/>
    </row>
    <row r="8259" spans="1:1">
      <c r="A8259"/>
    </row>
    <row r="8260" spans="1:1">
      <c r="A8260"/>
    </row>
    <row r="8261" spans="1:1">
      <c r="A8261"/>
    </row>
    <row r="8262" spans="1:1">
      <c r="A8262"/>
    </row>
    <row r="8263" spans="1:1">
      <c r="A8263"/>
    </row>
    <row r="8264" spans="1:1">
      <c r="A8264"/>
    </row>
    <row r="8265" spans="1:1">
      <c r="A8265"/>
    </row>
    <row r="8266" spans="1:1">
      <c r="A8266"/>
    </row>
    <row r="8267" spans="1:1">
      <c r="A8267"/>
    </row>
    <row r="8268" spans="1:1">
      <c r="A8268"/>
    </row>
    <row r="8269" spans="1:1">
      <c r="A8269"/>
    </row>
    <row r="8270" spans="1:1">
      <c r="A8270"/>
    </row>
    <row r="8271" spans="1:1">
      <c r="A8271"/>
    </row>
    <row r="8272" spans="1:1">
      <c r="A8272"/>
    </row>
    <row r="8273" spans="1:1">
      <c r="A8273"/>
    </row>
    <row r="8274" spans="1:1">
      <c r="A8274"/>
    </row>
    <row r="8275" spans="1:1">
      <c r="A8275"/>
    </row>
    <row r="8276" spans="1:1">
      <c r="A8276"/>
    </row>
    <row r="8277" spans="1:1">
      <c r="A8277"/>
    </row>
    <row r="8278" spans="1:1">
      <c r="A8278"/>
    </row>
    <row r="8279" spans="1:1">
      <c r="A8279"/>
    </row>
    <row r="8280" spans="1:1">
      <c r="A8280"/>
    </row>
    <row r="8281" spans="1:1">
      <c r="A8281"/>
    </row>
    <row r="8282" spans="1:1">
      <c r="A8282"/>
    </row>
    <row r="8283" spans="1:1">
      <c r="A8283"/>
    </row>
    <row r="8284" spans="1:1">
      <c r="A8284"/>
    </row>
    <row r="8285" spans="1:1">
      <c r="A8285"/>
    </row>
    <row r="8286" spans="1:1">
      <c r="A8286"/>
    </row>
    <row r="8287" spans="1:1">
      <c r="A8287"/>
    </row>
    <row r="8288" spans="1:1">
      <c r="A8288"/>
    </row>
    <row r="8289" spans="1:1">
      <c r="A8289"/>
    </row>
    <row r="8290" spans="1:1">
      <c r="A8290"/>
    </row>
    <row r="8291" spans="1:1">
      <c r="A8291"/>
    </row>
    <row r="8292" spans="1:1">
      <c r="A8292"/>
    </row>
    <row r="8293" spans="1:1">
      <c r="A8293"/>
    </row>
    <row r="8294" spans="1:1">
      <c r="A8294"/>
    </row>
    <row r="8295" spans="1:1">
      <c r="A8295"/>
    </row>
    <row r="8296" spans="1:1">
      <c r="A8296"/>
    </row>
    <row r="8297" spans="1:1">
      <c r="A8297"/>
    </row>
    <row r="8298" spans="1:1">
      <c r="A8298"/>
    </row>
    <row r="8299" spans="1:1">
      <c r="A8299"/>
    </row>
    <row r="8300" spans="1:1">
      <c r="A8300"/>
    </row>
    <row r="8301" spans="1:1">
      <c r="A8301"/>
    </row>
    <row r="8302" spans="1:1">
      <c r="A8302"/>
    </row>
    <row r="8303" spans="1:1">
      <c r="A8303"/>
    </row>
    <row r="8304" spans="1:1">
      <c r="A8304"/>
    </row>
    <row r="8305" spans="1:1">
      <c r="A8305"/>
    </row>
    <row r="8306" spans="1:1">
      <c r="A8306"/>
    </row>
    <row r="8307" spans="1:1">
      <c r="A8307"/>
    </row>
    <row r="8308" spans="1:1">
      <c r="A8308"/>
    </row>
    <row r="8309" spans="1:1">
      <c r="A8309"/>
    </row>
    <row r="8310" spans="1:1">
      <c r="A8310"/>
    </row>
    <row r="8311" spans="1:1">
      <c r="A8311"/>
    </row>
    <row r="8312" spans="1:1">
      <c r="A8312"/>
    </row>
    <row r="8313" spans="1:1">
      <c r="A8313"/>
    </row>
    <row r="8314" spans="1:1">
      <c r="A8314"/>
    </row>
    <row r="8315" spans="1:1">
      <c r="A8315"/>
    </row>
    <row r="8316" spans="1:1">
      <c r="A8316"/>
    </row>
    <row r="8317" spans="1:1">
      <c r="A8317"/>
    </row>
    <row r="8318" spans="1:1">
      <c r="A8318"/>
    </row>
    <row r="8319" spans="1:1">
      <c r="A8319"/>
    </row>
    <row r="8320" spans="1:1">
      <c r="A8320"/>
    </row>
    <row r="8321" spans="1:1">
      <c r="A8321"/>
    </row>
    <row r="8322" spans="1:1">
      <c r="A8322"/>
    </row>
    <row r="8323" spans="1:1">
      <c r="A8323"/>
    </row>
    <row r="8324" spans="1:1">
      <c r="A8324"/>
    </row>
    <row r="8325" spans="1:1">
      <c r="A8325"/>
    </row>
    <row r="8326" spans="1:1">
      <c r="A8326"/>
    </row>
    <row r="8327" spans="1:1">
      <c r="A8327"/>
    </row>
    <row r="8328" spans="1:1">
      <c r="A8328"/>
    </row>
    <row r="8329" spans="1:1">
      <c r="A8329"/>
    </row>
    <row r="8330" spans="1:1">
      <c r="A8330"/>
    </row>
    <row r="8331" spans="1:1">
      <c r="A8331"/>
    </row>
    <row r="8332" spans="1:1">
      <c r="A8332"/>
    </row>
    <row r="8333" spans="1:1">
      <c r="A8333"/>
    </row>
    <row r="8334" spans="1:1">
      <c r="A8334"/>
    </row>
    <row r="8335" spans="1:1">
      <c r="A8335"/>
    </row>
    <row r="8336" spans="1:1">
      <c r="A8336"/>
    </row>
    <row r="8337" spans="1:1">
      <c r="A8337"/>
    </row>
    <row r="8338" spans="1:1">
      <c r="A8338"/>
    </row>
    <row r="8339" spans="1:1">
      <c r="A8339"/>
    </row>
    <row r="8340" spans="1:1">
      <c r="A8340"/>
    </row>
    <row r="8341" spans="1:1">
      <c r="A8341"/>
    </row>
    <row r="8342" spans="1:1">
      <c r="A8342"/>
    </row>
    <row r="8343" spans="1:1">
      <c r="A8343"/>
    </row>
    <row r="8344" spans="1:1">
      <c r="A8344"/>
    </row>
    <row r="8345" spans="1:1">
      <c r="A8345"/>
    </row>
    <row r="8346" spans="1:1">
      <c r="A8346"/>
    </row>
    <row r="8347" spans="1:1">
      <c r="A8347"/>
    </row>
    <row r="8348" spans="1:1">
      <c r="A8348"/>
    </row>
    <row r="8349" spans="1:1">
      <c r="A8349"/>
    </row>
    <row r="8350" spans="1:1">
      <c r="A8350"/>
    </row>
    <row r="8351" spans="1:1">
      <c r="A8351"/>
    </row>
    <row r="8352" spans="1:1">
      <c r="A8352"/>
    </row>
    <row r="8353" spans="1:1">
      <c r="A8353"/>
    </row>
    <row r="8354" spans="1:1">
      <c r="A8354"/>
    </row>
    <row r="8355" spans="1:1">
      <c r="A8355"/>
    </row>
    <row r="8356" spans="1:1">
      <c r="A8356"/>
    </row>
    <row r="8357" spans="1:1">
      <c r="A8357"/>
    </row>
    <row r="8358" spans="1:1">
      <c r="A8358"/>
    </row>
    <row r="8359" spans="1:1">
      <c r="A8359"/>
    </row>
    <row r="8360" spans="1:1">
      <c r="A8360"/>
    </row>
    <row r="8361" spans="1:1">
      <c r="A8361"/>
    </row>
    <row r="8362" spans="1:1">
      <c r="A8362"/>
    </row>
    <row r="8363" spans="1:1">
      <c r="A8363"/>
    </row>
    <row r="8364" spans="1:1">
      <c r="A8364"/>
    </row>
    <row r="8365" spans="1:1">
      <c r="A8365"/>
    </row>
    <row r="8366" spans="1:1">
      <c r="A8366"/>
    </row>
    <row r="8367" spans="1:1">
      <c r="A8367"/>
    </row>
    <row r="8368" spans="1:1">
      <c r="A8368"/>
    </row>
    <row r="8369" spans="1:1">
      <c r="A8369"/>
    </row>
    <row r="8370" spans="1:1">
      <c r="A8370"/>
    </row>
    <row r="8371" spans="1:1">
      <c r="A8371"/>
    </row>
    <row r="8372" spans="1:1">
      <c r="A8372"/>
    </row>
    <row r="8373" spans="1:1">
      <c r="A8373"/>
    </row>
    <row r="8374" spans="1:1">
      <c r="A8374"/>
    </row>
    <row r="8375" spans="1:1">
      <c r="A8375"/>
    </row>
    <row r="8376" spans="1:1">
      <c r="A8376"/>
    </row>
    <row r="8377" spans="1:1">
      <c r="A8377"/>
    </row>
    <row r="8378" spans="1:1">
      <c r="A8378"/>
    </row>
    <row r="8379" spans="1:1">
      <c r="A8379"/>
    </row>
    <row r="8380" spans="1:1">
      <c r="A8380"/>
    </row>
    <row r="8381" spans="1:1">
      <c r="A8381"/>
    </row>
    <row r="8382" spans="1:1">
      <c r="A8382"/>
    </row>
    <row r="8383" spans="1:1">
      <c r="A8383"/>
    </row>
    <row r="8384" spans="1:1">
      <c r="A8384"/>
    </row>
    <row r="8385" spans="1:1">
      <c r="A8385"/>
    </row>
    <row r="8386" spans="1:1">
      <c r="A8386"/>
    </row>
    <row r="8387" spans="1:1">
      <c r="A8387"/>
    </row>
    <row r="8388" spans="1:1">
      <c r="A8388"/>
    </row>
    <row r="8389" spans="1:1">
      <c r="A8389"/>
    </row>
    <row r="8390" spans="1:1">
      <c r="A8390"/>
    </row>
    <row r="8391" spans="1:1">
      <c r="A8391"/>
    </row>
    <row r="8392" spans="1:1">
      <c r="A8392"/>
    </row>
    <row r="8393" spans="1:1">
      <c r="A8393"/>
    </row>
    <row r="8394" spans="1:1">
      <c r="A8394"/>
    </row>
    <row r="8395" spans="1:1">
      <c r="A8395"/>
    </row>
    <row r="8396" spans="1:1">
      <c r="A8396"/>
    </row>
    <row r="8397" spans="1:1">
      <c r="A8397"/>
    </row>
    <row r="8398" spans="1:1">
      <c r="A8398"/>
    </row>
    <row r="8399" spans="1:1">
      <c r="A8399"/>
    </row>
    <row r="8400" spans="1:1">
      <c r="A8400"/>
    </row>
    <row r="8401" spans="1:1">
      <c r="A8401"/>
    </row>
    <row r="8402" spans="1:1">
      <c r="A8402"/>
    </row>
    <row r="8403" spans="1:1">
      <c r="A8403"/>
    </row>
    <row r="8404" spans="1:1">
      <c r="A8404"/>
    </row>
    <row r="8405" spans="1:1">
      <c r="A8405"/>
    </row>
    <row r="8406" spans="1:1">
      <c r="A8406"/>
    </row>
    <row r="8407" spans="1:1">
      <c r="A8407"/>
    </row>
    <row r="8408" spans="1:1">
      <c r="A8408"/>
    </row>
    <row r="8409" spans="1:1">
      <c r="A8409"/>
    </row>
    <row r="8410" spans="1:1">
      <c r="A8410"/>
    </row>
    <row r="8411" spans="1:1">
      <c r="A8411"/>
    </row>
    <row r="8412" spans="1:1">
      <c r="A8412"/>
    </row>
    <row r="8413" spans="1:1">
      <c r="A8413"/>
    </row>
    <row r="8414" spans="1:1">
      <c r="A8414"/>
    </row>
    <row r="8415" spans="1:1">
      <c r="A8415"/>
    </row>
    <row r="8416" spans="1:1">
      <c r="A8416"/>
    </row>
    <row r="8417" spans="1:1">
      <c r="A8417"/>
    </row>
    <row r="8418" spans="1:1">
      <c r="A8418"/>
    </row>
    <row r="8419" spans="1:1">
      <c r="A8419"/>
    </row>
    <row r="8420" spans="1:1">
      <c r="A8420"/>
    </row>
    <row r="8421" spans="1:1">
      <c r="A8421"/>
    </row>
    <row r="8422" spans="1:1">
      <c r="A8422"/>
    </row>
    <row r="8423" spans="1:1">
      <c r="A8423"/>
    </row>
    <row r="8424" spans="1:1">
      <c r="A8424"/>
    </row>
    <row r="8425" spans="1:1">
      <c r="A8425"/>
    </row>
    <row r="8426" spans="1:1">
      <c r="A8426"/>
    </row>
    <row r="8427" spans="1:1">
      <c r="A8427"/>
    </row>
    <row r="8428" spans="1:1">
      <c r="A8428"/>
    </row>
    <row r="8429" spans="1:1">
      <c r="A8429"/>
    </row>
    <row r="8430" spans="1:1">
      <c r="A8430"/>
    </row>
    <row r="8431" spans="1:1">
      <c r="A8431"/>
    </row>
    <row r="8432" spans="1:1">
      <c r="A8432"/>
    </row>
    <row r="8433" spans="1:1">
      <c r="A8433"/>
    </row>
    <row r="8434" spans="1:1">
      <c r="A8434"/>
    </row>
    <row r="8435" spans="1:1">
      <c r="A8435"/>
    </row>
    <row r="8436" spans="1:1">
      <c r="A8436"/>
    </row>
    <row r="8437" spans="1:1">
      <c r="A8437"/>
    </row>
    <row r="8438" spans="1:1">
      <c r="A8438"/>
    </row>
    <row r="8439" spans="1:1">
      <c r="A8439"/>
    </row>
    <row r="8440" spans="1:1">
      <c r="A8440"/>
    </row>
    <row r="8441" spans="1:1">
      <c r="A8441"/>
    </row>
    <row r="8442" spans="1:1">
      <c r="A8442"/>
    </row>
    <row r="8443" spans="1:1">
      <c r="A8443"/>
    </row>
    <row r="8444" spans="1:1">
      <c r="A8444"/>
    </row>
    <row r="8445" spans="1:1">
      <c r="A8445"/>
    </row>
    <row r="8446" spans="1:1">
      <c r="A8446"/>
    </row>
    <row r="8447" spans="1:1">
      <c r="A8447"/>
    </row>
    <row r="8448" spans="1:1">
      <c r="A8448"/>
    </row>
    <row r="8449" spans="1:1">
      <c r="A8449"/>
    </row>
    <row r="8450" spans="1:1">
      <c r="A8450"/>
    </row>
    <row r="8451" spans="1:1">
      <c r="A8451"/>
    </row>
    <row r="8452" spans="1:1">
      <c r="A8452"/>
    </row>
    <row r="8453" spans="1:1">
      <c r="A8453"/>
    </row>
    <row r="8454" spans="1:1">
      <c r="A8454"/>
    </row>
    <row r="8455" spans="1:1">
      <c r="A8455"/>
    </row>
    <row r="8456" spans="1:1">
      <c r="A8456"/>
    </row>
    <row r="8457" spans="1:1">
      <c r="A8457"/>
    </row>
    <row r="8458" spans="1:1">
      <c r="A8458"/>
    </row>
    <row r="8459" spans="1:1">
      <c r="A8459"/>
    </row>
    <row r="8460" spans="1:1">
      <c r="A8460"/>
    </row>
    <row r="8461" spans="1:1">
      <c r="A8461"/>
    </row>
    <row r="8462" spans="1:1">
      <c r="A8462"/>
    </row>
    <row r="8463" spans="1:1">
      <c r="A8463"/>
    </row>
    <row r="8464" spans="1:1">
      <c r="A8464"/>
    </row>
    <row r="8465" spans="1:1">
      <c r="A8465"/>
    </row>
    <row r="8466" spans="1:1">
      <c r="A8466"/>
    </row>
    <row r="8467" spans="1:1">
      <c r="A8467"/>
    </row>
    <row r="8468" spans="1:1">
      <c r="A8468"/>
    </row>
    <row r="8469" spans="1:1">
      <c r="A8469"/>
    </row>
    <row r="8470" spans="1:1">
      <c r="A8470"/>
    </row>
    <row r="8471" spans="1:1">
      <c r="A8471"/>
    </row>
    <row r="8472" spans="1:1">
      <c r="A8472"/>
    </row>
    <row r="8473" spans="1:1">
      <c r="A8473"/>
    </row>
    <row r="8474" spans="1:1">
      <c r="A8474"/>
    </row>
    <row r="8475" spans="1:1">
      <c r="A8475"/>
    </row>
    <row r="8476" spans="1:1">
      <c r="A8476"/>
    </row>
    <row r="8477" spans="1:1">
      <c r="A8477"/>
    </row>
    <row r="8478" spans="1:1">
      <c r="A8478"/>
    </row>
    <row r="8479" spans="1:1">
      <c r="A8479"/>
    </row>
    <row r="8480" spans="1:1">
      <c r="A8480"/>
    </row>
    <row r="8481" spans="1:1">
      <c r="A8481"/>
    </row>
    <row r="8482" spans="1:1">
      <c r="A8482"/>
    </row>
    <row r="8483" spans="1:1">
      <c r="A8483"/>
    </row>
    <row r="8484" spans="1:1">
      <c r="A8484"/>
    </row>
    <row r="8485" spans="1:1">
      <c r="A8485"/>
    </row>
    <row r="8486" spans="1:1">
      <c r="A8486"/>
    </row>
    <row r="8487" spans="1:1">
      <c r="A8487"/>
    </row>
    <row r="8488" spans="1:1">
      <c r="A8488"/>
    </row>
    <row r="8489" spans="1:1">
      <c r="A8489"/>
    </row>
    <row r="8490" spans="1:1">
      <c r="A8490"/>
    </row>
    <row r="8491" spans="1:1">
      <c r="A8491"/>
    </row>
    <row r="8492" spans="1:1">
      <c r="A8492"/>
    </row>
    <row r="8493" spans="1:1">
      <c r="A8493"/>
    </row>
    <row r="8494" spans="1:1">
      <c r="A8494"/>
    </row>
    <row r="8495" spans="1:1">
      <c r="A8495"/>
    </row>
    <row r="8496" spans="1:1">
      <c r="A8496"/>
    </row>
    <row r="8497" spans="1:1">
      <c r="A8497"/>
    </row>
    <row r="8498" spans="1:1">
      <c r="A8498"/>
    </row>
    <row r="8499" spans="1:1">
      <c r="A8499"/>
    </row>
    <row r="8500" spans="1:1">
      <c r="A8500"/>
    </row>
    <row r="8501" spans="1:1">
      <c r="A8501"/>
    </row>
    <row r="8502" spans="1:1">
      <c r="A8502"/>
    </row>
    <row r="8503" spans="1:1">
      <c r="A8503"/>
    </row>
    <row r="8504" spans="1:1">
      <c r="A8504"/>
    </row>
    <row r="8505" spans="1:1">
      <c r="A8505"/>
    </row>
    <row r="8506" spans="1:1">
      <c r="A8506"/>
    </row>
    <row r="8507" spans="1:1">
      <c r="A8507"/>
    </row>
    <row r="8508" spans="1:1">
      <c r="A8508"/>
    </row>
    <row r="8509" spans="1:1">
      <c r="A8509"/>
    </row>
    <row r="8510" spans="1:1">
      <c r="A8510"/>
    </row>
    <row r="8511" spans="1:1">
      <c r="A8511"/>
    </row>
    <row r="8512" spans="1:1">
      <c r="A8512"/>
    </row>
    <row r="8513" spans="1:1">
      <c r="A8513"/>
    </row>
    <row r="8514" spans="1:1">
      <c r="A8514"/>
    </row>
    <row r="8515" spans="1:1">
      <c r="A8515"/>
    </row>
    <row r="8516" spans="1:1">
      <c r="A8516"/>
    </row>
    <row r="8517" spans="1:1">
      <c r="A8517"/>
    </row>
    <row r="8518" spans="1:1">
      <c r="A8518"/>
    </row>
    <row r="8519" spans="1:1">
      <c r="A8519"/>
    </row>
    <row r="8520" spans="1:1">
      <c r="A8520"/>
    </row>
    <row r="8521" spans="1:1">
      <c r="A8521"/>
    </row>
    <row r="8522" spans="1:1">
      <c r="A8522"/>
    </row>
    <row r="8523" spans="1:1">
      <c r="A8523"/>
    </row>
    <row r="8524" spans="1:1">
      <c r="A8524"/>
    </row>
    <row r="8525" spans="1:1">
      <c r="A8525"/>
    </row>
    <row r="8526" spans="1:1">
      <c r="A8526"/>
    </row>
    <row r="8527" spans="1:1">
      <c r="A8527"/>
    </row>
    <row r="8528" spans="1:1">
      <c r="A8528"/>
    </row>
    <row r="8529" spans="1:1">
      <c r="A8529"/>
    </row>
    <row r="8530" spans="1:1">
      <c r="A8530"/>
    </row>
    <row r="8531" spans="1:1">
      <c r="A8531"/>
    </row>
    <row r="8532" spans="1:1">
      <c r="A8532"/>
    </row>
    <row r="8533" spans="1:1">
      <c r="A8533"/>
    </row>
    <row r="8534" spans="1:1">
      <c r="A8534"/>
    </row>
    <row r="8535" spans="1:1">
      <c r="A8535"/>
    </row>
    <row r="8536" spans="1:1">
      <c r="A8536"/>
    </row>
    <row r="8537" spans="1:1">
      <c r="A8537"/>
    </row>
    <row r="8538" spans="1:1">
      <c r="A8538"/>
    </row>
    <row r="8539" spans="1:1">
      <c r="A8539"/>
    </row>
    <row r="8540" spans="1:1">
      <c r="A8540"/>
    </row>
    <row r="8541" spans="1:1">
      <c r="A8541"/>
    </row>
    <row r="8542" spans="1:1">
      <c r="A8542"/>
    </row>
    <row r="8543" spans="1:1">
      <c r="A8543"/>
    </row>
    <row r="8544" spans="1:1">
      <c r="A8544"/>
    </row>
    <row r="8545" spans="1:1">
      <c r="A8545"/>
    </row>
    <row r="8546" spans="1:1">
      <c r="A8546"/>
    </row>
    <row r="8547" spans="1:1">
      <c r="A8547"/>
    </row>
    <row r="8548" spans="1:1">
      <c r="A8548"/>
    </row>
    <row r="8549" spans="1:1">
      <c r="A8549"/>
    </row>
    <row r="8550" spans="1:1">
      <c r="A8550"/>
    </row>
    <row r="8551" spans="1:1">
      <c r="A8551"/>
    </row>
    <row r="8552" spans="1:1">
      <c r="A8552"/>
    </row>
    <row r="8553" spans="1:1">
      <c r="A8553"/>
    </row>
    <row r="8554" spans="1:1">
      <c r="A8554"/>
    </row>
    <row r="8555" spans="1:1">
      <c r="A8555"/>
    </row>
    <row r="8556" spans="1:1">
      <c r="A8556"/>
    </row>
    <row r="8557" spans="1:1">
      <c r="A8557"/>
    </row>
    <row r="8558" spans="1:1">
      <c r="A8558"/>
    </row>
    <row r="8559" spans="1:1">
      <c r="A8559"/>
    </row>
    <row r="8560" spans="1:1">
      <c r="A8560"/>
    </row>
    <row r="8561" spans="1:1">
      <c r="A8561"/>
    </row>
    <row r="8562" spans="1:1">
      <c r="A8562"/>
    </row>
    <row r="8563" spans="1:1">
      <c r="A8563"/>
    </row>
    <row r="8564" spans="1:1">
      <c r="A8564"/>
    </row>
    <row r="8565" spans="1:1">
      <c r="A8565"/>
    </row>
    <row r="8566" spans="1:1">
      <c r="A8566"/>
    </row>
    <row r="8567" spans="1:1">
      <c r="A8567"/>
    </row>
    <row r="8568" spans="1:1">
      <c r="A8568"/>
    </row>
    <row r="8569" spans="1:1">
      <c r="A8569"/>
    </row>
    <row r="8570" spans="1:1">
      <c r="A8570"/>
    </row>
    <row r="8571" spans="1:1">
      <c r="A8571"/>
    </row>
    <row r="8572" spans="1:1">
      <c r="A8572"/>
    </row>
    <row r="8573" spans="1:1">
      <c r="A8573"/>
    </row>
    <row r="8574" spans="1:1">
      <c r="A8574"/>
    </row>
    <row r="8575" spans="1:1">
      <c r="A8575"/>
    </row>
    <row r="8576" spans="1:1">
      <c r="A8576"/>
    </row>
    <row r="8577" spans="1:1">
      <c r="A8577"/>
    </row>
    <row r="8578" spans="1:1">
      <c r="A8578"/>
    </row>
    <row r="8579" spans="1:1">
      <c r="A8579"/>
    </row>
    <row r="8580" spans="1:1">
      <c r="A8580"/>
    </row>
    <row r="8581" spans="1:1">
      <c r="A8581"/>
    </row>
    <row r="8582" spans="1:1">
      <c r="A8582"/>
    </row>
    <row r="8583" spans="1:1">
      <c r="A8583"/>
    </row>
    <row r="8584" spans="1:1">
      <c r="A8584"/>
    </row>
    <row r="8585" spans="1:1">
      <c r="A8585"/>
    </row>
    <row r="8586" spans="1:1">
      <c r="A8586"/>
    </row>
    <row r="8587" spans="1:1">
      <c r="A8587"/>
    </row>
    <row r="8588" spans="1:1">
      <c r="A8588"/>
    </row>
    <row r="8589" spans="1:1">
      <c r="A8589"/>
    </row>
    <row r="8590" spans="1:1">
      <c r="A8590"/>
    </row>
    <row r="8591" spans="1:1">
      <c r="A8591"/>
    </row>
    <row r="8592" spans="1:1">
      <c r="A8592"/>
    </row>
    <row r="8593" spans="1:1">
      <c r="A8593"/>
    </row>
    <row r="8594" spans="1:1">
      <c r="A8594"/>
    </row>
    <row r="8595" spans="1:1">
      <c r="A8595"/>
    </row>
    <row r="8596" spans="1:1">
      <c r="A8596"/>
    </row>
    <row r="8597" spans="1:1">
      <c r="A8597"/>
    </row>
    <row r="8598" spans="1:1">
      <c r="A8598"/>
    </row>
    <row r="8599" spans="1:1">
      <c r="A8599"/>
    </row>
    <row r="8600" spans="1:1">
      <c r="A8600"/>
    </row>
    <row r="8601" spans="1:1">
      <c r="A8601"/>
    </row>
    <row r="8602" spans="1:1">
      <c r="A8602"/>
    </row>
    <row r="8603" spans="1:1">
      <c r="A8603"/>
    </row>
    <row r="8604" spans="1:1">
      <c r="A8604"/>
    </row>
    <row r="8605" spans="1:1">
      <c r="A8605"/>
    </row>
    <row r="8606" spans="1:1">
      <c r="A8606"/>
    </row>
    <row r="8607" spans="1:1">
      <c r="A8607"/>
    </row>
    <row r="8608" spans="1:1">
      <c r="A8608"/>
    </row>
    <row r="8609" spans="1:1">
      <c r="A8609"/>
    </row>
    <row r="8610" spans="1:1">
      <c r="A8610"/>
    </row>
    <row r="8611" spans="1:1">
      <c r="A8611"/>
    </row>
    <row r="8612" spans="1:1">
      <c r="A8612"/>
    </row>
    <row r="8613" spans="1:1">
      <c r="A8613"/>
    </row>
    <row r="8614" spans="1:1">
      <c r="A8614"/>
    </row>
    <row r="8615" spans="1:1">
      <c r="A8615"/>
    </row>
    <row r="8616" spans="1:1">
      <c r="A8616"/>
    </row>
    <row r="8617" spans="1:1">
      <c r="A8617"/>
    </row>
    <row r="8618" spans="1:1">
      <c r="A8618"/>
    </row>
    <row r="8619" spans="1:1">
      <c r="A8619"/>
    </row>
    <row r="8620" spans="1:1">
      <c r="A8620"/>
    </row>
    <row r="8621" spans="1:1">
      <c r="A8621"/>
    </row>
    <row r="8622" spans="1:1">
      <c r="A8622"/>
    </row>
    <row r="8623" spans="1:1">
      <c r="A8623"/>
    </row>
    <row r="8624" spans="1:1">
      <c r="A8624"/>
    </row>
    <row r="8625" spans="1:1">
      <c r="A8625"/>
    </row>
    <row r="8626" spans="1:1">
      <c r="A8626"/>
    </row>
    <row r="8627" spans="1:1">
      <c r="A8627"/>
    </row>
    <row r="8628" spans="1:1">
      <c r="A8628"/>
    </row>
    <row r="8629" spans="1:1">
      <c r="A8629"/>
    </row>
    <row r="8630" spans="1:1">
      <c r="A8630"/>
    </row>
    <row r="8631" spans="1:1">
      <c r="A8631"/>
    </row>
    <row r="8632" spans="1:1">
      <c r="A8632"/>
    </row>
    <row r="8633" spans="1:1">
      <c r="A8633"/>
    </row>
    <row r="8634" spans="1:1">
      <c r="A8634"/>
    </row>
    <row r="8635" spans="1:1">
      <c r="A8635"/>
    </row>
    <row r="8636" spans="1:1">
      <c r="A8636"/>
    </row>
    <row r="8637" spans="1:1">
      <c r="A8637"/>
    </row>
    <row r="8638" spans="1:1">
      <c r="A8638"/>
    </row>
    <row r="8639" spans="1:1">
      <c r="A8639"/>
    </row>
    <row r="8640" spans="1:1">
      <c r="A8640"/>
    </row>
    <row r="8641" spans="1:1">
      <c r="A8641"/>
    </row>
    <row r="8642" spans="1:1">
      <c r="A8642"/>
    </row>
    <row r="8643" spans="1:1">
      <c r="A8643"/>
    </row>
    <row r="8644" spans="1:1">
      <c r="A8644"/>
    </row>
    <row r="8645" spans="1:1">
      <c r="A8645"/>
    </row>
    <row r="8646" spans="1:1">
      <c r="A8646"/>
    </row>
    <row r="8647" spans="1:1">
      <c r="A8647"/>
    </row>
    <row r="8648" spans="1:1">
      <c r="A8648"/>
    </row>
    <row r="8649" spans="1:1">
      <c r="A8649"/>
    </row>
    <row r="8650" spans="1:1">
      <c r="A8650"/>
    </row>
    <row r="8651" spans="1:1">
      <c r="A8651"/>
    </row>
    <row r="8652" spans="1:1">
      <c r="A8652"/>
    </row>
    <row r="8653" spans="1:1">
      <c r="A8653"/>
    </row>
    <row r="8654" spans="1:1">
      <c r="A8654"/>
    </row>
    <row r="8655" spans="1:1">
      <c r="A8655"/>
    </row>
    <row r="8656" spans="1:1">
      <c r="A8656"/>
    </row>
    <row r="8657" spans="1:1">
      <c r="A8657"/>
    </row>
    <row r="8658" spans="1:1">
      <c r="A8658"/>
    </row>
    <row r="8659" spans="1:1">
      <c r="A8659"/>
    </row>
    <row r="8660" spans="1:1">
      <c r="A8660"/>
    </row>
    <row r="8661" spans="1:1">
      <c r="A8661"/>
    </row>
    <row r="8662" spans="1:1">
      <c r="A8662"/>
    </row>
    <row r="8663" spans="1:1">
      <c r="A8663"/>
    </row>
    <row r="8664" spans="1:1">
      <c r="A8664"/>
    </row>
    <row r="8665" spans="1:1">
      <c r="A8665"/>
    </row>
    <row r="8666" spans="1:1">
      <c r="A8666"/>
    </row>
    <row r="8667" spans="1:1">
      <c r="A8667"/>
    </row>
    <row r="8668" spans="1:1">
      <c r="A8668"/>
    </row>
    <row r="8669" spans="1:1">
      <c r="A8669"/>
    </row>
    <row r="8670" spans="1:1">
      <c r="A8670"/>
    </row>
    <row r="8671" spans="1:1">
      <c r="A8671"/>
    </row>
    <row r="8672" spans="1:1">
      <c r="A8672"/>
    </row>
    <row r="8673" spans="1:1">
      <c r="A8673"/>
    </row>
    <row r="8674" spans="1:1">
      <c r="A8674"/>
    </row>
    <row r="8675" spans="1:1">
      <c r="A8675"/>
    </row>
    <row r="8676" spans="1:1">
      <c r="A8676"/>
    </row>
    <row r="8677" spans="1:1">
      <c r="A8677"/>
    </row>
    <row r="8678" spans="1:1">
      <c r="A8678"/>
    </row>
    <row r="8679" spans="1:1">
      <c r="A8679"/>
    </row>
    <row r="8680" spans="1:1">
      <c r="A8680"/>
    </row>
    <row r="8681" spans="1:1">
      <c r="A8681"/>
    </row>
    <row r="8682" spans="1:1">
      <c r="A8682"/>
    </row>
    <row r="8683" spans="1:1">
      <c r="A8683"/>
    </row>
    <row r="8684" spans="1:1">
      <c r="A8684"/>
    </row>
    <row r="8685" spans="1:1">
      <c r="A8685"/>
    </row>
    <row r="8686" spans="1:1">
      <c r="A8686"/>
    </row>
    <row r="8687" spans="1:1">
      <c r="A8687"/>
    </row>
    <row r="8688" spans="1:1">
      <c r="A8688"/>
    </row>
    <row r="8689" spans="1:1">
      <c r="A8689"/>
    </row>
    <row r="8690" spans="1:1">
      <c r="A8690"/>
    </row>
    <row r="8691" spans="1:1">
      <c r="A8691"/>
    </row>
    <row r="8692" spans="1:1">
      <c r="A8692"/>
    </row>
    <row r="8693" spans="1:1">
      <c r="A8693"/>
    </row>
    <row r="8694" spans="1:1">
      <c r="A8694"/>
    </row>
    <row r="8695" spans="1:1">
      <c r="A8695"/>
    </row>
    <row r="8696" spans="1:1">
      <c r="A8696"/>
    </row>
    <row r="8697" spans="1:1">
      <c r="A8697"/>
    </row>
    <row r="8698" spans="1:1">
      <c r="A8698"/>
    </row>
    <row r="8699" spans="1:1">
      <c r="A8699"/>
    </row>
    <row r="8700" spans="1:1">
      <c r="A8700"/>
    </row>
    <row r="8701" spans="1:1">
      <c r="A8701"/>
    </row>
    <row r="8702" spans="1:1">
      <c r="A8702"/>
    </row>
    <row r="8703" spans="1:1">
      <c r="A8703"/>
    </row>
    <row r="8704" spans="1:1">
      <c r="A8704"/>
    </row>
    <row r="8705" spans="1:1">
      <c r="A8705"/>
    </row>
    <row r="8706" spans="1:1">
      <c r="A8706"/>
    </row>
    <row r="8707" spans="1:1">
      <c r="A8707"/>
    </row>
    <row r="8708" spans="1:1">
      <c r="A8708"/>
    </row>
    <row r="8709" spans="1:1">
      <c r="A8709"/>
    </row>
    <row r="8710" spans="1:1">
      <c r="A8710"/>
    </row>
    <row r="8711" spans="1:1">
      <c r="A8711"/>
    </row>
    <row r="8712" spans="1:1">
      <c r="A8712"/>
    </row>
    <row r="8713" spans="1:1">
      <c r="A8713"/>
    </row>
    <row r="8714" spans="1:1">
      <c r="A8714"/>
    </row>
    <row r="8715" spans="1:1">
      <c r="A8715"/>
    </row>
    <row r="8716" spans="1:1">
      <c r="A8716"/>
    </row>
    <row r="8717" spans="1:1">
      <c r="A8717"/>
    </row>
    <row r="8718" spans="1:1">
      <c r="A8718"/>
    </row>
    <row r="8719" spans="1:1">
      <c r="A8719"/>
    </row>
    <row r="8720" spans="1:1">
      <c r="A8720"/>
    </row>
    <row r="8721" spans="1:1">
      <c r="A8721"/>
    </row>
    <row r="8722" spans="1:1">
      <c r="A8722"/>
    </row>
    <row r="8723" spans="1:1">
      <c r="A8723"/>
    </row>
    <row r="8724" spans="1:1">
      <c r="A8724"/>
    </row>
    <row r="8725" spans="1:1">
      <c r="A8725"/>
    </row>
    <row r="8726" spans="1:1">
      <c r="A8726"/>
    </row>
    <row r="8727" spans="1:1">
      <c r="A8727"/>
    </row>
    <row r="8728" spans="1:1">
      <c r="A8728"/>
    </row>
    <row r="8729" spans="1:1">
      <c r="A8729"/>
    </row>
    <row r="8730" spans="1:1">
      <c r="A8730"/>
    </row>
    <row r="8731" spans="1:1">
      <c r="A8731"/>
    </row>
    <row r="8732" spans="1:1">
      <c r="A8732"/>
    </row>
    <row r="8733" spans="1:1">
      <c r="A8733"/>
    </row>
    <row r="8734" spans="1:1">
      <c r="A8734"/>
    </row>
    <row r="8735" spans="1:1">
      <c r="A8735"/>
    </row>
    <row r="8736" spans="1:1">
      <c r="A8736"/>
    </row>
    <row r="8737" spans="1:1">
      <c r="A8737"/>
    </row>
    <row r="8738" spans="1:1">
      <c r="A8738"/>
    </row>
    <row r="8739" spans="1:1">
      <c r="A8739"/>
    </row>
    <row r="8740" spans="1:1">
      <c r="A8740"/>
    </row>
    <row r="8741" spans="1:1">
      <c r="A8741"/>
    </row>
    <row r="8742" spans="1:1">
      <c r="A8742"/>
    </row>
    <row r="8743" spans="1:1">
      <c r="A8743"/>
    </row>
    <row r="8744" spans="1:1">
      <c r="A8744"/>
    </row>
    <row r="8745" spans="1:1">
      <c r="A8745"/>
    </row>
    <row r="8746" spans="1:1">
      <c r="A8746"/>
    </row>
    <row r="8747" spans="1:1">
      <c r="A8747"/>
    </row>
    <row r="8748" spans="1:1">
      <c r="A8748"/>
    </row>
    <row r="8749" spans="1:1">
      <c r="A8749"/>
    </row>
    <row r="8750" spans="1:1">
      <c r="A8750"/>
    </row>
    <row r="8751" spans="1:1">
      <c r="A8751"/>
    </row>
    <row r="8752" spans="1:1">
      <c r="A8752"/>
    </row>
    <row r="8753" spans="1:1">
      <c r="A8753"/>
    </row>
    <row r="8754" spans="1:1">
      <c r="A8754"/>
    </row>
    <row r="8755" spans="1:1">
      <c r="A8755"/>
    </row>
    <row r="8756" spans="1:1">
      <c r="A8756"/>
    </row>
    <row r="8757" spans="1:1">
      <c r="A8757"/>
    </row>
    <row r="8758" spans="1:1">
      <c r="A8758"/>
    </row>
    <row r="8759" spans="1:1">
      <c r="A8759"/>
    </row>
    <row r="8760" spans="1:1">
      <c r="A8760"/>
    </row>
    <row r="8761" spans="1:1">
      <c r="A8761"/>
    </row>
    <row r="8762" spans="1:1">
      <c r="A8762"/>
    </row>
    <row r="8763" spans="1:1">
      <c r="A8763"/>
    </row>
    <row r="8764" spans="1:1">
      <c r="A8764"/>
    </row>
    <row r="8765" spans="1:1">
      <c r="A8765"/>
    </row>
    <row r="8766" spans="1:1">
      <c r="A8766"/>
    </row>
    <row r="8767" spans="1:1">
      <c r="A8767"/>
    </row>
    <row r="8768" spans="1:1">
      <c r="A8768"/>
    </row>
    <row r="8769" spans="1:1">
      <c r="A8769"/>
    </row>
    <row r="8770" spans="1:1">
      <c r="A8770"/>
    </row>
    <row r="8771" spans="1:1">
      <c r="A8771"/>
    </row>
    <row r="8772" spans="1:1">
      <c r="A8772"/>
    </row>
    <row r="8773" spans="1:1">
      <c r="A8773"/>
    </row>
    <row r="8774" spans="1:1">
      <c r="A8774"/>
    </row>
    <row r="8775" spans="1:1">
      <c r="A8775"/>
    </row>
    <row r="8776" spans="1:1">
      <c r="A8776"/>
    </row>
    <row r="8777" spans="1:1">
      <c r="A8777"/>
    </row>
    <row r="8778" spans="1:1">
      <c r="A8778"/>
    </row>
    <row r="8779" spans="1:1">
      <c r="A8779"/>
    </row>
    <row r="8780" spans="1:1">
      <c r="A8780"/>
    </row>
    <row r="8781" spans="1:1">
      <c r="A8781"/>
    </row>
    <row r="8782" spans="1:1">
      <c r="A8782"/>
    </row>
    <row r="8783" spans="1:1">
      <c r="A8783"/>
    </row>
    <row r="8784" spans="1:1">
      <c r="A8784"/>
    </row>
    <row r="8785" spans="1:1">
      <c r="A8785"/>
    </row>
    <row r="8786" spans="1:1">
      <c r="A8786"/>
    </row>
    <row r="8787" spans="1:1">
      <c r="A8787"/>
    </row>
    <row r="8788" spans="1:1">
      <c r="A8788"/>
    </row>
    <row r="8789" spans="1:1">
      <c r="A8789"/>
    </row>
    <row r="8790" spans="1:1">
      <c r="A8790"/>
    </row>
    <row r="8791" spans="1:1">
      <c r="A8791"/>
    </row>
    <row r="8792" spans="1:1">
      <c r="A8792"/>
    </row>
    <row r="8793" spans="1:1">
      <c r="A8793"/>
    </row>
    <row r="8794" spans="1:1">
      <c r="A8794"/>
    </row>
    <row r="8795" spans="1:1">
      <c r="A8795"/>
    </row>
    <row r="8796" spans="1:1">
      <c r="A8796"/>
    </row>
    <row r="8797" spans="1:1">
      <c r="A8797"/>
    </row>
    <row r="8798" spans="1:1">
      <c r="A8798"/>
    </row>
    <row r="8799" spans="1:1">
      <c r="A8799"/>
    </row>
    <row r="8800" spans="1:1">
      <c r="A8800"/>
    </row>
    <row r="8801" spans="1:1">
      <c r="A8801"/>
    </row>
    <row r="8802" spans="1:1">
      <c r="A8802"/>
    </row>
    <row r="8803" spans="1:1">
      <c r="A8803"/>
    </row>
    <row r="8804" spans="1:1">
      <c r="A8804"/>
    </row>
    <row r="8805" spans="1:1">
      <c r="A8805"/>
    </row>
    <row r="8806" spans="1:1">
      <c r="A8806"/>
    </row>
    <row r="8807" spans="1:1">
      <c r="A8807"/>
    </row>
    <row r="8808" spans="1:1">
      <c r="A8808"/>
    </row>
    <row r="8809" spans="1:1">
      <c r="A8809"/>
    </row>
    <row r="8810" spans="1:1">
      <c r="A8810"/>
    </row>
    <row r="8811" spans="1:1">
      <c r="A8811"/>
    </row>
    <row r="8812" spans="1:1">
      <c r="A8812"/>
    </row>
    <row r="8813" spans="1:1">
      <c r="A8813"/>
    </row>
    <row r="8814" spans="1:1">
      <c r="A8814"/>
    </row>
    <row r="8815" spans="1:1">
      <c r="A8815"/>
    </row>
    <row r="8816" spans="1:1">
      <c r="A8816"/>
    </row>
    <row r="8817" spans="1:1">
      <c r="A8817"/>
    </row>
    <row r="8818" spans="1:1">
      <c r="A8818"/>
    </row>
    <row r="8819" spans="1:1">
      <c r="A8819"/>
    </row>
    <row r="8820" spans="1:1">
      <c r="A8820"/>
    </row>
    <row r="8821" spans="1:1">
      <c r="A8821"/>
    </row>
    <row r="8822" spans="1:1">
      <c r="A8822"/>
    </row>
    <row r="8823" spans="1:1">
      <c r="A8823"/>
    </row>
    <row r="8824" spans="1:1">
      <c r="A8824"/>
    </row>
    <row r="8825" spans="1:1">
      <c r="A8825"/>
    </row>
    <row r="8826" spans="1:1">
      <c r="A8826"/>
    </row>
    <row r="8827" spans="1:1">
      <c r="A8827"/>
    </row>
    <row r="8828" spans="1:1">
      <c r="A8828"/>
    </row>
    <row r="8829" spans="1:1">
      <c r="A8829"/>
    </row>
    <row r="8830" spans="1:1">
      <c r="A8830"/>
    </row>
    <row r="8831" spans="1:1">
      <c r="A8831"/>
    </row>
    <row r="8832" spans="1:1">
      <c r="A8832"/>
    </row>
    <row r="8833" spans="1:1">
      <c r="A8833"/>
    </row>
    <row r="8834" spans="1:1">
      <c r="A8834"/>
    </row>
    <row r="8835" spans="1:1">
      <c r="A8835"/>
    </row>
    <row r="8836" spans="1:1">
      <c r="A8836"/>
    </row>
    <row r="8837" spans="1:1">
      <c r="A8837"/>
    </row>
    <row r="8838" spans="1:1">
      <c r="A8838"/>
    </row>
    <row r="8839" spans="1:1">
      <c r="A8839"/>
    </row>
    <row r="8840" spans="1:1">
      <c r="A8840"/>
    </row>
    <row r="8841" spans="1:1">
      <c r="A8841"/>
    </row>
    <row r="8842" spans="1:1">
      <c r="A8842"/>
    </row>
    <row r="8843" spans="1:1">
      <c r="A8843"/>
    </row>
    <row r="8844" spans="1:1">
      <c r="A8844"/>
    </row>
    <row r="8845" spans="1:1">
      <c r="A8845"/>
    </row>
    <row r="8846" spans="1:1">
      <c r="A8846"/>
    </row>
    <row r="8847" spans="1:1">
      <c r="A8847"/>
    </row>
    <row r="8848" spans="1:1">
      <c r="A8848"/>
    </row>
    <row r="8849" spans="1:1">
      <c r="A8849"/>
    </row>
    <row r="8850" spans="1:1">
      <c r="A8850"/>
    </row>
    <row r="8851" spans="1:1">
      <c r="A8851"/>
    </row>
    <row r="8852" spans="1:1">
      <c r="A8852"/>
    </row>
    <row r="8853" spans="1:1">
      <c r="A8853"/>
    </row>
    <row r="8854" spans="1:1">
      <c r="A8854"/>
    </row>
    <row r="8855" spans="1:1">
      <c r="A8855"/>
    </row>
    <row r="8856" spans="1:1">
      <c r="A8856"/>
    </row>
    <row r="8857" spans="1:1">
      <c r="A8857"/>
    </row>
    <row r="8858" spans="1:1">
      <c r="A8858"/>
    </row>
    <row r="8859" spans="1:1">
      <c r="A8859"/>
    </row>
    <row r="8860" spans="1:1">
      <c r="A8860"/>
    </row>
    <row r="8861" spans="1:1">
      <c r="A8861"/>
    </row>
    <row r="8862" spans="1:1">
      <c r="A8862"/>
    </row>
    <row r="8863" spans="1:1">
      <c r="A8863"/>
    </row>
    <row r="8864" spans="1:1">
      <c r="A8864"/>
    </row>
    <row r="8865" spans="1:1">
      <c r="A8865"/>
    </row>
    <row r="8866" spans="1:1">
      <c r="A8866"/>
    </row>
    <row r="8867" spans="1:1">
      <c r="A8867"/>
    </row>
    <row r="8868" spans="1:1">
      <c r="A8868"/>
    </row>
    <row r="8869" spans="1:1">
      <c r="A8869"/>
    </row>
    <row r="8870" spans="1:1">
      <c r="A8870"/>
    </row>
    <row r="8871" spans="1:1">
      <c r="A8871"/>
    </row>
    <row r="8872" spans="1:1">
      <c r="A8872"/>
    </row>
    <row r="8873" spans="1:1">
      <c r="A8873"/>
    </row>
    <row r="8874" spans="1:1">
      <c r="A8874"/>
    </row>
    <row r="8875" spans="1:1">
      <c r="A8875"/>
    </row>
    <row r="8876" spans="1:1">
      <c r="A8876"/>
    </row>
    <row r="8877" spans="1:1">
      <c r="A8877"/>
    </row>
    <row r="8878" spans="1:1">
      <c r="A8878"/>
    </row>
    <row r="8879" spans="1:1">
      <c r="A8879"/>
    </row>
    <row r="8880" spans="1:1">
      <c r="A8880"/>
    </row>
    <row r="8881" spans="1:1">
      <c r="A8881"/>
    </row>
    <row r="8882" spans="1:1">
      <c r="A8882"/>
    </row>
    <row r="8883" spans="1:1">
      <c r="A8883"/>
    </row>
    <row r="8884" spans="1:1">
      <c r="A8884"/>
    </row>
    <row r="8885" spans="1:1">
      <c r="A8885"/>
    </row>
    <row r="8886" spans="1:1">
      <c r="A8886"/>
    </row>
    <row r="8887" spans="1:1">
      <c r="A8887"/>
    </row>
    <row r="8888" spans="1:1">
      <c r="A8888"/>
    </row>
    <row r="8889" spans="1:1">
      <c r="A8889"/>
    </row>
    <row r="8890" spans="1:1">
      <c r="A8890"/>
    </row>
    <row r="8891" spans="1:1">
      <c r="A8891"/>
    </row>
    <row r="8892" spans="1:1">
      <c r="A8892"/>
    </row>
    <row r="8893" spans="1:1">
      <c r="A8893"/>
    </row>
    <row r="8894" spans="1:1">
      <c r="A8894"/>
    </row>
    <row r="8895" spans="1:1">
      <c r="A8895"/>
    </row>
    <row r="8896" spans="1:1">
      <c r="A8896"/>
    </row>
    <row r="8897" spans="1:1">
      <c r="A8897"/>
    </row>
    <row r="8898" spans="1:1">
      <c r="A8898"/>
    </row>
    <row r="8899" spans="1:1">
      <c r="A8899"/>
    </row>
    <row r="8900" spans="1:1">
      <c r="A8900"/>
    </row>
    <row r="8901" spans="1:1">
      <c r="A8901"/>
    </row>
    <row r="8902" spans="1:1">
      <c r="A8902"/>
    </row>
    <row r="8903" spans="1:1">
      <c r="A8903"/>
    </row>
    <row r="8904" spans="1:1">
      <c r="A8904"/>
    </row>
    <row r="8905" spans="1:1">
      <c r="A8905"/>
    </row>
    <row r="8906" spans="1:1">
      <c r="A8906"/>
    </row>
    <row r="8907" spans="1:1">
      <c r="A8907"/>
    </row>
    <row r="8908" spans="1:1">
      <c r="A8908"/>
    </row>
    <row r="8909" spans="1:1">
      <c r="A8909"/>
    </row>
    <row r="8910" spans="1:1">
      <c r="A8910"/>
    </row>
    <row r="8911" spans="1:1">
      <c r="A8911"/>
    </row>
    <row r="8912" spans="1:1">
      <c r="A8912"/>
    </row>
    <row r="8913" spans="1:1">
      <c r="A8913"/>
    </row>
    <row r="8914" spans="1:1">
      <c r="A8914"/>
    </row>
    <row r="8915" spans="1:1">
      <c r="A8915"/>
    </row>
    <row r="8916" spans="1:1">
      <c r="A8916"/>
    </row>
    <row r="8917" spans="1:1">
      <c r="A8917"/>
    </row>
    <row r="8918" spans="1:1">
      <c r="A8918"/>
    </row>
    <row r="8919" spans="1:1">
      <c r="A8919"/>
    </row>
    <row r="8920" spans="1:1">
      <c r="A8920"/>
    </row>
    <row r="8921" spans="1:1">
      <c r="A8921"/>
    </row>
    <row r="8922" spans="1:1">
      <c r="A8922"/>
    </row>
    <row r="8923" spans="1:1">
      <c r="A8923"/>
    </row>
    <row r="8924" spans="1:1">
      <c r="A8924"/>
    </row>
    <row r="8925" spans="1:1">
      <c r="A8925"/>
    </row>
    <row r="8926" spans="1:1">
      <c r="A8926"/>
    </row>
    <row r="8927" spans="1:1">
      <c r="A8927"/>
    </row>
    <row r="8928" spans="1:1">
      <c r="A8928"/>
    </row>
    <row r="8929" spans="1:1">
      <c r="A8929"/>
    </row>
    <row r="8930" spans="1:1">
      <c r="A8930"/>
    </row>
    <row r="8931" spans="1:1">
      <c r="A8931"/>
    </row>
    <row r="8932" spans="1:1">
      <c r="A8932"/>
    </row>
    <row r="8933" spans="1:1">
      <c r="A8933"/>
    </row>
    <row r="8934" spans="1:1">
      <c r="A8934"/>
    </row>
    <row r="8935" spans="1:1">
      <c r="A8935"/>
    </row>
    <row r="8936" spans="1:1">
      <c r="A8936"/>
    </row>
    <row r="8937" spans="1:1">
      <c r="A8937"/>
    </row>
    <row r="8938" spans="1:1">
      <c r="A8938"/>
    </row>
    <row r="8939" spans="1:1">
      <c r="A8939"/>
    </row>
    <row r="8940" spans="1:1">
      <c r="A8940"/>
    </row>
    <row r="8941" spans="1:1">
      <c r="A8941"/>
    </row>
    <row r="8942" spans="1:1">
      <c r="A8942"/>
    </row>
    <row r="8943" spans="1:1">
      <c r="A8943"/>
    </row>
    <row r="8944" spans="1:1">
      <c r="A8944"/>
    </row>
    <row r="8945" spans="1:1">
      <c r="A8945"/>
    </row>
    <row r="8946" spans="1:1">
      <c r="A8946"/>
    </row>
    <row r="8947" spans="1:1">
      <c r="A8947"/>
    </row>
    <row r="8948" spans="1:1">
      <c r="A8948"/>
    </row>
    <row r="8949" spans="1:1">
      <c r="A8949"/>
    </row>
    <row r="8950" spans="1:1">
      <c r="A8950"/>
    </row>
    <row r="8951" spans="1:1">
      <c r="A8951"/>
    </row>
    <row r="8952" spans="1:1">
      <c r="A8952"/>
    </row>
    <row r="8953" spans="1:1">
      <c r="A8953"/>
    </row>
    <row r="8954" spans="1:1">
      <c r="A8954"/>
    </row>
    <row r="8955" spans="1:1">
      <c r="A8955"/>
    </row>
    <row r="8956" spans="1:1">
      <c r="A8956"/>
    </row>
    <row r="8957" spans="1:1">
      <c r="A8957"/>
    </row>
    <row r="8958" spans="1:1">
      <c r="A8958"/>
    </row>
    <row r="8959" spans="1:1">
      <c r="A8959"/>
    </row>
    <row r="8960" spans="1:1">
      <c r="A8960"/>
    </row>
    <row r="8961" spans="1:1">
      <c r="A8961"/>
    </row>
    <row r="8962" spans="1:1">
      <c r="A8962"/>
    </row>
    <row r="8963" spans="1:1">
      <c r="A8963"/>
    </row>
    <row r="8964" spans="1:1">
      <c r="A8964"/>
    </row>
    <row r="8965" spans="1:1">
      <c r="A8965"/>
    </row>
    <row r="8966" spans="1:1">
      <c r="A8966"/>
    </row>
    <row r="8967" spans="1:1">
      <c r="A8967"/>
    </row>
    <row r="8968" spans="1:1">
      <c r="A8968"/>
    </row>
    <row r="8969" spans="1:1">
      <c r="A8969"/>
    </row>
    <row r="8970" spans="1:1">
      <c r="A8970"/>
    </row>
    <row r="8971" spans="1:1">
      <c r="A8971"/>
    </row>
    <row r="8972" spans="1:1">
      <c r="A8972"/>
    </row>
    <row r="8973" spans="1:1">
      <c r="A8973"/>
    </row>
    <row r="8974" spans="1:1">
      <c r="A8974"/>
    </row>
    <row r="8975" spans="1:1">
      <c r="A8975"/>
    </row>
    <row r="8976" spans="1:1">
      <c r="A8976"/>
    </row>
    <row r="8977" spans="1:1">
      <c r="A8977"/>
    </row>
    <row r="8978" spans="1:1">
      <c r="A8978"/>
    </row>
    <row r="8979" spans="1:1">
      <c r="A8979"/>
    </row>
    <row r="8980" spans="1:1">
      <c r="A8980"/>
    </row>
    <row r="8981" spans="1:1">
      <c r="A8981"/>
    </row>
    <row r="8982" spans="1:1">
      <c r="A8982"/>
    </row>
    <row r="8983" spans="1:1">
      <c r="A8983"/>
    </row>
    <row r="8984" spans="1:1">
      <c r="A8984"/>
    </row>
    <row r="8985" spans="1:1">
      <c r="A8985"/>
    </row>
    <row r="8986" spans="1:1">
      <c r="A8986"/>
    </row>
    <row r="8987" spans="1:1">
      <c r="A8987"/>
    </row>
    <row r="8988" spans="1:1">
      <c r="A8988"/>
    </row>
    <row r="8989" spans="1:1">
      <c r="A8989"/>
    </row>
    <row r="8990" spans="1:1">
      <c r="A8990"/>
    </row>
    <row r="8991" spans="1:1">
      <c r="A8991"/>
    </row>
    <row r="8992" spans="1:1">
      <c r="A8992"/>
    </row>
    <row r="8993" spans="1:1">
      <c r="A8993"/>
    </row>
    <row r="8994" spans="1:1">
      <c r="A8994"/>
    </row>
    <row r="8995" spans="1:1">
      <c r="A8995"/>
    </row>
    <row r="8996" spans="1:1">
      <c r="A8996"/>
    </row>
    <row r="8997" spans="1:1">
      <c r="A8997"/>
    </row>
    <row r="8998" spans="1:1">
      <c r="A8998"/>
    </row>
    <row r="8999" spans="1:1">
      <c r="A8999"/>
    </row>
    <row r="9000" spans="1:1">
      <c r="A9000"/>
    </row>
    <row r="9001" spans="1:1">
      <c r="A9001"/>
    </row>
    <row r="9002" spans="1:1">
      <c r="A9002"/>
    </row>
    <row r="9003" spans="1:1">
      <c r="A9003"/>
    </row>
    <row r="9004" spans="1:1">
      <c r="A9004"/>
    </row>
    <row r="9005" spans="1:1">
      <c r="A9005"/>
    </row>
    <row r="9006" spans="1:1">
      <c r="A9006"/>
    </row>
    <row r="9007" spans="1:1">
      <c r="A9007"/>
    </row>
    <row r="9008" spans="1:1">
      <c r="A9008"/>
    </row>
    <row r="9009" spans="1:1">
      <c r="A9009"/>
    </row>
    <row r="9010" spans="1:1">
      <c r="A9010"/>
    </row>
    <row r="9011" spans="1:1">
      <c r="A9011"/>
    </row>
    <row r="9012" spans="1:1">
      <c r="A9012"/>
    </row>
    <row r="9013" spans="1:1">
      <c r="A9013"/>
    </row>
    <row r="9014" spans="1:1">
      <c r="A9014"/>
    </row>
    <row r="9015" spans="1:1">
      <c r="A9015"/>
    </row>
    <row r="9016" spans="1:1">
      <c r="A9016"/>
    </row>
    <row r="9017" spans="1:1">
      <c r="A9017"/>
    </row>
    <row r="9018" spans="1:1">
      <c r="A9018"/>
    </row>
    <row r="9019" spans="1:1">
      <c r="A9019"/>
    </row>
    <row r="9020" spans="1:1">
      <c r="A9020"/>
    </row>
    <row r="9021" spans="1:1">
      <c r="A9021"/>
    </row>
    <row r="9022" spans="1:1">
      <c r="A9022"/>
    </row>
    <row r="9023" spans="1:1">
      <c r="A9023"/>
    </row>
    <row r="9024" spans="1:1">
      <c r="A9024"/>
    </row>
    <row r="9025" spans="1:1">
      <c r="A9025"/>
    </row>
    <row r="9026" spans="1:1">
      <c r="A9026"/>
    </row>
    <row r="9027" spans="1:1">
      <c r="A9027"/>
    </row>
    <row r="9028" spans="1:1">
      <c r="A9028"/>
    </row>
    <row r="9029" spans="1:1">
      <c r="A9029"/>
    </row>
    <row r="9030" spans="1:1">
      <c r="A9030"/>
    </row>
    <row r="9031" spans="1:1">
      <c r="A9031"/>
    </row>
    <row r="9032" spans="1:1">
      <c r="A9032"/>
    </row>
    <row r="9033" spans="1:1">
      <c r="A9033"/>
    </row>
    <row r="9034" spans="1:1">
      <c r="A9034"/>
    </row>
    <row r="9035" spans="1:1">
      <c r="A9035"/>
    </row>
    <row r="9036" spans="1:1">
      <c r="A9036"/>
    </row>
    <row r="9037" spans="1:1">
      <c r="A9037"/>
    </row>
    <row r="9038" spans="1:1">
      <c r="A9038"/>
    </row>
    <row r="9039" spans="1:1">
      <c r="A9039"/>
    </row>
    <row r="9040" spans="1:1">
      <c r="A9040"/>
    </row>
    <row r="9041" spans="1:1">
      <c r="A9041"/>
    </row>
    <row r="9042" spans="1:1">
      <c r="A9042"/>
    </row>
    <row r="9043" spans="1:1">
      <c r="A9043"/>
    </row>
    <row r="9044" spans="1:1">
      <c r="A9044"/>
    </row>
    <row r="9045" spans="1:1">
      <c r="A9045"/>
    </row>
    <row r="9046" spans="1:1">
      <c r="A9046"/>
    </row>
    <row r="9047" spans="1:1">
      <c r="A9047"/>
    </row>
    <row r="9048" spans="1:1">
      <c r="A9048"/>
    </row>
    <row r="9049" spans="1:1">
      <c r="A9049"/>
    </row>
    <row r="9050" spans="1:1">
      <c r="A9050"/>
    </row>
    <row r="9051" spans="1:1">
      <c r="A9051"/>
    </row>
    <row r="9052" spans="1:1">
      <c r="A9052"/>
    </row>
    <row r="9053" spans="1:1">
      <c r="A9053"/>
    </row>
    <row r="9054" spans="1:1">
      <c r="A9054"/>
    </row>
    <row r="9055" spans="1:1">
      <c r="A9055"/>
    </row>
    <row r="9056" spans="1:1">
      <c r="A9056"/>
    </row>
    <row r="9057" spans="1:1">
      <c r="A9057"/>
    </row>
    <row r="9058" spans="1:1">
      <c r="A9058"/>
    </row>
    <row r="9059" spans="1:1">
      <c r="A9059"/>
    </row>
    <row r="9060" spans="1:1">
      <c r="A9060"/>
    </row>
    <row r="9061" spans="1:1">
      <c r="A9061"/>
    </row>
    <row r="9062" spans="1:1">
      <c r="A9062"/>
    </row>
    <row r="9063" spans="1:1">
      <c r="A9063"/>
    </row>
    <row r="9064" spans="1:1">
      <c r="A9064"/>
    </row>
    <row r="9065" spans="1:1">
      <c r="A9065"/>
    </row>
    <row r="9066" spans="1:1">
      <c r="A9066"/>
    </row>
    <row r="9067" spans="1:1">
      <c r="A9067"/>
    </row>
    <row r="9068" spans="1:1">
      <c r="A9068"/>
    </row>
    <row r="9069" spans="1:1">
      <c r="A9069"/>
    </row>
    <row r="9070" spans="1:1">
      <c r="A9070"/>
    </row>
    <row r="9071" spans="1:1">
      <c r="A9071"/>
    </row>
    <row r="9072" spans="1:1">
      <c r="A9072"/>
    </row>
    <row r="9073" spans="1:1">
      <c r="A9073"/>
    </row>
    <row r="9074" spans="1:1">
      <c r="A9074"/>
    </row>
    <row r="9075" spans="1:1">
      <c r="A9075"/>
    </row>
    <row r="9076" spans="1:1">
      <c r="A9076"/>
    </row>
    <row r="9077" spans="1:1">
      <c r="A9077"/>
    </row>
    <row r="9078" spans="1:1">
      <c r="A9078"/>
    </row>
    <row r="9079" spans="1:1">
      <c r="A9079"/>
    </row>
    <row r="9080" spans="1:1">
      <c r="A9080"/>
    </row>
    <row r="9081" spans="1:1">
      <c r="A9081"/>
    </row>
    <row r="9082" spans="1:1">
      <c r="A9082"/>
    </row>
    <row r="9083" spans="1:1">
      <c r="A9083"/>
    </row>
    <row r="9084" spans="1:1">
      <c r="A9084"/>
    </row>
    <row r="9085" spans="1:1">
      <c r="A9085"/>
    </row>
    <row r="9086" spans="1:1">
      <c r="A9086"/>
    </row>
    <row r="9087" spans="1:1">
      <c r="A9087"/>
    </row>
    <row r="9088" spans="1:1">
      <c r="A9088"/>
    </row>
    <row r="9089" spans="1:1">
      <c r="A9089"/>
    </row>
    <row r="9090" spans="1:1">
      <c r="A9090"/>
    </row>
    <row r="9091" spans="1:1">
      <c r="A9091"/>
    </row>
    <row r="9092" spans="1:1">
      <c r="A9092"/>
    </row>
    <row r="9093" spans="1:1">
      <c r="A9093"/>
    </row>
    <row r="9094" spans="1:1">
      <c r="A9094"/>
    </row>
    <row r="9095" spans="1:1">
      <c r="A9095"/>
    </row>
    <row r="9096" spans="1:1">
      <c r="A9096"/>
    </row>
    <row r="9097" spans="1:1">
      <c r="A9097"/>
    </row>
    <row r="9098" spans="1:1">
      <c r="A9098"/>
    </row>
    <row r="9099" spans="1:1">
      <c r="A9099"/>
    </row>
    <row r="9100" spans="1:1">
      <c r="A9100"/>
    </row>
    <row r="9101" spans="1:1">
      <c r="A9101"/>
    </row>
    <row r="9102" spans="1:1">
      <c r="A9102"/>
    </row>
    <row r="9103" spans="1:1">
      <c r="A9103"/>
    </row>
    <row r="9104" spans="1:1">
      <c r="A9104"/>
    </row>
    <row r="9105" spans="1:1">
      <c r="A9105"/>
    </row>
    <row r="9106" spans="1:1">
      <c r="A9106"/>
    </row>
    <row r="9107" spans="1:1">
      <c r="A9107"/>
    </row>
    <row r="9108" spans="1:1">
      <c r="A9108"/>
    </row>
    <row r="9109" spans="1:1">
      <c r="A9109"/>
    </row>
    <row r="9110" spans="1:1">
      <c r="A9110"/>
    </row>
    <row r="9111" spans="1:1">
      <c r="A9111"/>
    </row>
    <row r="9112" spans="1:1">
      <c r="A9112"/>
    </row>
    <row r="9113" spans="1:1">
      <c r="A9113"/>
    </row>
    <row r="9114" spans="1:1">
      <c r="A9114"/>
    </row>
    <row r="9115" spans="1:1">
      <c r="A9115"/>
    </row>
    <row r="9116" spans="1:1">
      <c r="A9116"/>
    </row>
    <row r="9117" spans="1:1">
      <c r="A9117"/>
    </row>
    <row r="9118" spans="1:1">
      <c r="A9118"/>
    </row>
    <row r="9119" spans="1:1">
      <c r="A9119"/>
    </row>
    <row r="9120" spans="1:1">
      <c r="A9120"/>
    </row>
    <row r="9121" spans="1:1">
      <c r="A9121"/>
    </row>
    <row r="9122" spans="1:1">
      <c r="A9122"/>
    </row>
    <row r="9123" spans="1:1">
      <c r="A9123"/>
    </row>
    <row r="9124" spans="1:1">
      <c r="A9124"/>
    </row>
    <row r="9125" spans="1:1">
      <c r="A9125"/>
    </row>
    <row r="9126" spans="1:1">
      <c r="A9126"/>
    </row>
    <row r="9127" spans="1:1">
      <c r="A9127"/>
    </row>
    <row r="9128" spans="1:1">
      <c r="A9128"/>
    </row>
    <row r="9129" spans="1:1">
      <c r="A9129"/>
    </row>
    <row r="9130" spans="1:1">
      <c r="A9130"/>
    </row>
    <row r="9131" spans="1:1">
      <c r="A9131"/>
    </row>
    <row r="9132" spans="1:1">
      <c r="A9132"/>
    </row>
    <row r="9133" spans="1:1">
      <c r="A9133"/>
    </row>
    <row r="9134" spans="1:1">
      <c r="A9134"/>
    </row>
    <row r="9135" spans="1:1">
      <c r="A9135"/>
    </row>
    <row r="9136" spans="1:1">
      <c r="A9136"/>
    </row>
    <row r="9137" spans="1:1">
      <c r="A9137"/>
    </row>
    <row r="9138" spans="1:1">
      <c r="A9138"/>
    </row>
    <row r="9139" spans="1:1">
      <c r="A9139"/>
    </row>
    <row r="9140" spans="1:1">
      <c r="A9140"/>
    </row>
    <row r="9141" spans="1:1">
      <c r="A9141"/>
    </row>
    <row r="9142" spans="1:1">
      <c r="A9142"/>
    </row>
    <row r="9143" spans="1:1">
      <c r="A9143"/>
    </row>
    <row r="9144" spans="1:1">
      <c r="A9144"/>
    </row>
    <row r="9145" spans="1:1">
      <c r="A9145"/>
    </row>
    <row r="9146" spans="1:1">
      <c r="A9146"/>
    </row>
    <row r="9147" spans="1:1">
      <c r="A9147"/>
    </row>
    <row r="9148" spans="1:1">
      <c r="A9148"/>
    </row>
    <row r="9149" spans="1:1">
      <c r="A9149"/>
    </row>
    <row r="9150" spans="1:1">
      <c r="A9150"/>
    </row>
    <row r="9151" spans="1:1">
      <c r="A9151"/>
    </row>
    <row r="9152" spans="1:1">
      <c r="A9152"/>
    </row>
    <row r="9153" spans="1:1">
      <c r="A9153"/>
    </row>
    <row r="9154" spans="1:1">
      <c r="A9154"/>
    </row>
    <row r="9155" spans="1:1">
      <c r="A9155"/>
    </row>
    <row r="9156" spans="1:1">
      <c r="A9156"/>
    </row>
    <row r="9157" spans="1:1">
      <c r="A9157"/>
    </row>
    <row r="9158" spans="1:1">
      <c r="A9158"/>
    </row>
    <row r="9159" spans="1:1">
      <c r="A9159"/>
    </row>
    <row r="9160" spans="1:1">
      <c r="A9160"/>
    </row>
    <row r="9161" spans="1:1">
      <c r="A9161"/>
    </row>
    <row r="9162" spans="1:1">
      <c r="A9162"/>
    </row>
    <row r="9163" spans="1:1">
      <c r="A9163"/>
    </row>
    <row r="9164" spans="1:1">
      <c r="A9164"/>
    </row>
    <row r="9165" spans="1:1">
      <c r="A9165"/>
    </row>
    <row r="9166" spans="1:1">
      <c r="A9166"/>
    </row>
    <row r="9167" spans="1:1">
      <c r="A9167"/>
    </row>
    <row r="9168" spans="1:1">
      <c r="A9168"/>
    </row>
    <row r="9169" spans="1:1">
      <c r="A9169"/>
    </row>
    <row r="9170" spans="1:1">
      <c r="A9170"/>
    </row>
    <row r="9171" spans="1:1">
      <c r="A9171"/>
    </row>
    <row r="9172" spans="1:1">
      <c r="A9172"/>
    </row>
    <row r="9173" spans="1:1">
      <c r="A9173"/>
    </row>
    <row r="9174" spans="1:1">
      <c r="A9174"/>
    </row>
    <row r="9175" spans="1:1">
      <c r="A9175"/>
    </row>
    <row r="9176" spans="1:1">
      <c r="A9176"/>
    </row>
    <row r="9177" spans="1:1">
      <c r="A9177"/>
    </row>
    <row r="9178" spans="1:1">
      <c r="A9178"/>
    </row>
    <row r="9179" spans="1:1">
      <c r="A9179"/>
    </row>
    <row r="9180" spans="1:1">
      <c r="A9180"/>
    </row>
    <row r="9181" spans="1:1">
      <c r="A9181"/>
    </row>
    <row r="9182" spans="1:1">
      <c r="A9182"/>
    </row>
    <row r="9183" spans="1:1">
      <c r="A9183"/>
    </row>
    <row r="9184" spans="1:1">
      <c r="A9184"/>
    </row>
    <row r="9185" spans="1:1">
      <c r="A9185"/>
    </row>
    <row r="9186" spans="1:1">
      <c r="A9186"/>
    </row>
    <row r="9187" spans="1:1">
      <c r="A9187"/>
    </row>
    <row r="9188" spans="1:1">
      <c r="A9188"/>
    </row>
    <row r="9189" spans="1:1">
      <c r="A9189"/>
    </row>
    <row r="9190" spans="1:1">
      <c r="A9190"/>
    </row>
    <row r="9191" spans="1:1">
      <c r="A9191"/>
    </row>
    <row r="9192" spans="1:1">
      <c r="A9192"/>
    </row>
    <row r="9193" spans="1:1">
      <c r="A9193"/>
    </row>
    <row r="9194" spans="1:1">
      <c r="A9194"/>
    </row>
    <row r="9195" spans="1:1">
      <c r="A9195"/>
    </row>
    <row r="9196" spans="1:1">
      <c r="A9196"/>
    </row>
    <row r="9197" spans="1:1">
      <c r="A9197"/>
    </row>
    <row r="9198" spans="1:1">
      <c r="A9198"/>
    </row>
    <row r="9199" spans="1:1">
      <c r="A9199"/>
    </row>
    <row r="9200" spans="1:1">
      <c r="A9200"/>
    </row>
    <row r="9201" spans="1:1">
      <c r="A9201"/>
    </row>
    <row r="9202" spans="1:1">
      <c r="A9202"/>
    </row>
    <row r="9203" spans="1:1">
      <c r="A9203"/>
    </row>
    <row r="9204" spans="1:1">
      <c r="A9204"/>
    </row>
    <row r="9205" spans="1:1">
      <c r="A9205"/>
    </row>
    <row r="9206" spans="1:1">
      <c r="A9206"/>
    </row>
    <row r="9207" spans="1:1">
      <c r="A9207"/>
    </row>
    <row r="9208" spans="1:1">
      <c r="A9208"/>
    </row>
    <row r="9209" spans="1:1">
      <c r="A9209"/>
    </row>
    <row r="9210" spans="1:1">
      <c r="A9210"/>
    </row>
    <row r="9211" spans="1:1">
      <c r="A9211"/>
    </row>
    <row r="9212" spans="1:1">
      <c r="A9212"/>
    </row>
    <row r="9213" spans="1:1">
      <c r="A9213"/>
    </row>
    <row r="9214" spans="1:1">
      <c r="A9214"/>
    </row>
    <row r="9215" spans="1:1">
      <c r="A9215"/>
    </row>
    <row r="9216" spans="1:1">
      <c r="A9216"/>
    </row>
    <row r="9217" spans="1:1">
      <c r="A9217"/>
    </row>
    <row r="9218" spans="1:1">
      <c r="A9218"/>
    </row>
    <row r="9219" spans="1:1">
      <c r="A9219"/>
    </row>
    <row r="9220" spans="1:1">
      <c r="A9220"/>
    </row>
    <row r="9221" spans="1:1">
      <c r="A9221"/>
    </row>
    <row r="9222" spans="1:1">
      <c r="A9222"/>
    </row>
    <row r="9223" spans="1:1">
      <c r="A9223"/>
    </row>
    <row r="9224" spans="1:1">
      <c r="A9224"/>
    </row>
    <row r="9225" spans="1:1">
      <c r="A9225"/>
    </row>
    <row r="9226" spans="1:1">
      <c r="A9226"/>
    </row>
    <row r="9227" spans="1:1">
      <c r="A9227"/>
    </row>
    <row r="9228" spans="1:1">
      <c r="A9228"/>
    </row>
    <row r="9229" spans="1:1">
      <c r="A9229"/>
    </row>
    <row r="9230" spans="1:1">
      <c r="A9230"/>
    </row>
    <row r="9231" spans="1:1">
      <c r="A9231"/>
    </row>
    <row r="9232" spans="1:1">
      <c r="A9232"/>
    </row>
    <row r="9233" spans="1:1">
      <c r="A9233"/>
    </row>
    <row r="9234" spans="1:1">
      <c r="A9234"/>
    </row>
    <row r="9235" spans="1:1">
      <c r="A9235"/>
    </row>
    <row r="9236" spans="1:1">
      <c r="A9236"/>
    </row>
    <row r="9237" spans="1:1">
      <c r="A9237"/>
    </row>
    <row r="9238" spans="1:1">
      <c r="A9238"/>
    </row>
    <row r="9239" spans="1:1">
      <c r="A9239"/>
    </row>
    <row r="9240" spans="1:1">
      <c r="A9240"/>
    </row>
    <row r="9241" spans="1:1">
      <c r="A9241"/>
    </row>
    <row r="9242" spans="1:1">
      <c r="A9242"/>
    </row>
    <row r="9243" spans="1:1">
      <c r="A9243"/>
    </row>
    <row r="9244" spans="1:1">
      <c r="A9244"/>
    </row>
    <row r="9245" spans="1:1">
      <c r="A9245"/>
    </row>
    <row r="9246" spans="1:1">
      <c r="A9246"/>
    </row>
    <row r="9247" spans="1:1">
      <c r="A9247"/>
    </row>
    <row r="9248" spans="1:1">
      <c r="A9248"/>
    </row>
    <row r="9249" spans="1:1">
      <c r="A9249"/>
    </row>
    <row r="9250" spans="1:1">
      <c r="A9250"/>
    </row>
    <row r="9251" spans="1:1">
      <c r="A9251"/>
    </row>
    <row r="9252" spans="1:1">
      <c r="A9252"/>
    </row>
    <row r="9253" spans="1:1">
      <c r="A9253"/>
    </row>
    <row r="9254" spans="1:1">
      <c r="A9254"/>
    </row>
    <row r="9255" spans="1:1">
      <c r="A9255"/>
    </row>
    <row r="9256" spans="1:1">
      <c r="A9256"/>
    </row>
    <row r="9257" spans="1:1">
      <c r="A9257"/>
    </row>
    <row r="9258" spans="1:1">
      <c r="A9258"/>
    </row>
    <row r="9259" spans="1:1">
      <c r="A9259"/>
    </row>
    <row r="9260" spans="1:1">
      <c r="A9260"/>
    </row>
    <row r="9261" spans="1:1">
      <c r="A9261"/>
    </row>
    <row r="9262" spans="1:1">
      <c r="A9262"/>
    </row>
    <row r="9263" spans="1:1">
      <c r="A9263"/>
    </row>
    <row r="9264" spans="1:1">
      <c r="A9264"/>
    </row>
    <row r="9265" spans="1:1">
      <c r="A9265"/>
    </row>
    <row r="9266" spans="1:1">
      <c r="A9266"/>
    </row>
    <row r="9267" spans="1:1">
      <c r="A9267"/>
    </row>
    <row r="9268" spans="1:1">
      <c r="A9268"/>
    </row>
    <row r="9269" spans="1:1">
      <c r="A9269"/>
    </row>
    <row r="9270" spans="1:1">
      <c r="A9270"/>
    </row>
    <row r="9271" spans="1:1">
      <c r="A9271"/>
    </row>
    <row r="9272" spans="1:1">
      <c r="A9272"/>
    </row>
    <row r="9273" spans="1:1">
      <c r="A9273"/>
    </row>
    <row r="9274" spans="1:1">
      <c r="A9274"/>
    </row>
    <row r="9275" spans="1:1">
      <c r="A9275"/>
    </row>
    <row r="9276" spans="1:1">
      <c r="A9276"/>
    </row>
    <row r="9277" spans="1:1">
      <c r="A9277"/>
    </row>
    <row r="9278" spans="1:1">
      <c r="A9278"/>
    </row>
    <row r="9279" spans="1:1">
      <c r="A9279"/>
    </row>
    <row r="9280" spans="1:1">
      <c r="A9280"/>
    </row>
    <row r="9281" spans="1:1">
      <c r="A9281"/>
    </row>
    <row r="9282" spans="1:1">
      <c r="A9282"/>
    </row>
    <row r="9283" spans="1:1">
      <c r="A9283"/>
    </row>
    <row r="9284" spans="1:1">
      <c r="A9284"/>
    </row>
    <row r="9285" spans="1:1">
      <c r="A9285"/>
    </row>
    <row r="9286" spans="1:1">
      <c r="A9286"/>
    </row>
    <row r="9287" spans="1:1">
      <c r="A9287"/>
    </row>
    <row r="9288" spans="1:1">
      <c r="A9288"/>
    </row>
    <row r="9289" spans="1:1">
      <c r="A9289"/>
    </row>
    <row r="9290" spans="1:1">
      <c r="A9290"/>
    </row>
    <row r="9291" spans="1:1">
      <c r="A9291"/>
    </row>
    <row r="9292" spans="1:1">
      <c r="A9292"/>
    </row>
    <row r="9293" spans="1:1">
      <c r="A9293"/>
    </row>
    <row r="9294" spans="1:1">
      <c r="A9294"/>
    </row>
    <row r="9295" spans="1:1">
      <c r="A9295"/>
    </row>
    <row r="9296" spans="1:1">
      <c r="A9296"/>
    </row>
    <row r="9297" spans="1:1">
      <c r="A9297"/>
    </row>
    <row r="9298" spans="1:1">
      <c r="A9298"/>
    </row>
    <row r="9299" spans="1:1">
      <c r="A9299"/>
    </row>
    <row r="9300" spans="1:1">
      <c r="A9300"/>
    </row>
    <row r="9301" spans="1:1">
      <c r="A9301"/>
    </row>
    <row r="9302" spans="1:1">
      <c r="A9302"/>
    </row>
    <row r="9303" spans="1:1">
      <c r="A9303"/>
    </row>
    <row r="9304" spans="1:1">
      <c r="A9304"/>
    </row>
    <row r="9305" spans="1:1">
      <c r="A9305"/>
    </row>
    <row r="9306" spans="1:1">
      <c r="A9306"/>
    </row>
    <row r="9307" spans="1:1">
      <c r="A9307"/>
    </row>
    <row r="9308" spans="1:1">
      <c r="A9308"/>
    </row>
    <row r="9309" spans="1:1">
      <c r="A9309"/>
    </row>
    <row r="9310" spans="1:1">
      <c r="A9310"/>
    </row>
    <row r="9311" spans="1:1">
      <c r="A9311"/>
    </row>
    <row r="9312" spans="1:1">
      <c r="A9312"/>
    </row>
    <row r="9313" spans="1:1">
      <c r="A9313"/>
    </row>
    <row r="9314" spans="1:1">
      <c r="A9314"/>
    </row>
    <row r="9315" spans="1:1">
      <c r="A9315"/>
    </row>
    <row r="9316" spans="1:1">
      <c r="A9316"/>
    </row>
    <row r="9317" spans="1:1">
      <c r="A9317"/>
    </row>
    <row r="9318" spans="1:1">
      <c r="A9318"/>
    </row>
    <row r="9319" spans="1:1">
      <c r="A9319"/>
    </row>
    <row r="9320" spans="1:1">
      <c r="A9320"/>
    </row>
    <row r="9321" spans="1:1">
      <c r="A9321"/>
    </row>
    <row r="9322" spans="1:1">
      <c r="A9322"/>
    </row>
    <row r="9323" spans="1:1">
      <c r="A9323"/>
    </row>
    <row r="9324" spans="1:1">
      <c r="A9324"/>
    </row>
    <row r="9325" spans="1:1">
      <c r="A9325"/>
    </row>
    <row r="9326" spans="1:1">
      <c r="A9326"/>
    </row>
    <row r="9327" spans="1:1">
      <c r="A9327"/>
    </row>
    <row r="9328" spans="1:1">
      <c r="A9328"/>
    </row>
    <row r="9329" spans="1:1">
      <c r="A9329"/>
    </row>
    <row r="9330" spans="1:1">
      <c r="A9330"/>
    </row>
    <row r="9331" spans="1:1">
      <c r="A9331"/>
    </row>
    <row r="9332" spans="1:1">
      <c r="A9332"/>
    </row>
    <row r="9333" spans="1:1">
      <c r="A9333"/>
    </row>
    <row r="9334" spans="1:1">
      <c r="A9334"/>
    </row>
    <row r="9335" spans="1:1">
      <c r="A9335"/>
    </row>
    <row r="9336" spans="1:1">
      <c r="A9336"/>
    </row>
    <row r="9337" spans="1:1">
      <c r="A9337"/>
    </row>
    <row r="9338" spans="1:1">
      <c r="A9338"/>
    </row>
    <row r="9339" spans="1:1">
      <c r="A9339"/>
    </row>
    <row r="9340" spans="1:1">
      <c r="A9340"/>
    </row>
    <row r="9341" spans="1:1">
      <c r="A9341"/>
    </row>
    <row r="9342" spans="1:1">
      <c r="A9342"/>
    </row>
    <row r="9343" spans="1:1">
      <c r="A9343"/>
    </row>
    <row r="9344" spans="1:1">
      <c r="A9344"/>
    </row>
    <row r="9345" spans="1:1">
      <c r="A9345"/>
    </row>
    <row r="9346" spans="1:1">
      <c r="A9346"/>
    </row>
    <row r="9347" spans="1:1">
      <c r="A9347"/>
    </row>
    <row r="9348" spans="1:1">
      <c r="A9348"/>
    </row>
    <row r="9349" spans="1:1">
      <c r="A9349"/>
    </row>
    <row r="9350" spans="1:1">
      <c r="A9350"/>
    </row>
    <row r="9351" spans="1:1">
      <c r="A9351"/>
    </row>
    <row r="9352" spans="1:1">
      <c r="A9352"/>
    </row>
    <row r="9353" spans="1:1">
      <c r="A9353"/>
    </row>
    <row r="9354" spans="1:1">
      <c r="A9354"/>
    </row>
    <row r="9355" spans="1:1">
      <c r="A9355"/>
    </row>
    <row r="9356" spans="1:1">
      <c r="A9356"/>
    </row>
    <row r="9357" spans="1:1">
      <c r="A9357"/>
    </row>
    <row r="9358" spans="1:1">
      <c r="A9358"/>
    </row>
    <row r="9359" spans="1:1">
      <c r="A9359"/>
    </row>
    <row r="9360" spans="1:1">
      <c r="A9360"/>
    </row>
    <row r="9361" spans="1:1">
      <c r="A9361"/>
    </row>
    <row r="9362" spans="1:1">
      <c r="A9362"/>
    </row>
    <row r="9363" spans="1:1">
      <c r="A9363"/>
    </row>
    <row r="9364" spans="1:1">
      <c r="A9364"/>
    </row>
    <row r="9365" spans="1:1">
      <c r="A9365"/>
    </row>
    <row r="9366" spans="1:1">
      <c r="A9366"/>
    </row>
    <row r="9367" spans="1:1">
      <c r="A9367"/>
    </row>
    <row r="9368" spans="1:1">
      <c r="A9368"/>
    </row>
    <row r="9369" spans="1:1">
      <c r="A9369"/>
    </row>
    <row r="9370" spans="1:1">
      <c r="A9370"/>
    </row>
    <row r="9371" spans="1:1">
      <c r="A9371"/>
    </row>
    <row r="9372" spans="1:1">
      <c r="A9372"/>
    </row>
    <row r="9373" spans="1:1">
      <c r="A9373"/>
    </row>
    <row r="9374" spans="1:1">
      <c r="A9374"/>
    </row>
    <row r="9375" spans="1:1">
      <c r="A9375"/>
    </row>
    <row r="9376" spans="1:1">
      <c r="A9376"/>
    </row>
    <row r="9377" spans="1:1">
      <c r="A9377"/>
    </row>
    <row r="9378" spans="1:1">
      <c r="A9378"/>
    </row>
    <row r="9379" spans="1:1">
      <c r="A9379"/>
    </row>
    <row r="9380" spans="1:1">
      <c r="A9380"/>
    </row>
    <row r="9381" spans="1:1">
      <c r="A9381"/>
    </row>
    <row r="9382" spans="1:1">
      <c r="A9382"/>
    </row>
    <row r="9383" spans="1:1">
      <c r="A9383"/>
    </row>
    <row r="9384" spans="1:1">
      <c r="A9384"/>
    </row>
    <row r="9385" spans="1:1">
      <c r="A9385"/>
    </row>
    <row r="9386" spans="1:1">
      <c r="A9386"/>
    </row>
    <row r="9387" spans="1:1">
      <c r="A9387"/>
    </row>
    <row r="9388" spans="1:1">
      <c r="A9388"/>
    </row>
    <row r="9389" spans="1:1">
      <c r="A9389"/>
    </row>
    <row r="9390" spans="1:1">
      <c r="A9390"/>
    </row>
    <row r="9391" spans="1:1">
      <c r="A9391"/>
    </row>
    <row r="9392" spans="1:1">
      <c r="A9392"/>
    </row>
    <row r="9393" spans="1:1">
      <c r="A9393"/>
    </row>
    <row r="9394" spans="1:1">
      <c r="A9394"/>
    </row>
    <row r="9395" spans="1:1">
      <c r="A9395"/>
    </row>
    <row r="9396" spans="1:1">
      <c r="A9396"/>
    </row>
    <row r="9397" spans="1:1">
      <c r="A9397"/>
    </row>
    <row r="9398" spans="1:1">
      <c r="A9398"/>
    </row>
    <row r="9399" spans="1:1">
      <c r="A9399"/>
    </row>
    <row r="9400" spans="1:1">
      <c r="A9400"/>
    </row>
    <row r="9401" spans="1:1">
      <c r="A9401"/>
    </row>
    <row r="9402" spans="1:1">
      <c r="A9402"/>
    </row>
    <row r="9403" spans="1:1">
      <c r="A9403"/>
    </row>
    <row r="9404" spans="1:1">
      <c r="A9404"/>
    </row>
    <row r="9405" spans="1:1">
      <c r="A9405"/>
    </row>
    <row r="9406" spans="1:1">
      <c r="A9406"/>
    </row>
    <row r="9407" spans="1:1">
      <c r="A9407"/>
    </row>
    <row r="9408" spans="1:1">
      <c r="A9408"/>
    </row>
    <row r="9409" spans="1:1">
      <c r="A9409"/>
    </row>
    <row r="9410" spans="1:1">
      <c r="A9410"/>
    </row>
    <row r="9411" spans="1:1">
      <c r="A9411"/>
    </row>
    <row r="9412" spans="1:1">
      <c r="A9412"/>
    </row>
    <row r="9413" spans="1:1">
      <c r="A9413"/>
    </row>
    <row r="9414" spans="1:1">
      <c r="A9414"/>
    </row>
    <row r="9415" spans="1:1">
      <c r="A9415"/>
    </row>
    <row r="9416" spans="1:1">
      <c r="A9416"/>
    </row>
    <row r="9417" spans="1:1">
      <c r="A9417"/>
    </row>
    <row r="9418" spans="1:1">
      <c r="A9418"/>
    </row>
    <row r="9419" spans="1:1">
      <c r="A9419"/>
    </row>
    <row r="9420" spans="1:1">
      <c r="A9420"/>
    </row>
    <row r="9421" spans="1:1">
      <c r="A9421"/>
    </row>
    <row r="9422" spans="1:1">
      <c r="A9422"/>
    </row>
    <row r="9423" spans="1:1">
      <c r="A9423"/>
    </row>
    <row r="9424" spans="1:1">
      <c r="A9424"/>
    </row>
    <row r="9425" spans="1:1">
      <c r="A9425"/>
    </row>
    <row r="9426" spans="1:1">
      <c r="A9426"/>
    </row>
    <row r="9427" spans="1:1">
      <c r="A9427"/>
    </row>
    <row r="9428" spans="1:1">
      <c r="A9428"/>
    </row>
    <row r="9429" spans="1:1">
      <c r="A9429"/>
    </row>
    <row r="9430" spans="1:1">
      <c r="A9430"/>
    </row>
    <row r="9431" spans="1:1">
      <c r="A9431"/>
    </row>
    <row r="9432" spans="1:1">
      <c r="A9432"/>
    </row>
    <row r="9433" spans="1:1">
      <c r="A9433"/>
    </row>
    <row r="9434" spans="1:1">
      <c r="A9434"/>
    </row>
    <row r="9435" spans="1:1">
      <c r="A9435"/>
    </row>
    <row r="9436" spans="1:1">
      <c r="A9436"/>
    </row>
    <row r="9437" spans="1:1">
      <c r="A9437"/>
    </row>
    <row r="9438" spans="1:1">
      <c r="A9438"/>
    </row>
    <row r="9439" spans="1:1">
      <c r="A9439"/>
    </row>
    <row r="9440" spans="1:1">
      <c r="A9440"/>
    </row>
    <row r="9441" spans="1:1">
      <c r="A9441"/>
    </row>
    <row r="9442" spans="1:1">
      <c r="A9442"/>
    </row>
    <row r="9443" spans="1:1">
      <c r="A9443"/>
    </row>
    <row r="9444" spans="1:1">
      <c r="A9444"/>
    </row>
    <row r="9445" spans="1:1">
      <c r="A9445"/>
    </row>
    <row r="9446" spans="1:1">
      <c r="A9446"/>
    </row>
    <row r="9447" spans="1:1">
      <c r="A9447"/>
    </row>
    <row r="9448" spans="1:1">
      <c r="A9448"/>
    </row>
    <row r="9449" spans="1:1">
      <c r="A9449"/>
    </row>
    <row r="9450" spans="1:1">
      <c r="A9450"/>
    </row>
    <row r="9451" spans="1:1">
      <c r="A9451"/>
    </row>
    <row r="9452" spans="1:1">
      <c r="A9452"/>
    </row>
    <row r="9453" spans="1:1">
      <c r="A9453"/>
    </row>
    <row r="9454" spans="1:1">
      <c r="A9454"/>
    </row>
    <row r="9455" spans="1:1">
      <c r="A9455"/>
    </row>
    <row r="9456" spans="1:1">
      <c r="A9456"/>
    </row>
    <row r="9457" spans="1:1">
      <c r="A9457"/>
    </row>
    <row r="9458" spans="1:1">
      <c r="A9458"/>
    </row>
    <row r="9459" spans="1:1">
      <c r="A9459"/>
    </row>
    <row r="9460" spans="1:1">
      <c r="A9460"/>
    </row>
    <row r="9461" spans="1:1">
      <c r="A9461"/>
    </row>
    <row r="9462" spans="1:1">
      <c r="A9462"/>
    </row>
    <row r="9463" spans="1:1">
      <c r="A9463"/>
    </row>
    <row r="9464" spans="1:1">
      <c r="A9464"/>
    </row>
    <row r="9465" spans="1:1">
      <c r="A9465"/>
    </row>
    <row r="9466" spans="1:1">
      <c r="A9466"/>
    </row>
    <row r="9467" spans="1:1">
      <c r="A9467"/>
    </row>
    <row r="9468" spans="1:1">
      <c r="A9468"/>
    </row>
    <row r="9469" spans="1:1">
      <c r="A9469"/>
    </row>
    <row r="9470" spans="1:1">
      <c r="A9470"/>
    </row>
    <row r="9471" spans="1:1">
      <c r="A9471"/>
    </row>
    <row r="9472" spans="1:1">
      <c r="A9472"/>
    </row>
    <row r="9473" spans="1:1">
      <c r="A9473"/>
    </row>
    <row r="9474" spans="1:1">
      <c r="A9474"/>
    </row>
    <row r="9475" spans="1:1">
      <c r="A9475"/>
    </row>
    <row r="9476" spans="1:1">
      <c r="A9476"/>
    </row>
    <row r="9477" spans="1:1">
      <c r="A9477"/>
    </row>
    <row r="9478" spans="1:1">
      <c r="A9478"/>
    </row>
    <row r="9479" spans="1:1">
      <c r="A9479"/>
    </row>
    <row r="9480" spans="1:1">
      <c r="A9480"/>
    </row>
    <row r="9481" spans="1:1">
      <c r="A9481"/>
    </row>
    <row r="9482" spans="1:1">
      <c r="A9482"/>
    </row>
    <row r="9483" spans="1:1">
      <c r="A9483"/>
    </row>
    <row r="9484" spans="1:1">
      <c r="A9484"/>
    </row>
    <row r="9485" spans="1:1">
      <c r="A9485"/>
    </row>
    <row r="9486" spans="1:1">
      <c r="A9486"/>
    </row>
    <row r="9487" spans="1:1">
      <c r="A9487"/>
    </row>
    <row r="9488" spans="1:1">
      <c r="A9488"/>
    </row>
    <row r="9489" spans="1:1">
      <c r="A9489"/>
    </row>
    <row r="9490" spans="1:1">
      <c r="A9490"/>
    </row>
    <row r="9491" spans="1:1">
      <c r="A9491"/>
    </row>
    <row r="9492" spans="1:1">
      <c r="A9492"/>
    </row>
    <row r="9493" spans="1:1">
      <c r="A9493"/>
    </row>
    <row r="9494" spans="1:1">
      <c r="A9494"/>
    </row>
    <row r="9495" spans="1:1">
      <c r="A9495"/>
    </row>
    <row r="9496" spans="1:1">
      <c r="A9496"/>
    </row>
    <row r="9497" spans="1:1">
      <c r="A9497"/>
    </row>
    <row r="9498" spans="1:1">
      <c r="A9498"/>
    </row>
    <row r="9499" spans="1:1">
      <c r="A9499"/>
    </row>
    <row r="9500" spans="1:1">
      <c r="A9500"/>
    </row>
    <row r="9501" spans="1:1">
      <c r="A9501"/>
    </row>
    <row r="9502" spans="1:1">
      <c r="A9502"/>
    </row>
    <row r="9503" spans="1:1">
      <c r="A9503"/>
    </row>
    <row r="9504" spans="1:1">
      <c r="A9504"/>
    </row>
    <row r="9505" spans="1:1">
      <c r="A9505"/>
    </row>
    <row r="9506" spans="1:1">
      <c r="A9506"/>
    </row>
    <row r="9507" spans="1:1">
      <c r="A9507"/>
    </row>
    <row r="9508" spans="1:1">
      <c r="A9508"/>
    </row>
    <row r="9509" spans="1:1">
      <c r="A9509"/>
    </row>
    <row r="9510" spans="1:1">
      <c r="A9510"/>
    </row>
    <row r="9511" spans="1:1">
      <c r="A9511"/>
    </row>
    <row r="9512" spans="1:1">
      <c r="A9512"/>
    </row>
    <row r="9513" spans="1:1">
      <c r="A9513"/>
    </row>
    <row r="9514" spans="1:1">
      <c r="A9514"/>
    </row>
    <row r="9515" spans="1:1">
      <c r="A9515"/>
    </row>
    <row r="9516" spans="1:1">
      <c r="A9516"/>
    </row>
    <row r="9517" spans="1:1">
      <c r="A9517"/>
    </row>
    <row r="9518" spans="1:1">
      <c r="A9518"/>
    </row>
    <row r="9519" spans="1:1">
      <c r="A9519"/>
    </row>
    <row r="9520" spans="1:1">
      <c r="A9520"/>
    </row>
    <row r="9521" spans="1:1">
      <c r="A9521"/>
    </row>
    <row r="9522" spans="1:1">
      <c r="A9522"/>
    </row>
    <row r="9523" spans="1:1">
      <c r="A9523"/>
    </row>
    <row r="9524" spans="1:1">
      <c r="A9524"/>
    </row>
    <row r="9525" spans="1:1">
      <c r="A9525"/>
    </row>
    <row r="9526" spans="1:1">
      <c r="A9526"/>
    </row>
    <row r="9527" spans="1:1">
      <c r="A9527"/>
    </row>
    <row r="9528" spans="1:1">
      <c r="A9528"/>
    </row>
    <row r="9529" spans="1:1">
      <c r="A9529"/>
    </row>
    <row r="9530" spans="1:1">
      <c r="A9530"/>
    </row>
    <row r="9531" spans="1:1">
      <c r="A9531"/>
    </row>
    <row r="9532" spans="1:1">
      <c r="A9532"/>
    </row>
    <row r="9533" spans="1:1">
      <c r="A9533"/>
    </row>
    <row r="9534" spans="1:1">
      <c r="A9534"/>
    </row>
    <row r="9535" spans="1:1">
      <c r="A9535"/>
    </row>
    <row r="9536" spans="1:1">
      <c r="A9536"/>
    </row>
    <row r="9537" spans="1:1">
      <c r="A9537"/>
    </row>
    <row r="9538" spans="1:1">
      <c r="A9538"/>
    </row>
    <row r="9539" spans="1:1">
      <c r="A9539"/>
    </row>
    <row r="9540" spans="1:1">
      <c r="A9540"/>
    </row>
    <row r="9541" spans="1:1">
      <c r="A9541"/>
    </row>
    <row r="9542" spans="1:1">
      <c r="A9542"/>
    </row>
    <row r="9543" spans="1:1">
      <c r="A9543"/>
    </row>
    <row r="9544" spans="1:1">
      <c r="A9544"/>
    </row>
    <row r="9545" spans="1:1">
      <c r="A9545"/>
    </row>
    <row r="9546" spans="1:1">
      <c r="A9546"/>
    </row>
    <row r="9547" spans="1:1">
      <c r="A9547"/>
    </row>
    <row r="9548" spans="1:1">
      <c r="A9548"/>
    </row>
    <row r="9549" spans="1:1">
      <c r="A9549"/>
    </row>
    <row r="9550" spans="1:1">
      <c r="A9550"/>
    </row>
    <row r="9551" spans="1:1">
      <c r="A9551"/>
    </row>
    <row r="9552" spans="1:1">
      <c r="A9552"/>
    </row>
    <row r="9553" spans="1:1">
      <c r="A9553"/>
    </row>
    <row r="9554" spans="1:1">
      <c r="A9554"/>
    </row>
    <row r="9555" spans="1:1">
      <c r="A9555"/>
    </row>
    <row r="9556" spans="1:1">
      <c r="A9556"/>
    </row>
    <row r="9557" spans="1:1">
      <c r="A9557"/>
    </row>
    <row r="9558" spans="1:1">
      <c r="A9558"/>
    </row>
    <row r="9559" spans="1:1">
      <c r="A9559"/>
    </row>
    <row r="9560" spans="1:1">
      <c r="A9560"/>
    </row>
    <row r="9561" spans="1:1">
      <c r="A9561"/>
    </row>
    <row r="9562" spans="1:1">
      <c r="A9562"/>
    </row>
    <row r="9563" spans="1:1">
      <c r="A9563"/>
    </row>
    <row r="9564" spans="1:1">
      <c r="A9564"/>
    </row>
    <row r="9565" spans="1:1">
      <c r="A9565"/>
    </row>
    <row r="9566" spans="1:1">
      <c r="A9566"/>
    </row>
    <row r="9567" spans="1:1">
      <c r="A9567"/>
    </row>
    <row r="9568" spans="1:1">
      <c r="A9568"/>
    </row>
    <row r="9569" spans="1:1">
      <c r="A9569"/>
    </row>
    <row r="9570" spans="1:1">
      <c r="A9570"/>
    </row>
    <row r="9571" spans="1:1">
      <c r="A9571"/>
    </row>
    <row r="9572" spans="1:1">
      <c r="A9572"/>
    </row>
    <row r="9573" spans="1:1">
      <c r="A9573"/>
    </row>
    <row r="9574" spans="1:1">
      <c r="A9574"/>
    </row>
    <row r="9575" spans="1:1">
      <c r="A9575"/>
    </row>
    <row r="9576" spans="1:1">
      <c r="A9576"/>
    </row>
    <row r="9577" spans="1:1">
      <c r="A9577"/>
    </row>
    <row r="9578" spans="1:1">
      <c r="A9578"/>
    </row>
    <row r="9579" spans="1:1">
      <c r="A9579"/>
    </row>
    <row r="9580" spans="1:1">
      <c r="A9580"/>
    </row>
    <row r="9581" spans="1:1">
      <c r="A9581"/>
    </row>
    <row r="9582" spans="1:1">
      <c r="A9582"/>
    </row>
    <row r="9583" spans="1:1">
      <c r="A9583"/>
    </row>
    <row r="9584" spans="1:1">
      <c r="A9584"/>
    </row>
    <row r="9585" spans="1:1">
      <c r="A9585"/>
    </row>
    <row r="9586" spans="1:1">
      <c r="A9586"/>
    </row>
    <row r="9587" spans="1:1">
      <c r="A9587"/>
    </row>
    <row r="9588" spans="1:1">
      <c r="A9588"/>
    </row>
    <row r="9589" spans="1:1">
      <c r="A9589"/>
    </row>
    <row r="9590" spans="1:1">
      <c r="A9590"/>
    </row>
    <row r="9591" spans="1:1">
      <c r="A9591"/>
    </row>
    <row r="9592" spans="1:1">
      <c r="A9592"/>
    </row>
    <row r="9593" spans="1:1">
      <c r="A9593"/>
    </row>
    <row r="9594" spans="1:1">
      <c r="A9594"/>
    </row>
    <row r="9595" spans="1:1">
      <c r="A9595"/>
    </row>
    <row r="9596" spans="1:1">
      <c r="A9596"/>
    </row>
    <row r="9597" spans="1:1">
      <c r="A9597"/>
    </row>
    <row r="9598" spans="1:1">
      <c r="A9598"/>
    </row>
    <row r="9599" spans="1:1">
      <c r="A9599"/>
    </row>
    <row r="9600" spans="1:1">
      <c r="A9600"/>
    </row>
    <row r="9601" spans="1:1">
      <c r="A9601"/>
    </row>
    <row r="9602" spans="1:1">
      <c r="A9602"/>
    </row>
    <row r="9603" spans="1:1">
      <c r="A9603"/>
    </row>
    <row r="9604" spans="1:1">
      <c r="A9604"/>
    </row>
    <row r="9605" spans="1:1">
      <c r="A9605"/>
    </row>
    <row r="9606" spans="1:1">
      <c r="A9606"/>
    </row>
    <row r="9607" spans="1:1">
      <c r="A9607"/>
    </row>
    <row r="9608" spans="1:1">
      <c r="A9608"/>
    </row>
    <row r="9609" spans="1:1">
      <c r="A9609"/>
    </row>
    <row r="9610" spans="1:1">
      <c r="A9610"/>
    </row>
    <row r="9611" spans="1:1">
      <c r="A9611"/>
    </row>
    <row r="9612" spans="1:1">
      <c r="A9612"/>
    </row>
    <row r="9613" spans="1:1">
      <c r="A9613"/>
    </row>
    <row r="9614" spans="1:1">
      <c r="A9614"/>
    </row>
    <row r="9615" spans="1:1">
      <c r="A9615"/>
    </row>
    <row r="9616" spans="1:1">
      <c r="A9616"/>
    </row>
    <row r="9617" spans="1:1">
      <c r="A9617"/>
    </row>
    <row r="9618" spans="1:1">
      <c r="A9618"/>
    </row>
    <row r="9619" spans="1:1">
      <c r="A9619"/>
    </row>
    <row r="9620" spans="1:1">
      <c r="A9620"/>
    </row>
    <row r="9621" spans="1:1">
      <c r="A9621"/>
    </row>
    <row r="9622" spans="1:1">
      <c r="A9622"/>
    </row>
    <row r="9623" spans="1:1">
      <c r="A9623"/>
    </row>
    <row r="9624" spans="1:1">
      <c r="A9624"/>
    </row>
    <row r="9625" spans="1:1">
      <c r="A9625"/>
    </row>
    <row r="9626" spans="1:1">
      <c r="A9626"/>
    </row>
    <row r="9627" spans="1:1">
      <c r="A9627"/>
    </row>
    <row r="9628" spans="1:1">
      <c r="A9628"/>
    </row>
    <row r="9629" spans="1:1">
      <c r="A9629"/>
    </row>
    <row r="9630" spans="1:1">
      <c r="A9630"/>
    </row>
    <row r="9631" spans="1:1">
      <c r="A9631"/>
    </row>
    <row r="9632" spans="1:1">
      <c r="A9632"/>
    </row>
    <row r="9633" spans="1:1">
      <c r="A9633"/>
    </row>
    <row r="9634" spans="1:1">
      <c r="A9634"/>
    </row>
    <row r="9635" spans="1:1">
      <c r="A9635"/>
    </row>
    <row r="9636" spans="1:1">
      <c r="A9636"/>
    </row>
    <row r="9637" spans="1:1">
      <c r="A9637"/>
    </row>
    <row r="9638" spans="1:1">
      <c r="A9638"/>
    </row>
    <row r="9639" spans="1:1">
      <c r="A9639"/>
    </row>
    <row r="9640" spans="1:1">
      <c r="A9640"/>
    </row>
    <row r="9641" spans="1:1">
      <c r="A9641"/>
    </row>
    <row r="9642" spans="1:1">
      <c r="A9642"/>
    </row>
    <row r="9643" spans="1:1">
      <c r="A9643"/>
    </row>
    <row r="9644" spans="1:1">
      <c r="A9644"/>
    </row>
    <row r="9645" spans="1:1">
      <c r="A9645"/>
    </row>
    <row r="9646" spans="1:1">
      <c r="A9646"/>
    </row>
    <row r="9647" spans="1:1">
      <c r="A9647"/>
    </row>
    <row r="9648" spans="1:1">
      <c r="A9648"/>
    </row>
    <row r="9649" spans="1:1">
      <c r="A9649"/>
    </row>
    <row r="9650" spans="1:1">
      <c r="A9650"/>
    </row>
    <row r="9651" spans="1:1">
      <c r="A9651"/>
    </row>
    <row r="9652" spans="1:1">
      <c r="A9652"/>
    </row>
    <row r="9653" spans="1:1">
      <c r="A9653"/>
    </row>
    <row r="9654" spans="1:1">
      <c r="A9654"/>
    </row>
    <row r="9655" spans="1:1">
      <c r="A9655"/>
    </row>
    <row r="9656" spans="1:1">
      <c r="A9656"/>
    </row>
    <row r="9657" spans="1:1">
      <c r="A9657"/>
    </row>
    <row r="9658" spans="1:1">
      <c r="A9658"/>
    </row>
    <row r="9659" spans="1:1">
      <c r="A9659"/>
    </row>
    <row r="9660" spans="1:1">
      <c r="A9660"/>
    </row>
    <row r="9661" spans="1:1">
      <c r="A9661"/>
    </row>
    <row r="9662" spans="1:1">
      <c r="A9662"/>
    </row>
    <row r="9663" spans="1:1">
      <c r="A9663"/>
    </row>
    <row r="9664" spans="1:1">
      <c r="A9664"/>
    </row>
    <row r="9665" spans="1:1">
      <c r="A9665"/>
    </row>
    <row r="9666" spans="1:1">
      <c r="A9666"/>
    </row>
    <row r="9667" spans="1:1">
      <c r="A9667"/>
    </row>
    <row r="9668" spans="1:1">
      <c r="A9668"/>
    </row>
    <row r="9669" spans="1:1">
      <c r="A9669"/>
    </row>
    <row r="9670" spans="1:1">
      <c r="A9670"/>
    </row>
    <row r="9671" spans="1:1">
      <c r="A9671"/>
    </row>
    <row r="9672" spans="1:1">
      <c r="A9672"/>
    </row>
    <row r="9673" spans="1:1">
      <c r="A9673"/>
    </row>
    <row r="9674" spans="1:1">
      <c r="A9674"/>
    </row>
    <row r="9675" spans="1:1">
      <c r="A9675"/>
    </row>
    <row r="9676" spans="1:1">
      <c r="A9676"/>
    </row>
    <row r="9677" spans="1:1">
      <c r="A9677"/>
    </row>
    <row r="9678" spans="1:1">
      <c r="A9678"/>
    </row>
    <row r="9679" spans="1:1">
      <c r="A9679"/>
    </row>
    <row r="9680" spans="1:1">
      <c r="A9680"/>
    </row>
    <row r="9681" spans="1:1">
      <c r="A9681"/>
    </row>
    <row r="9682" spans="1:1">
      <c r="A9682"/>
    </row>
    <row r="9683" spans="1:1">
      <c r="A9683"/>
    </row>
    <row r="9684" spans="1:1">
      <c r="A9684"/>
    </row>
    <row r="9685" spans="1:1">
      <c r="A9685"/>
    </row>
    <row r="9686" spans="1:1">
      <c r="A9686"/>
    </row>
    <row r="9687" spans="1:1">
      <c r="A9687"/>
    </row>
    <row r="9688" spans="1:1">
      <c r="A9688"/>
    </row>
    <row r="9689" spans="1:1">
      <c r="A9689"/>
    </row>
    <row r="9690" spans="1:1">
      <c r="A9690"/>
    </row>
    <row r="9691" spans="1:1">
      <c r="A9691"/>
    </row>
    <row r="9692" spans="1:1">
      <c r="A9692"/>
    </row>
    <row r="9693" spans="1:1">
      <c r="A9693"/>
    </row>
    <row r="9694" spans="1:1">
      <c r="A9694"/>
    </row>
    <row r="9695" spans="1:1">
      <c r="A9695"/>
    </row>
    <row r="9696" spans="1:1">
      <c r="A9696"/>
    </row>
    <row r="9697" spans="1:1">
      <c r="A9697"/>
    </row>
    <row r="9698" spans="1:1">
      <c r="A9698"/>
    </row>
    <row r="9699" spans="1:1">
      <c r="A9699"/>
    </row>
    <row r="9700" spans="1:1">
      <c r="A9700"/>
    </row>
    <row r="9701" spans="1:1">
      <c r="A9701"/>
    </row>
    <row r="9702" spans="1:1">
      <c r="A9702"/>
    </row>
    <row r="9703" spans="1:1">
      <c r="A9703"/>
    </row>
    <row r="9704" spans="1:1">
      <c r="A9704"/>
    </row>
    <row r="9705" spans="1:1">
      <c r="A9705"/>
    </row>
    <row r="9706" spans="1:1">
      <c r="A9706"/>
    </row>
    <row r="9707" spans="1:1">
      <c r="A9707"/>
    </row>
    <row r="9708" spans="1:1">
      <c r="A9708"/>
    </row>
    <row r="9709" spans="1:1">
      <c r="A9709"/>
    </row>
    <row r="9710" spans="1:1">
      <c r="A9710"/>
    </row>
    <row r="9711" spans="1:1">
      <c r="A9711"/>
    </row>
    <row r="9712" spans="1:1">
      <c r="A9712"/>
    </row>
    <row r="9713" spans="1:1">
      <c r="A9713"/>
    </row>
    <row r="9714" spans="1:1">
      <c r="A9714"/>
    </row>
    <row r="9715" spans="1:1">
      <c r="A9715"/>
    </row>
    <row r="9716" spans="1:1">
      <c r="A9716"/>
    </row>
    <row r="9717" spans="1:1">
      <c r="A9717"/>
    </row>
    <row r="9718" spans="1:1">
      <c r="A9718"/>
    </row>
    <row r="9719" spans="1:1">
      <c r="A9719"/>
    </row>
    <row r="9720" spans="1:1">
      <c r="A9720"/>
    </row>
    <row r="9721" spans="1:1">
      <c r="A9721"/>
    </row>
    <row r="9722" spans="1:1">
      <c r="A9722"/>
    </row>
    <row r="9723" spans="1:1">
      <c r="A9723"/>
    </row>
    <row r="9724" spans="1:1">
      <c r="A9724"/>
    </row>
    <row r="9725" spans="1:1">
      <c r="A9725"/>
    </row>
    <row r="9726" spans="1:1">
      <c r="A9726"/>
    </row>
    <row r="9727" spans="1:1">
      <c r="A9727"/>
    </row>
    <row r="9728" spans="1:1">
      <c r="A9728"/>
    </row>
    <row r="9729" spans="1:1">
      <c r="A9729"/>
    </row>
    <row r="9730" spans="1:1">
      <c r="A9730"/>
    </row>
    <row r="9731" spans="1:1">
      <c r="A9731"/>
    </row>
    <row r="9732" spans="1:1">
      <c r="A9732"/>
    </row>
    <row r="9733" spans="1:1">
      <c r="A9733"/>
    </row>
    <row r="9734" spans="1:1">
      <c r="A9734"/>
    </row>
    <row r="9735" spans="1:1">
      <c r="A9735"/>
    </row>
    <row r="9736" spans="1:1">
      <c r="A9736"/>
    </row>
    <row r="9737" spans="1:1">
      <c r="A9737"/>
    </row>
    <row r="9738" spans="1:1">
      <c r="A9738"/>
    </row>
    <row r="9739" spans="1:1">
      <c r="A9739"/>
    </row>
    <row r="9740" spans="1:1">
      <c r="A9740"/>
    </row>
    <row r="9741" spans="1:1">
      <c r="A9741"/>
    </row>
    <row r="9742" spans="1:1">
      <c r="A9742"/>
    </row>
    <row r="9743" spans="1:1">
      <c r="A9743"/>
    </row>
    <row r="9744" spans="1:1">
      <c r="A9744"/>
    </row>
    <row r="9745" spans="1:1">
      <c r="A9745"/>
    </row>
    <row r="9746" spans="1:1">
      <c r="A9746"/>
    </row>
    <row r="9747" spans="1:1">
      <c r="A9747"/>
    </row>
    <row r="9748" spans="1:1">
      <c r="A9748"/>
    </row>
    <row r="9749" spans="1:1">
      <c r="A9749"/>
    </row>
    <row r="9750" spans="1:1">
      <c r="A9750"/>
    </row>
    <row r="9751" spans="1:1">
      <c r="A9751"/>
    </row>
    <row r="9752" spans="1:1">
      <c r="A9752"/>
    </row>
    <row r="9753" spans="1:1">
      <c r="A9753"/>
    </row>
    <row r="9754" spans="1:1">
      <c r="A9754"/>
    </row>
    <row r="9755" spans="1:1">
      <c r="A9755"/>
    </row>
    <row r="9756" spans="1:1">
      <c r="A9756"/>
    </row>
    <row r="9757" spans="1:1">
      <c r="A9757"/>
    </row>
    <row r="9758" spans="1:1">
      <c r="A9758"/>
    </row>
    <row r="9759" spans="1:1">
      <c r="A9759"/>
    </row>
    <row r="9760" spans="1:1">
      <c r="A9760"/>
    </row>
    <row r="9761" spans="1:1">
      <c r="A9761"/>
    </row>
    <row r="9762" spans="1:1">
      <c r="A9762"/>
    </row>
    <row r="9763" spans="1:1">
      <c r="A9763"/>
    </row>
    <row r="9764" spans="1:1">
      <c r="A9764"/>
    </row>
    <row r="9765" spans="1:1">
      <c r="A9765"/>
    </row>
    <row r="9766" spans="1:1">
      <c r="A9766"/>
    </row>
    <row r="9767" spans="1:1">
      <c r="A9767"/>
    </row>
    <row r="9768" spans="1:1">
      <c r="A9768"/>
    </row>
    <row r="9769" spans="1:1">
      <c r="A9769"/>
    </row>
    <row r="9770" spans="1:1">
      <c r="A9770"/>
    </row>
    <row r="9771" spans="1:1">
      <c r="A9771"/>
    </row>
    <row r="9772" spans="1:1">
      <c r="A9772"/>
    </row>
    <row r="9773" spans="1:1">
      <c r="A9773"/>
    </row>
    <row r="9774" spans="1:1">
      <c r="A9774"/>
    </row>
    <row r="9775" spans="1:1">
      <c r="A9775"/>
    </row>
    <row r="9776" spans="1:1">
      <c r="A9776"/>
    </row>
    <row r="9777" spans="1:1">
      <c r="A9777"/>
    </row>
    <row r="9778" spans="1:1">
      <c r="A9778"/>
    </row>
    <row r="9779" spans="1:1">
      <c r="A9779"/>
    </row>
    <row r="9780" spans="1:1">
      <c r="A9780"/>
    </row>
    <row r="9781" spans="1:1">
      <c r="A9781"/>
    </row>
    <row r="9782" spans="1:1">
      <c r="A9782"/>
    </row>
    <row r="9783" spans="1:1">
      <c r="A9783"/>
    </row>
    <row r="9784" spans="1:1">
      <c r="A9784"/>
    </row>
    <row r="9785" spans="1:1">
      <c r="A9785"/>
    </row>
    <row r="9786" spans="1:1">
      <c r="A9786"/>
    </row>
    <row r="9787" spans="1:1">
      <c r="A9787"/>
    </row>
    <row r="9788" spans="1:1">
      <c r="A9788"/>
    </row>
    <row r="9789" spans="1:1">
      <c r="A9789"/>
    </row>
    <row r="9790" spans="1:1">
      <c r="A9790"/>
    </row>
    <row r="9791" spans="1:1">
      <c r="A9791"/>
    </row>
    <row r="9792" spans="1:1">
      <c r="A9792"/>
    </row>
    <row r="9793" spans="1:1">
      <c r="A9793"/>
    </row>
    <row r="9794" spans="1:1">
      <c r="A9794"/>
    </row>
    <row r="9795" spans="1:1">
      <c r="A9795"/>
    </row>
    <row r="9796" spans="1:1">
      <c r="A9796"/>
    </row>
    <row r="9797" spans="1:1">
      <c r="A9797"/>
    </row>
    <row r="9798" spans="1:1">
      <c r="A9798"/>
    </row>
    <row r="9799" spans="1:1">
      <c r="A9799"/>
    </row>
    <row r="9800" spans="1:1">
      <c r="A9800"/>
    </row>
    <row r="9801" spans="1:1">
      <c r="A9801"/>
    </row>
    <row r="9802" spans="1:1">
      <c r="A9802"/>
    </row>
    <row r="9803" spans="1:1">
      <c r="A9803"/>
    </row>
    <row r="9804" spans="1:1">
      <c r="A9804"/>
    </row>
    <row r="9805" spans="1:1">
      <c r="A9805"/>
    </row>
    <row r="9806" spans="1:1">
      <c r="A9806"/>
    </row>
    <row r="9807" spans="1:1">
      <c r="A9807"/>
    </row>
    <row r="9808" spans="1:1">
      <c r="A9808"/>
    </row>
    <row r="9809" spans="1:1">
      <c r="A9809"/>
    </row>
    <row r="9810" spans="1:1">
      <c r="A9810"/>
    </row>
    <row r="9811" spans="1:1">
      <c r="A9811"/>
    </row>
    <row r="9812" spans="1:1">
      <c r="A9812"/>
    </row>
    <row r="9813" spans="1:1">
      <c r="A9813"/>
    </row>
    <row r="9814" spans="1:1">
      <c r="A9814"/>
    </row>
    <row r="9815" spans="1:1">
      <c r="A9815"/>
    </row>
    <row r="9816" spans="1:1">
      <c r="A9816"/>
    </row>
    <row r="9817" spans="1:1">
      <c r="A9817"/>
    </row>
    <row r="9818" spans="1:1">
      <c r="A9818"/>
    </row>
    <row r="9819" spans="1:1">
      <c r="A9819"/>
    </row>
    <row r="9820" spans="1:1">
      <c r="A9820"/>
    </row>
    <row r="9821" spans="1:1">
      <c r="A9821"/>
    </row>
    <row r="9822" spans="1:1">
      <c r="A9822"/>
    </row>
    <row r="9823" spans="1:1">
      <c r="A9823"/>
    </row>
    <row r="9824" spans="1:1">
      <c r="A9824"/>
    </row>
    <row r="9825" spans="1:1">
      <c r="A9825"/>
    </row>
    <row r="9826" spans="1:1">
      <c r="A9826"/>
    </row>
    <row r="9827" spans="1:1">
      <c r="A9827"/>
    </row>
    <row r="9828" spans="1:1">
      <c r="A9828"/>
    </row>
    <row r="9829" spans="1:1">
      <c r="A9829"/>
    </row>
    <row r="9830" spans="1:1">
      <c r="A9830"/>
    </row>
    <row r="9831" spans="1:1">
      <c r="A9831"/>
    </row>
    <row r="9832" spans="1:1">
      <c r="A9832"/>
    </row>
    <row r="9833" spans="1:1">
      <c r="A9833"/>
    </row>
    <row r="9834" spans="1:1">
      <c r="A9834"/>
    </row>
    <row r="9835" spans="1:1">
      <c r="A9835"/>
    </row>
    <row r="9836" spans="1:1">
      <c r="A9836"/>
    </row>
    <row r="9837" spans="1:1">
      <c r="A9837"/>
    </row>
    <row r="9838" spans="1:1">
      <c r="A9838"/>
    </row>
    <row r="9839" spans="1:1">
      <c r="A9839"/>
    </row>
    <row r="9840" spans="1:1">
      <c r="A9840"/>
    </row>
    <row r="9841" spans="1:1">
      <c r="A9841"/>
    </row>
    <row r="9842" spans="1:1">
      <c r="A9842"/>
    </row>
    <row r="9843" spans="1:1">
      <c r="A9843"/>
    </row>
    <row r="9844" spans="1:1">
      <c r="A9844"/>
    </row>
    <row r="9845" spans="1:1">
      <c r="A9845"/>
    </row>
    <row r="9846" spans="1:1">
      <c r="A9846"/>
    </row>
    <row r="9847" spans="1:1">
      <c r="A9847"/>
    </row>
    <row r="9848" spans="1:1">
      <c r="A9848"/>
    </row>
    <row r="9849" spans="1:1">
      <c r="A9849"/>
    </row>
    <row r="9850" spans="1:1">
      <c r="A9850"/>
    </row>
    <row r="9851" spans="1:1">
      <c r="A9851"/>
    </row>
    <row r="9852" spans="1:1">
      <c r="A9852"/>
    </row>
    <row r="9853" spans="1:1">
      <c r="A9853"/>
    </row>
    <row r="9854" spans="1:1">
      <c r="A9854"/>
    </row>
    <row r="9855" spans="1:1">
      <c r="A9855"/>
    </row>
    <row r="9856" spans="1:1">
      <c r="A9856"/>
    </row>
    <row r="9857" spans="1:1">
      <c r="A9857"/>
    </row>
    <row r="9858" spans="1:1">
      <c r="A9858"/>
    </row>
    <row r="9859" spans="1:1">
      <c r="A9859"/>
    </row>
    <row r="9860" spans="1:1">
      <c r="A9860"/>
    </row>
    <row r="9861" spans="1:1">
      <c r="A9861"/>
    </row>
    <row r="9862" spans="1:1">
      <c r="A9862"/>
    </row>
    <row r="9863" spans="1:1">
      <c r="A9863"/>
    </row>
    <row r="9864" spans="1:1">
      <c r="A9864"/>
    </row>
    <row r="9865" spans="1:1">
      <c r="A9865"/>
    </row>
    <row r="9866" spans="1:1">
      <c r="A9866"/>
    </row>
    <row r="9867" spans="1:1">
      <c r="A9867"/>
    </row>
    <row r="9868" spans="1:1">
      <c r="A9868"/>
    </row>
    <row r="9869" spans="1:1">
      <c r="A9869"/>
    </row>
    <row r="9870" spans="1:1">
      <c r="A9870"/>
    </row>
    <row r="9871" spans="1:1">
      <c r="A9871"/>
    </row>
    <row r="9872" spans="1:1">
      <c r="A9872"/>
    </row>
    <row r="9873" spans="1:1">
      <c r="A9873"/>
    </row>
    <row r="9874" spans="1:1">
      <c r="A9874"/>
    </row>
    <row r="9875" spans="1:1">
      <c r="A9875"/>
    </row>
    <row r="9876" spans="1:1">
      <c r="A9876"/>
    </row>
    <row r="9877" spans="1:1">
      <c r="A9877"/>
    </row>
    <row r="9878" spans="1:1">
      <c r="A9878"/>
    </row>
    <row r="9879" spans="1:1">
      <c r="A9879"/>
    </row>
    <row r="9880" spans="1:1">
      <c r="A9880"/>
    </row>
    <row r="9881" spans="1:1">
      <c r="A9881"/>
    </row>
    <row r="9882" spans="1:1">
      <c r="A9882"/>
    </row>
    <row r="9883" spans="1:1">
      <c r="A9883"/>
    </row>
    <row r="9884" spans="1:1">
      <c r="A9884"/>
    </row>
    <row r="9885" spans="1:1">
      <c r="A9885"/>
    </row>
    <row r="9886" spans="1:1">
      <c r="A9886"/>
    </row>
    <row r="9887" spans="1:1">
      <c r="A9887"/>
    </row>
    <row r="9888" spans="1:1">
      <c r="A9888"/>
    </row>
    <row r="9889" spans="1:1">
      <c r="A9889"/>
    </row>
    <row r="9890" spans="1:1">
      <c r="A9890"/>
    </row>
    <row r="9891" spans="1:1">
      <c r="A9891"/>
    </row>
    <row r="9892" spans="1:1">
      <c r="A9892"/>
    </row>
    <row r="9893" spans="1:1">
      <c r="A9893"/>
    </row>
    <row r="9894" spans="1:1">
      <c r="A9894"/>
    </row>
    <row r="9895" spans="1:1">
      <c r="A9895"/>
    </row>
    <row r="9896" spans="1:1">
      <c r="A9896"/>
    </row>
    <row r="9897" spans="1:1">
      <c r="A9897"/>
    </row>
    <row r="9898" spans="1:1">
      <c r="A9898"/>
    </row>
    <row r="9899" spans="1:1">
      <c r="A9899"/>
    </row>
    <row r="9900" spans="1:1">
      <c r="A9900"/>
    </row>
    <row r="9901" spans="1:1">
      <c r="A9901"/>
    </row>
    <row r="9902" spans="1:1">
      <c r="A9902"/>
    </row>
    <row r="9903" spans="1:1">
      <c r="A9903"/>
    </row>
    <row r="9904" spans="1:1">
      <c r="A9904"/>
    </row>
    <row r="9905" spans="1:1">
      <c r="A9905"/>
    </row>
    <row r="9906" spans="1:1">
      <c r="A9906"/>
    </row>
    <row r="9907" spans="1:1">
      <c r="A9907"/>
    </row>
    <row r="9908" spans="1:1">
      <c r="A9908"/>
    </row>
    <row r="9909" spans="1:1">
      <c r="A9909"/>
    </row>
    <row r="9910" spans="1:1">
      <c r="A9910"/>
    </row>
    <row r="9911" spans="1:1">
      <c r="A9911"/>
    </row>
    <row r="9912" spans="1:1">
      <c r="A9912"/>
    </row>
    <row r="9913" spans="1:1">
      <c r="A9913"/>
    </row>
    <row r="9914" spans="1:1">
      <c r="A9914"/>
    </row>
    <row r="9915" spans="1:1">
      <c r="A9915"/>
    </row>
    <row r="9916" spans="1:1">
      <c r="A9916"/>
    </row>
    <row r="9917" spans="1:1">
      <c r="A9917"/>
    </row>
    <row r="9918" spans="1:1">
      <c r="A9918"/>
    </row>
    <row r="9919" spans="1:1">
      <c r="A9919"/>
    </row>
    <row r="9920" spans="1:1">
      <c r="A9920"/>
    </row>
    <row r="9921" spans="1:1">
      <c r="A9921"/>
    </row>
    <row r="9922" spans="1:1">
      <c r="A9922"/>
    </row>
    <row r="9923" spans="1:1">
      <c r="A9923"/>
    </row>
    <row r="9924" spans="1:1">
      <c r="A9924"/>
    </row>
    <row r="9925" spans="1:1">
      <c r="A9925"/>
    </row>
    <row r="9926" spans="1:1">
      <c r="A9926"/>
    </row>
    <row r="9927" spans="1:1">
      <c r="A9927"/>
    </row>
    <row r="9928" spans="1:1">
      <c r="A9928"/>
    </row>
    <row r="9929" spans="1:1">
      <c r="A9929"/>
    </row>
    <row r="9930" spans="1:1">
      <c r="A9930"/>
    </row>
    <row r="9931" spans="1:1">
      <c r="A9931"/>
    </row>
    <row r="9932" spans="1:1">
      <c r="A9932"/>
    </row>
    <row r="9933" spans="1:1">
      <c r="A9933"/>
    </row>
    <row r="9934" spans="1:1">
      <c r="A9934"/>
    </row>
    <row r="9935" spans="1:1">
      <c r="A9935"/>
    </row>
    <row r="9936" spans="1:1">
      <c r="A9936"/>
    </row>
    <row r="9937" spans="1:1">
      <c r="A9937"/>
    </row>
    <row r="9938" spans="1:1">
      <c r="A9938"/>
    </row>
    <row r="9939" spans="1:1">
      <c r="A9939"/>
    </row>
    <row r="9940" spans="1:1">
      <c r="A9940"/>
    </row>
    <row r="9941" spans="1:1">
      <c r="A9941"/>
    </row>
    <row r="9942" spans="1:1">
      <c r="A9942"/>
    </row>
    <row r="9943" spans="1:1">
      <c r="A9943"/>
    </row>
    <row r="9944" spans="1:1">
      <c r="A9944"/>
    </row>
    <row r="9945" spans="1:1">
      <c r="A9945"/>
    </row>
    <row r="9946" spans="1:1">
      <c r="A9946"/>
    </row>
    <row r="9947" spans="1:1">
      <c r="A9947"/>
    </row>
    <row r="9948" spans="1:1">
      <c r="A9948"/>
    </row>
    <row r="9949" spans="1:1">
      <c r="A9949"/>
    </row>
    <row r="9950" spans="1:1">
      <c r="A9950"/>
    </row>
    <row r="9951" spans="1:1">
      <c r="A9951"/>
    </row>
    <row r="9952" spans="1:1">
      <c r="A9952"/>
    </row>
    <row r="9953" spans="1:1">
      <c r="A9953"/>
    </row>
    <row r="9954" spans="1:1">
      <c r="A9954"/>
    </row>
    <row r="9955" spans="1:1">
      <c r="A9955"/>
    </row>
    <row r="9956" spans="1:1">
      <c r="A9956"/>
    </row>
    <row r="9957" spans="1:1">
      <c r="A9957"/>
    </row>
    <row r="9958" spans="1:1">
      <c r="A9958"/>
    </row>
    <row r="9959" spans="1:1">
      <c r="A9959"/>
    </row>
    <row r="9960" spans="1:1">
      <c r="A9960"/>
    </row>
    <row r="9961" spans="1:1">
      <c r="A9961"/>
    </row>
    <row r="9962" spans="1:1">
      <c r="A9962"/>
    </row>
    <row r="9963" spans="1:1">
      <c r="A9963"/>
    </row>
    <row r="9964" spans="1:1">
      <c r="A9964"/>
    </row>
    <row r="9965" spans="1:1">
      <c r="A9965"/>
    </row>
    <row r="9966" spans="1:1">
      <c r="A9966"/>
    </row>
    <row r="9967" spans="1:1">
      <c r="A9967"/>
    </row>
    <row r="9968" spans="1:1">
      <c r="A9968"/>
    </row>
    <row r="9969" spans="1:1">
      <c r="A9969"/>
    </row>
    <row r="9970" spans="1:1">
      <c r="A9970"/>
    </row>
    <row r="9971" spans="1:1">
      <c r="A9971"/>
    </row>
    <row r="9972" spans="1:1">
      <c r="A9972"/>
    </row>
    <row r="9973" spans="1:1">
      <c r="A9973"/>
    </row>
    <row r="9974" spans="1:1">
      <c r="A9974"/>
    </row>
    <row r="9975" spans="1:1">
      <c r="A9975"/>
    </row>
    <row r="9976" spans="1:1">
      <c r="A9976"/>
    </row>
    <row r="9977" spans="1:1">
      <c r="A9977"/>
    </row>
    <row r="9978" spans="1:1">
      <c r="A9978"/>
    </row>
    <row r="9979" spans="1:1">
      <c r="A9979"/>
    </row>
    <row r="9980" spans="1:1">
      <c r="A9980"/>
    </row>
    <row r="9981" spans="1:1">
      <c r="A9981"/>
    </row>
    <row r="9982" spans="1:1">
      <c r="A9982"/>
    </row>
    <row r="9983" spans="1:1">
      <c r="A9983"/>
    </row>
    <row r="9984" spans="1:1">
      <c r="A9984"/>
    </row>
    <row r="9985" spans="1:1">
      <c r="A9985"/>
    </row>
    <row r="9986" spans="1:1">
      <c r="A9986"/>
    </row>
    <row r="9987" spans="1:1">
      <c r="A9987"/>
    </row>
    <row r="9988" spans="1:1">
      <c r="A9988"/>
    </row>
    <row r="9989" spans="1:1">
      <c r="A9989"/>
    </row>
    <row r="9990" spans="1:1">
      <c r="A9990"/>
    </row>
    <row r="9991" spans="1:1">
      <c r="A9991"/>
    </row>
    <row r="9992" spans="1:1">
      <c r="A9992"/>
    </row>
    <row r="9993" spans="1:1">
      <c r="A9993"/>
    </row>
    <row r="9994" spans="1:1">
      <c r="A9994"/>
    </row>
    <row r="9995" spans="1:1">
      <c r="A9995"/>
    </row>
    <row r="9996" spans="1:1">
      <c r="A9996"/>
    </row>
    <row r="9997" spans="1:1">
      <c r="A9997"/>
    </row>
    <row r="9998" spans="1:1">
      <c r="A9998"/>
    </row>
    <row r="9999" spans="1:1">
      <c r="A9999"/>
    </row>
    <row r="10000" spans="1:1">
      <c r="A10000"/>
    </row>
  </sheetData>
  <autoFilter ref="A1:Z263" xr:uid="{AD6D4635-F6BA-416C-A8A1-2A5560DFED9F}"/>
  <conditionalFormatting sqref="S1:S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:Y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6">
    <dataValidation type="list" allowBlank="1" showInputMessage="1" showErrorMessage="1" sqref="B1:B1048576" xr:uid="{7ED997C5-7662-4C1B-84CA-DC4BD1FD4BF8}">
      <formula1>"Exportação, Normatização de Processos, Padronização, Mapeamento de Processos, Layout, Melhoria Contínua dos Processos, Peças em Geral"</formula1>
    </dataValidation>
    <dataValidation type="list" allowBlank="1" showInputMessage="1" showErrorMessage="1" sqref="M1:M1048576" xr:uid="{F06B9F16-6889-4698-9E29-C2D0B353E452}">
      <formula1>"1 - Sem gravidade, 2 - Pouco grave, 3 - Grave, 4 - Muito grave, 5 - Gravíssimo"</formula1>
    </dataValidation>
    <dataValidation type="list" allowBlank="1" showInputMessage="1" showErrorMessage="1" sqref="N1:N1048576" xr:uid="{DEC8DE65-3A65-4EC1-8B6E-C5D797C4B6A1}">
      <formula1>"1- Pode esperar, 2 - Pouco urgente, 3 - Urgente, 4 - Mais rápido possível, 5 - Imediatamente"</formula1>
    </dataValidation>
    <dataValidation type="list" allowBlank="1" showInputMessage="1" showErrorMessage="1" sqref="O1:O1048576" xr:uid="{121B9C99-9FAE-4429-A31A-7A3D3932621F}">
      <formula1>"1 - Não tende a piorar, 2 - piora em longo prazo, 3 - Piora em médio prazo, 4 - Piora em curto prazo, 5 - Piora rapidamente"</formula1>
    </dataValidation>
    <dataValidation type="list" allowBlank="1" showInputMessage="1" showErrorMessage="1" sqref="U1:U1048576" xr:uid="{A3530ED9-EB0C-4BC7-B451-A6315C2FA4AC}">
      <formula1>"1 - Objetivo totalmente definido, 2 - Objetivo claro com pequenas ambiguidades, 3 - Objetivo parcialmente definido, 4 - Objetivo pouco claro, 5 - Objetivo indefinido ou exploratório"</formula1>
    </dataValidation>
    <dataValidation type="list" allowBlank="1" showInputMessage="1" showErrorMessage="1" sqref="V2:V1048576" xr:uid="{F46AED7B-DB79-4AD8-948D-EADD57DCEF44}">
      <formula1>"1 - Métodos totalmente definidos e dominados, 2 - Métodos conhecidos com pequenas adaptações, 3 - Métodos parcialmente conhecidos, 4 - Métodos pouco definidos, 5 - Métodos conhecidos ou inexistentes"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8784-532D-42A4-AAB2-466A34755F1D}">
  <sheetPr>
    <tabColor rgb="FF7030A0"/>
  </sheetPr>
  <dimension ref="A1:BJ42"/>
  <sheetViews>
    <sheetView showGridLines="0" topLeftCell="AJ29" workbookViewId="0">
      <selection activeCell="AI8" sqref="AI8:AK16"/>
    </sheetView>
  </sheetViews>
  <sheetFormatPr defaultRowHeight="15"/>
  <cols>
    <col min="1" max="1" width="14.7109375" customWidth="1"/>
    <col min="2" max="5" width="24.7109375" hidden="1" customWidth="1"/>
    <col min="6" max="6" width="30.5703125" hidden="1" customWidth="1"/>
    <col min="7" max="7" width="14.7109375" hidden="1" customWidth="1"/>
    <col min="8" max="8" width="32" hidden="1" customWidth="1"/>
    <col min="9" max="9" width="23.85546875" hidden="1" customWidth="1"/>
    <col min="10" max="10" width="26.7109375" hidden="1" customWidth="1"/>
    <col min="11" max="11" width="14.7109375" hidden="1" customWidth="1"/>
    <col min="12" max="12" width="24.5703125" hidden="1" customWidth="1"/>
    <col min="13" max="13" width="22.42578125" hidden="1" customWidth="1"/>
    <col min="14" max="14" width="9.140625" hidden="1" customWidth="1"/>
    <col min="15" max="15" width="14.7109375" hidden="1" customWidth="1"/>
    <col min="16" max="16" width="26.7109375" hidden="1" customWidth="1"/>
    <col min="17" max="17" width="20.140625" hidden="1" customWidth="1"/>
    <col min="18" max="18" width="9.140625" hidden="1" customWidth="1"/>
    <col min="19" max="19" width="14.7109375" hidden="1" customWidth="1"/>
    <col min="20" max="21" width="21.5703125" hidden="1" customWidth="1"/>
    <col min="22" max="22" width="13.85546875" hidden="1" customWidth="1"/>
    <col min="23" max="23" width="14.140625" hidden="1" customWidth="1"/>
    <col min="24" max="24" width="26.42578125" hidden="1" customWidth="1"/>
    <col min="25" max="28" width="9.140625" hidden="1" customWidth="1"/>
    <col min="29" max="37" width="25.7109375" customWidth="1"/>
    <col min="38" max="38" width="73" customWidth="1"/>
    <col min="39" max="39" width="62.28515625" customWidth="1"/>
  </cols>
  <sheetData>
    <row r="1" spans="1:39" ht="24.75" customHeight="1">
      <c r="A1" s="91" t="s">
        <v>1377</v>
      </c>
      <c r="B1" t="s">
        <v>1378</v>
      </c>
      <c r="G1" s="91" t="s">
        <v>1379</v>
      </c>
      <c r="H1" t="s">
        <v>1378</v>
      </c>
      <c r="K1" s="91" t="s">
        <v>1377</v>
      </c>
      <c r="L1" t="s">
        <v>1378</v>
      </c>
      <c r="S1" s="91" t="s">
        <v>1377</v>
      </c>
      <c r="T1" t="s">
        <v>1378</v>
      </c>
      <c r="AC1" s="109" t="e" vm="1">
        <v>#VALUE!</v>
      </c>
      <c r="AD1" s="111" t="s">
        <v>1380</v>
      </c>
      <c r="AE1" s="111"/>
      <c r="AF1" s="111"/>
      <c r="AG1" s="111"/>
      <c r="AH1" s="111"/>
      <c r="AI1" s="111"/>
      <c r="AJ1" s="111"/>
      <c r="AK1" s="111"/>
      <c r="AL1" s="111"/>
      <c r="AM1" s="112"/>
    </row>
    <row r="2" spans="1:39" ht="24.75" customHeight="1">
      <c r="A2" s="91" t="s">
        <v>1379</v>
      </c>
      <c r="B2" t="s">
        <v>1378</v>
      </c>
      <c r="G2" s="91" t="s">
        <v>1377</v>
      </c>
      <c r="H2" t="s">
        <v>1378</v>
      </c>
      <c r="K2" s="91" t="s">
        <v>1379</v>
      </c>
      <c r="L2" t="s">
        <v>1378</v>
      </c>
      <c r="O2" s="91" t="s">
        <v>1379</v>
      </c>
      <c r="P2" t="s">
        <v>1378</v>
      </c>
      <c r="S2" s="91" t="s">
        <v>1379</v>
      </c>
      <c r="T2" t="s">
        <v>1378</v>
      </c>
      <c r="V2" s="91" t="s">
        <v>1381</v>
      </c>
      <c r="W2" t="s">
        <v>1378</v>
      </c>
      <c r="AC2" s="110"/>
      <c r="AD2" s="113"/>
      <c r="AE2" s="113"/>
      <c r="AF2" s="113"/>
      <c r="AG2" s="113"/>
      <c r="AH2" s="113"/>
      <c r="AI2" s="113"/>
      <c r="AJ2" s="113"/>
      <c r="AK2" s="113"/>
      <c r="AL2" s="113"/>
      <c r="AM2" s="114"/>
    </row>
    <row r="3" spans="1:39" ht="24.75" customHeight="1">
      <c r="AC3" s="93"/>
      <c r="AD3" s="94"/>
      <c r="AE3" s="94"/>
      <c r="AF3" s="94"/>
      <c r="AG3" s="94"/>
      <c r="AH3" s="94"/>
      <c r="AI3" s="94"/>
      <c r="AJ3" s="94"/>
      <c r="AK3" s="94"/>
      <c r="AL3" s="94"/>
      <c r="AM3" s="95"/>
    </row>
    <row r="4" spans="1:39" ht="24.75" customHeight="1">
      <c r="A4" s="91" t="s">
        <v>1382</v>
      </c>
      <c r="B4" t="s">
        <v>1383</v>
      </c>
      <c r="C4" t="s">
        <v>1384</v>
      </c>
      <c r="D4" t="s">
        <v>1385</v>
      </c>
      <c r="E4" t="s">
        <v>1386</v>
      </c>
      <c r="G4" s="91" t="s">
        <v>1382</v>
      </c>
      <c r="H4" t="s">
        <v>1387</v>
      </c>
      <c r="I4" t="s">
        <v>1388</v>
      </c>
      <c r="K4" s="91" t="s">
        <v>1382</v>
      </c>
      <c r="L4" t="s">
        <v>1389</v>
      </c>
      <c r="M4" t="s">
        <v>1390</v>
      </c>
      <c r="O4" s="91" t="s">
        <v>1382</v>
      </c>
      <c r="P4" t="s">
        <v>1391</v>
      </c>
      <c r="S4" s="91" t="s">
        <v>1382</v>
      </c>
      <c r="T4" t="s">
        <v>1392</v>
      </c>
      <c r="V4" s="91" t="s">
        <v>1393</v>
      </c>
      <c r="W4" s="91" t="s">
        <v>1394</v>
      </c>
      <c r="X4" t="s">
        <v>1395</v>
      </c>
      <c r="AC4" s="115" t="s">
        <v>1396</v>
      </c>
      <c r="AD4" s="117" t="s">
        <v>1397</v>
      </c>
      <c r="AE4" s="118"/>
      <c r="AF4" s="121" t="s">
        <v>1377</v>
      </c>
      <c r="AG4" s="121">
        <v>2025</v>
      </c>
      <c r="AH4" s="121" t="s">
        <v>1398</v>
      </c>
      <c r="AI4" s="123" t="str">
        <f>B2</f>
        <v>(Tudo)</v>
      </c>
      <c r="AJ4" s="118"/>
      <c r="AK4" s="123" t="s">
        <v>1399</v>
      </c>
      <c r="AL4" s="117"/>
      <c r="AM4" s="125">
        <f>I17</f>
        <v>7.2046590909090922</v>
      </c>
    </row>
    <row r="5" spans="1:39" ht="24.75" customHeight="1">
      <c r="A5" t="s">
        <v>1400</v>
      </c>
      <c r="B5" s="178">
        <v>2.6666666666666665</v>
      </c>
      <c r="C5" s="178">
        <v>0</v>
      </c>
      <c r="D5" s="178">
        <v>2.6666666666666665</v>
      </c>
      <c r="E5" s="178">
        <v>0</v>
      </c>
      <c r="G5" t="s">
        <v>1401</v>
      </c>
      <c r="H5" s="87">
        <v>11.91625</v>
      </c>
      <c r="I5" s="87">
        <v>7.6450000000000005</v>
      </c>
      <c r="K5" t="s">
        <v>1401</v>
      </c>
      <c r="L5">
        <v>-12.615</v>
      </c>
      <c r="M5">
        <v>-1.09375</v>
      </c>
      <c r="O5" t="s">
        <v>1401</v>
      </c>
      <c r="P5" s="92">
        <v>12.27375</v>
      </c>
      <c r="S5" t="s">
        <v>1401</v>
      </c>
      <c r="T5" s="92">
        <v>0.10375000000000001</v>
      </c>
      <c r="V5">
        <v>2026</v>
      </c>
      <c r="W5" t="s">
        <v>1402</v>
      </c>
      <c r="X5">
        <v>990.3313822444004</v>
      </c>
      <c r="AC5" s="116"/>
      <c r="AD5" s="119"/>
      <c r="AE5" s="120"/>
      <c r="AF5" s="122"/>
      <c r="AG5" s="122"/>
      <c r="AH5" s="122"/>
      <c r="AI5" s="124"/>
      <c r="AJ5" s="120"/>
      <c r="AK5" s="124"/>
      <c r="AL5" s="119"/>
      <c r="AM5" s="126"/>
    </row>
    <row r="6" spans="1:39" ht="24.75" customHeight="1">
      <c r="A6" t="s">
        <v>1403</v>
      </c>
      <c r="B6" s="178">
        <v>3</v>
      </c>
      <c r="C6" s="178">
        <v>0.5</v>
      </c>
      <c r="D6" s="178">
        <v>2.25</v>
      </c>
      <c r="E6" s="178">
        <v>0.25</v>
      </c>
      <c r="G6" t="s">
        <v>1404</v>
      </c>
      <c r="H6" s="87">
        <v>3.8059999999999996</v>
      </c>
      <c r="I6" s="87">
        <v>7.3789999999999996</v>
      </c>
      <c r="K6" t="s">
        <v>1404</v>
      </c>
      <c r="L6">
        <v>0.1</v>
      </c>
      <c r="M6">
        <v>-0.84099999999999997</v>
      </c>
      <c r="O6" t="s">
        <v>1404</v>
      </c>
      <c r="P6" s="92">
        <v>0.98299999999999998</v>
      </c>
      <c r="S6" t="s">
        <v>1404</v>
      </c>
      <c r="T6" s="92">
        <v>0.16</v>
      </c>
      <c r="W6" t="s">
        <v>1405</v>
      </c>
      <c r="X6">
        <v>415.50817497730003</v>
      </c>
      <c r="AC6" s="93"/>
      <c r="AD6" s="94"/>
      <c r="AE6" s="94"/>
      <c r="AF6" s="94"/>
      <c r="AG6" s="94"/>
      <c r="AH6" s="94"/>
      <c r="AI6" s="94"/>
      <c r="AJ6" s="94"/>
      <c r="AK6" s="94"/>
      <c r="AL6" s="94"/>
      <c r="AM6" s="95"/>
    </row>
    <row r="7" spans="1:39" ht="24.75" customHeight="1">
      <c r="A7" t="s">
        <v>1406</v>
      </c>
      <c r="B7" s="178">
        <v>2</v>
      </c>
      <c r="C7" s="178">
        <v>0.33333333333333331</v>
      </c>
      <c r="D7" s="178">
        <v>0.66666666666666663</v>
      </c>
      <c r="E7" s="178">
        <v>1</v>
      </c>
      <c r="G7" t="s">
        <v>1407</v>
      </c>
      <c r="H7" s="87">
        <v>6.7625000000000002</v>
      </c>
      <c r="I7" s="87">
        <v>6.8487500000000008</v>
      </c>
      <c r="K7" t="s">
        <v>1407</v>
      </c>
      <c r="L7">
        <v>-0.11875000000000002</v>
      </c>
      <c r="M7">
        <v>-0.57624999999999993</v>
      </c>
      <c r="O7" t="s">
        <v>1407</v>
      </c>
      <c r="P7" s="92">
        <v>1.0337499999999999</v>
      </c>
      <c r="S7" t="s">
        <v>1407</v>
      </c>
      <c r="T7" s="92">
        <v>0.17874999999999999</v>
      </c>
      <c r="V7" t="s">
        <v>1408</v>
      </c>
      <c r="X7">
        <v>1405.8395572217005</v>
      </c>
      <c r="AC7" s="127" t="s">
        <v>1409</v>
      </c>
      <c r="AD7" s="128"/>
      <c r="AE7" s="129"/>
      <c r="AF7" s="130" t="s">
        <v>1410</v>
      </c>
      <c r="AG7" s="128"/>
      <c r="AH7" s="129"/>
      <c r="AI7" s="130" t="s">
        <v>1411</v>
      </c>
      <c r="AJ7" s="128"/>
      <c r="AK7" s="129"/>
      <c r="AL7" s="130" t="s">
        <v>1412</v>
      </c>
      <c r="AM7" s="131"/>
    </row>
    <row r="8" spans="1:39" ht="24.75" customHeight="1">
      <c r="A8" t="s">
        <v>1413</v>
      </c>
      <c r="B8" s="178">
        <v>1.6</v>
      </c>
      <c r="C8" s="178">
        <v>0.2</v>
      </c>
      <c r="D8" s="178">
        <v>1.2</v>
      </c>
      <c r="E8" s="178">
        <v>0.2</v>
      </c>
      <c r="G8" t="s">
        <v>1414</v>
      </c>
      <c r="H8" s="87">
        <v>12.084999999999999</v>
      </c>
      <c r="I8" s="87">
        <v>7.5587500000000007</v>
      </c>
      <c r="K8" t="s">
        <v>1414</v>
      </c>
      <c r="L8">
        <v>0.40249999999999997</v>
      </c>
      <c r="M8">
        <v>-0.62749999999999995</v>
      </c>
      <c r="O8" t="s">
        <v>1414</v>
      </c>
      <c r="P8" s="92">
        <v>0.95749999999999991</v>
      </c>
      <c r="S8" t="s">
        <v>1414</v>
      </c>
      <c r="T8" s="92">
        <v>0.13500000000000001</v>
      </c>
      <c r="V8" t="s">
        <v>1415</v>
      </c>
      <c r="X8">
        <v>1405.8395572217005</v>
      </c>
      <c r="AC8" s="132" t="e" vm="2">
        <f ca="1">LEAD_TIME_GERAL!B1</f>
        <v>#VALUE!</v>
      </c>
      <c r="AD8" s="133"/>
      <c r="AE8" s="134"/>
      <c r="AF8" s="141" t="e" vm="3">
        <f ca="1">LEAD_TIME_PLAN_REAL!B1</f>
        <v>#VALUE!</v>
      </c>
      <c r="AG8" s="133"/>
      <c r="AH8" s="134"/>
      <c r="AI8" s="141" t="e" vm="4">
        <f ca="1">QTD_PROJETOS_COMPLEXIDADE!B1</f>
        <v>#VALUE!</v>
      </c>
      <c r="AJ8" s="133"/>
      <c r="AK8" s="134"/>
      <c r="AL8" s="141"/>
      <c r="AM8" s="144"/>
    </row>
    <row r="9" spans="1:39" ht="24.75" customHeight="1">
      <c r="A9" t="s">
        <v>1416</v>
      </c>
      <c r="B9" s="178">
        <v>2.5</v>
      </c>
      <c r="C9" s="178">
        <v>0</v>
      </c>
      <c r="D9" s="178">
        <v>2.5</v>
      </c>
      <c r="E9" s="178">
        <v>0</v>
      </c>
      <c r="G9" t="s">
        <v>1402</v>
      </c>
      <c r="H9" s="87">
        <v>12.641999999999999</v>
      </c>
      <c r="I9" s="87">
        <v>8.0659999999999989</v>
      </c>
      <c r="K9" t="s">
        <v>1402</v>
      </c>
      <c r="L9">
        <v>-2.2170000000000001</v>
      </c>
      <c r="M9">
        <v>-0.66100000000000003</v>
      </c>
      <c r="O9" t="s">
        <v>1402</v>
      </c>
      <c r="P9" s="92">
        <v>1.0950000000000002</v>
      </c>
      <c r="S9" t="s">
        <v>1402</v>
      </c>
      <c r="T9" s="92">
        <v>0.125</v>
      </c>
      <c r="AC9" s="135"/>
      <c r="AD9" s="136"/>
      <c r="AE9" s="137"/>
      <c r="AF9" s="142"/>
      <c r="AG9" s="136"/>
      <c r="AH9" s="137"/>
      <c r="AI9" s="142"/>
      <c r="AJ9" s="136"/>
      <c r="AK9" s="137"/>
      <c r="AL9" s="142"/>
      <c r="AM9" s="145"/>
    </row>
    <row r="10" spans="1:39" ht="24.75" customHeight="1">
      <c r="A10" t="s">
        <v>1417</v>
      </c>
      <c r="B10" s="178">
        <v>1</v>
      </c>
      <c r="C10" s="178">
        <v>0</v>
      </c>
      <c r="D10" s="178">
        <v>1</v>
      </c>
      <c r="E10" s="178">
        <v>0</v>
      </c>
      <c r="G10" t="s">
        <v>1405</v>
      </c>
      <c r="H10" s="87">
        <v>6.50875</v>
      </c>
      <c r="I10" s="87">
        <v>7.55375</v>
      </c>
      <c r="K10" t="s">
        <v>1405</v>
      </c>
      <c r="L10">
        <v>1.5125</v>
      </c>
      <c r="M10">
        <v>-0.58250000000000002</v>
      </c>
      <c r="O10" t="s">
        <v>1405</v>
      </c>
      <c r="P10" s="92">
        <v>0.82125000000000004</v>
      </c>
      <c r="S10" t="s">
        <v>1405</v>
      </c>
      <c r="T10" s="92">
        <v>0.33750000000000002</v>
      </c>
      <c r="AC10" s="135"/>
      <c r="AD10" s="136"/>
      <c r="AE10" s="137"/>
      <c r="AF10" s="142"/>
      <c r="AG10" s="136"/>
      <c r="AH10" s="137"/>
      <c r="AI10" s="142"/>
      <c r="AJ10" s="136"/>
      <c r="AK10" s="137"/>
      <c r="AL10" s="142"/>
      <c r="AM10" s="145"/>
    </row>
    <row r="11" spans="1:39" ht="24.75" customHeight="1">
      <c r="A11" t="s">
        <v>1418</v>
      </c>
      <c r="B11" s="178">
        <v>1.8333333333333333</v>
      </c>
      <c r="C11" s="178">
        <v>0.33333333333333331</v>
      </c>
      <c r="D11" s="178">
        <v>1.1666666666666667</v>
      </c>
      <c r="E11" s="178">
        <v>0.33333333333333331</v>
      </c>
      <c r="G11" t="s">
        <v>1419</v>
      </c>
      <c r="H11" s="87">
        <v>4.2783333333333333</v>
      </c>
      <c r="I11" s="87">
        <v>7.2433333333333332</v>
      </c>
      <c r="K11" t="s">
        <v>1419</v>
      </c>
      <c r="L11">
        <v>-1.3883333333333334</v>
      </c>
      <c r="M11">
        <v>-0.91500000000000004</v>
      </c>
      <c r="O11" t="s">
        <v>1419</v>
      </c>
      <c r="P11" s="92">
        <v>1.8883333333333336</v>
      </c>
      <c r="S11" t="s">
        <v>1419</v>
      </c>
      <c r="T11" s="92">
        <v>0.16666666666666666</v>
      </c>
      <c r="AC11" s="135"/>
      <c r="AD11" s="136"/>
      <c r="AE11" s="137"/>
      <c r="AF11" s="142"/>
      <c r="AG11" s="136"/>
      <c r="AH11" s="137"/>
      <c r="AI11" s="142"/>
      <c r="AJ11" s="136"/>
      <c r="AK11" s="137"/>
      <c r="AL11" s="142"/>
      <c r="AM11" s="145"/>
    </row>
    <row r="12" spans="1:39" ht="24.75" customHeight="1">
      <c r="A12" t="s">
        <v>1420</v>
      </c>
      <c r="B12" s="178">
        <v>3</v>
      </c>
      <c r="C12" s="178">
        <v>0.66666666666666663</v>
      </c>
      <c r="D12" s="178">
        <v>1.1666666666666667</v>
      </c>
      <c r="E12" s="178">
        <v>1.1666666666666667</v>
      </c>
      <c r="G12" t="s">
        <v>1421</v>
      </c>
      <c r="H12" s="87">
        <v>9.8266666666666662</v>
      </c>
      <c r="I12" s="87">
        <v>7.2366666666666672</v>
      </c>
      <c r="K12" t="s">
        <v>1421</v>
      </c>
      <c r="L12">
        <v>-1.7</v>
      </c>
      <c r="M12">
        <v>-0.85500000000000009</v>
      </c>
      <c r="O12" t="s">
        <v>1421</v>
      </c>
      <c r="P12" s="92">
        <v>1.6300000000000001</v>
      </c>
      <c r="S12" t="s">
        <v>1421</v>
      </c>
      <c r="T12" s="92">
        <v>3.3333333333333333E-2</v>
      </c>
      <c r="AC12" s="135"/>
      <c r="AD12" s="136"/>
      <c r="AE12" s="137"/>
      <c r="AF12" s="142"/>
      <c r="AG12" s="136"/>
      <c r="AH12" s="137"/>
      <c r="AI12" s="142"/>
      <c r="AJ12" s="136"/>
      <c r="AK12" s="137"/>
      <c r="AL12" s="142"/>
      <c r="AM12" s="145"/>
    </row>
    <row r="13" spans="1:39" ht="24.75" customHeight="1">
      <c r="A13" t="s">
        <v>1422</v>
      </c>
      <c r="B13" s="178">
        <v>2.4</v>
      </c>
      <c r="C13" s="178">
        <v>0</v>
      </c>
      <c r="D13" s="178">
        <v>2.2000000000000002</v>
      </c>
      <c r="E13" s="178">
        <v>0.2</v>
      </c>
      <c r="G13" t="s">
        <v>1423</v>
      </c>
      <c r="H13" s="87">
        <v>5.3971428571428577</v>
      </c>
      <c r="I13" s="87">
        <v>5.6028571428571441</v>
      </c>
      <c r="K13" t="s">
        <v>1423</v>
      </c>
      <c r="L13">
        <v>-0.30714285714285711</v>
      </c>
      <c r="M13">
        <v>-0.16428571428571428</v>
      </c>
      <c r="O13" t="s">
        <v>1423</v>
      </c>
      <c r="P13" s="92">
        <v>1.0585714285714285</v>
      </c>
      <c r="S13" t="s">
        <v>1423</v>
      </c>
      <c r="T13" s="92">
        <v>7.1428571428571425E-2</v>
      </c>
      <c r="AC13" s="135"/>
      <c r="AD13" s="136"/>
      <c r="AE13" s="137"/>
      <c r="AF13" s="142"/>
      <c r="AG13" s="136"/>
      <c r="AH13" s="137"/>
      <c r="AI13" s="142"/>
      <c r="AJ13" s="136"/>
      <c r="AK13" s="137"/>
      <c r="AL13" s="142"/>
      <c r="AM13" s="145"/>
    </row>
    <row r="14" spans="1:39" ht="24.75" customHeight="1">
      <c r="A14" t="s">
        <v>1424</v>
      </c>
      <c r="B14" s="178">
        <v>2</v>
      </c>
      <c r="C14" s="178">
        <v>0</v>
      </c>
      <c r="D14" s="178">
        <v>1.8333333333333333</v>
      </c>
      <c r="E14" s="178">
        <v>0.16666666666666666</v>
      </c>
      <c r="G14" t="s">
        <v>1425</v>
      </c>
      <c r="H14" s="87">
        <v>5.3125</v>
      </c>
      <c r="I14" s="87">
        <v>6.3012500000000005</v>
      </c>
      <c r="K14" t="s">
        <v>1425</v>
      </c>
      <c r="L14">
        <v>0.38125000000000003</v>
      </c>
      <c r="M14">
        <v>-0.59250000000000003</v>
      </c>
      <c r="O14" t="s">
        <v>1425</v>
      </c>
      <c r="P14" s="92">
        <v>0.95000000000000007</v>
      </c>
      <c r="S14" t="s">
        <v>1425</v>
      </c>
      <c r="T14" s="92">
        <v>0.17499999999999999</v>
      </c>
      <c r="AC14" s="135"/>
      <c r="AD14" s="136"/>
      <c r="AE14" s="137"/>
      <c r="AF14" s="142"/>
      <c r="AG14" s="136"/>
      <c r="AH14" s="137"/>
      <c r="AI14" s="142"/>
      <c r="AJ14" s="136"/>
      <c r="AK14" s="137"/>
      <c r="AL14" s="142"/>
      <c r="AM14" s="145"/>
    </row>
    <row r="15" spans="1:39" ht="24.75" customHeight="1">
      <c r="A15" t="s">
        <v>1426</v>
      </c>
      <c r="B15" s="178">
        <v>3.6</v>
      </c>
      <c r="C15" s="178">
        <v>1.2</v>
      </c>
      <c r="D15" s="178">
        <v>1.8</v>
      </c>
      <c r="E15" s="178">
        <v>0.6</v>
      </c>
      <c r="G15" t="s">
        <v>1427</v>
      </c>
      <c r="H15" s="87">
        <v>9.18</v>
      </c>
      <c r="I15" s="87">
        <v>6.9760000000000009</v>
      </c>
      <c r="K15" t="s">
        <v>1427</v>
      </c>
      <c r="L15">
        <v>2.8600000000000003</v>
      </c>
      <c r="M15">
        <v>-0.16599999999999998</v>
      </c>
      <c r="O15" t="s">
        <v>1427</v>
      </c>
      <c r="P15" s="92">
        <v>0.89400000000000013</v>
      </c>
      <c r="S15" t="s">
        <v>1427</v>
      </c>
      <c r="T15" s="92">
        <v>0.1</v>
      </c>
      <c r="AC15" s="135"/>
      <c r="AD15" s="136"/>
      <c r="AE15" s="137"/>
      <c r="AF15" s="142"/>
      <c r="AG15" s="136"/>
      <c r="AH15" s="137"/>
      <c r="AI15" s="142"/>
      <c r="AJ15" s="136"/>
      <c r="AK15" s="137"/>
      <c r="AL15" s="142"/>
      <c r="AM15" s="145"/>
    </row>
    <row r="16" spans="1:39" ht="24.75" customHeight="1">
      <c r="A16" t="s">
        <v>1428</v>
      </c>
      <c r="B16" s="178">
        <v>2</v>
      </c>
      <c r="C16" s="178">
        <v>0.5</v>
      </c>
      <c r="D16" s="178">
        <v>1.3333333333333333</v>
      </c>
      <c r="E16" s="178">
        <v>0.16666666666666666</v>
      </c>
      <c r="G16" t="s">
        <v>1429</v>
      </c>
      <c r="H16" s="87">
        <v>5.8125</v>
      </c>
      <c r="I16" s="87">
        <v>7.83</v>
      </c>
      <c r="K16" t="s">
        <v>1429</v>
      </c>
      <c r="L16">
        <v>-0.78</v>
      </c>
      <c r="M16">
        <v>-0.39</v>
      </c>
      <c r="O16" t="s">
        <v>1429</v>
      </c>
      <c r="P16" s="92">
        <v>1.5574999999999999</v>
      </c>
      <c r="S16" t="s">
        <v>1429</v>
      </c>
      <c r="T16" s="92">
        <v>0</v>
      </c>
      <c r="AC16" s="138"/>
      <c r="AD16" s="139"/>
      <c r="AE16" s="140"/>
      <c r="AF16" s="143"/>
      <c r="AG16" s="139"/>
      <c r="AH16" s="140"/>
      <c r="AI16" s="143"/>
      <c r="AJ16" s="139"/>
      <c r="AK16" s="140"/>
      <c r="AL16" s="143"/>
      <c r="AM16" s="146"/>
    </row>
    <row r="17" spans="1:62" ht="24.75" customHeight="1">
      <c r="A17" t="s">
        <v>1415</v>
      </c>
      <c r="B17" s="178">
        <v>2.3396226415094339</v>
      </c>
      <c r="C17" s="178">
        <v>0.35849056603773582</v>
      </c>
      <c r="D17" s="178">
        <v>1.6037735849056605</v>
      </c>
      <c r="E17" s="178">
        <v>0.37735849056603776</v>
      </c>
      <c r="G17" t="s">
        <v>1415</v>
      </c>
      <c r="H17">
        <v>7.9172727272727279</v>
      </c>
      <c r="I17">
        <v>7.2046590909090922</v>
      </c>
      <c r="K17" t="s">
        <v>1415</v>
      </c>
      <c r="L17">
        <v>-1.2973863636363638</v>
      </c>
      <c r="M17">
        <v>-0.64727272727272755</v>
      </c>
      <c r="O17" t="s">
        <v>1415</v>
      </c>
      <c r="P17">
        <v>2.1396590909090913</v>
      </c>
      <c r="S17" t="s">
        <v>1415</v>
      </c>
      <c r="T17">
        <v>0.14193181818181816</v>
      </c>
      <c r="AC17" s="127" t="s">
        <v>1430</v>
      </c>
      <c r="AD17" s="128"/>
      <c r="AE17" s="128"/>
      <c r="AF17" s="129"/>
      <c r="AG17" s="130" t="s">
        <v>1431</v>
      </c>
      <c r="AH17" s="128"/>
      <c r="AI17" s="128"/>
      <c r="AJ17" s="129"/>
      <c r="AK17" s="130" t="s">
        <v>1432</v>
      </c>
      <c r="AL17" s="129"/>
      <c r="AM17" s="96" t="s">
        <v>1433</v>
      </c>
    </row>
    <row r="18" spans="1:62" ht="24.75" customHeight="1">
      <c r="AC18" s="132"/>
      <c r="AD18" s="133"/>
      <c r="AE18" s="133"/>
      <c r="AF18" s="134"/>
      <c r="AG18" s="141"/>
      <c r="AH18" s="133"/>
      <c r="AI18" s="133"/>
      <c r="AJ18" s="134"/>
      <c r="AK18" s="147"/>
      <c r="AL18" s="148"/>
      <c r="AM18" s="153"/>
    </row>
    <row r="19" spans="1:62" ht="24.75" customHeight="1">
      <c r="AC19" s="135"/>
      <c r="AD19" s="136"/>
      <c r="AE19" s="136"/>
      <c r="AF19" s="137"/>
      <c r="AG19" s="142"/>
      <c r="AH19" s="136"/>
      <c r="AI19" s="136"/>
      <c r="AJ19" s="137"/>
      <c r="AK19" s="149"/>
      <c r="AL19" s="150"/>
      <c r="AM19" s="154"/>
    </row>
    <row r="20" spans="1:62" ht="24.75" customHeight="1">
      <c r="AC20" s="135"/>
      <c r="AD20" s="136"/>
      <c r="AE20" s="136"/>
      <c r="AF20" s="137"/>
      <c r="AG20" s="142"/>
      <c r="AH20" s="136"/>
      <c r="AI20" s="136"/>
      <c r="AJ20" s="137"/>
      <c r="AK20" s="149"/>
      <c r="AL20" s="150"/>
      <c r="AM20" s="154"/>
    </row>
    <row r="21" spans="1:62" ht="24.75" customHeight="1">
      <c r="AC21" s="135"/>
      <c r="AD21" s="136"/>
      <c r="AE21" s="136"/>
      <c r="AF21" s="137"/>
      <c r="AG21" s="142"/>
      <c r="AH21" s="136"/>
      <c r="AI21" s="136"/>
      <c r="AJ21" s="137"/>
      <c r="AK21" s="149"/>
      <c r="AL21" s="150"/>
      <c r="AM21" s="154"/>
    </row>
    <row r="22" spans="1:62" ht="24.75" customHeight="1">
      <c r="AC22" s="135"/>
      <c r="AD22" s="136"/>
      <c r="AE22" s="136"/>
      <c r="AF22" s="137"/>
      <c r="AG22" s="142"/>
      <c r="AH22" s="136"/>
      <c r="AI22" s="136"/>
      <c r="AJ22" s="137"/>
      <c r="AK22" s="149"/>
      <c r="AL22" s="150"/>
      <c r="AM22" s="154"/>
    </row>
    <row r="23" spans="1:62" ht="24.75" customHeight="1">
      <c r="AC23" s="135"/>
      <c r="AD23" s="136"/>
      <c r="AE23" s="136"/>
      <c r="AF23" s="137"/>
      <c r="AG23" s="142"/>
      <c r="AH23" s="136"/>
      <c r="AI23" s="136"/>
      <c r="AJ23" s="137"/>
      <c r="AK23" s="149"/>
      <c r="AL23" s="150"/>
      <c r="AM23" s="154"/>
    </row>
    <row r="24" spans="1:62" ht="24.75" customHeight="1">
      <c r="AC24" s="135"/>
      <c r="AD24" s="136"/>
      <c r="AE24" s="136"/>
      <c r="AF24" s="137"/>
      <c r="AG24" s="142"/>
      <c r="AH24" s="136"/>
      <c r="AI24" s="136"/>
      <c r="AJ24" s="137"/>
      <c r="AK24" s="149"/>
      <c r="AL24" s="150"/>
      <c r="AM24" s="154"/>
    </row>
    <row r="25" spans="1:62" ht="24.75" customHeight="1">
      <c r="AC25" s="135"/>
      <c r="AD25" s="136"/>
      <c r="AE25" s="136"/>
      <c r="AF25" s="137"/>
      <c r="AG25" s="142"/>
      <c r="AH25" s="136"/>
      <c r="AI25" s="136"/>
      <c r="AJ25" s="137"/>
      <c r="AK25" s="149"/>
      <c r="AL25" s="150"/>
      <c r="AM25" s="154"/>
    </row>
    <row r="26" spans="1:62" ht="24.75" customHeight="1">
      <c r="AC26" s="135"/>
      <c r="AD26" s="136"/>
      <c r="AE26" s="136"/>
      <c r="AF26" s="137"/>
      <c r="AG26" s="142"/>
      <c r="AH26" s="136"/>
      <c r="AI26" s="136"/>
      <c r="AJ26" s="137"/>
      <c r="AK26" s="149"/>
      <c r="AL26" s="150"/>
      <c r="AM26" s="154"/>
    </row>
    <row r="27" spans="1:62" ht="24.75" customHeight="1">
      <c r="AC27" s="135"/>
      <c r="AD27" s="136"/>
      <c r="AE27" s="136"/>
      <c r="AF27" s="137"/>
      <c r="AG27" s="142"/>
      <c r="AH27" s="136"/>
      <c r="AI27" s="136"/>
      <c r="AJ27" s="137"/>
      <c r="AK27" s="149"/>
      <c r="AL27" s="150"/>
      <c r="AM27" s="154"/>
    </row>
    <row r="28" spans="1:62" ht="24.75" customHeight="1">
      <c r="AC28" s="135"/>
      <c r="AD28" s="136"/>
      <c r="AE28" s="136"/>
      <c r="AF28" s="137"/>
      <c r="AG28" s="142"/>
      <c r="AH28" s="136"/>
      <c r="AI28" s="136"/>
      <c r="AJ28" s="137"/>
      <c r="AK28" s="149"/>
      <c r="AL28" s="150"/>
      <c r="AM28" s="154"/>
    </row>
    <row r="29" spans="1:62" ht="24.75" customHeight="1">
      <c r="AC29" s="138"/>
      <c r="AD29" s="139"/>
      <c r="AE29" s="139"/>
      <c r="AF29" s="140"/>
      <c r="AG29" s="143"/>
      <c r="AH29" s="139"/>
      <c r="AI29" s="139"/>
      <c r="AJ29" s="140"/>
      <c r="AK29" s="151"/>
      <c r="AL29" s="152"/>
      <c r="AM29" s="155"/>
      <c r="BJ29" s="108"/>
    </row>
    <row r="30" spans="1:62" ht="24.75" customHeight="1">
      <c r="AC30" s="127" t="s">
        <v>1434</v>
      </c>
      <c r="AD30" s="128"/>
      <c r="AE30" s="128"/>
      <c r="AF30" s="129"/>
      <c r="AG30" s="130" t="s">
        <v>1435</v>
      </c>
      <c r="AH30" s="128"/>
      <c r="AI30" s="128"/>
      <c r="AJ30" s="129"/>
      <c r="AK30" s="130" t="s">
        <v>1436</v>
      </c>
      <c r="AL30" s="128"/>
      <c r="AM30" s="131"/>
    </row>
    <row r="31" spans="1:62" ht="24.75" customHeight="1">
      <c r="AC31" s="156"/>
      <c r="AD31" s="157"/>
      <c r="AE31" s="157"/>
      <c r="AF31" s="158"/>
      <c r="AG31" s="165"/>
      <c r="AH31" s="157"/>
      <c r="AI31" s="157"/>
      <c r="AJ31" s="158"/>
      <c r="AK31" s="168"/>
      <c r="AL31" s="169"/>
      <c r="AM31" s="170"/>
    </row>
    <row r="32" spans="1:62" ht="24.75" customHeight="1">
      <c r="AC32" s="159"/>
      <c r="AD32" s="160"/>
      <c r="AE32" s="160"/>
      <c r="AF32" s="161"/>
      <c r="AG32" s="166"/>
      <c r="AH32" s="160"/>
      <c r="AI32" s="160"/>
      <c r="AJ32" s="161"/>
      <c r="AK32" s="171"/>
      <c r="AL32" s="172"/>
      <c r="AM32" s="173"/>
    </row>
    <row r="33" spans="29:39" ht="24.75" customHeight="1">
      <c r="AC33" s="159"/>
      <c r="AD33" s="160"/>
      <c r="AE33" s="160"/>
      <c r="AF33" s="161"/>
      <c r="AG33" s="166"/>
      <c r="AH33" s="160"/>
      <c r="AI33" s="160"/>
      <c r="AJ33" s="161"/>
      <c r="AK33" s="171"/>
      <c r="AL33" s="172"/>
      <c r="AM33" s="173"/>
    </row>
    <row r="34" spans="29:39" ht="24.75" customHeight="1">
      <c r="AC34" s="159"/>
      <c r="AD34" s="160"/>
      <c r="AE34" s="160"/>
      <c r="AF34" s="161"/>
      <c r="AG34" s="166"/>
      <c r="AH34" s="160"/>
      <c r="AI34" s="160"/>
      <c r="AJ34" s="161"/>
      <c r="AK34" s="171"/>
      <c r="AL34" s="172"/>
      <c r="AM34" s="173"/>
    </row>
    <row r="35" spans="29:39" ht="24.75" customHeight="1">
      <c r="AC35" s="159"/>
      <c r="AD35" s="160"/>
      <c r="AE35" s="160"/>
      <c r="AF35" s="161"/>
      <c r="AG35" s="166"/>
      <c r="AH35" s="160"/>
      <c r="AI35" s="160"/>
      <c r="AJ35" s="161"/>
      <c r="AK35" s="171"/>
      <c r="AL35" s="172"/>
      <c r="AM35" s="173"/>
    </row>
    <row r="36" spans="29:39" ht="24.75" customHeight="1">
      <c r="AC36" s="159"/>
      <c r="AD36" s="160"/>
      <c r="AE36" s="160"/>
      <c r="AF36" s="161"/>
      <c r="AG36" s="166"/>
      <c r="AH36" s="160"/>
      <c r="AI36" s="160"/>
      <c r="AJ36" s="161"/>
      <c r="AK36" s="171"/>
      <c r="AL36" s="172"/>
      <c r="AM36" s="173"/>
    </row>
    <row r="37" spans="29:39" ht="24.75" customHeight="1">
      <c r="AC37" s="159"/>
      <c r="AD37" s="160"/>
      <c r="AE37" s="160"/>
      <c r="AF37" s="161"/>
      <c r="AG37" s="166"/>
      <c r="AH37" s="160"/>
      <c r="AI37" s="160"/>
      <c r="AJ37" s="161"/>
      <c r="AK37" s="171"/>
      <c r="AL37" s="172"/>
      <c r="AM37" s="173"/>
    </row>
    <row r="38" spans="29:39" ht="24.75" customHeight="1">
      <c r="AC38" s="159"/>
      <c r="AD38" s="160"/>
      <c r="AE38" s="160"/>
      <c r="AF38" s="161"/>
      <c r="AG38" s="166"/>
      <c r="AH38" s="160"/>
      <c r="AI38" s="160"/>
      <c r="AJ38" s="161"/>
      <c r="AK38" s="171"/>
      <c r="AL38" s="172"/>
      <c r="AM38" s="173"/>
    </row>
    <row r="39" spans="29:39" ht="24.75" customHeight="1">
      <c r="AC39" s="159"/>
      <c r="AD39" s="160"/>
      <c r="AE39" s="160"/>
      <c r="AF39" s="161"/>
      <c r="AG39" s="166"/>
      <c r="AH39" s="160"/>
      <c r="AI39" s="160"/>
      <c r="AJ39" s="161"/>
      <c r="AK39" s="171"/>
      <c r="AL39" s="172"/>
      <c r="AM39" s="173"/>
    </row>
    <row r="40" spans="29:39" ht="24.75" customHeight="1">
      <c r="AC40" s="159"/>
      <c r="AD40" s="160"/>
      <c r="AE40" s="160"/>
      <c r="AF40" s="161"/>
      <c r="AG40" s="166"/>
      <c r="AH40" s="160"/>
      <c r="AI40" s="160"/>
      <c r="AJ40" s="161"/>
      <c r="AK40" s="171"/>
      <c r="AL40" s="172"/>
      <c r="AM40" s="173"/>
    </row>
    <row r="41" spans="29:39" ht="24.75" customHeight="1">
      <c r="AC41" s="159"/>
      <c r="AD41" s="160"/>
      <c r="AE41" s="160"/>
      <c r="AF41" s="161"/>
      <c r="AG41" s="166"/>
      <c r="AH41" s="160"/>
      <c r="AI41" s="160"/>
      <c r="AJ41" s="161"/>
      <c r="AK41" s="171"/>
      <c r="AL41" s="172"/>
      <c r="AM41" s="173"/>
    </row>
    <row r="42" spans="29:39" ht="24.75" customHeight="1">
      <c r="AC42" s="162"/>
      <c r="AD42" s="163"/>
      <c r="AE42" s="163"/>
      <c r="AF42" s="164"/>
      <c r="AG42" s="167"/>
      <c r="AH42" s="163"/>
      <c r="AI42" s="163"/>
      <c r="AJ42" s="164"/>
      <c r="AK42" s="174"/>
      <c r="AL42" s="175"/>
      <c r="AM42" s="176"/>
    </row>
  </sheetData>
  <mergeCells count="32">
    <mergeCell ref="AM18:AM29"/>
    <mergeCell ref="AC30:AF30"/>
    <mergeCell ref="AG30:AJ30"/>
    <mergeCell ref="AK30:AM30"/>
    <mergeCell ref="AC31:AF42"/>
    <mergeCell ref="AG31:AJ42"/>
    <mergeCell ref="AK31:AM42"/>
    <mergeCell ref="AC17:AF17"/>
    <mergeCell ref="AG17:AJ17"/>
    <mergeCell ref="AK17:AL17"/>
    <mergeCell ref="AC18:AF29"/>
    <mergeCell ref="AG18:AJ29"/>
    <mergeCell ref="AK18:AL29"/>
    <mergeCell ref="AC7:AE7"/>
    <mergeCell ref="AF7:AH7"/>
    <mergeCell ref="AI7:AK7"/>
    <mergeCell ref="AL7:AM7"/>
    <mergeCell ref="AC8:AE16"/>
    <mergeCell ref="AF8:AH16"/>
    <mergeCell ref="AI8:AK16"/>
    <mergeCell ref="AM8:AM16"/>
    <mergeCell ref="AL8:AL16"/>
    <mergeCell ref="AC1:AC2"/>
    <mergeCell ref="AD1:AM2"/>
    <mergeCell ref="AC4:AC5"/>
    <mergeCell ref="AD4:AE5"/>
    <mergeCell ref="AF4:AF5"/>
    <mergeCell ref="AG4:AG5"/>
    <mergeCell ref="AH4:AH5"/>
    <mergeCell ref="AI4:AJ5"/>
    <mergeCell ref="AK4:AL5"/>
    <mergeCell ref="AM4:AM5"/>
  </mergeCells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4813-88A0-4E39-8965-792ED5D0778A}">
  <sheetPr>
    <tabColor rgb="FFFFC000"/>
  </sheetPr>
  <dimension ref="A1:C9"/>
  <sheetViews>
    <sheetView showGridLines="0" topLeftCell="A6" workbookViewId="0">
      <selection activeCell="G2" sqref="G2"/>
    </sheetView>
  </sheetViews>
  <sheetFormatPr defaultRowHeight="15"/>
  <cols>
    <col min="1" max="1" width="49.5703125" customWidth="1"/>
    <col min="2" max="2" width="74.5703125" customWidth="1"/>
    <col min="3" max="3" width="18.7109375" customWidth="1"/>
  </cols>
  <sheetData>
    <row r="1" spans="1:3" ht="61.5" customHeight="1">
      <c r="A1" s="102" t="s">
        <v>469</v>
      </c>
      <c r="B1" s="101" t="s">
        <v>1437</v>
      </c>
    </row>
    <row r="2" spans="1:3" ht="165" customHeight="1">
      <c r="A2" s="97" t="s">
        <v>1438</v>
      </c>
      <c r="B2" s="98"/>
    </row>
    <row r="3" spans="1:3" ht="142.5" customHeight="1">
      <c r="A3" s="97" t="s">
        <v>1439</v>
      </c>
      <c r="B3" s="98"/>
    </row>
    <row r="4" spans="1:3" ht="146.25" customHeight="1">
      <c r="A4" s="97" t="s">
        <v>1440</v>
      </c>
      <c r="B4" s="98"/>
      <c r="C4" s="103" t="s">
        <v>1441</v>
      </c>
    </row>
    <row r="5" spans="1:3" ht="147.75" customHeight="1">
      <c r="A5" s="97" t="s">
        <v>1442</v>
      </c>
      <c r="B5" s="98"/>
    </row>
    <row r="6" spans="1:3" ht="144" customHeight="1">
      <c r="A6" s="97" t="s">
        <v>1443</v>
      </c>
      <c r="B6" s="98"/>
    </row>
    <row r="7" spans="1:3" ht="115.5" customHeight="1">
      <c r="A7" s="97" t="s">
        <v>1444</v>
      </c>
      <c r="B7" s="98"/>
    </row>
    <row r="8" spans="1:3" ht="106.5" customHeight="1">
      <c r="A8" s="97" t="s">
        <v>1445</v>
      </c>
      <c r="B8" s="98"/>
    </row>
    <row r="9" spans="1:3" ht="230.25" customHeight="1">
      <c r="A9" s="99" t="s">
        <v>1446</v>
      </c>
      <c r="B9" s="10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4D5C-4014-4489-A220-CB80E801506A}">
  <dimension ref="A1:N23"/>
  <sheetViews>
    <sheetView topLeftCell="A11" workbookViewId="0">
      <selection activeCell="S9" sqref="S9"/>
    </sheetView>
  </sheetViews>
  <sheetFormatPr defaultRowHeight="15"/>
  <cols>
    <col min="1" max="1" width="10.42578125" customWidth="1"/>
  </cols>
  <sheetData>
    <row r="1" spans="1:14">
      <c r="A1" t="e" cm="1" vm="5">
        <f t="array" aca="1" ref="A1" ca="1">_xlfn._xlws.PY(0,1,PROJETOS_CLASSIFICADOS!A1:Z1300)</f>
        <v>#VALUE!</v>
      </c>
      <c r="B1" s="177" t="e" cm="1" vm="6">
        <f t="array" aca="1" ref="B1" ca="1">_FV(A1,"image",TRUE)</f>
        <v>#VALUE!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4"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</row>
    <row r="4" spans="1:14"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</row>
    <row r="5" spans="1:14"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</row>
    <row r="6" spans="1:14"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</row>
    <row r="7" spans="1:14"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</row>
    <row r="8" spans="1:14"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</row>
    <row r="9" spans="1:14"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</row>
    <row r="10" spans="1:14"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</row>
    <row r="11" spans="1:14"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</row>
    <row r="12" spans="1:14"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</row>
    <row r="13" spans="1:14"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</row>
    <row r="14" spans="1:14"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</row>
    <row r="15" spans="1:14"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</row>
    <row r="16" spans="1:14"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</row>
    <row r="17" spans="2:14"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</row>
    <row r="18" spans="2:14"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</row>
    <row r="19" spans="2:14"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2:14"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</row>
    <row r="21" spans="2:14"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</row>
    <row r="22" spans="2:14"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</row>
    <row r="23" spans="2:14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</row>
  </sheetData>
  <mergeCells count="1">
    <mergeCell ref="B1:N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7C20-45B1-4C1D-9138-67E76B3769EA}">
  <dimension ref="A1:N23"/>
  <sheetViews>
    <sheetView workbookViewId="0">
      <selection activeCell="Y25" sqref="Y25"/>
    </sheetView>
  </sheetViews>
  <sheetFormatPr defaultRowHeight="15"/>
  <sheetData>
    <row r="1" spans="1:14">
      <c r="A1" t="e" cm="1" vm="7">
        <f t="array" aca="1" ref="A1" ca="1">_xlfn._xlws.PY(1,1,PROJETOS_CLASSIFICADOS!A1:Y1300)</f>
        <v>#VALUE!</v>
      </c>
      <c r="B1" s="177" t="e" cm="1" vm="8">
        <f t="array" aca="1" ref="B1" ca="1">_FV(A1,"image",TRUE)</f>
        <v>#VALUE!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4"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</row>
    <row r="4" spans="1:14"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</row>
    <row r="5" spans="1:14"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</row>
    <row r="6" spans="1:14"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</row>
    <row r="7" spans="1:14"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</row>
    <row r="8" spans="1:14"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</row>
    <row r="9" spans="1:14"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</row>
    <row r="10" spans="1:14"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</row>
    <row r="11" spans="1:14"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</row>
    <row r="12" spans="1:14"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</row>
    <row r="13" spans="1:14"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</row>
    <row r="14" spans="1:14"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</row>
    <row r="15" spans="1:14"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</row>
    <row r="16" spans="1:14"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</row>
    <row r="17" spans="2:14"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</row>
    <row r="18" spans="2:14"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</row>
    <row r="19" spans="2:14"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2:14"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</row>
    <row r="21" spans="2:14"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</row>
    <row r="22" spans="2:14"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</row>
    <row r="23" spans="2:14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</row>
  </sheetData>
  <mergeCells count="1">
    <mergeCell ref="B1:N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70BA-D8AA-41F7-9AFB-7DFF6DBF360C}">
  <dimension ref="A1:N23"/>
  <sheetViews>
    <sheetView workbookViewId="0">
      <selection activeCell="Q9" sqref="Q9"/>
    </sheetView>
  </sheetViews>
  <sheetFormatPr defaultRowHeight="15"/>
  <cols>
    <col min="1" max="1" width="14.140625" bestFit="1" customWidth="1"/>
  </cols>
  <sheetData>
    <row r="1" spans="1:14">
      <c r="A1" t="e" cm="1" vm="9">
        <f t="array" aca="1" ref="A1" ca="1">_xlfn._xlws.PY(2,1,PROJETOS_CLASSIFICADOS!A2:Z2300)</f>
        <v>#VALUE!</v>
      </c>
      <c r="B1" s="177" t="e" cm="1" vm="10">
        <f t="array" aca="1" ref="B1" ca="1">_FV(A1,"image",TRUE)</f>
        <v>#VALUE!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4"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</row>
    <row r="4" spans="1:14"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</row>
    <row r="5" spans="1:14"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</row>
    <row r="6" spans="1:14">
      <c r="B6" s="177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</row>
    <row r="7" spans="1:14"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</row>
    <row r="8" spans="1:14"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</row>
    <row r="9" spans="1:14"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</row>
    <row r="10" spans="1:14"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</row>
    <row r="11" spans="1:14"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</row>
    <row r="12" spans="1:14"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</row>
    <row r="13" spans="1:14"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</row>
    <row r="14" spans="1:14"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</row>
    <row r="15" spans="1:14"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</row>
    <row r="16" spans="1:14"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</row>
    <row r="17" spans="2:14"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</row>
    <row r="18" spans="2:14"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</row>
    <row r="19" spans="2:14"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2:14"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</row>
    <row r="21" spans="2:14"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</row>
    <row r="22" spans="2:14"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</row>
    <row r="23" spans="2:14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</row>
  </sheetData>
  <mergeCells count="1">
    <mergeCell ref="B1:N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4373-161B-467D-AA72-E75114662733}">
  <dimension ref="A1:M93"/>
  <sheetViews>
    <sheetView workbookViewId="0"/>
  </sheetViews>
  <sheetFormatPr defaultRowHeight="15"/>
  <cols>
    <col min="1" max="1" width="25" style="86" customWidth="1"/>
    <col min="2" max="3" width="15.7109375" style="86" customWidth="1"/>
    <col min="4" max="4" width="22.42578125" style="86" customWidth="1"/>
    <col min="5" max="5" width="10.28515625" style="86" bestFit="1" customWidth="1"/>
    <col min="6" max="13" width="15.7109375" style="86" customWidth="1"/>
  </cols>
  <sheetData>
    <row r="1" spans="1:13" ht="89.25" customHeight="1">
      <c r="A1" s="86" t="str" cm="1">
        <f t="array" aca="1" ref="A1:M93" ca="1">_xlfn._xlws.PY(3,0,PROJETOS_CLASSIFICADOS!A1:Z1000)</f>
        <v>TIPO_DE_PROJETOS</v>
      </c>
      <c r="B1" s="86" t="str">
        <f ca="1"/>
        <v>MES</v>
      </c>
      <c r="C1" s="86" t="str">
        <f ca="1"/>
        <v>ANO</v>
      </c>
      <c r="D1" s="86" t="str">
        <f ca="1"/>
        <v>LEADTIME_REAL_MEDIO_POR_MES</v>
      </c>
      <c r="E1" s="86" t="str">
        <f ca="1"/>
        <v>LEADTIME_PLANEJADO_MEDIO_POR_MES</v>
      </c>
      <c r="F1" s="86" t="str">
        <f ca="1"/>
        <v>SLA_BREACH_RATE_POR_MES</v>
      </c>
      <c r="G1" s="86" t="str">
        <f ca="1"/>
        <v>ATRASO_MEDIO_POR_MES</v>
      </c>
      <c r="H1" s="86" t="str">
        <f ca="1"/>
        <v>EFICIENCIA_POR_MES</v>
      </c>
      <c r="I1" s="86" t="str">
        <f ca="1"/>
        <v>LEADTIME_REAL_MEDIO</v>
      </c>
      <c r="J1" s="86" t="str">
        <f ca="1"/>
        <v>LEADTIME_PLANEJADO_MEDIO</v>
      </c>
      <c r="K1" s="86" t="str">
        <f ca="1"/>
        <v>SLA_BREACH_RATE</v>
      </c>
      <c r="L1" s="86" t="str">
        <f ca="1"/>
        <v>ATRASO_MEDIO</v>
      </c>
      <c r="M1" s="86" t="str">
        <f ca="1"/>
        <v>EFICIENCIA</v>
      </c>
    </row>
    <row r="2" spans="1:13">
      <c r="A2" s="86" t="str">
        <f ca="1"/>
        <v>Exportação</v>
      </c>
      <c r="B2" s="86" t="str">
        <f ca="1"/>
        <v>MAI</v>
      </c>
      <c r="C2" s="86">
        <f ca="1"/>
        <v>2024</v>
      </c>
      <c r="D2" s="86">
        <f ca="1"/>
        <v>12.33</v>
      </c>
      <c r="E2" s="86">
        <f ca="1"/>
        <v>10</v>
      </c>
      <c r="F2" s="86">
        <f ca="1"/>
        <v>0.33</v>
      </c>
      <c r="G2" s="86">
        <f ca="1"/>
        <v>2.33</v>
      </c>
      <c r="H2" s="86">
        <f ca="1"/>
        <v>0.81</v>
      </c>
      <c r="I2" s="86">
        <f ca="1"/>
        <v>6.55</v>
      </c>
      <c r="J2" s="86">
        <f ca="1"/>
        <v>6.59</v>
      </c>
      <c r="K2" s="86">
        <f ca="1"/>
        <v>0.03</v>
      </c>
      <c r="L2" s="86">
        <f ca="1"/>
        <v>-0.03</v>
      </c>
      <c r="M2" s="86">
        <f ca="1"/>
        <v>1.01</v>
      </c>
    </row>
    <row r="3" spans="1:13">
      <c r="A3" s="86" t="str">
        <f ca="1"/>
        <v>Exportação</v>
      </c>
      <c r="B3" s="86" t="str">
        <f ca="1"/>
        <v>SET</v>
      </c>
      <c r="C3" s="86">
        <f ca="1"/>
        <v>2024</v>
      </c>
      <c r="D3" s="86">
        <f ca="1"/>
        <v>2</v>
      </c>
      <c r="E3" s="86">
        <f ca="1"/>
        <v>2</v>
      </c>
      <c r="F3" s="86">
        <f ca="1"/>
        <v>0</v>
      </c>
      <c r="G3" s="86">
        <f ca="1"/>
        <v>0</v>
      </c>
      <c r="H3" s="86">
        <f ca="1"/>
        <v>1</v>
      </c>
      <c r="I3" s="86">
        <f ca="1"/>
        <v>6.55</v>
      </c>
      <c r="J3" s="86">
        <f ca="1"/>
        <v>6.59</v>
      </c>
      <c r="K3" s="86">
        <f ca="1"/>
        <v>0.03</v>
      </c>
      <c r="L3" s="86">
        <f ca="1"/>
        <v>-0.03</v>
      </c>
      <c r="M3" s="86">
        <f ca="1"/>
        <v>1.01</v>
      </c>
    </row>
    <row r="4" spans="1:13">
      <c r="A4" s="86" t="str">
        <f ca="1"/>
        <v>Exportação</v>
      </c>
      <c r="B4" s="86" t="str">
        <f ca="1"/>
        <v>OUT</v>
      </c>
      <c r="C4" s="86">
        <f ca="1"/>
        <v>2024</v>
      </c>
      <c r="D4" s="86">
        <f ca="1"/>
        <v>2</v>
      </c>
      <c r="E4" s="86">
        <f ca="1"/>
        <v>2</v>
      </c>
      <c r="F4" s="86">
        <f ca="1"/>
        <v>0</v>
      </c>
      <c r="G4" s="86">
        <f ca="1"/>
        <v>0</v>
      </c>
      <c r="H4" s="86">
        <f ca="1"/>
        <v>1</v>
      </c>
      <c r="I4" s="86">
        <f ca="1"/>
        <v>6.55</v>
      </c>
      <c r="J4" s="86">
        <f ca="1"/>
        <v>6.59</v>
      </c>
      <c r="K4" s="86">
        <f ca="1"/>
        <v>0.03</v>
      </c>
      <c r="L4" s="86">
        <f ca="1"/>
        <v>-0.03</v>
      </c>
      <c r="M4" s="86">
        <f ca="1"/>
        <v>1.01</v>
      </c>
    </row>
    <row r="5" spans="1:13">
      <c r="A5" s="86" t="str">
        <f ca="1"/>
        <v>Exportação</v>
      </c>
      <c r="B5" s="86" t="str">
        <f ca="1"/>
        <v>NOV</v>
      </c>
      <c r="C5" s="86">
        <f ca="1"/>
        <v>2024</v>
      </c>
      <c r="D5" s="86">
        <f ca="1"/>
        <v>3</v>
      </c>
      <c r="E5" s="86">
        <f ca="1"/>
        <v>3</v>
      </c>
      <c r="F5" s="86">
        <f ca="1"/>
        <v>0</v>
      </c>
      <c r="G5" s="86">
        <f ca="1"/>
        <v>0</v>
      </c>
      <c r="H5" s="86">
        <f ca="1"/>
        <v>1</v>
      </c>
      <c r="I5" s="86">
        <f ca="1"/>
        <v>6.55</v>
      </c>
      <c r="J5" s="86">
        <f ca="1"/>
        <v>6.59</v>
      </c>
      <c r="K5" s="86">
        <f ca="1"/>
        <v>0.03</v>
      </c>
      <c r="L5" s="86">
        <f ca="1"/>
        <v>-0.03</v>
      </c>
      <c r="M5" s="86">
        <f ca="1"/>
        <v>1.01</v>
      </c>
    </row>
    <row r="6" spans="1:13">
      <c r="A6" s="86" t="str">
        <f ca="1"/>
        <v>Exportação</v>
      </c>
      <c r="B6" s="86" t="str">
        <f ca="1"/>
        <v>JAN</v>
      </c>
      <c r="C6" s="86">
        <f ca="1"/>
        <v>2025</v>
      </c>
      <c r="D6" s="86">
        <f ca="1"/>
        <v>4</v>
      </c>
      <c r="E6" s="86">
        <f ca="1"/>
        <v>4</v>
      </c>
      <c r="F6" s="86">
        <f ca="1"/>
        <v>0</v>
      </c>
      <c r="G6" s="86">
        <f ca="1"/>
        <v>0</v>
      </c>
      <c r="H6" s="86">
        <f ca="1"/>
        <v>1</v>
      </c>
      <c r="I6" s="86">
        <f ca="1"/>
        <v>6.55</v>
      </c>
      <c r="J6" s="86">
        <f ca="1"/>
        <v>6.59</v>
      </c>
      <c r="K6" s="86">
        <f ca="1"/>
        <v>0.03</v>
      </c>
      <c r="L6" s="86">
        <f ca="1"/>
        <v>-0.03</v>
      </c>
      <c r="M6" s="86">
        <f ca="1"/>
        <v>1.01</v>
      </c>
    </row>
    <row r="7" spans="1:13">
      <c r="A7" s="86" t="str">
        <f ca="1"/>
        <v>Exportação</v>
      </c>
      <c r="B7" s="86" t="str">
        <f ca="1"/>
        <v>FEV</v>
      </c>
      <c r="C7" s="86">
        <f ca="1"/>
        <v>2025</v>
      </c>
      <c r="D7" s="86">
        <f ca="1"/>
        <v>5</v>
      </c>
      <c r="E7" s="86">
        <f ca="1"/>
        <v>6</v>
      </c>
      <c r="F7" s="86">
        <f ca="1"/>
        <v>0</v>
      </c>
      <c r="G7" s="86">
        <f ca="1"/>
        <v>-1</v>
      </c>
      <c r="H7" s="86">
        <f ca="1"/>
        <v>1.2</v>
      </c>
      <c r="I7" s="86">
        <f ca="1"/>
        <v>6.55</v>
      </c>
      <c r="J7" s="86">
        <f ca="1"/>
        <v>6.59</v>
      </c>
      <c r="K7" s="86">
        <f ca="1"/>
        <v>0.03</v>
      </c>
      <c r="L7" s="86">
        <f ca="1"/>
        <v>-0.03</v>
      </c>
      <c r="M7" s="86">
        <f ca="1"/>
        <v>1.01</v>
      </c>
    </row>
    <row r="8" spans="1:13">
      <c r="A8" s="86" t="str">
        <f ca="1"/>
        <v>Exportação</v>
      </c>
      <c r="B8" s="86" t="str">
        <f ca="1"/>
        <v>MAR</v>
      </c>
      <c r="C8" s="86">
        <f ca="1"/>
        <v>2025</v>
      </c>
      <c r="D8" s="86">
        <f ca="1"/>
        <v>2.5</v>
      </c>
      <c r="E8" s="86">
        <f ca="1"/>
        <v>2.5</v>
      </c>
      <c r="F8" s="86">
        <f ca="1"/>
        <v>0</v>
      </c>
      <c r="G8" s="86">
        <f ca="1"/>
        <v>0</v>
      </c>
      <c r="H8" s="86">
        <f ca="1"/>
        <v>1</v>
      </c>
      <c r="I8" s="86">
        <f ca="1"/>
        <v>6.55</v>
      </c>
      <c r="J8" s="86">
        <f ca="1"/>
        <v>6.59</v>
      </c>
      <c r="K8" s="86">
        <f ca="1"/>
        <v>0.03</v>
      </c>
      <c r="L8" s="86">
        <f ca="1"/>
        <v>-0.03</v>
      </c>
      <c r="M8" s="86">
        <f ca="1"/>
        <v>1.01</v>
      </c>
    </row>
    <row r="9" spans="1:13">
      <c r="A9" s="86" t="str">
        <f ca="1"/>
        <v>Exportação</v>
      </c>
      <c r="B9" s="86" t="str">
        <f ca="1"/>
        <v>MAI</v>
      </c>
      <c r="C9" s="86">
        <f ca="1"/>
        <v>2025</v>
      </c>
      <c r="D9" s="86">
        <f ca="1"/>
        <v>11</v>
      </c>
      <c r="E9" s="86">
        <f ca="1"/>
        <v>12</v>
      </c>
      <c r="F9" s="86">
        <f ca="1"/>
        <v>0</v>
      </c>
      <c r="G9" s="86">
        <f ca="1"/>
        <v>-1</v>
      </c>
      <c r="H9" s="86">
        <f ca="1"/>
        <v>1.0900000000000001</v>
      </c>
      <c r="I9" s="86">
        <f ca="1"/>
        <v>6.55</v>
      </c>
      <c r="J9" s="86">
        <f ca="1"/>
        <v>6.59</v>
      </c>
      <c r="K9" s="86">
        <f ca="1"/>
        <v>0.03</v>
      </c>
      <c r="L9" s="86">
        <f ca="1"/>
        <v>-0.03</v>
      </c>
      <c r="M9" s="86">
        <f ca="1"/>
        <v>1.01</v>
      </c>
    </row>
    <row r="10" spans="1:13">
      <c r="A10" s="86" t="str">
        <f ca="1"/>
        <v>Exportação</v>
      </c>
      <c r="B10" s="86" t="str">
        <f ca="1"/>
        <v>JUN</v>
      </c>
      <c r="C10" s="86">
        <f ca="1"/>
        <v>2025</v>
      </c>
      <c r="D10" s="86">
        <f ca="1"/>
        <v>32</v>
      </c>
      <c r="E10" s="86">
        <f ca="1"/>
        <v>33</v>
      </c>
      <c r="F10" s="86">
        <f ca="1"/>
        <v>0</v>
      </c>
      <c r="G10" s="86">
        <f ca="1"/>
        <v>-1</v>
      </c>
      <c r="H10" s="86">
        <f ca="1"/>
        <v>1.03</v>
      </c>
      <c r="I10" s="86">
        <f ca="1"/>
        <v>6.55</v>
      </c>
      <c r="J10" s="86">
        <f ca="1"/>
        <v>6.59</v>
      </c>
      <c r="K10" s="86">
        <f ca="1"/>
        <v>0.03</v>
      </c>
      <c r="L10" s="86">
        <f ca="1"/>
        <v>-0.03</v>
      </c>
      <c r="M10" s="86">
        <f ca="1"/>
        <v>1.01</v>
      </c>
    </row>
    <row r="11" spans="1:13">
      <c r="A11" s="86" t="str">
        <f ca="1"/>
        <v>Exportação</v>
      </c>
      <c r="B11" s="86" t="str">
        <f ca="1"/>
        <v>JUL</v>
      </c>
      <c r="C11" s="86">
        <f ca="1"/>
        <v>2025</v>
      </c>
      <c r="D11" s="86">
        <f ca="1"/>
        <v>14</v>
      </c>
      <c r="E11" s="86">
        <f ca="1"/>
        <v>14</v>
      </c>
      <c r="F11" s="86">
        <f ca="1"/>
        <v>0</v>
      </c>
      <c r="G11" s="86">
        <f ca="1"/>
        <v>0</v>
      </c>
      <c r="H11" s="86">
        <f ca="1"/>
        <v>1</v>
      </c>
      <c r="I11" s="86">
        <f ca="1"/>
        <v>6.55</v>
      </c>
      <c r="J11" s="86">
        <f ca="1"/>
        <v>6.59</v>
      </c>
      <c r="K11" s="86">
        <f ca="1"/>
        <v>0.03</v>
      </c>
      <c r="L11" s="86">
        <f ca="1"/>
        <v>-0.03</v>
      </c>
      <c r="M11" s="86">
        <f ca="1"/>
        <v>1.01</v>
      </c>
    </row>
    <row r="12" spans="1:13">
      <c r="A12" s="86" t="str">
        <f ca="1"/>
        <v>Exportação</v>
      </c>
      <c r="B12" s="86" t="str">
        <f ca="1"/>
        <v>AGO</v>
      </c>
      <c r="C12" s="86">
        <f ca="1"/>
        <v>2025</v>
      </c>
      <c r="D12" s="86">
        <f ca="1"/>
        <v>3</v>
      </c>
      <c r="E12" s="86">
        <f ca="1"/>
        <v>3</v>
      </c>
      <c r="F12" s="86">
        <f ca="1"/>
        <v>0</v>
      </c>
      <c r="G12" s="86">
        <f ca="1"/>
        <v>0</v>
      </c>
      <c r="H12" s="86">
        <f ca="1"/>
        <v>1</v>
      </c>
      <c r="I12" s="86">
        <f ca="1"/>
        <v>6.55</v>
      </c>
      <c r="J12" s="86">
        <f ca="1"/>
        <v>6.59</v>
      </c>
      <c r="K12" s="86">
        <f ca="1"/>
        <v>0.03</v>
      </c>
      <c r="L12" s="86">
        <f ca="1"/>
        <v>-0.03</v>
      </c>
      <c r="M12" s="86">
        <f ca="1"/>
        <v>1.01</v>
      </c>
    </row>
    <row r="13" spans="1:13">
      <c r="A13" s="86" t="str">
        <f ca="1"/>
        <v>Exportação</v>
      </c>
      <c r="B13" s="86" t="str">
        <f ca="1"/>
        <v>SET</v>
      </c>
      <c r="C13" s="86">
        <f ca="1"/>
        <v>2025</v>
      </c>
      <c r="D13" s="86">
        <f ca="1"/>
        <v>4</v>
      </c>
      <c r="E13" s="86">
        <f ca="1"/>
        <v>4</v>
      </c>
      <c r="F13" s="86">
        <f ca="1"/>
        <v>0</v>
      </c>
      <c r="G13" s="86">
        <f ca="1"/>
        <v>0</v>
      </c>
      <c r="H13" s="86">
        <f ca="1"/>
        <v>1</v>
      </c>
      <c r="I13" s="86">
        <f ca="1"/>
        <v>6.55</v>
      </c>
      <c r="J13" s="86">
        <f ca="1"/>
        <v>6.59</v>
      </c>
      <c r="K13" s="86">
        <f ca="1"/>
        <v>0.03</v>
      </c>
      <c r="L13" s="86">
        <f ca="1"/>
        <v>-0.03</v>
      </c>
      <c r="M13" s="86">
        <f ca="1"/>
        <v>1.01</v>
      </c>
    </row>
    <row r="14" spans="1:13">
      <c r="A14" s="86" t="str">
        <f ca="1"/>
        <v>Exportação</v>
      </c>
      <c r="B14" s="86" t="str">
        <f ca="1"/>
        <v>OUT</v>
      </c>
      <c r="C14" s="86">
        <f ca="1"/>
        <v>2025</v>
      </c>
      <c r="D14" s="86">
        <f ca="1"/>
        <v>3</v>
      </c>
      <c r="E14" s="86">
        <f ca="1"/>
        <v>4</v>
      </c>
      <c r="F14" s="86">
        <f ca="1"/>
        <v>0</v>
      </c>
      <c r="G14" s="86">
        <f ca="1"/>
        <v>-1</v>
      </c>
      <c r="H14" s="86">
        <f ca="1"/>
        <v>1.33</v>
      </c>
      <c r="I14" s="86">
        <f ca="1"/>
        <v>6.55</v>
      </c>
      <c r="J14" s="86">
        <f ca="1"/>
        <v>6.59</v>
      </c>
      <c r="K14" s="86">
        <f ca="1"/>
        <v>0.03</v>
      </c>
      <c r="L14" s="86">
        <f ca="1"/>
        <v>-0.03</v>
      </c>
      <c r="M14" s="86">
        <f ca="1"/>
        <v>1.01</v>
      </c>
    </row>
    <row r="15" spans="1:13">
      <c r="A15" s="86" t="str">
        <f ca="1"/>
        <v>Exportação</v>
      </c>
      <c r="B15" s="86" t="str">
        <f ca="1"/>
        <v>NOV</v>
      </c>
      <c r="C15" s="86">
        <f ca="1"/>
        <v>2025</v>
      </c>
      <c r="D15" s="86">
        <f ca="1"/>
        <v>2.5</v>
      </c>
      <c r="E15" s="86">
        <f ca="1"/>
        <v>2.5</v>
      </c>
      <c r="F15" s="86">
        <f ca="1"/>
        <v>0</v>
      </c>
      <c r="G15" s="86">
        <f ca="1"/>
        <v>0</v>
      </c>
      <c r="H15" s="86">
        <f ca="1"/>
        <v>1</v>
      </c>
      <c r="I15" s="86">
        <f ca="1"/>
        <v>6.55</v>
      </c>
      <c r="J15" s="86">
        <f ca="1"/>
        <v>6.59</v>
      </c>
      <c r="K15" s="86">
        <f ca="1"/>
        <v>0.03</v>
      </c>
      <c r="L15" s="86">
        <f ca="1"/>
        <v>-0.03</v>
      </c>
      <c r="M15" s="86">
        <f ca="1"/>
        <v>1.01</v>
      </c>
    </row>
    <row r="16" spans="1:13">
      <c r="A16" s="86" t="str">
        <f ca="1"/>
        <v>Exportação</v>
      </c>
      <c r="B16" s="86" t="str">
        <f ca="1"/>
        <v>DEZ</v>
      </c>
      <c r="C16" s="86">
        <f ca="1"/>
        <v>2025</v>
      </c>
      <c r="D16" s="86">
        <f ca="1"/>
        <v>2</v>
      </c>
      <c r="E16" s="86">
        <f ca="1"/>
        <v>2</v>
      </c>
      <c r="F16" s="86">
        <f ca="1"/>
        <v>0</v>
      </c>
      <c r="G16" s="86">
        <f ca="1"/>
        <v>0</v>
      </c>
      <c r="H16" s="86">
        <f ca="1"/>
        <v>1</v>
      </c>
      <c r="I16" s="86">
        <f ca="1"/>
        <v>6.55</v>
      </c>
      <c r="J16" s="86">
        <f ca="1"/>
        <v>6.59</v>
      </c>
      <c r="K16" s="86">
        <f ca="1"/>
        <v>0.03</v>
      </c>
      <c r="L16" s="86">
        <f ca="1"/>
        <v>-0.03</v>
      </c>
      <c r="M16" s="86">
        <f ca="1"/>
        <v>1.01</v>
      </c>
    </row>
    <row r="17" spans="1:13">
      <c r="A17" s="86" t="str">
        <f ca="1"/>
        <v>Exportação</v>
      </c>
      <c r="B17" s="86" t="str">
        <f ca="1"/>
        <v>JAN</v>
      </c>
      <c r="C17" s="86">
        <f ca="1"/>
        <v>2026</v>
      </c>
      <c r="D17" s="86">
        <f ca="1"/>
        <v>8</v>
      </c>
      <c r="E17" s="86">
        <f ca="1"/>
        <v>8</v>
      </c>
      <c r="F17" s="86">
        <f ca="1"/>
        <v>0</v>
      </c>
      <c r="G17" s="86">
        <f ca="1"/>
        <v>0</v>
      </c>
      <c r="H17" s="86">
        <f ca="1"/>
        <v>1</v>
      </c>
      <c r="I17" s="86">
        <f ca="1"/>
        <v>6.55</v>
      </c>
      <c r="J17" s="86">
        <f ca="1"/>
        <v>6.59</v>
      </c>
      <c r="K17" s="86">
        <f ca="1"/>
        <v>0.03</v>
      </c>
      <c r="L17" s="86">
        <f ca="1"/>
        <v>-0.03</v>
      </c>
      <c r="M17" s="86">
        <f ca="1"/>
        <v>1.01</v>
      </c>
    </row>
    <row r="18" spans="1:13">
      <c r="A18" s="86" t="str">
        <f ca="1"/>
        <v>Exportação</v>
      </c>
      <c r="B18" s="86" t="str">
        <f ca="1"/>
        <v>FEV</v>
      </c>
      <c r="C18" s="86">
        <f ca="1"/>
        <v>2026</v>
      </c>
      <c r="D18" s="86">
        <f ca="1"/>
        <v>4.5</v>
      </c>
      <c r="E18" s="86">
        <f ca="1"/>
        <v>4.5</v>
      </c>
      <c r="F18" s="86">
        <f ca="1"/>
        <v>0</v>
      </c>
      <c r="G18" s="86">
        <f ca="1"/>
        <v>0</v>
      </c>
      <c r="H18" s="86">
        <f ca="1"/>
        <v>1</v>
      </c>
      <c r="I18" s="86">
        <f ca="1"/>
        <v>6.55</v>
      </c>
      <c r="J18" s="86">
        <f ca="1"/>
        <v>6.59</v>
      </c>
      <c r="K18" s="86">
        <f ca="1"/>
        <v>0.03</v>
      </c>
      <c r="L18" s="86">
        <f ca="1"/>
        <v>-0.03</v>
      </c>
      <c r="M18" s="86">
        <f ca="1"/>
        <v>1.01</v>
      </c>
    </row>
    <row r="19" spans="1:13">
      <c r="A19" s="86" t="str">
        <f ca="1"/>
        <v>Layout</v>
      </c>
      <c r="B19" s="86" t="str">
        <f ca="1"/>
        <v>JAN</v>
      </c>
      <c r="C19" s="86">
        <f ca="1"/>
        <v>2025</v>
      </c>
      <c r="D19" s="86">
        <f ca="1"/>
        <v>9</v>
      </c>
      <c r="E19" s="86">
        <f ca="1"/>
        <v>7</v>
      </c>
      <c r="F19" s="86">
        <f ca="1"/>
        <v>1</v>
      </c>
      <c r="G19" s="86">
        <f ca="1"/>
        <v>2</v>
      </c>
      <c r="H19" s="86">
        <f ca="1"/>
        <v>0.78</v>
      </c>
      <c r="I19" s="86">
        <f ca="1"/>
        <v>9</v>
      </c>
      <c r="J19" s="86">
        <f ca="1"/>
        <v>7</v>
      </c>
      <c r="K19" s="86">
        <f ca="1"/>
        <v>1</v>
      </c>
      <c r="L19" s="86">
        <f ca="1"/>
        <v>2</v>
      </c>
      <c r="M19" s="86">
        <f ca="1"/>
        <v>0.78</v>
      </c>
    </row>
    <row r="20" spans="1:13">
      <c r="A20" s="86" t="str">
        <f ca="1"/>
        <v>Mapeamento de Processos</v>
      </c>
      <c r="B20" s="86" t="str">
        <f ca="1"/>
        <v>JUL</v>
      </c>
      <c r="C20" s="86">
        <f ca="1"/>
        <v>2025</v>
      </c>
      <c r="D20" s="86">
        <f ca="1"/>
        <v>7</v>
      </c>
      <c r="E20" s="86">
        <f ca="1"/>
        <v>7.5</v>
      </c>
      <c r="F20" s="86">
        <f ca="1"/>
        <v>0.5</v>
      </c>
      <c r="G20" s="86">
        <f ca="1"/>
        <v>-0.5</v>
      </c>
      <c r="H20" s="86">
        <f ca="1"/>
        <v>1.07</v>
      </c>
      <c r="I20" s="86">
        <f ca="1"/>
        <v>4.82</v>
      </c>
      <c r="J20" s="86">
        <f ca="1"/>
        <v>4.2699999999999996</v>
      </c>
      <c r="K20" s="86">
        <f ca="1"/>
        <v>0.36</v>
      </c>
      <c r="L20" s="86">
        <f ca="1"/>
        <v>0.55000000000000004</v>
      </c>
      <c r="M20" s="86">
        <f ca="1"/>
        <v>0.89</v>
      </c>
    </row>
    <row r="21" spans="1:13">
      <c r="A21" s="86" t="str">
        <f ca="1"/>
        <v>Mapeamento de Processos</v>
      </c>
      <c r="B21" s="86" t="str">
        <f ca="1"/>
        <v>AGO</v>
      </c>
      <c r="C21" s="86">
        <f ca="1"/>
        <v>2025</v>
      </c>
      <c r="D21" s="86">
        <f ca="1"/>
        <v>4</v>
      </c>
      <c r="E21" s="86">
        <f ca="1"/>
        <v>3.5</v>
      </c>
      <c r="F21" s="86">
        <f ca="1"/>
        <v>0.5</v>
      </c>
      <c r="G21" s="86">
        <f ca="1"/>
        <v>0.5</v>
      </c>
      <c r="H21" s="86">
        <f ca="1"/>
        <v>0.88</v>
      </c>
      <c r="I21" s="86">
        <f ca="1"/>
        <v>4.82</v>
      </c>
      <c r="J21" s="86">
        <f ca="1"/>
        <v>4.2699999999999996</v>
      </c>
      <c r="K21" s="86">
        <f ca="1"/>
        <v>0.36</v>
      </c>
      <c r="L21" s="86">
        <f ca="1"/>
        <v>0.55000000000000004</v>
      </c>
      <c r="M21" s="86">
        <f ca="1"/>
        <v>0.89</v>
      </c>
    </row>
    <row r="22" spans="1:13">
      <c r="A22" s="86" t="str">
        <f ca="1"/>
        <v>Mapeamento de Processos</v>
      </c>
      <c r="B22" s="86" t="str">
        <f ca="1"/>
        <v>SET</v>
      </c>
      <c r="C22" s="86">
        <f ca="1"/>
        <v>2025</v>
      </c>
      <c r="D22" s="86">
        <f ca="1"/>
        <v>7</v>
      </c>
      <c r="E22" s="86">
        <f ca="1"/>
        <v>8</v>
      </c>
      <c r="F22" s="86">
        <f ca="1"/>
        <v>0</v>
      </c>
      <c r="G22" s="86">
        <f ca="1"/>
        <v>-1</v>
      </c>
      <c r="H22" s="86">
        <f ca="1"/>
        <v>1.1399999999999999</v>
      </c>
      <c r="I22" s="86">
        <f ca="1"/>
        <v>4.82</v>
      </c>
      <c r="J22" s="86">
        <f ca="1"/>
        <v>4.2699999999999996</v>
      </c>
      <c r="K22" s="86">
        <f ca="1"/>
        <v>0.36</v>
      </c>
      <c r="L22" s="86">
        <f ca="1"/>
        <v>0.55000000000000004</v>
      </c>
      <c r="M22" s="86">
        <f ca="1"/>
        <v>0.89</v>
      </c>
    </row>
    <row r="23" spans="1:13">
      <c r="A23" s="86" t="str">
        <f ca="1"/>
        <v>Mapeamento de Processos</v>
      </c>
      <c r="B23" s="86" t="str">
        <f ca="1"/>
        <v>OUT</v>
      </c>
      <c r="C23" s="86">
        <f ca="1"/>
        <v>2025</v>
      </c>
      <c r="D23" s="86">
        <f ca="1"/>
        <v>3</v>
      </c>
      <c r="E23" s="86">
        <f ca="1"/>
        <v>2.5</v>
      </c>
      <c r="F23" s="86">
        <f ca="1"/>
        <v>0.5</v>
      </c>
      <c r="G23" s="86">
        <f ca="1"/>
        <v>0.5</v>
      </c>
      <c r="H23" s="86">
        <f ca="1"/>
        <v>0.83</v>
      </c>
      <c r="I23" s="86">
        <f ca="1"/>
        <v>4.82</v>
      </c>
      <c r="J23" s="86">
        <f ca="1"/>
        <v>4.2699999999999996</v>
      </c>
      <c r="K23" s="86">
        <f ca="1"/>
        <v>0.36</v>
      </c>
      <c r="L23" s="86">
        <f ca="1"/>
        <v>0.55000000000000004</v>
      </c>
      <c r="M23" s="86">
        <f ca="1"/>
        <v>0.89</v>
      </c>
    </row>
    <row r="24" spans="1:13">
      <c r="A24" s="86" t="str">
        <f ca="1"/>
        <v>Mapeamento de Processos</v>
      </c>
      <c r="B24" s="86" t="str">
        <f ca="1"/>
        <v>NOV</v>
      </c>
      <c r="C24" s="86">
        <f ca="1"/>
        <v>2025</v>
      </c>
      <c r="D24" s="86">
        <f ca="1"/>
        <v>5</v>
      </c>
      <c r="E24" s="86">
        <f ca="1"/>
        <v>5</v>
      </c>
      <c r="F24" s="86">
        <f ca="1"/>
        <v>0</v>
      </c>
      <c r="G24" s="86">
        <f ca="1"/>
        <v>0</v>
      </c>
      <c r="H24" s="86">
        <f ca="1"/>
        <v>1</v>
      </c>
      <c r="I24" s="86">
        <f ca="1"/>
        <v>4.82</v>
      </c>
      <c r="J24" s="86">
        <f ca="1"/>
        <v>4.2699999999999996</v>
      </c>
      <c r="K24" s="86">
        <f ca="1"/>
        <v>0.36</v>
      </c>
      <c r="L24" s="86">
        <f ca="1"/>
        <v>0.55000000000000004</v>
      </c>
      <c r="M24" s="86">
        <f ca="1"/>
        <v>0.89</v>
      </c>
    </row>
    <row r="25" spans="1:13">
      <c r="A25" s="86" t="str">
        <f ca="1"/>
        <v>Mapeamento de Processos</v>
      </c>
      <c r="B25" s="86" t="str">
        <f ca="1"/>
        <v>DEZ</v>
      </c>
      <c r="C25" s="86">
        <f ca="1"/>
        <v>2025</v>
      </c>
      <c r="D25" s="86">
        <f ca="1"/>
        <v>2</v>
      </c>
      <c r="E25" s="86">
        <f ca="1"/>
        <v>2</v>
      </c>
      <c r="F25" s="86">
        <f ca="1"/>
        <v>0</v>
      </c>
      <c r="G25" s="86">
        <f ca="1"/>
        <v>0</v>
      </c>
      <c r="H25" s="86">
        <f ca="1"/>
        <v>1</v>
      </c>
      <c r="I25" s="86">
        <f ca="1"/>
        <v>4.82</v>
      </c>
      <c r="J25" s="86">
        <f ca="1"/>
        <v>4.2699999999999996</v>
      </c>
      <c r="K25" s="86">
        <f ca="1"/>
        <v>0.36</v>
      </c>
      <c r="L25" s="86">
        <f ca="1"/>
        <v>0.55000000000000004</v>
      </c>
      <c r="M25" s="86">
        <f ca="1"/>
        <v>0.89</v>
      </c>
    </row>
    <row r="26" spans="1:13">
      <c r="A26" s="86" t="str">
        <f ca="1"/>
        <v>Mapeamento de Processos</v>
      </c>
      <c r="B26" s="86" t="str">
        <f ca="1"/>
        <v>JAN</v>
      </c>
      <c r="C26" s="86">
        <f ca="1"/>
        <v>2026</v>
      </c>
      <c r="D26" s="86">
        <f ca="1"/>
        <v>1</v>
      </c>
      <c r="E26" s="86">
        <f ca="1"/>
        <v>1</v>
      </c>
      <c r="F26" s="86">
        <f ca="1"/>
        <v>0</v>
      </c>
      <c r="G26" s="86">
        <f ca="1"/>
        <v>0</v>
      </c>
      <c r="H26" s="86">
        <f ca="1"/>
        <v>1</v>
      </c>
      <c r="I26" s="86">
        <f ca="1"/>
        <v>4.82</v>
      </c>
      <c r="J26" s="86">
        <f ca="1"/>
        <v>4.2699999999999996</v>
      </c>
      <c r="K26" s="86">
        <f ca="1"/>
        <v>0.36</v>
      </c>
      <c r="L26" s="86">
        <f ca="1"/>
        <v>0.55000000000000004</v>
      </c>
      <c r="M26" s="86">
        <f ca="1"/>
        <v>0.89</v>
      </c>
    </row>
    <row r="27" spans="1:13">
      <c r="A27" s="86" t="str">
        <f ca="1"/>
        <v>Mapeamento de Processos</v>
      </c>
      <c r="B27" s="86" t="str">
        <f ca="1"/>
        <v>FEV</v>
      </c>
      <c r="C27" s="86">
        <f ca="1"/>
        <v>2026</v>
      </c>
      <c r="D27" s="86">
        <f ca="1"/>
        <v>10</v>
      </c>
      <c r="E27" s="86">
        <f ca="1"/>
        <v>4</v>
      </c>
      <c r="F27" s="86">
        <f ca="1"/>
        <v>1</v>
      </c>
      <c r="G27" s="86">
        <f ca="1"/>
        <v>6</v>
      </c>
      <c r="H27" s="86">
        <f ca="1"/>
        <v>0.4</v>
      </c>
      <c r="I27" s="86">
        <f ca="1"/>
        <v>4.82</v>
      </c>
      <c r="J27" s="86">
        <f ca="1"/>
        <v>4.2699999999999996</v>
      </c>
      <c r="K27" s="86">
        <f ca="1"/>
        <v>0.36</v>
      </c>
      <c r="L27" s="86">
        <f ca="1"/>
        <v>0.55000000000000004</v>
      </c>
      <c r="M27" s="86">
        <f ca="1"/>
        <v>0.89</v>
      </c>
    </row>
    <row r="28" spans="1:13" ht="30.75">
      <c r="A28" s="86" t="str">
        <f ca="1"/>
        <v>Melhoria Contínua dos Processos</v>
      </c>
      <c r="B28" s="86" t="str">
        <f ca="1"/>
        <v>ABR</v>
      </c>
      <c r="C28" s="86">
        <f ca="1"/>
        <v>2024</v>
      </c>
      <c r="D28" s="86">
        <f ca="1"/>
        <v>1</v>
      </c>
      <c r="E28" s="86">
        <f ca="1"/>
        <v>3</v>
      </c>
      <c r="F28" s="86">
        <f ca="1"/>
        <v>0</v>
      </c>
      <c r="G28" s="86">
        <f ca="1"/>
        <v>-2</v>
      </c>
      <c r="H28" s="86">
        <f ca="1"/>
        <v>3</v>
      </c>
      <c r="I28" s="86">
        <f ca="1"/>
        <v>7.81</v>
      </c>
      <c r="J28" s="86">
        <f ca="1"/>
        <v>8.01</v>
      </c>
      <c r="K28" s="86">
        <f ca="1"/>
        <v>0.08</v>
      </c>
      <c r="L28" s="86">
        <f ca="1"/>
        <v>-0.21</v>
      </c>
      <c r="M28" s="86">
        <f ca="1"/>
        <v>1.03</v>
      </c>
    </row>
    <row r="29" spans="1:13" ht="30.75">
      <c r="A29" s="86" t="str">
        <f ca="1"/>
        <v>Melhoria Contínua dos Processos</v>
      </c>
      <c r="B29" s="86" t="str">
        <f ca="1"/>
        <v>MAI</v>
      </c>
      <c r="C29" s="86">
        <f ca="1"/>
        <v>2024</v>
      </c>
      <c r="D29" s="86">
        <f ca="1"/>
        <v>15.5</v>
      </c>
      <c r="E29" s="86">
        <f ca="1"/>
        <v>31</v>
      </c>
      <c r="F29" s="86">
        <f ca="1"/>
        <v>0</v>
      </c>
      <c r="G29" s="86">
        <f ca="1"/>
        <v>-15.5</v>
      </c>
      <c r="H29" s="86">
        <f ca="1"/>
        <v>2</v>
      </c>
      <c r="I29" s="86">
        <f ca="1"/>
        <v>7.81</v>
      </c>
      <c r="J29" s="86">
        <f ca="1"/>
        <v>8.01</v>
      </c>
      <c r="K29" s="86">
        <f ca="1"/>
        <v>0.08</v>
      </c>
      <c r="L29" s="86">
        <f ca="1"/>
        <v>-0.21</v>
      </c>
      <c r="M29" s="86">
        <f ca="1"/>
        <v>1.03</v>
      </c>
    </row>
    <row r="30" spans="1:13" ht="30.75">
      <c r="A30" s="86" t="str">
        <f ca="1"/>
        <v>Melhoria Contínua dos Processos</v>
      </c>
      <c r="B30" s="86" t="str">
        <f ca="1"/>
        <v>SET</v>
      </c>
      <c r="C30" s="86">
        <f ca="1"/>
        <v>2024</v>
      </c>
      <c r="D30" s="86">
        <f ca="1"/>
        <v>3</v>
      </c>
      <c r="E30" s="86">
        <f ca="1"/>
        <v>3</v>
      </c>
      <c r="F30" s="86">
        <f ca="1"/>
        <v>0</v>
      </c>
      <c r="G30" s="86">
        <f ca="1"/>
        <v>0</v>
      </c>
      <c r="H30" s="86">
        <f ca="1"/>
        <v>1</v>
      </c>
      <c r="I30" s="86">
        <f ca="1"/>
        <v>7.81</v>
      </c>
      <c r="J30" s="86">
        <f ca="1"/>
        <v>8.01</v>
      </c>
      <c r="K30" s="86">
        <f ca="1"/>
        <v>0.08</v>
      </c>
      <c r="L30" s="86">
        <f ca="1"/>
        <v>-0.21</v>
      </c>
      <c r="M30" s="86">
        <f ca="1"/>
        <v>1.03</v>
      </c>
    </row>
    <row r="31" spans="1:13" ht="30.75">
      <c r="A31" s="86" t="str">
        <f ca="1"/>
        <v>Melhoria Contínua dos Processos</v>
      </c>
      <c r="B31" s="86" t="str">
        <f ca="1"/>
        <v>JAN</v>
      </c>
      <c r="C31" s="86">
        <f ca="1"/>
        <v>2025</v>
      </c>
      <c r="D31" s="86">
        <f ca="1"/>
        <v>6.67</v>
      </c>
      <c r="E31" s="86">
        <f ca="1"/>
        <v>7.33</v>
      </c>
      <c r="F31" s="86">
        <f ca="1"/>
        <v>0</v>
      </c>
      <c r="G31" s="86">
        <f ca="1"/>
        <v>-0.67</v>
      </c>
      <c r="H31" s="86">
        <f ca="1"/>
        <v>1.1000000000000001</v>
      </c>
      <c r="I31" s="86">
        <f ca="1"/>
        <v>7.81</v>
      </c>
      <c r="J31" s="86">
        <f ca="1"/>
        <v>8.01</v>
      </c>
      <c r="K31" s="86">
        <f ca="1"/>
        <v>0.08</v>
      </c>
      <c r="L31" s="86">
        <f ca="1"/>
        <v>-0.21</v>
      </c>
      <c r="M31" s="86">
        <f ca="1"/>
        <v>1.03</v>
      </c>
    </row>
    <row r="32" spans="1:13" ht="30.75">
      <c r="A32" s="86" t="str">
        <f ca="1"/>
        <v>Melhoria Contínua dos Processos</v>
      </c>
      <c r="B32" s="86" t="str">
        <f ca="1"/>
        <v>FEV</v>
      </c>
      <c r="C32" s="86">
        <f ca="1"/>
        <v>2025</v>
      </c>
      <c r="D32" s="86">
        <f ca="1"/>
        <v>1.2</v>
      </c>
      <c r="E32" s="86">
        <f ca="1"/>
        <v>1.2</v>
      </c>
      <c r="F32" s="86">
        <f ca="1"/>
        <v>0</v>
      </c>
      <c r="G32" s="86">
        <f ca="1"/>
        <v>0</v>
      </c>
      <c r="H32" s="86">
        <f ca="1"/>
        <v>1</v>
      </c>
      <c r="I32" s="86">
        <f ca="1"/>
        <v>7.81</v>
      </c>
      <c r="J32" s="86">
        <f ca="1"/>
        <v>8.01</v>
      </c>
      <c r="K32" s="86">
        <f ca="1"/>
        <v>0.08</v>
      </c>
      <c r="L32" s="86">
        <f ca="1"/>
        <v>-0.21</v>
      </c>
      <c r="M32" s="86">
        <f ca="1"/>
        <v>1.03</v>
      </c>
    </row>
    <row r="33" spans="1:13" ht="30.75">
      <c r="A33" s="86" t="str">
        <f ca="1"/>
        <v>Melhoria Contínua dos Processos</v>
      </c>
      <c r="B33" s="86" t="str">
        <f ca="1"/>
        <v>ABR</v>
      </c>
      <c r="C33" s="86">
        <f ca="1"/>
        <v>2025</v>
      </c>
      <c r="D33" s="86">
        <f ca="1"/>
        <v>7</v>
      </c>
      <c r="E33" s="86">
        <f ca="1"/>
        <v>7</v>
      </c>
      <c r="F33" s="86">
        <f ca="1"/>
        <v>0</v>
      </c>
      <c r="G33" s="86">
        <f ca="1"/>
        <v>0</v>
      </c>
      <c r="H33" s="86">
        <f ca="1"/>
        <v>1</v>
      </c>
      <c r="I33" s="86">
        <f ca="1"/>
        <v>7.81</v>
      </c>
      <c r="J33" s="86">
        <f ca="1"/>
        <v>8.01</v>
      </c>
      <c r="K33" s="86">
        <f ca="1"/>
        <v>0.08</v>
      </c>
      <c r="L33" s="86">
        <f ca="1"/>
        <v>-0.21</v>
      </c>
      <c r="M33" s="86">
        <f ca="1"/>
        <v>1.03</v>
      </c>
    </row>
    <row r="34" spans="1:13" ht="30.75">
      <c r="A34" s="86" t="str">
        <f ca="1"/>
        <v>Melhoria Contínua dos Processos</v>
      </c>
      <c r="B34" s="86" t="str">
        <f ca="1"/>
        <v>JUN</v>
      </c>
      <c r="C34" s="86">
        <f ca="1"/>
        <v>2025</v>
      </c>
      <c r="D34" s="86">
        <f ca="1"/>
        <v>8</v>
      </c>
      <c r="E34" s="86">
        <f ca="1"/>
        <v>10</v>
      </c>
      <c r="F34" s="86">
        <f ca="1"/>
        <v>0</v>
      </c>
      <c r="G34" s="86">
        <f ca="1"/>
        <v>-2</v>
      </c>
      <c r="H34" s="86">
        <f ca="1"/>
        <v>1.25</v>
      </c>
      <c r="I34" s="86">
        <f ca="1"/>
        <v>7.81</v>
      </c>
      <c r="J34" s="86">
        <f ca="1"/>
        <v>8.01</v>
      </c>
      <c r="K34" s="86">
        <f ca="1"/>
        <v>0.08</v>
      </c>
      <c r="L34" s="86">
        <f ca="1"/>
        <v>-0.21</v>
      </c>
      <c r="M34" s="86">
        <f ca="1"/>
        <v>1.03</v>
      </c>
    </row>
    <row r="35" spans="1:13" ht="30.75">
      <c r="A35" s="86" t="str">
        <f ca="1"/>
        <v>Melhoria Contínua dos Processos</v>
      </c>
      <c r="B35" s="86" t="str">
        <f ca="1"/>
        <v>JUL</v>
      </c>
      <c r="C35" s="86">
        <f ca="1"/>
        <v>2025</v>
      </c>
      <c r="D35" s="86">
        <f ca="1"/>
        <v>3.5</v>
      </c>
      <c r="E35" s="86">
        <f ca="1"/>
        <v>3.75</v>
      </c>
      <c r="F35" s="86">
        <f ca="1"/>
        <v>0</v>
      </c>
      <c r="G35" s="86">
        <f ca="1"/>
        <v>-0.25</v>
      </c>
      <c r="H35" s="86">
        <f ca="1"/>
        <v>1.07</v>
      </c>
      <c r="I35" s="86">
        <f ca="1"/>
        <v>7.81</v>
      </c>
      <c r="J35" s="86">
        <f ca="1"/>
        <v>8.01</v>
      </c>
      <c r="K35" s="86">
        <f ca="1"/>
        <v>0.08</v>
      </c>
      <c r="L35" s="86">
        <f ca="1"/>
        <v>-0.21</v>
      </c>
      <c r="M35" s="86">
        <f ca="1"/>
        <v>1.03</v>
      </c>
    </row>
    <row r="36" spans="1:13" ht="30.75">
      <c r="A36" s="86" t="str">
        <f ca="1"/>
        <v>Melhoria Contínua dos Processos</v>
      </c>
      <c r="B36" s="86" t="str">
        <f ca="1"/>
        <v>AGO</v>
      </c>
      <c r="C36" s="86">
        <f ca="1"/>
        <v>2025</v>
      </c>
      <c r="D36" s="86">
        <f ca="1"/>
        <v>1.8</v>
      </c>
      <c r="E36" s="86">
        <f ca="1"/>
        <v>1.7</v>
      </c>
      <c r="F36" s="86">
        <f ca="1"/>
        <v>0.2</v>
      </c>
      <c r="G36" s="86">
        <f ca="1"/>
        <v>0.1</v>
      </c>
      <c r="H36" s="86">
        <f ca="1"/>
        <v>0.94</v>
      </c>
      <c r="I36" s="86">
        <f ca="1"/>
        <v>7.81</v>
      </c>
      <c r="J36" s="86">
        <f ca="1"/>
        <v>8.01</v>
      </c>
      <c r="K36" s="86">
        <f ca="1"/>
        <v>0.08</v>
      </c>
      <c r="L36" s="86">
        <f ca="1"/>
        <v>-0.21</v>
      </c>
      <c r="M36" s="86">
        <f ca="1"/>
        <v>1.03</v>
      </c>
    </row>
    <row r="37" spans="1:13" ht="30.75">
      <c r="A37" s="86" t="str">
        <f ca="1"/>
        <v>Melhoria Contínua dos Processos</v>
      </c>
      <c r="B37" s="86" t="str">
        <f ca="1"/>
        <v>SET</v>
      </c>
      <c r="C37" s="86">
        <f ca="1"/>
        <v>2025</v>
      </c>
      <c r="D37" s="86">
        <f ca="1"/>
        <v>2.33</v>
      </c>
      <c r="E37" s="86">
        <f ca="1"/>
        <v>2.33</v>
      </c>
      <c r="F37" s="86">
        <f ca="1"/>
        <v>0</v>
      </c>
      <c r="G37" s="86">
        <f ca="1"/>
        <v>0</v>
      </c>
      <c r="H37" s="86">
        <f ca="1"/>
        <v>1</v>
      </c>
      <c r="I37" s="86">
        <f ca="1"/>
        <v>7.81</v>
      </c>
      <c r="J37" s="86">
        <f ca="1"/>
        <v>8.01</v>
      </c>
      <c r="K37" s="86">
        <f ca="1"/>
        <v>0.08</v>
      </c>
      <c r="L37" s="86">
        <f ca="1"/>
        <v>-0.21</v>
      </c>
      <c r="M37" s="86">
        <f ca="1"/>
        <v>1.03</v>
      </c>
    </row>
    <row r="38" spans="1:13" ht="30.75">
      <c r="A38" s="86" t="str">
        <f ca="1"/>
        <v>Melhoria Contínua dos Processos</v>
      </c>
      <c r="B38" s="86" t="str">
        <f ca="1"/>
        <v>OUT</v>
      </c>
      <c r="C38" s="86">
        <f ca="1"/>
        <v>2025</v>
      </c>
      <c r="D38" s="86">
        <f ca="1"/>
        <v>21.33</v>
      </c>
      <c r="E38" s="86">
        <f ca="1"/>
        <v>21.67</v>
      </c>
      <c r="F38" s="86">
        <f ca="1"/>
        <v>0</v>
      </c>
      <c r="G38" s="86">
        <f ca="1"/>
        <v>-0.33</v>
      </c>
      <c r="H38" s="86">
        <f ca="1"/>
        <v>1.02</v>
      </c>
      <c r="I38" s="86">
        <f ca="1"/>
        <v>7.81</v>
      </c>
      <c r="J38" s="86">
        <f ca="1"/>
        <v>8.01</v>
      </c>
      <c r="K38" s="86">
        <f ca="1"/>
        <v>0.08</v>
      </c>
      <c r="L38" s="86">
        <f ca="1"/>
        <v>-0.21</v>
      </c>
      <c r="M38" s="86">
        <f ca="1"/>
        <v>1.03</v>
      </c>
    </row>
    <row r="39" spans="1:13" ht="30.75">
      <c r="A39" s="86" t="str">
        <f ca="1"/>
        <v>Melhoria Contínua dos Processos</v>
      </c>
      <c r="B39" s="86" t="str">
        <f ca="1"/>
        <v>NOV</v>
      </c>
      <c r="C39" s="86">
        <f ca="1"/>
        <v>2025</v>
      </c>
      <c r="D39" s="86">
        <f ca="1"/>
        <v>48</v>
      </c>
      <c r="E39" s="86">
        <f ca="1"/>
        <v>48</v>
      </c>
      <c r="F39" s="86">
        <f ca="1"/>
        <v>0</v>
      </c>
      <c r="G39" s="86">
        <f ca="1"/>
        <v>0</v>
      </c>
      <c r="H39" s="86">
        <f ca="1"/>
        <v>1</v>
      </c>
      <c r="I39" s="86">
        <f ca="1"/>
        <v>7.81</v>
      </c>
      <c r="J39" s="86">
        <f ca="1"/>
        <v>8.01</v>
      </c>
      <c r="K39" s="86">
        <f ca="1"/>
        <v>0.08</v>
      </c>
      <c r="L39" s="86">
        <f ca="1"/>
        <v>-0.21</v>
      </c>
      <c r="M39" s="86">
        <f ca="1"/>
        <v>1.03</v>
      </c>
    </row>
    <row r="40" spans="1:13" ht="30.75">
      <c r="A40" s="86" t="str">
        <f ca="1"/>
        <v>Melhoria Contínua dos Processos</v>
      </c>
      <c r="B40" s="86" t="str">
        <f ca="1"/>
        <v>DEZ</v>
      </c>
      <c r="C40" s="86">
        <f ca="1"/>
        <v>2025</v>
      </c>
      <c r="D40" s="86">
        <f ca="1"/>
        <v>26.5</v>
      </c>
      <c r="E40" s="86">
        <f ca="1"/>
        <v>12</v>
      </c>
      <c r="F40" s="86">
        <f ca="1"/>
        <v>0.5</v>
      </c>
      <c r="G40" s="86">
        <f ca="1"/>
        <v>14.5</v>
      </c>
      <c r="H40" s="86">
        <f ca="1"/>
        <v>0.45</v>
      </c>
      <c r="I40" s="86">
        <f ca="1"/>
        <v>7.81</v>
      </c>
      <c r="J40" s="86">
        <f ca="1"/>
        <v>8.01</v>
      </c>
      <c r="K40" s="86">
        <f ca="1"/>
        <v>0.08</v>
      </c>
      <c r="L40" s="86">
        <f ca="1"/>
        <v>-0.21</v>
      </c>
      <c r="M40" s="86">
        <f ca="1"/>
        <v>1.03</v>
      </c>
    </row>
    <row r="41" spans="1:13" ht="30.75">
      <c r="A41" s="86" t="str">
        <f ca="1"/>
        <v>Melhoria Contínua dos Processos</v>
      </c>
      <c r="B41" s="86" t="str">
        <f ca="1"/>
        <v>FEV</v>
      </c>
      <c r="C41" s="86">
        <f ca="1"/>
        <v>2026</v>
      </c>
      <c r="D41" s="86">
        <f ca="1"/>
        <v>3</v>
      </c>
      <c r="E41" s="86">
        <f ca="1"/>
        <v>1</v>
      </c>
      <c r="F41" s="86">
        <f ca="1"/>
        <v>1</v>
      </c>
      <c r="G41" s="86">
        <f ca="1"/>
        <v>2</v>
      </c>
      <c r="H41" s="86">
        <f ca="1"/>
        <v>0.33</v>
      </c>
      <c r="I41" s="86">
        <f ca="1"/>
        <v>7.81</v>
      </c>
      <c r="J41" s="86">
        <f ca="1"/>
        <v>8.01</v>
      </c>
      <c r="K41" s="86">
        <f ca="1"/>
        <v>0.08</v>
      </c>
      <c r="L41" s="86">
        <f ca="1"/>
        <v>-0.21</v>
      </c>
      <c r="M41" s="86">
        <f ca="1"/>
        <v>1.03</v>
      </c>
    </row>
    <row r="42" spans="1:13">
      <c r="A42" s="86" t="str">
        <f ca="1"/>
        <v>Normatização de Processos</v>
      </c>
      <c r="B42" s="86" t="str">
        <f ca="1"/>
        <v>SET</v>
      </c>
      <c r="C42" s="86">
        <f ca="1"/>
        <v>2024</v>
      </c>
      <c r="D42" s="86">
        <f ca="1"/>
        <v>6</v>
      </c>
      <c r="E42" s="86">
        <f ca="1"/>
        <v>3</v>
      </c>
      <c r="F42" s="86">
        <f ca="1"/>
        <v>1</v>
      </c>
      <c r="G42" s="86">
        <f ca="1"/>
        <v>3</v>
      </c>
      <c r="H42" s="86">
        <f ca="1"/>
        <v>0.5</v>
      </c>
      <c r="I42" s="86">
        <f ca="1"/>
        <v>11.19</v>
      </c>
      <c r="J42" s="86">
        <f ca="1"/>
        <v>14.78</v>
      </c>
      <c r="K42" s="86">
        <f ca="1"/>
        <v>0.26</v>
      </c>
      <c r="L42" s="86">
        <f ca="1"/>
        <v>-3.59</v>
      </c>
      <c r="M42" s="86">
        <f ca="1"/>
        <v>1.32</v>
      </c>
    </row>
    <row r="43" spans="1:13">
      <c r="A43" s="86" t="str">
        <f ca="1"/>
        <v>Normatização de Processos</v>
      </c>
      <c r="B43" s="86" t="str">
        <f ca="1"/>
        <v>NOV</v>
      </c>
      <c r="C43" s="86">
        <f ca="1"/>
        <v>2024</v>
      </c>
      <c r="D43" s="86">
        <f ca="1"/>
        <v>5.33</v>
      </c>
      <c r="E43" s="86">
        <f ca="1"/>
        <v>3.67</v>
      </c>
      <c r="F43" s="86">
        <f ca="1"/>
        <v>0.33</v>
      </c>
      <c r="G43" s="86">
        <f ca="1"/>
        <v>1.67</v>
      </c>
      <c r="H43" s="86">
        <f ca="1"/>
        <v>0.69</v>
      </c>
      <c r="I43" s="86">
        <f ca="1"/>
        <v>11.19</v>
      </c>
      <c r="J43" s="86">
        <f ca="1"/>
        <v>14.78</v>
      </c>
      <c r="K43" s="86">
        <f ca="1"/>
        <v>0.26</v>
      </c>
      <c r="L43" s="86">
        <f ca="1"/>
        <v>-3.59</v>
      </c>
      <c r="M43" s="86">
        <f ca="1"/>
        <v>1.32</v>
      </c>
    </row>
    <row r="44" spans="1:13">
      <c r="A44" s="86" t="str">
        <f ca="1"/>
        <v>Normatização de Processos</v>
      </c>
      <c r="B44" s="86" t="str">
        <f ca="1"/>
        <v>JAN</v>
      </c>
      <c r="C44" s="86">
        <f ca="1"/>
        <v>2025</v>
      </c>
      <c r="D44" s="86">
        <f ca="1"/>
        <v>3</v>
      </c>
      <c r="E44" s="86">
        <f ca="1"/>
        <v>3</v>
      </c>
      <c r="F44" s="86">
        <f ca="1"/>
        <v>0</v>
      </c>
      <c r="G44" s="86">
        <f ca="1"/>
        <v>0</v>
      </c>
      <c r="H44" s="86">
        <f ca="1"/>
        <v>1</v>
      </c>
      <c r="I44" s="86">
        <f ca="1"/>
        <v>11.19</v>
      </c>
      <c r="J44" s="86">
        <f ca="1"/>
        <v>14.78</v>
      </c>
      <c r="K44" s="86">
        <f ca="1"/>
        <v>0.26</v>
      </c>
      <c r="L44" s="86">
        <f ca="1"/>
        <v>-3.59</v>
      </c>
      <c r="M44" s="86">
        <f ca="1"/>
        <v>1.32</v>
      </c>
    </row>
    <row r="45" spans="1:13">
      <c r="A45" s="86" t="str">
        <f ca="1"/>
        <v>Normatização de Processos</v>
      </c>
      <c r="B45" s="86" t="str">
        <f ca="1"/>
        <v>FEV</v>
      </c>
      <c r="C45" s="86">
        <f ca="1"/>
        <v>2025</v>
      </c>
      <c r="D45" s="86">
        <f ca="1"/>
        <v>3.2</v>
      </c>
      <c r="E45" s="86">
        <f ca="1"/>
        <v>3.6</v>
      </c>
      <c r="F45" s="86">
        <f ca="1"/>
        <v>0.2</v>
      </c>
      <c r="G45" s="86">
        <f ca="1"/>
        <v>-0.4</v>
      </c>
      <c r="H45" s="86">
        <f ca="1"/>
        <v>1.1200000000000001</v>
      </c>
      <c r="I45" s="86">
        <f ca="1"/>
        <v>11.19</v>
      </c>
      <c r="J45" s="86">
        <f ca="1"/>
        <v>14.78</v>
      </c>
      <c r="K45" s="86">
        <f ca="1"/>
        <v>0.26</v>
      </c>
      <c r="L45" s="86">
        <f ca="1"/>
        <v>-3.59</v>
      </c>
      <c r="M45" s="86">
        <f ca="1"/>
        <v>1.32</v>
      </c>
    </row>
    <row r="46" spans="1:13">
      <c r="A46" s="86" t="str">
        <f ca="1"/>
        <v>Normatização de Processos</v>
      </c>
      <c r="B46" s="86" t="str">
        <f ca="1"/>
        <v>MAI</v>
      </c>
      <c r="C46" s="86">
        <f ca="1"/>
        <v>2025</v>
      </c>
      <c r="D46" s="86">
        <f ca="1"/>
        <v>34.5</v>
      </c>
      <c r="E46" s="86">
        <f ca="1"/>
        <v>29</v>
      </c>
      <c r="F46" s="86">
        <f ca="1"/>
        <v>0.5</v>
      </c>
      <c r="G46" s="86">
        <f ca="1"/>
        <v>5.5</v>
      </c>
      <c r="H46" s="86">
        <f ca="1"/>
        <v>0.84</v>
      </c>
      <c r="I46" s="86">
        <f ca="1"/>
        <v>11.19</v>
      </c>
      <c r="J46" s="86">
        <f ca="1"/>
        <v>14.78</v>
      </c>
      <c r="K46" s="86">
        <f ca="1"/>
        <v>0.26</v>
      </c>
      <c r="L46" s="86">
        <f ca="1"/>
        <v>-3.59</v>
      </c>
      <c r="M46" s="86">
        <f ca="1"/>
        <v>1.32</v>
      </c>
    </row>
    <row r="47" spans="1:13">
      <c r="A47" s="86" t="str">
        <f ca="1"/>
        <v>Normatização de Processos</v>
      </c>
      <c r="B47" s="86" t="str">
        <f ca="1"/>
        <v>JUN</v>
      </c>
      <c r="C47" s="86">
        <f ca="1"/>
        <v>2025</v>
      </c>
      <c r="D47" s="86">
        <f ca="1"/>
        <v>13.8</v>
      </c>
      <c r="E47" s="86">
        <f ca="1"/>
        <v>15</v>
      </c>
      <c r="F47" s="86">
        <f ca="1"/>
        <v>0.2</v>
      </c>
      <c r="G47" s="86">
        <f ca="1"/>
        <v>-1.2</v>
      </c>
      <c r="H47" s="86">
        <f ca="1"/>
        <v>1.0900000000000001</v>
      </c>
      <c r="I47" s="86">
        <f ca="1"/>
        <v>11.19</v>
      </c>
      <c r="J47" s="86">
        <f ca="1"/>
        <v>14.78</v>
      </c>
      <c r="K47" s="86">
        <f ca="1"/>
        <v>0.26</v>
      </c>
      <c r="L47" s="86">
        <f ca="1"/>
        <v>-3.59</v>
      </c>
      <c r="M47" s="86">
        <f ca="1"/>
        <v>1.32</v>
      </c>
    </row>
    <row r="48" spans="1:13">
      <c r="A48" s="86" t="str">
        <f ca="1"/>
        <v>Normatização de Processos</v>
      </c>
      <c r="B48" s="86" t="str">
        <f ca="1"/>
        <v>AGO</v>
      </c>
      <c r="C48" s="86">
        <f ca="1"/>
        <v>2025</v>
      </c>
      <c r="D48" s="86">
        <f ca="1"/>
        <v>17.5</v>
      </c>
      <c r="E48" s="86">
        <f ca="1"/>
        <v>17</v>
      </c>
      <c r="F48" s="86">
        <f ca="1"/>
        <v>0.5</v>
      </c>
      <c r="G48" s="86">
        <f ca="1"/>
        <v>0.5</v>
      </c>
      <c r="H48" s="86">
        <f ca="1"/>
        <v>0.97</v>
      </c>
      <c r="I48" s="86">
        <f ca="1"/>
        <v>11.19</v>
      </c>
      <c r="J48" s="86">
        <f ca="1"/>
        <v>14.78</v>
      </c>
      <c r="K48" s="86">
        <f ca="1"/>
        <v>0.26</v>
      </c>
      <c r="L48" s="86">
        <f ca="1"/>
        <v>-3.59</v>
      </c>
      <c r="M48" s="86">
        <f ca="1"/>
        <v>1.32</v>
      </c>
    </row>
    <row r="49" spans="1:13">
      <c r="A49" s="86" t="str">
        <f ca="1"/>
        <v>Normatização de Processos</v>
      </c>
      <c r="B49" s="86" t="str">
        <f ca="1"/>
        <v>SET</v>
      </c>
      <c r="C49" s="86">
        <f ca="1"/>
        <v>2025</v>
      </c>
      <c r="D49" s="86">
        <f ca="1"/>
        <v>4.33</v>
      </c>
      <c r="E49" s="86">
        <f ca="1"/>
        <v>4.33</v>
      </c>
      <c r="F49" s="86">
        <f ca="1"/>
        <v>0</v>
      </c>
      <c r="G49" s="86">
        <f ca="1"/>
        <v>0</v>
      </c>
      <c r="H49" s="86">
        <f ca="1"/>
        <v>1</v>
      </c>
      <c r="I49" s="86">
        <f ca="1"/>
        <v>11.19</v>
      </c>
      <c r="J49" s="86">
        <f ca="1"/>
        <v>14.78</v>
      </c>
      <c r="K49" s="86">
        <f ca="1"/>
        <v>0.26</v>
      </c>
      <c r="L49" s="86">
        <f ca="1"/>
        <v>-3.59</v>
      </c>
      <c r="M49" s="86">
        <f ca="1"/>
        <v>1.32</v>
      </c>
    </row>
    <row r="50" spans="1:13">
      <c r="A50" s="86" t="str">
        <f ca="1"/>
        <v>Normatização de Processos</v>
      </c>
      <c r="B50" s="86" t="str">
        <f ca="1"/>
        <v>OUT</v>
      </c>
      <c r="C50" s="86">
        <f ca="1"/>
        <v>2025</v>
      </c>
      <c r="D50" s="86">
        <f ca="1"/>
        <v>3</v>
      </c>
      <c r="E50" s="86">
        <f ca="1"/>
        <v>2.5</v>
      </c>
      <c r="F50" s="86">
        <f ca="1"/>
        <v>0.5</v>
      </c>
      <c r="G50" s="86">
        <f ca="1"/>
        <v>0.5</v>
      </c>
      <c r="H50" s="86">
        <f ca="1"/>
        <v>0.83</v>
      </c>
      <c r="I50" s="86">
        <f ca="1"/>
        <v>11.19</v>
      </c>
      <c r="J50" s="86">
        <f ca="1"/>
        <v>14.78</v>
      </c>
      <c r="K50" s="86">
        <f ca="1"/>
        <v>0.26</v>
      </c>
      <c r="L50" s="86">
        <f ca="1"/>
        <v>-3.59</v>
      </c>
      <c r="M50" s="86">
        <f ca="1"/>
        <v>1.32</v>
      </c>
    </row>
    <row r="51" spans="1:13">
      <c r="A51" s="86" t="str">
        <f ca="1"/>
        <v>Normatização de Processos</v>
      </c>
      <c r="B51" s="86" t="str">
        <f ca="1"/>
        <v>JAN</v>
      </c>
      <c r="C51" s="86">
        <f ca="1"/>
        <v>2026</v>
      </c>
      <c r="D51" s="86">
        <f ca="1"/>
        <v>67</v>
      </c>
      <c r="E51" s="86">
        <f ca="1"/>
        <v>83</v>
      </c>
      <c r="F51" s="86">
        <f ca="1"/>
        <v>0</v>
      </c>
      <c r="G51" s="86">
        <f ca="1"/>
        <v>-16</v>
      </c>
      <c r="H51" s="86">
        <f ca="1"/>
        <v>1.24</v>
      </c>
      <c r="I51" s="86">
        <f ca="1"/>
        <v>11.19</v>
      </c>
      <c r="J51" s="86">
        <f ca="1"/>
        <v>14.78</v>
      </c>
      <c r="K51" s="86">
        <f ca="1"/>
        <v>0.26</v>
      </c>
      <c r="L51" s="86">
        <f ca="1"/>
        <v>-3.59</v>
      </c>
      <c r="M51" s="86">
        <f ca="1"/>
        <v>1.32</v>
      </c>
    </row>
    <row r="52" spans="1:13">
      <c r="A52" s="86" t="str">
        <f ca="1"/>
        <v>Normatização de Processos</v>
      </c>
      <c r="B52" s="86" t="str">
        <f ca="1"/>
        <v>MAR</v>
      </c>
      <c r="C52" s="86">
        <f ca="1"/>
        <v>2026</v>
      </c>
      <c r="D52" s="86">
        <f ca="1"/>
        <v>1</v>
      </c>
      <c r="E52" s="86">
        <f ca="1"/>
        <v>6</v>
      </c>
      <c r="F52" s="86">
        <f ca="1"/>
        <v>0</v>
      </c>
      <c r="G52" s="86">
        <f ca="1"/>
        <v>-5</v>
      </c>
      <c r="H52" s="86">
        <f ca="1"/>
        <v>6</v>
      </c>
      <c r="I52" s="86">
        <f ca="1"/>
        <v>11.19</v>
      </c>
      <c r="J52" s="86">
        <f ca="1"/>
        <v>14.78</v>
      </c>
      <c r="K52" s="86">
        <f ca="1"/>
        <v>0.26</v>
      </c>
      <c r="L52" s="86">
        <f ca="1"/>
        <v>-3.59</v>
      </c>
      <c r="M52" s="86">
        <f ca="1"/>
        <v>1.32</v>
      </c>
    </row>
    <row r="53" spans="1:13">
      <c r="A53" s="86" t="str">
        <f ca="1"/>
        <v>Normatização de Processos</v>
      </c>
      <c r="B53" s="86" t="str">
        <f ca="1"/>
        <v>MAI</v>
      </c>
      <c r="C53" s="86">
        <f ca="1"/>
        <v>2026</v>
      </c>
      <c r="D53" s="86">
        <f ca="1"/>
        <v>1</v>
      </c>
      <c r="E53" s="86">
        <f ca="1"/>
        <v>90</v>
      </c>
      <c r="F53" s="86">
        <f ca="1"/>
        <v>0</v>
      </c>
      <c r="G53" s="86">
        <f ca="1"/>
        <v>-89</v>
      </c>
      <c r="H53" s="86">
        <f ca="1"/>
        <v>90</v>
      </c>
      <c r="I53" s="86">
        <f ca="1"/>
        <v>11.19</v>
      </c>
      <c r="J53" s="86">
        <f ca="1"/>
        <v>14.78</v>
      </c>
      <c r="K53" s="86">
        <f ca="1"/>
        <v>0.26</v>
      </c>
      <c r="L53" s="86">
        <f ca="1"/>
        <v>-3.59</v>
      </c>
      <c r="M53" s="86">
        <f ca="1"/>
        <v>1.32</v>
      </c>
    </row>
    <row r="54" spans="1:13">
      <c r="A54" s="86" t="str">
        <f ca="1"/>
        <v>Padronização</v>
      </c>
      <c r="B54" s="86" t="str">
        <f ca="1"/>
        <v>NOV</v>
      </c>
      <c r="C54" s="86">
        <f ca="1"/>
        <v>2023</v>
      </c>
      <c r="D54" s="86">
        <f ca="1"/>
        <v>20.25</v>
      </c>
      <c r="E54" s="86">
        <f ca="1"/>
        <v>19</v>
      </c>
      <c r="F54" s="86">
        <f ca="1"/>
        <v>0.25</v>
      </c>
      <c r="G54" s="86">
        <f ca="1"/>
        <v>1.25</v>
      </c>
      <c r="H54" s="86">
        <f ca="1"/>
        <v>0.94</v>
      </c>
      <c r="I54" s="86">
        <f ca="1"/>
        <v>7.85</v>
      </c>
      <c r="J54" s="86">
        <f ca="1"/>
        <v>8.42</v>
      </c>
      <c r="K54" s="86">
        <f ca="1"/>
        <v>0.09</v>
      </c>
      <c r="L54" s="86">
        <f ca="1"/>
        <v>-0.56999999999999995</v>
      </c>
      <c r="M54" s="86">
        <f ca="1"/>
        <v>1.07</v>
      </c>
    </row>
    <row r="55" spans="1:13">
      <c r="A55" s="86" t="str">
        <f ca="1"/>
        <v>Padronização</v>
      </c>
      <c r="B55" s="86" t="str">
        <f ca="1"/>
        <v>DEZ</v>
      </c>
      <c r="C55" s="86">
        <f ca="1"/>
        <v>2023</v>
      </c>
      <c r="D55" s="86">
        <f ca="1"/>
        <v>12.4</v>
      </c>
      <c r="E55" s="86">
        <f ca="1"/>
        <v>12.6</v>
      </c>
      <c r="F55" s="86">
        <f ca="1"/>
        <v>0</v>
      </c>
      <c r="G55" s="86">
        <f ca="1"/>
        <v>-0.2</v>
      </c>
      <c r="H55" s="86">
        <f ca="1"/>
        <v>1.02</v>
      </c>
      <c r="I55" s="86">
        <f ca="1"/>
        <v>7.85</v>
      </c>
      <c r="J55" s="86">
        <f ca="1"/>
        <v>8.42</v>
      </c>
      <c r="K55" s="86">
        <f ca="1"/>
        <v>0.09</v>
      </c>
      <c r="L55" s="86">
        <f ca="1"/>
        <v>-0.56999999999999995</v>
      </c>
      <c r="M55" s="86">
        <f ca="1"/>
        <v>1.07</v>
      </c>
    </row>
    <row r="56" spans="1:13">
      <c r="A56" s="86" t="str">
        <f ca="1"/>
        <v>Padronização</v>
      </c>
      <c r="B56" s="86" t="str">
        <f ca="1"/>
        <v>JAN</v>
      </c>
      <c r="C56" s="86">
        <f ca="1"/>
        <v>2024</v>
      </c>
      <c r="D56" s="86">
        <f ca="1"/>
        <v>6</v>
      </c>
      <c r="E56" s="86">
        <f ca="1"/>
        <v>9</v>
      </c>
      <c r="F56" s="86">
        <f ca="1"/>
        <v>0</v>
      </c>
      <c r="G56" s="86">
        <f ca="1"/>
        <v>-3</v>
      </c>
      <c r="H56" s="86">
        <f ca="1"/>
        <v>1.5</v>
      </c>
      <c r="I56" s="86">
        <f ca="1"/>
        <v>7.85</v>
      </c>
      <c r="J56" s="86">
        <f ca="1"/>
        <v>8.42</v>
      </c>
      <c r="K56" s="86">
        <f ca="1"/>
        <v>0.09</v>
      </c>
      <c r="L56" s="86">
        <f ca="1"/>
        <v>-0.56999999999999995</v>
      </c>
      <c r="M56" s="86">
        <f ca="1"/>
        <v>1.07</v>
      </c>
    </row>
    <row r="57" spans="1:13">
      <c r="A57" s="86" t="str">
        <f ca="1"/>
        <v>Padronização</v>
      </c>
      <c r="B57" s="86" t="str">
        <f ca="1"/>
        <v>FEV</v>
      </c>
      <c r="C57" s="86">
        <f ca="1"/>
        <v>2024</v>
      </c>
      <c r="D57" s="86">
        <f ca="1"/>
        <v>13.67</v>
      </c>
      <c r="E57" s="86">
        <f ca="1"/>
        <v>13.67</v>
      </c>
      <c r="F57" s="86">
        <f ca="1"/>
        <v>0</v>
      </c>
      <c r="G57" s="86">
        <f ca="1"/>
        <v>0</v>
      </c>
      <c r="H57" s="86">
        <f ca="1"/>
        <v>1</v>
      </c>
      <c r="I57" s="86">
        <f ca="1"/>
        <v>7.85</v>
      </c>
      <c r="J57" s="86">
        <f ca="1"/>
        <v>8.42</v>
      </c>
      <c r="K57" s="86">
        <f ca="1"/>
        <v>0.09</v>
      </c>
      <c r="L57" s="86">
        <f ca="1"/>
        <v>-0.56999999999999995</v>
      </c>
      <c r="M57" s="86">
        <f ca="1"/>
        <v>1.07</v>
      </c>
    </row>
    <row r="58" spans="1:13">
      <c r="A58" s="86" t="str">
        <f ca="1"/>
        <v>Padronização</v>
      </c>
      <c r="B58" s="86" t="str">
        <f ca="1"/>
        <v>MAR</v>
      </c>
      <c r="C58" s="86">
        <f ca="1"/>
        <v>2024</v>
      </c>
      <c r="D58" s="86">
        <f ca="1"/>
        <v>8.67</v>
      </c>
      <c r="E58" s="86">
        <f ca="1"/>
        <v>14</v>
      </c>
      <c r="F58" s="86">
        <f ca="1"/>
        <v>0</v>
      </c>
      <c r="G58" s="86">
        <f ca="1"/>
        <v>-5.33</v>
      </c>
      <c r="H58" s="86">
        <f ca="1"/>
        <v>1.62</v>
      </c>
      <c r="I58" s="86">
        <f ca="1"/>
        <v>7.85</v>
      </c>
      <c r="J58" s="86">
        <f ca="1"/>
        <v>8.42</v>
      </c>
      <c r="K58" s="86">
        <f ca="1"/>
        <v>0.09</v>
      </c>
      <c r="L58" s="86">
        <f ca="1"/>
        <v>-0.56999999999999995</v>
      </c>
      <c r="M58" s="86">
        <f ca="1"/>
        <v>1.07</v>
      </c>
    </row>
    <row r="59" spans="1:13">
      <c r="A59" s="86" t="str">
        <f ca="1"/>
        <v>Padronização</v>
      </c>
      <c r="B59" s="86" t="str">
        <f ca="1"/>
        <v>ABR</v>
      </c>
      <c r="C59" s="86">
        <f ca="1"/>
        <v>2024</v>
      </c>
      <c r="D59" s="86">
        <f ca="1"/>
        <v>10.75</v>
      </c>
      <c r="E59" s="86">
        <f ca="1"/>
        <v>10.88</v>
      </c>
      <c r="F59" s="86">
        <f ca="1"/>
        <v>0</v>
      </c>
      <c r="G59" s="86">
        <f ca="1"/>
        <v>-0.12</v>
      </c>
      <c r="H59" s="86">
        <f ca="1"/>
        <v>1.01</v>
      </c>
      <c r="I59" s="86">
        <f ca="1"/>
        <v>7.85</v>
      </c>
      <c r="J59" s="86">
        <f ca="1"/>
        <v>8.42</v>
      </c>
      <c r="K59" s="86">
        <f ca="1"/>
        <v>0.09</v>
      </c>
      <c r="L59" s="86">
        <f ca="1"/>
        <v>-0.56999999999999995</v>
      </c>
      <c r="M59" s="86">
        <f ca="1"/>
        <v>1.07</v>
      </c>
    </row>
    <row r="60" spans="1:13">
      <c r="A60" s="86" t="str">
        <f ca="1"/>
        <v>Padronização</v>
      </c>
      <c r="B60" s="86" t="str">
        <f ca="1"/>
        <v>MAI</v>
      </c>
      <c r="C60" s="86">
        <f ca="1"/>
        <v>2024</v>
      </c>
      <c r="D60" s="86">
        <f ca="1"/>
        <v>9.25</v>
      </c>
      <c r="E60" s="86">
        <f ca="1"/>
        <v>10</v>
      </c>
      <c r="F60" s="86">
        <f ca="1"/>
        <v>0</v>
      </c>
      <c r="G60" s="86">
        <f ca="1"/>
        <v>-0.75</v>
      </c>
      <c r="H60" s="86">
        <f ca="1"/>
        <v>1.08</v>
      </c>
      <c r="I60" s="86">
        <f ca="1"/>
        <v>7.85</v>
      </c>
      <c r="J60" s="86">
        <f ca="1"/>
        <v>8.42</v>
      </c>
      <c r="K60" s="86">
        <f ca="1"/>
        <v>0.09</v>
      </c>
      <c r="L60" s="86">
        <f ca="1"/>
        <v>-0.56999999999999995</v>
      </c>
      <c r="M60" s="86">
        <f ca="1"/>
        <v>1.07</v>
      </c>
    </row>
    <row r="61" spans="1:13">
      <c r="A61" s="86" t="str">
        <f ca="1"/>
        <v>Padronização</v>
      </c>
      <c r="B61" s="86" t="str">
        <f ca="1"/>
        <v>JUN</v>
      </c>
      <c r="C61" s="86">
        <f ca="1"/>
        <v>2024</v>
      </c>
      <c r="D61" s="86">
        <f ca="1"/>
        <v>2.83</v>
      </c>
      <c r="E61" s="86">
        <f ca="1"/>
        <v>6.83</v>
      </c>
      <c r="F61" s="86">
        <f ca="1"/>
        <v>0</v>
      </c>
      <c r="G61" s="86">
        <f ca="1"/>
        <v>-4</v>
      </c>
      <c r="H61" s="86">
        <f ca="1"/>
        <v>2.41</v>
      </c>
      <c r="I61" s="86">
        <f ca="1"/>
        <v>7.85</v>
      </c>
      <c r="J61" s="86">
        <f ca="1"/>
        <v>8.42</v>
      </c>
      <c r="K61" s="86">
        <f ca="1"/>
        <v>0.09</v>
      </c>
      <c r="L61" s="86">
        <f ca="1"/>
        <v>-0.56999999999999995</v>
      </c>
      <c r="M61" s="86">
        <f ca="1"/>
        <v>1.07</v>
      </c>
    </row>
    <row r="62" spans="1:13">
      <c r="A62" s="86" t="str">
        <f ca="1"/>
        <v>Padronização</v>
      </c>
      <c r="B62" s="86" t="str">
        <f ca="1"/>
        <v>JUL</v>
      </c>
      <c r="C62" s="86">
        <f ca="1"/>
        <v>2024</v>
      </c>
      <c r="D62" s="86">
        <f ca="1"/>
        <v>5.2</v>
      </c>
      <c r="E62" s="86">
        <f ca="1"/>
        <v>6.6</v>
      </c>
      <c r="F62" s="86">
        <f ca="1"/>
        <v>0</v>
      </c>
      <c r="G62" s="86">
        <f ca="1"/>
        <v>-1.4</v>
      </c>
      <c r="H62" s="86">
        <f ca="1"/>
        <v>1.27</v>
      </c>
      <c r="I62" s="86">
        <f ca="1"/>
        <v>7.85</v>
      </c>
      <c r="J62" s="86">
        <f ca="1"/>
        <v>8.42</v>
      </c>
      <c r="K62" s="86">
        <f ca="1"/>
        <v>0.09</v>
      </c>
      <c r="L62" s="86">
        <f ca="1"/>
        <v>-0.56999999999999995</v>
      </c>
      <c r="M62" s="86">
        <f ca="1"/>
        <v>1.07</v>
      </c>
    </row>
    <row r="63" spans="1:13">
      <c r="A63" s="86" t="str">
        <f ca="1"/>
        <v>Padronização</v>
      </c>
      <c r="B63" s="86" t="str">
        <f ca="1"/>
        <v>AGO</v>
      </c>
      <c r="C63" s="86">
        <f ca="1"/>
        <v>2024</v>
      </c>
      <c r="D63" s="86">
        <f ca="1"/>
        <v>3</v>
      </c>
      <c r="E63" s="86">
        <f ca="1"/>
        <v>3</v>
      </c>
      <c r="F63" s="86">
        <f ca="1"/>
        <v>0</v>
      </c>
      <c r="G63" s="86">
        <f ca="1"/>
        <v>0</v>
      </c>
      <c r="H63" s="86">
        <f ca="1"/>
        <v>1</v>
      </c>
      <c r="I63" s="86">
        <f ca="1"/>
        <v>7.85</v>
      </c>
      <c r="J63" s="86">
        <f ca="1"/>
        <v>8.42</v>
      </c>
      <c r="K63" s="86">
        <f ca="1"/>
        <v>0.09</v>
      </c>
      <c r="L63" s="86">
        <f ca="1"/>
        <v>-0.56999999999999995</v>
      </c>
      <c r="M63" s="86">
        <f ca="1"/>
        <v>1.07</v>
      </c>
    </row>
    <row r="64" spans="1:13">
      <c r="A64" s="86" t="str">
        <f ca="1"/>
        <v>Padronização</v>
      </c>
      <c r="B64" s="86" t="str">
        <f ca="1"/>
        <v>SET</v>
      </c>
      <c r="C64" s="86">
        <f ca="1"/>
        <v>2024</v>
      </c>
      <c r="D64" s="86">
        <f ca="1"/>
        <v>2</v>
      </c>
      <c r="E64" s="86">
        <f ca="1"/>
        <v>2</v>
      </c>
      <c r="F64" s="86">
        <f ca="1"/>
        <v>0</v>
      </c>
      <c r="G64" s="86">
        <f ca="1"/>
        <v>0</v>
      </c>
      <c r="H64" s="86">
        <f ca="1"/>
        <v>1</v>
      </c>
      <c r="I64" s="86">
        <f ca="1"/>
        <v>7.85</v>
      </c>
      <c r="J64" s="86">
        <f ca="1"/>
        <v>8.42</v>
      </c>
      <c r="K64" s="86">
        <f ca="1"/>
        <v>0.09</v>
      </c>
      <c r="L64" s="86">
        <f ca="1"/>
        <v>-0.56999999999999995</v>
      </c>
      <c r="M64" s="86">
        <f ca="1"/>
        <v>1.07</v>
      </c>
    </row>
    <row r="65" spans="1:13">
      <c r="A65" s="86" t="str">
        <f ca="1"/>
        <v>Padronização</v>
      </c>
      <c r="B65" s="86" t="str">
        <f ca="1"/>
        <v>OUT</v>
      </c>
      <c r="C65" s="86">
        <f ca="1"/>
        <v>2024</v>
      </c>
      <c r="D65" s="86">
        <f ca="1"/>
        <v>4</v>
      </c>
      <c r="E65" s="86">
        <f ca="1"/>
        <v>4.33</v>
      </c>
      <c r="F65" s="86">
        <f ca="1"/>
        <v>0</v>
      </c>
      <c r="G65" s="86">
        <f ca="1"/>
        <v>-0.33</v>
      </c>
      <c r="H65" s="86">
        <f ca="1"/>
        <v>1.08</v>
      </c>
      <c r="I65" s="86">
        <f ca="1"/>
        <v>7.85</v>
      </c>
      <c r="J65" s="86">
        <f ca="1"/>
        <v>8.42</v>
      </c>
      <c r="K65" s="86">
        <f ca="1"/>
        <v>0.09</v>
      </c>
      <c r="L65" s="86">
        <f ca="1"/>
        <v>-0.56999999999999995</v>
      </c>
      <c r="M65" s="86">
        <f ca="1"/>
        <v>1.07</v>
      </c>
    </row>
    <row r="66" spans="1:13">
      <c r="A66" s="86" t="str">
        <f ca="1"/>
        <v>Padronização</v>
      </c>
      <c r="B66" s="86" t="str">
        <f ca="1"/>
        <v>NOV</v>
      </c>
      <c r="C66" s="86">
        <f ca="1"/>
        <v>2024</v>
      </c>
      <c r="D66" s="86">
        <f ca="1"/>
        <v>10</v>
      </c>
      <c r="E66" s="86">
        <f ca="1"/>
        <v>9.5</v>
      </c>
      <c r="F66" s="86">
        <f ca="1"/>
        <v>0.5</v>
      </c>
      <c r="G66" s="86">
        <f ca="1"/>
        <v>0.5</v>
      </c>
      <c r="H66" s="86">
        <f ca="1"/>
        <v>0.95</v>
      </c>
      <c r="I66" s="86">
        <f ca="1"/>
        <v>7.85</v>
      </c>
      <c r="J66" s="86">
        <f ca="1"/>
        <v>8.42</v>
      </c>
      <c r="K66" s="86">
        <f ca="1"/>
        <v>0.09</v>
      </c>
      <c r="L66" s="86">
        <f ca="1"/>
        <v>-0.56999999999999995</v>
      </c>
      <c r="M66" s="86">
        <f ca="1"/>
        <v>1.07</v>
      </c>
    </row>
    <row r="67" spans="1:13">
      <c r="A67" s="86" t="str">
        <f ca="1"/>
        <v>Padronização</v>
      </c>
      <c r="B67" s="86" t="str">
        <f ca="1"/>
        <v>JAN</v>
      </c>
      <c r="C67" s="86">
        <f ca="1"/>
        <v>2025</v>
      </c>
      <c r="D67" s="86">
        <f ca="1"/>
        <v>8</v>
      </c>
      <c r="E67" s="86">
        <f ca="1"/>
        <v>8</v>
      </c>
      <c r="F67" s="86">
        <f ca="1"/>
        <v>0</v>
      </c>
      <c r="G67" s="86">
        <f ca="1"/>
        <v>0</v>
      </c>
      <c r="H67" s="86">
        <f ca="1"/>
        <v>1</v>
      </c>
      <c r="I67" s="86">
        <f ca="1"/>
        <v>7.85</v>
      </c>
      <c r="J67" s="86">
        <f ca="1"/>
        <v>8.42</v>
      </c>
      <c r="K67" s="86">
        <f ca="1"/>
        <v>0.09</v>
      </c>
      <c r="L67" s="86">
        <f ca="1"/>
        <v>-0.56999999999999995</v>
      </c>
      <c r="M67" s="86">
        <f ca="1"/>
        <v>1.07</v>
      </c>
    </row>
    <row r="68" spans="1:13">
      <c r="A68" s="86" t="str">
        <f ca="1"/>
        <v>Padronização</v>
      </c>
      <c r="B68" s="86" t="str">
        <f ca="1"/>
        <v>FEV</v>
      </c>
      <c r="C68" s="86">
        <f ca="1"/>
        <v>2025</v>
      </c>
      <c r="D68" s="86">
        <f ca="1"/>
        <v>11.5</v>
      </c>
      <c r="E68" s="86">
        <f ca="1"/>
        <v>6</v>
      </c>
      <c r="F68" s="86">
        <f ca="1"/>
        <v>0.5</v>
      </c>
      <c r="G68" s="86">
        <f ca="1"/>
        <v>5.5</v>
      </c>
      <c r="H68" s="86">
        <f ca="1"/>
        <v>0.52</v>
      </c>
      <c r="I68" s="86">
        <f ca="1"/>
        <v>7.85</v>
      </c>
      <c r="J68" s="86">
        <f ca="1"/>
        <v>8.42</v>
      </c>
      <c r="K68" s="86">
        <f ca="1"/>
        <v>0.09</v>
      </c>
      <c r="L68" s="86">
        <f ca="1"/>
        <v>-0.56999999999999995</v>
      </c>
      <c r="M68" s="86">
        <f ca="1"/>
        <v>1.07</v>
      </c>
    </row>
    <row r="69" spans="1:13">
      <c r="A69" s="86" t="str">
        <f ca="1"/>
        <v>Padronização</v>
      </c>
      <c r="B69" s="86" t="str">
        <f ca="1"/>
        <v>MAR</v>
      </c>
      <c r="C69" s="86">
        <f ca="1"/>
        <v>2025</v>
      </c>
      <c r="D69" s="86">
        <f ca="1"/>
        <v>5.5</v>
      </c>
      <c r="E69" s="86">
        <f ca="1"/>
        <v>5.5</v>
      </c>
      <c r="F69" s="86">
        <f ca="1"/>
        <v>0</v>
      </c>
      <c r="G69" s="86">
        <f ca="1"/>
        <v>0</v>
      </c>
      <c r="H69" s="86">
        <f ca="1"/>
        <v>1</v>
      </c>
      <c r="I69" s="86">
        <f ca="1"/>
        <v>7.85</v>
      </c>
      <c r="J69" s="86">
        <f ca="1"/>
        <v>8.42</v>
      </c>
      <c r="K69" s="86">
        <f ca="1"/>
        <v>0.09</v>
      </c>
      <c r="L69" s="86">
        <f ca="1"/>
        <v>-0.56999999999999995</v>
      </c>
      <c r="M69" s="86">
        <f ca="1"/>
        <v>1.07</v>
      </c>
    </row>
    <row r="70" spans="1:13">
      <c r="A70" s="86" t="str">
        <f ca="1"/>
        <v>Padronização</v>
      </c>
      <c r="B70" s="86" t="str">
        <f ca="1"/>
        <v>ABR</v>
      </c>
      <c r="C70" s="86">
        <f ca="1"/>
        <v>2025</v>
      </c>
      <c r="D70" s="86">
        <f ca="1"/>
        <v>4.5</v>
      </c>
      <c r="E70" s="86">
        <f ca="1"/>
        <v>5.5</v>
      </c>
      <c r="F70" s="86">
        <f ca="1"/>
        <v>0</v>
      </c>
      <c r="G70" s="86">
        <f ca="1"/>
        <v>-1</v>
      </c>
      <c r="H70" s="86">
        <f ca="1"/>
        <v>1.22</v>
      </c>
      <c r="I70" s="86">
        <f ca="1"/>
        <v>7.85</v>
      </c>
      <c r="J70" s="86">
        <f ca="1"/>
        <v>8.42</v>
      </c>
      <c r="K70" s="86">
        <f ca="1"/>
        <v>0.09</v>
      </c>
      <c r="L70" s="86">
        <f ca="1"/>
        <v>-0.56999999999999995</v>
      </c>
      <c r="M70" s="86">
        <f ca="1"/>
        <v>1.07</v>
      </c>
    </row>
    <row r="71" spans="1:13">
      <c r="A71" s="86" t="str">
        <f ca="1"/>
        <v>Padronização</v>
      </c>
      <c r="B71" s="86" t="str">
        <f ca="1"/>
        <v>MAI</v>
      </c>
      <c r="C71" s="86">
        <f ca="1"/>
        <v>2025</v>
      </c>
      <c r="D71" s="86">
        <f ca="1"/>
        <v>6.75</v>
      </c>
      <c r="E71" s="86">
        <f ca="1"/>
        <v>9.25</v>
      </c>
      <c r="F71" s="86">
        <f ca="1"/>
        <v>0</v>
      </c>
      <c r="G71" s="86">
        <f ca="1"/>
        <v>-2.5</v>
      </c>
      <c r="H71" s="86">
        <f ca="1"/>
        <v>1.37</v>
      </c>
      <c r="I71" s="86">
        <f ca="1"/>
        <v>7.85</v>
      </c>
      <c r="J71" s="86">
        <f ca="1"/>
        <v>8.42</v>
      </c>
      <c r="K71" s="86">
        <f ca="1"/>
        <v>0.09</v>
      </c>
      <c r="L71" s="86">
        <f ca="1"/>
        <v>-0.56999999999999995</v>
      </c>
      <c r="M71" s="86">
        <f ca="1"/>
        <v>1.07</v>
      </c>
    </row>
    <row r="72" spans="1:13">
      <c r="A72" s="86" t="str">
        <f ca="1"/>
        <v>Padronização</v>
      </c>
      <c r="B72" s="86" t="str">
        <f ca="1"/>
        <v>JUN</v>
      </c>
      <c r="C72" s="86">
        <f ca="1"/>
        <v>2025</v>
      </c>
      <c r="D72" s="86">
        <f ca="1"/>
        <v>1.33</v>
      </c>
      <c r="E72" s="86">
        <f ca="1"/>
        <v>1.33</v>
      </c>
      <c r="F72" s="86">
        <f ca="1"/>
        <v>0</v>
      </c>
      <c r="G72" s="86">
        <f ca="1"/>
        <v>0</v>
      </c>
      <c r="H72" s="86">
        <f ca="1"/>
        <v>1</v>
      </c>
      <c r="I72" s="86">
        <f ca="1"/>
        <v>7.85</v>
      </c>
      <c r="J72" s="86">
        <f ca="1"/>
        <v>8.42</v>
      </c>
      <c r="K72" s="86">
        <f ca="1"/>
        <v>0.09</v>
      </c>
      <c r="L72" s="86">
        <f ca="1"/>
        <v>-0.56999999999999995</v>
      </c>
      <c r="M72" s="86">
        <f ca="1"/>
        <v>1.07</v>
      </c>
    </row>
    <row r="73" spans="1:13">
      <c r="A73" s="86" t="str">
        <f ca="1"/>
        <v>Padronização</v>
      </c>
      <c r="B73" s="86" t="str">
        <f ca="1"/>
        <v>JUL</v>
      </c>
      <c r="C73" s="86">
        <f ca="1"/>
        <v>2025</v>
      </c>
      <c r="D73" s="86">
        <f ca="1"/>
        <v>3.25</v>
      </c>
      <c r="E73" s="86">
        <f ca="1"/>
        <v>3.25</v>
      </c>
      <c r="F73" s="86">
        <f ca="1"/>
        <v>0</v>
      </c>
      <c r="G73" s="86">
        <f ca="1"/>
        <v>0</v>
      </c>
      <c r="H73" s="86">
        <f ca="1"/>
        <v>1</v>
      </c>
      <c r="I73" s="86">
        <f ca="1"/>
        <v>7.85</v>
      </c>
      <c r="J73" s="86">
        <f ca="1"/>
        <v>8.42</v>
      </c>
      <c r="K73" s="86">
        <f ca="1"/>
        <v>0.09</v>
      </c>
      <c r="L73" s="86">
        <f ca="1"/>
        <v>-0.56999999999999995</v>
      </c>
      <c r="M73" s="86">
        <f ca="1"/>
        <v>1.07</v>
      </c>
    </row>
    <row r="74" spans="1:13">
      <c r="A74" s="86" t="str">
        <f ca="1"/>
        <v>Padronização</v>
      </c>
      <c r="B74" s="86" t="str">
        <f ca="1"/>
        <v>AGO</v>
      </c>
      <c r="C74" s="86">
        <f ca="1"/>
        <v>2025</v>
      </c>
      <c r="D74" s="86">
        <f ca="1"/>
        <v>7.2</v>
      </c>
      <c r="E74" s="86">
        <f ca="1"/>
        <v>5</v>
      </c>
      <c r="F74" s="86">
        <f ca="1"/>
        <v>0.2</v>
      </c>
      <c r="G74" s="86">
        <f ca="1"/>
        <v>2.2000000000000002</v>
      </c>
      <c r="H74" s="86">
        <f ca="1"/>
        <v>0.69</v>
      </c>
      <c r="I74" s="86">
        <f ca="1"/>
        <v>7.85</v>
      </c>
      <c r="J74" s="86">
        <f ca="1"/>
        <v>8.42</v>
      </c>
      <c r="K74" s="86">
        <f ca="1"/>
        <v>0.09</v>
      </c>
      <c r="L74" s="86">
        <f ca="1"/>
        <v>-0.56999999999999995</v>
      </c>
      <c r="M74" s="86">
        <f ca="1"/>
        <v>1.07</v>
      </c>
    </row>
    <row r="75" spans="1:13">
      <c r="A75" s="86" t="str">
        <f ca="1"/>
        <v>Padronização</v>
      </c>
      <c r="B75" s="86" t="str">
        <f ca="1"/>
        <v>SET</v>
      </c>
      <c r="C75" s="86">
        <f ca="1"/>
        <v>2025</v>
      </c>
      <c r="D75" s="86">
        <f ca="1"/>
        <v>5.4</v>
      </c>
      <c r="E75" s="86">
        <f ca="1"/>
        <v>6.4</v>
      </c>
      <c r="F75" s="86">
        <f ca="1"/>
        <v>0.6</v>
      </c>
      <c r="G75" s="86">
        <f ca="1"/>
        <v>-1</v>
      </c>
      <c r="H75" s="86">
        <f ca="1"/>
        <v>1.19</v>
      </c>
      <c r="I75" s="86">
        <f ca="1"/>
        <v>7.85</v>
      </c>
      <c r="J75" s="86">
        <f ca="1"/>
        <v>8.42</v>
      </c>
      <c r="K75" s="86">
        <f ca="1"/>
        <v>0.09</v>
      </c>
      <c r="L75" s="86">
        <f ca="1"/>
        <v>-0.56999999999999995</v>
      </c>
      <c r="M75" s="86">
        <f ca="1"/>
        <v>1.07</v>
      </c>
    </row>
    <row r="76" spans="1:13">
      <c r="A76" s="86" t="str">
        <f ca="1"/>
        <v>Padronização</v>
      </c>
      <c r="B76" s="86" t="str">
        <f ca="1"/>
        <v>OUT</v>
      </c>
      <c r="C76" s="86">
        <f ca="1"/>
        <v>2025</v>
      </c>
      <c r="D76" s="86">
        <f ca="1"/>
        <v>16.2</v>
      </c>
      <c r="E76" s="86">
        <f ca="1"/>
        <v>16.2</v>
      </c>
      <c r="F76" s="86">
        <f ca="1"/>
        <v>0</v>
      </c>
      <c r="G76" s="86">
        <f ca="1"/>
        <v>0</v>
      </c>
      <c r="H76" s="86">
        <f ca="1"/>
        <v>1</v>
      </c>
      <c r="I76" s="86">
        <f ca="1"/>
        <v>7.85</v>
      </c>
      <c r="J76" s="86">
        <f ca="1"/>
        <v>8.42</v>
      </c>
      <c r="K76" s="86">
        <f ca="1"/>
        <v>0.09</v>
      </c>
      <c r="L76" s="86">
        <f ca="1"/>
        <v>-0.56999999999999995</v>
      </c>
      <c r="M76" s="86">
        <f ca="1"/>
        <v>1.07</v>
      </c>
    </row>
    <row r="77" spans="1:13">
      <c r="A77" s="86" t="str">
        <f ca="1"/>
        <v>Padronização</v>
      </c>
      <c r="B77" s="86" t="str">
        <f ca="1"/>
        <v>NOV</v>
      </c>
      <c r="C77" s="86">
        <f ca="1"/>
        <v>2025</v>
      </c>
      <c r="D77" s="86">
        <f ca="1"/>
        <v>2.6</v>
      </c>
      <c r="E77" s="86">
        <f ca="1"/>
        <v>2.8</v>
      </c>
      <c r="F77" s="86">
        <f ca="1"/>
        <v>0</v>
      </c>
      <c r="G77" s="86">
        <f ca="1"/>
        <v>-0.2</v>
      </c>
      <c r="H77" s="86">
        <f ca="1"/>
        <v>1.08</v>
      </c>
      <c r="I77" s="86">
        <f ca="1"/>
        <v>7.85</v>
      </c>
      <c r="J77" s="86">
        <f ca="1"/>
        <v>8.42</v>
      </c>
      <c r="K77" s="86">
        <f ca="1"/>
        <v>0.09</v>
      </c>
      <c r="L77" s="86">
        <f ca="1"/>
        <v>-0.56999999999999995</v>
      </c>
      <c r="M77" s="86">
        <f ca="1"/>
        <v>1.07</v>
      </c>
    </row>
    <row r="78" spans="1:13">
      <c r="A78" s="86" t="str">
        <f ca="1"/>
        <v>Padronização</v>
      </c>
      <c r="B78" s="86" t="str">
        <f ca="1"/>
        <v>DEZ</v>
      </c>
      <c r="C78" s="86">
        <f ca="1"/>
        <v>2025</v>
      </c>
      <c r="D78" s="86">
        <f ca="1"/>
        <v>3</v>
      </c>
      <c r="E78" s="86">
        <f ca="1"/>
        <v>3</v>
      </c>
      <c r="F78" s="86">
        <f ca="1"/>
        <v>0</v>
      </c>
      <c r="G78" s="86">
        <f ca="1"/>
        <v>0</v>
      </c>
      <c r="H78" s="86">
        <f ca="1"/>
        <v>1</v>
      </c>
      <c r="I78" s="86">
        <f ca="1"/>
        <v>7.85</v>
      </c>
      <c r="J78" s="86">
        <f ca="1"/>
        <v>8.42</v>
      </c>
      <c r="K78" s="86">
        <f ca="1"/>
        <v>0.09</v>
      </c>
      <c r="L78" s="86">
        <f ca="1"/>
        <v>-0.56999999999999995</v>
      </c>
      <c r="M78" s="86">
        <f ca="1"/>
        <v>1.07</v>
      </c>
    </row>
    <row r="79" spans="1:13">
      <c r="A79" s="86" t="str">
        <f ca="1"/>
        <v>Padronização</v>
      </c>
      <c r="B79" s="86" t="str">
        <f ca="1"/>
        <v>JAN</v>
      </c>
      <c r="C79" s="86">
        <f ca="1"/>
        <v>2026</v>
      </c>
      <c r="D79" s="86">
        <f ca="1"/>
        <v>13.75</v>
      </c>
      <c r="E79" s="86">
        <f ca="1"/>
        <v>18.25</v>
      </c>
      <c r="F79" s="86">
        <f ca="1"/>
        <v>0.25</v>
      </c>
      <c r="G79" s="86">
        <f ca="1"/>
        <v>-4.5</v>
      </c>
      <c r="H79" s="86">
        <f ca="1"/>
        <v>1.33</v>
      </c>
      <c r="I79" s="86">
        <f ca="1"/>
        <v>7.85</v>
      </c>
      <c r="J79" s="86">
        <f ca="1"/>
        <v>8.42</v>
      </c>
      <c r="K79" s="86">
        <f ca="1"/>
        <v>0.09</v>
      </c>
      <c r="L79" s="86">
        <f ca="1"/>
        <v>-0.56999999999999995</v>
      </c>
      <c r="M79" s="86">
        <f ca="1"/>
        <v>1.07</v>
      </c>
    </row>
    <row r="80" spans="1:13">
      <c r="A80" s="86" t="str">
        <f ca="1"/>
        <v>Padronização</v>
      </c>
      <c r="B80" s="86" t="str">
        <f ca="1"/>
        <v>MAR</v>
      </c>
      <c r="C80" s="86">
        <f ca="1"/>
        <v>2026</v>
      </c>
      <c r="D80" s="86">
        <f ca="1"/>
        <v>7</v>
      </c>
      <c r="E80" s="86">
        <f ca="1"/>
        <v>5</v>
      </c>
      <c r="F80" s="86">
        <f ca="1"/>
        <v>1</v>
      </c>
      <c r="G80" s="86">
        <f ca="1"/>
        <v>2</v>
      </c>
      <c r="H80" s="86">
        <f ca="1"/>
        <v>0.71</v>
      </c>
      <c r="I80" s="86">
        <f ca="1"/>
        <v>7.85</v>
      </c>
      <c r="J80" s="86">
        <f ca="1"/>
        <v>8.42</v>
      </c>
      <c r="K80" s="86">
        <f ca="1"/>
        <v>0.09</v>
      </c>
      <c r="L80" s="86">
        <f ca="1"/>
        <v>-0.56999999999999995</v>
      </c>
      <c r="M80" s="86">
        <f ca="1"/>
        <v>1.07</v>
      </c>
    </row>
    <row r="81" spans="1:13">
      <c r="A81" s="86" t="str">
        <f ca="1"/>
        <v>Peças em Geral</v>
      </c>
      <c r="B81" s="86" t="str">
        <f ca="1"/>
        <v>JUN</v>
      </c>
      <c r="C81" s="86">
        <f ca="1"/>
        <v>2024</v>
      </c>
      <c r="D81" s="86">
        <f ca="1"/>
        <v>1</v>
      </c>
      <c r="E81" s="86">
        <f ca="1"/>
        <v>3</v>
      </c>
      <c r="F81" s="86">
        <f ca="1"/>
        <v>0</v>
      </c>
      <c r="G81" s="86">
        <f ca="1"/>
        <v>-2</v>
      </c>
      <c r="H81" s="86">
        <f ca="1"/>
        <v>3</v>
      </c>
      <c r="I81" s="86">
        <f ca="1"/>
        <v>2.17</v>
      </c>
      <c r="J81" s="86">
        <f ca="1"/>
        <v>2.33</v>
      </c>
      <c r="K81" s="86">
        <f ca="1"/>
        <v>0.09</v>
      </c>
      <c r="L81" s="86">
        <f ca="1"/>
        <v>-0.16</v>
      </c>
      <c r="M81" s="86">
        <f ca="1"/>
        <v>1.07</v>
      </c>
    </row>
    <row r="82" spans="1:13">
      <c r="A82" s="86" t="str">
        <f ca="1"/>
        <v>Peças em Geral</v>
      </c>
      <c r="B82" s="86" t="str">
        <f ca="1"/>
        <v>JUL</v>
      </c>
      <c r="C82" s="86">
        <f ca="1"/>
        <v>2024</v>
      </c>
      <c r="D82" s="86">
        <f ca="1"/>
        <v>4</v>
      </c>
      <c r="E82" s="86">
        <f ca="1"/>
        <v>4</v>
      </c>
      <c r="F82" s="86">
        <f ca="1"/>
        <v>0</v>
      </c>
      <c r="G82" s="86">
        <f ca="1"/>
        <v>0</v>
      </c>
      <c r="H82" s="86">
        <f ca="1"/>
        <v>1</v>
      </c>
      <c r="I82" s="86">
        <f ca="1"/>
        <v>2.17</v>
      </c>
      <c r="J82" s="86">
        <f ca="1"/>
        <v>2.33</v>
      </c>
      <c r="K82" s="86">
        <f ca="1"/>
        <v>0.09</v>
      </c>
      <c r="L82" s="86">
        <f ca="1"/>
        <v>-0.16</v>
      </c>
      <c r="M82" s="86">
        <f ca="1"/>
        <v>1.07</v>
      </c>
    </row>
    <row r="83" spans="1:13">
      <c r="A83" s="86" t="str">
        <f ca="1"/>
        <v>Peças em Geral</v>
      </c>
      <c r="B83" s="86" t="str">
        <f ca="1"/>
        <v>AGO</v>
      </c>
      <c r="C83" s="86">
        <f ca="1"/>
        <v>2024</v>
      </c>
      <c r="D83" s="86">
        <f ca="1"/>
        <v>4</v>
      </c>
      <c r="E83" s="86">
        <f ca="1"/>
        <v>4</v>
      </c>
      <c r="F83" s="86">
        <f ca="1"/>
        <v>0</v>
      </c>
      <c r="G83" s="86">
        <f ca="1"/>
        <v>0</v>
      </c>
      <c r="H83" s="86">
        <f ca="1"/>
        <v>1</v>
      </c>
      <c r="I83" s="86">
        <f ca="1"/>
        <v>2.17</v>
      </c>
      <c r="J83" s="86">
        <f ca="1"/>
        <v>2.33</v>
      </c>
      <c r="K83" s="86">
        <f ca="1"/>
        <v>0.09</v>
      </c>
      <c r="L83" s="86">
        <f ca="1"/>
        <v>-0.16</v>
      </c>
      <c r="M83" s="86">
        <f ca="1"/>
        <v>1.07</v>
      </c>
    </row>
    <row r="84" spans="1:13">
      <c r="A84" s="86" t="str">
        <f ca="1"/>
        <v>Peças em Geral</v>
      </c>
      <c r="B84" s="86" t="str">
        <f ca="1"/>
        <v>SET</v>
      </c>
      <c r="C84" s="86">
        <f ca="1"/>
        <v>2024</v>
      </c>
      <c r="D84" s="86">
        <f ca="1"/>
        <v>2</v>
      </c>
      <c r="E84" s="86">
        <f ca="1"/>
        <v>2</v>
      </c>
      <c r="F84" s="86">
        <f ca="1"/>
        <v>0</v>
      </c>
      <c r="G84" s="86">
        <f ca="1"/>
        <v>0</v>
      </c>
      <c r="H84" s="86">
        <f ca="1"/>
        <v>1</v>
      </c>
      <c r="I84" s="86">
        <f ca="1"/>
        <v>2.17</v>
      </c>
      <c r="J84" s="86">
        <f ca="1"/>
        <v>2.33</v>
      </c>
      <c r="K84" s="86">
        <f ca="1"/>
        <v>0.09</v>
      </c>
      <c r="L84" s="86">
        <f ca="1"/>
        <v>-0.16</v>
      </c>
      <c r="M84" s="86">
        <f ca="1"/>
        <v>1.07</v>
      </c>
    </row>
    <row r="85" spans="1:13">
      <c r="A85" s="86" t="str">
        <f ca="1"/>
        <v>Peças em Geral</v>
      </c>
      <c r="B85" s="86" t="str">
        <f ca="1"/>
        <v>MAR</v>
      </c>
      <c r="C85" s="86">
        <f ca="1"/>
        <v>2025</v>
      </c>
      <c r="D85" s="86">
        <f ca="1"/>
        <v>1</v>
      </c>
      <c r="E85" s="86">
        <f ca="1"/>
        <v>1</v>
      </c>
      <c r="F85" s="86">
        <f ca="1"/>
        <v>0</v>
      </c>
      <c r="G85" s="86">
        <f ca="1"/>
        <v>0</v>
      </c>
      <c r="H85" s="86">
        <f ca="1"/>
        <v>1</v>
      </c>
      <c r="I85" s="86">
        <f ca="1"/>
        <v>2.17</v>
      </c>
      <c r="J85" s="86">
        <f ca="1"/>
        <v>2.33</v>
      </c>
      <c r="K85" s="86">
        <f ca="1"/>
        <v>0.09</v>
      </c>
      <c r="L85" s="86">
        <f ca="1"/>
        <v>-0.16</v>
      </c>
      <c r="M85" s="86">
        <f ca="1"/>
        <v>1.07</v>
      </c>
    </row>
    <row r="86" spans="1:13">
      <c r="A86" s="86" t="str">
        <f ca="1"/>
        <v>Peças em Geral</v>
      </c>
      <c r="B86" s="86" t="str">
        <f ca="1"/>
        <v>MAI</v>
      </c>
      <c r="C86" s="86">
        <f ca="1"/>
        <v>2025</v>
      </c>
      <c r="D86" s="86">
        <f ca="1"/>
        <v>5</v>
      </c>
      <c r="E86" s="86">
        <f ca="1"/>
        <v>5</v>
      </c>
      <c r="F86" s="86">
        <f ca="1"/>
        <v>0</v>
      </c>
      <c r="G86" s="86">
        <f ca="1"/>
        <v>0</v>
      </c>
      <c r="H86" s="86">
        <f ca="1"/>
        <v>1</v>
      </c>
      <c r="I86" s="86">
        <f ca="1"/>
        <v>2.17</v>
      </c>
      <c r="J86" s="86">
        <f ca="1"/>
        <v>2.33</v>
      </c>
      <c r="K86" s="86">
        <f ca="1"/>
        <v>0.09</v>
      </c>
      <c r="L86" s="86">
        <f ca="1"/>
        <v>-0.16</v>
      </c>
      <c r="M86" s="86">
        <f ca="1"/>
        <v>1.07</v>
      </c>
    </row>
    <row r="87" spans="1:13">
      <c r="A87" s="86" t="str">
        <f ca="1"/>
        <v>Peças em Geral</v>
      </c>
      <c r="B87" s="86" t="str">
        <f ca="1"/>
        <v>JUL</v>
      </c>
      <c r="C87" s="86">
        <f ca="1"/>
        <v>2025</v>
      </c>
      <c r="D87" s="86">
        <f ca="1"/>
        <v>0.83</v>
      </c>
      <c r="E87" s="86">
        <f ca="1"/>
        <v>0.83</v>
      </c>
      <c r="F87" s="86">
        <f ca="1"/>
        <v>0</v>
      </c>
      <c r="G87" s="86">
        <f ca="1"/>
        <v>0</v>
      </c>
      <c r="H87" s="86">
        <f ca="1"/>
        <v>1</v>
      </c>
      <c r="I87" s="86">
        <f ca="1"/>
        <v>2.17</v>
      </c>
      <c r="J87" s="86">
        <f ca="1"/>
        <v>2.33</v>
      </c>
      <c r="K87" s="86">
        <f ca="1"/>
        <v>0.09</v>
      </c>
      <c r="L87" s="86">
        <f ca="1"/>
        <v>-0.16</v>
      </c>
      <c r="M87" s="86">
        <f ca="1"/>
        <v>1.07</v>
      </c>
    </row>
    <row r="88" spans="1:13">
      <c r="A88" s="86" t="str">
        <f ca="1"/>
        <v>Peças em Geral</v>
      </c>
      <c r="B88" s="86" t="str">
        <f ca="1"/>
        <v>AGO</v>
      </c>
      <c r="C88" s="86">
        <f ca="1"/>
        <v>2025</v>
      </c>
      <c r="D88" s="86">
        <f ca="1"/>
        <v>2</v>
      </c>
      <c r="E88" s="86">
        <f ca="1"/>
        <v>2.25</v>
      </c>
      <c r="F88" s="86">
        <f ca="1"/>
        <v>0</v>
      </c>
      <c r="G88" s="86">
        <f ca="1"/>
        <v>-0.25</v>
      </c>
      <c r="H88" s="86">
        <f ca="1"/>
        <v>1.1200000000000001</v>
      </c>
      <c r="I88" s="86">
        <f ca="1"/>
        <v>2.17</v>
      </c>
      <c r="J88" s="86">
        <f ca="1"/>
        <v>2.33</v>
      </c>
      <c r="K88" s="86">
        <f ca="1"/>
        <v>0.09</v>
      </c>
      <c r="L88" s="86">
        <f ca="1"/>
        <v>-0.16</v>
      </c>
      <c r="M88" s="86">
        <f ca="1"/>
        <v>1.07</v>
      </c>
    </row>
    <row r="89" spans="1:13">
      <c r="A89" s="86" t="str">
        <f ca="1"/>
        <v>Peças em Geral</v>
      </c>
      <c r="B89" s="86" t="str">
        <f ca="1"/>
        <v>OUT</v>
      </c>
      <c r="C89" s="86">
        <f ca="1"/>
        <v>2025</v>
      </c>
      <c r="D89" s="86">
        <f ca="1"/>
        <v>1.57</v>
      </c>
      <c r="E89" s="86">
        <f ca="1"/>
        <v>1.86</v>
      </c>
      <c r="F89" s="86">
        <f ca="1"/>
        <v>0.43</v>
      </c>
      <c r="G89" s="86">
        <f ca="1"/>
        <v>-0.28999999999999998</v>
      </c>
      <c r="H89" s="86">
        <f ca="1"/>
        <v>1.18</v>
      </c>
      <c r="I89" s="86">
        <f ca="1"/>
        <v>2.17</v>
      </c>
      <c r="J89" s="86">
        <f ca="1"/>
        <v>2.33</v>
      </c>
      <c r="K89" s="86">
        <f ca="1"/>
        <v>0.09</v>
      </c>
      <c r="L89" s="86">
        <f ca="1"/>
        <v>-0.16</v>
      </c>
      <c r="M89" s="86">
        <f ca="1"/>
        <v>1.07</v>
      </c>
    </row>
    <row r="90" spans="1:13">
      <c r="A90" s="86" t="str">
        <f ca="1"/>
        <v>Peças em Geral</v>
      </c>
      <c r="B90" s="86" t="str">
        <f ca="1"/>
        <v>NOV</v>
      </c>
      <c r="C90" s="86">
        <f ca="1"/>
        <v>2025</v>
      </c>
      <c r="D90" s="86">
        <f ca="1"/>
        <v>3</v>
      </c>
      <c r="E90" s="86">
        <f ca="1"/>
        <v>3</v>
      </c>
      <c r="F90" s="86">
        <f ca="1"/>
        <v>0</v>
      </c>
      <c r="G90" s="86">
        <f ca="1"/>
        <v>0</v>
      </c>
      <c r="H90" s="86">
        <f ca="1"/>
        <v>1</v>
      </c>
      <c r="I90" s="86">
        <f ca="1"/>
        <v>2.17</v>
      </c>
      <c r="J90" s="86">
        <f ca="1"/>
        <v>2.33</v>
      </c>
      <c r="K90" s="86">
        <f ca="1"/>
        <v>0.09</v>
      </c>
      <c r="L90" s="86">
        <f ca="1"/>
        <v>-0.16</v>
      </c>
      <c r="M90" s="86">
        <f ca="1"/>
        <v>1.07</v>
      </c>
    </row>
    <row r="91" spans="1:13">
      <c r="A91" s="86" t="str">
        <f ca="1"/>
        <v>Peças em Geral</v>
      </c>
      <c r="B91" s="86" t="str">
        <f ca="1"/>
        <v>DEZ</v>
      </c>
      <c r="C91" s="86">
        <f ca="1"/>
        <v>2025</v>
      </c>
      <c r="D91" s="86">
        <f ca="1"/>
        <v>2</v>
      </c>
      <c r="E91" s="86">
        <f ca="1"/>
        <v>2</v>
      </c>
      <c r="F91" s="86">
        <f ca="1"/>
        <v>0</v>
      </c>
      <c r="G91" s="86">
        <f ca="1"/>
        <v>0</v>
      </c>
      <c r="H91" s="86">
        <f ca="1"/>
        <v>1</v>
      </c>
      <c r="I91" s="86">
        <f ca="1"/>
        <v>2.17</v>
      </c>
      <c r="J91" s="86">
        <f ca="1"/>
        <v>2.33</v>
      </c>
      <c r="K91" s="86">
        <f ca="1"/>
        <v>0.09</v>
      </c>
      <c r="L91" s="86">
        <f ca="1"/>
        <v>-0.16</v>
      </c>
      <c r="M91" s="86">
        <f ca="1"/>
        <v>1.07</v>
      </c>
    </row>
    <row r="92" spans="1:13">
      <c r="A92" s="86" t="str">
        <f ca="1"/>
        <v>Peças em Geral</v>
      </c>
      <c r="B92" s="86" t="str">
        <f ca="1"/>
        <v>JAN</v>
      </c>
      <c r="C92" s="86">
        <f ca="1"/>
        <v>2026</v>
      </c>
      <c r="D92" s="86">
        <f ca="1"/>
        <v>2</v>
      </c>
      <c r="E92" s="86">
        <f ca="1"/>
        <v>2</v>
      </c>
      <c r="F92" s="86">
        <f ca="1"/>
        <v>0</v>
      </c>
      <c r="G92" s="86">
        <f ca="1"/>
        <v>0</v>
      </c>
      <c r="H92" s="86">
        <f ca="1"/>
        <v>1</v>
      </c>
      <c r="I92" s="86">
        <f ca="1"/>
        <v>2.17</v>
      </c>
      <c r="J92" s="86">
        <f ca="1"/>
        <v>2.33</v>
      </c>
      <c r="K92" s="86">
        <f ca="1"/>
        <v>0.09</v>
      </c>
      <c r="L92" s="86">
        <f ca="1"/>
        <v>-0.16</v>
      </c>
      <c r="M92" s="86">
        <f ca="1"/>
        <v>1.07</v>
      </c>
    </row>
    <row r="93" spans="1:13">
      <c r="A93" s="86" t="str">
        <f ca="1"/>
        <v>Peças em Geral</v>
      </c>
      <c r="B93" s="86" t="str">
        <f ca="1"/>
        <v>ABR</v>
      </c>
      <c r="C93" s="86">
        <f ca="1"/>
        <v>2026</v>
      </c>
      <c r="D93" s="86">
        <f ca="1"/>
        <v>2</v>
      </c>
      <c r="E93" s="86">
        <f ca="1"/>
        <v>2</v>
      </c>
      <c r="F93" s="86">
        <f ca="1"/>
        <v>0</v>
      </c>
      <c r="G93" s="86">
        <f ca="1"/>
        <v>0</v>
      </c>
      <c r="H93" s="86">
        <f ca="1"/>
        <v>1</v>
      </c>
      <c r="I93" s="86">
        <f ca="1"/>
        <v>2.17</v>
      </c>
      <c r="J93" s="86">
        <f ca="1"/>
        <v>2.33</v>
      </c>
      <c r="K93" s="86">
        <f ca="1"/>
        <v>0.09</v>
      </c>
      <c r="L93" s="86">
        <f ca="1"/>
        <v>-0.16</v>
      </c>
      <c r="M93" s="86">
        <f ca="1"/>
        <v>1.07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2BB6-4AB7-4C8A-B38B-9E8983366B3A}">
  <dimension ref="A1:I94"/>
  <sheetViews>
    <sheetView workbookViewId="0"/>
  </sheetViews>
  <sheetFormatPr defaultRowHeight="15"/>
  <cols>
    <col min="1" max="2" width="14.140625" bestFit="1" customWidth="1"/>
  </cols>
  <sheetData>
    <row r="1" spans="1:9">
      <c r="A1" t="str" cm="1">
        <f t="array" aca="1" ref="A1:I94" ca="1">_xlfn._xlws.PY(4,0,PROJETOS_CLASSIFICADOS!A1:Z2000)</f>
        <v>COMPLEXIDADE_NUM</v>
      </c>
      <c r="B1" t="str">
        <f ca="1"/>
        <v>MES</v>
      </c>
      <c r="C1" t="str">
        <f ca="1"/>
        <v>ANO</v>
      </c>
      <c r="D1" t="str">
        <f ca="1"/>
        <v>MES_NOME</v>
      </c>
      <c r="E1" t="str">
        <f ca="1"/>
        <v>TIPO_DE_PROJETOS</v>
      </c>
      <c r="F1" t="str">
        <f ca="1"/>
        <v>TOTAL_PROJETOS</v>
      </c>
      <c r="G1" t="str">
        <f ca="1"/>
        <v>COMPLEXIDADE_1</v>
      </c>
      <c r="H1" t="str">
        <f ca="1"/>
        <v>COMPLEXIDADE_2</v>
      </c>
      <c r="I1" t="str">
        <f ca="1"/>
        <v>COMPLEXIDADE_3</v>
      </c>
    </row>
    <row r="2" spans="1:9">
      <c r="A2">
        <f ca="1"/>
        <v>27</v>
      </c>
      <c r="B2">
        <f ca="1"/>
        <v>4</v>
      </c>
      <c r="C2">
        <f ca="1"/>
        <v>2023</v>
      </c>
      <c r="D2" t="str">
        <f ca="1"/>
        <v>Abril</v>
      </c>
      <c r="E2" t="str">
        <f ca="1"/>
        <v>Padronização</v>
      </c>
      <c r="F2">
        <f ca="1"/>
        <v>1</v>
      </c>
      <c r="G2">
        <f ca="1"/>
        <v>1</v>
      </c>
      <c r="H2">
        <f ca="1"/>
        <v>0</v>
      </c>
      <c r="I2">
        <f ca="1"/>
        <v>0</v>
      </c>
    </row>
    <row r="3" spans="1:9">
      <c r="A3">
        <f ca="1"/>
        <v>78</v>
      </c>
      <c r="B3">
        <f ca="1"/>
        <v>11</v>
      </c>
      <c r="C3">
        <f ca="1"/>
        <v>2023</v>
      </c>
      <c r="D3" t="str">
        <f ca="1"/>
        <v>Novembro</v>
      </c>
      <c r="E3" t="str">
        <f ca="1"/>
        <v>Padronização</v>
      </c>
      <c r="F3">
        <f ca="1"/>
        <v>7</v>
      </c>
      <c r="G3">
        <f ca="1"/>
        <v>7</v>
      </c>
      <c r="H3">
        <f ca="1"/>
        <v>0</v>
      </c>
      <c r="I3">
        <f ca="1"/>
        <v>0</v>
      </c>
    </row>
    <row r="4" spans="1:9">
      <c r="A4">
        <f ca="1"/>
        <v>85</v>
      </c>
      <c r="B4">
        <f ca="1"/>
        <v>12</v>
      </c>
      <c r="C4">
        <f ca="1"/>
        <v>2023</v>
      </c>
      <c r="D4" t="str">
        <f ca="1"/>
        <v>Dezembro</v>
      </c>
      <c r="E4" t="str">
        <f ca="1"/>
        <v>Padronização</v>
      </c>
      <c r="F4">
        <f ca="1"/>
        <v>6</v>
      </c>
      <c r="G4">
        <f ca="1"/>
        <v>6</v>
      </c>
      <c r="H4">
        <f ca="1"/>
        <v>0</v>
      </c>
      <c r="I4">
        <f ca="1"/>
        <v>0</v>
      </c>
    </row>
    <row r="5" spans="1:9">
      <c r="A5">
        <f ca="1"/>
        <v>0</v>
      </c>
      <c r="B5">
        <f ca="1"/>
        <v>1</v>
      </c>
      <c r="C5">
        <f ca="1"/>
        <v>2024</v>
      </c>
      <c r="D5" t="str">
        <f ca="1"/>
        <v>Janeiro</v>
      </c>
      <c r="E5" t="str">
        <f ca="1"/>
        <v>Padronização</v>
      </c>
      <c r="F5">
        <f ca="1"/>
        <v>4</v>
      </c>
      <c r="G5">
        <f ca="1"/>
        <v>4</v>
      </c>
      <c r="H5">
        <f ca="1"/>
        <v>0</v>
      </c>
      <c r="I5">
        <f ca="1"/>
        <v>0</v>
      </c>
    </row>
    <row r="6" spans="1:9">
      <c r="A6">
        <f ca="1"/>
        <v>11</v>
      </c>
      <c r="B6">
        <f ca="1"/>
        <v>2</v>
      </c>
      <c r="C6">
        <f ca="1"/>
        <v>2024</v>
      </c>
      <c r="D6" t="str">
        <f ca="1"/>
        <v>Fevereiro</v>
      </c>
      <c r="E6" t="str">
        <f ca="1"/>
        <v>Padronização</v>
      </c>
      <c r="F6">
        <f ca="1"/>
        <v>4</v>
      </c>
      <c r="G6">
        <f ca="1"/>
        <v>4</v>
      </c>
      <c r="H6">
        <f ca="1"/>
        <v>0</v>
      </c>
      <c r="I6">
        <f ca="1"/>
        <v>0</v>
      </c>
    </row>
    <row r="7" spans="1:9">
      <c r="A7">
        <f ca="1"/>
        <v>19</v>
      </c>
      <c r="B7">
        <f ca="1"/>
        <v>3</v>
      </c>
      <c r="C7">
        <f ca="1"/>
        <v>2024</v>
      </c>
      <c r="D7" t="str">
        <f ca="1"/>
        <v>Março</v>
      </c>
      <c r="E7" t="str">
        <f ca="1"/>
        <v>Melhoria Contínua dos Processos</v>
      </c>
      <c r="F7">
        <f ca="1"/>
        <v>1</v>
      </c>
      <c r="G7">
        <f ca="1"/>
        <v>1</v>
      </c>
      <c r="H7">
        <f ca="1"/>
        <v>0</v>
      </c>
      <c r="I7">
        <f ca="1"/>
        <v>0</v>
      </c>
    </row>
    <row r="8" spans="1:9">
      <c r="A8">
        <f ca="1"/>
        <v>20</v>
      </c>
      <c r="B8">
        <f ca="1"/>
        <v>3</v>
      </c>
      <c r="C8">
        <f ca="1"/>
        <v>2024</v>
      </c>
      <c r="D8" t="str">
        <f ca="1"/>
        <v>Março</v>
      </c>
      <c r="E8" t="str">
        <f ca="1"/>
        <v>Padronização</v>
      </c>
      <c r="F8">
        <f ca="1"/>
        <v>2</v>
      </c>
      <c r="G8">
        <f ca="1"/>
        <v>2</v>
      </c>
      <c r="H8">
        <f ca="1"/>
        <v>0</v>
      </c>
      <c r="I8">
        <f ca="1"/>
        <v>0</v>
      </c>
    </row>
    <row r="9" spans="1:9">
      <c r="A9">
        <f ca="1"/>
        <v>28</v>
      </c>
      <c r="B9">
        <f ca="1"/>
        <v>4</v>
      </c>
      <c r="C9">
        <f ca="1"/>
        <v>2024</v>
      </c>
      <c r="D9" t="str">
        <f ca="1"/>
        <v>Abril</v>
      </c>
      <c r="E9" t="str">
        <f ca="1"/>
        <v>Melhoria Contínua dos Processos</v>
      </c>
      <c r="F9">
        <f ca="1"/>
        <v>2</v>
      </c>
      <c r="G9">
        <f ca="1"/>
        <v>2</v>
      </c>
      <c r="H9">
        <f ca="1"/>
        <v>0</v>
      </c>
      <c r="I9">
        <f ca="1"/>
        <v>0</v>
      </c>
    </row>
    <row r="10" spans="1:9">
      <c r="A10">
        <f ca="1"/>
        <v>29</v>
      </c>
      <c r="B10">
        <f ca="1"/>
        <v>4</v>
      </c>
      <c r="C10">
        <f ca="1"/>
        <v>2024</v>
      </c>
      <c r="D10" t="str">
        <f ca="1"/>
        <v>Abril</v>
      </c>
      <c r="E10" t="str">
        <f ca="1"/>
        <v>Padronização</v>
      </c>
      <c r="F10">
        <f ca="1"/>
        <v>5</v>
      </c>
      <c r="G10">
        <f ca="1"/>
        <v>5</v>
      </c>
      <c r="H10">
        <f ca="1"/>
        <v>0</v>
      </c>
      <c r="I10">
        <f ca="1"/>
        <v>0</v>
      </c>
    </row>
    <row r="11" spans="1:9">
      <c r="A11">
        <f ca="1"/>
        <v>32</v>
      </c>
      <c r="B11">
        <f ca="1"/>
        <v>5</v>
      </c>
      <c r="C11">
        <f ca="1"/>
        <v>2024</v>
      </c>
      <c r="D11" t="str">
        <f ca="1"/>
        <v>Maio</v>
      </c>
      <c r="E11" t="str">
        <f ca="1"/>
        <v>Exportação</v>
      </c>
      <c r="F11">
        <f ca="1"/>
        <v>3</v>
      </c>
      <c r="G11">
        <f ca="1"/>
        <v>0</v>
      </c>
      <c r="H11">
        <f ca="1"/>
        <v>3</v>
      </c>
      <c r="I11">
        <f ca="1"/>
        <v>0</v>
      </c>
    </row>
    <row r="12" spans="1:9">
      <c r="A12">
        <f ca="1"/>
        <v>33</v>
      </c>
      <c r="B12">
        <f ca="1"/>
        <v>5</v>
      </c>
      <c r="C12">
        <f ca="1"/>
        <v>2024</v>
      </c>
      <c r="D12" t="str">
        <f ca="1"/>
        <v>Maio</v>
      </c>
      <c r="E12" t="str">
        <f ca="1"/>
        <v>Padronização</v>
      </c>
      <c r="F12">
        <f ca="1"/>
        <v>4</v>
      </c>
      <c r="G12">
        <f ca="1"/>
        <v>4</v>
      </c>
      <c r="H12">
        <f ca="1"/>
        <v>0</v>
      </c>
      <c r="I12">
        <f ca="1"/>
        <v>0</v>
      </c>
    </row>
    <row r="13" spans="1:9">
      <c r="A13">
        <f ca="1"/>
        <v>38</v>
      </c>
      <c r="B13">
        <f ca="1"/>
        <v>6</v>
      </c>
      <c r="C13">
        <f ca="1"/>
        <v>2024</v>
      </c>
      <c r="D13" t="str">
        <f ca="1"/>
        <v>Junho</v>
      </c>
      <c r="E13" t="str">
        <f ca="1"/>
        <v>Padronização</v>
      </c>
      <c r="F13">
        <f ca="1"/>
        <v>4</v>
      </c>
      <c r="G13">
        <f ca="1"/>
        <v>4</v>
      </c>
      <c r="H13">
        <f ca="1"/>
        <v>0</v>
      </c>
      <c r="I13">
        <f ca="1"/>
        <v>0</v>
      </c>
    </row>
    <row r="14" spans="1:9">
      <c r="A14">
        <f ca="1"/>
        <v>39</v>
      </c>
      <c r="B14">
        <f ca="1"/>
        <v>6</v>
      </c>
      <c r="C14">
        <f ca="1"/>
        <v>2024</v>
      </c>
      <c r="D14" t="str">
        <f ca="1"/>
        <v>Junho</v>
      </c>
      <c r="E14" t="str">
        <f ca="1"/>
        <v>Peças em Geral</v>
      </c>
      <c r="F14">
        <f ca="1"/>
        <v>1</v>
      </c>
      <c r="G14">
        <f ca="1"/>
        <v>1</v>
      </c>
      <c r="H14">
        <f ca="1"/>
        <v>0</v>
      </c>
      <c r="I14">
        <f ca="1"/>
        <v>0</v>
      </c>
    </row>
    <row r="15" spans="1:9">
      <c r="A15">
        <f ca="1"/>
        <v>45</v>
      </c>
      <c r="B15">
        <f ca="1"/>
        <v>7</v>
      </c>
      <c r="C15">
        <f ca="1"/>
        <v>2024</v>
      </c>
      <c r="D15" t="str">
        <f ca="1"/>
        <v>Julho</v>
      </c>
      <c r="E15" t="str">
        <f ca="1"/>
        <v>Padronização</v>
      </c>
      <c r="F15">
        <f ca="1"/>
        <v>1</v>
      </c>
      <c r="G15">
        <f ca="1"/>
        <v>1</v>
      </c>
      <c r="H15">
        <f ca="1"/>
        <v>0</v>
      </c>
      <c r="I15">
        <f ca="1"/>
        <v>0</v>
      </c>
    </row>
    <row r="16" spans="1:9">
      <c r="A16">
        <f ca="1"/>
        <v>46</v>
      </c>
      <c r="B16">
        <f ca="1"/>
        <v>7</v>
      </c>
      <c r="C16">
        <f ca="1"/>
        <v>2024</v>
      </c>
      <c r="D16" t="str">
        <f ca="1"/>
        <v>Julho</v>
      </c>
      <c r="E16" t="str">
        <f ca="1"/>
        <v>Peças em Geral</v>
      </c>
      <c r="F16">
        <f ca="1"/>
        <v>1</v>
      </c>
      <c r="G16">
        <f ca="1"/>
        <v>1</v>
      </c>
      <c r="H16">
        <f ca="1"/>
        <v>0</v>
      </c>
      <c r="I16">
        <f ca="1"/>
        <v>0</v>
      </c>
    </row>
    <row r="17" spans="1:9">
      <c r="A17">
        <f ca="1"/>
        <v>52</v>
      </c>
      <c r="B17">
        <f ca="1"/>
        <v>8</v>
      </c>
      <c r="C17">
        <f ca="1"/>
        <v>2024</v>
      </c>
      <c r="D17" t="str">
        <f ca="1"/>
        <v>Agosto</v>
      </c>
      <c r="E17" t="str">
        <f ca="1"/>
        <v>Padronização</v>
      </c>
      <c r="F17">
        <f ca="1"/>
        <v>4</v>
      </c>
      <c r="G17">
        <f ca="1"/>
        <v>4</v>
      </c>
      <c r="H17">
        <f ca="1"/>
        <v>0</v>
      </c>
      <c r="I17">
        <f ca="1"/>
        <v>0</v>
      </c>
    </row>
    <row r="18" spans="1:9">
      <c r="A18">
        <f ca="1"/>
        <v>53</v>
      </c>
      <c r="B18">
        <f ca="1"/>
        <v>8</v>
      </c>
      <c r="C18">
        <f ca="1"/>
        <v>2024</v>
      </c>
      <c r="D18" t="str">
        <f ca="1"/>
        <v>Agosto</v>
      </c>
      <c r="E18" t="str">
        <f ca="1"/>
        <v>Peças em Geral</v>
      </c>
      <c r="F18">
        <f ca="1"/>
        <v>1</v>
      </c>
      <c r="G18">
        <f ca="1"/>
        <v>1</v>
      </c>
      <c r="H18">
        <f ca="1"/>
        <v>0</v>
      </c>
      <c r="I18">
        <f ca="1"/>
        <v>0</v>
      </c>
    </row>
    <row r="19" spans="1:9">
      <c r="A19">
        <f ca="1"/>
        <v>60</v>
      </c>
      <c r="B19">
        <f ca="1"/>
        <v>9</v>
      </c>
      <c r="C19">
        <f ca="1"/>
        <v>2024</v>
      </c>
      <c r="D19" t="str">
        <f ca="1"/>
        <v>Setembro</v>
      </c>
      <c r="E19" t="str">
        <f ca="1"/>
        <v>Exportação</v>
      </c>
      <c r="F19">
        <f ca="1"/>
        <v>1</v>
      </c>
      <c r="G19">
        <f ca="1"/>
        <v>0</v>
      </c>
      <c r="H19">
        <f ca="1"/>
        <v>1</v>
      </c>
      <c r="I19">
        <f ca="1"/>
        <v>0</v>
      </c>
    </row>
    <row r="20" spans="1:9">
      <c r="A20">
        <f ca="1"/>
        <v>61</v>
      </c>
      <c r="B20">
        <f ca="1"/>
        <v>9</v>
      </c>
      <c r="C20">
        <f ca="1"/>
        <v>2024</v>
      </c>
      <c r="D20" t="str">
        <f ca="1"/>
        <v>Setembro</v>
      </c>
      <c r="E20" t="str">
        <f ca="1"/>
        <v>Melhoria Contínua dos Processos</v>
      </c>
      <c r="F20">
        <f ca="1"/>
        <v>1</v>
      </c>
      <c r="G20">
        <f ca="1"/>
        <v>1</v>
      </c>
      <c r="H20">
        <f ca="1"/>
        <v>0</v>
      </c>
      <c r="I20">
        <f ca="1"/>
        <v>0</v>
      </c>
    </row>
    <row r="21" spans="1:9">
      <c r="A21">
        <f ca="1"/>
        <v>62</v>
      </c>
      <c r="B21">
        <f ca="1"/>
        <v>9</v>
      </c>
      <c r="C21">
        <f ca="1"/>
        <v>2024</v>
      </c>
      <c r="D21" t="str">
        <f ca="1"/>
        <v>Setembro</v>
      </c>
      <c r="E21" t="str">
        <f ca="1"/>
        <v>Normatização de Processos</v>
      </c>
      <c r="F21">
        <f ca="1"/>
        <v>1</v>
      </c>
      <c r="G21">
        <f ca="1"/>
        <v>0</v>
      </c>
      <c r="H21">
        <f ca="1"/>
        <v>0</v>
      </c>
      <c r="I21">
        <f ca="1"/>
        <v>1</v>
      </c>
    </row>
    <row r="22" spans="1:9">
      <c r="A22">
        <f ca="1"/>
        <v>63</v>
      </c>
      <c r="B22">
        <f ca="1"/>
        <v>9</v>
      </c>
      <c r="C22">
        <f ca="1"/>
        <v>2024</v>
      </c>
      <c r="D22" t="str">
        <f ca="1"/>
        <v>Setembro</v>
      </c>
      <c r="E22" t="str">
        <f ca="1"/>
        <v>Padronização</v>
      </c>
      <c r="F22">
        <f ca="1"/>
        <v>4</v>
      </c>
      <c r="G22">
        <f ca="1"/>
        <v>4</v>
      </c>
      <c r="H22">
        <f ca="1"/>
        <v>0</v>
      </c>
      <c r="I22">
        <f ca="1"/>
        <v>0</v>
      </c>
    </row>
    <row r="23" spans="1:9">
      <c r="A23">
        <f ca="1"/>
        <v>64</v>
      </c>
      <c r="B23">
        <f ca="1"/>
        <v>9</v>
      </c>
      <c r="C23">
        <f ca="1"/>
        <v>2024</v>
      </c>
      <c r="D23" t="str">
        <f ca="1"/>
        <v>Setembro</v>
      </c>
      <c r="E23" t="str">
        <f ca="1"/>
        <v>Peças em Geral</v>
      </c>
      <c r="F23">
        <f ca="1"/>
        <v>1</v>
      </c>
      <c r="G23">
        <f ca="1"/>
        <v>1</v>
      </c>
      <c r="H23">
        <f ca="1"/>
        <v>0</v>
      </c>
      <c r="I23">
        <f ca="1"/>
        <v>0</v>
      </c>
    </row>
    <row r="24" spans="1:9">
      <c r="A24">
        <f ca="1"/>
        <v>69</v>
      </c>
      <c r="B24">
        <f ca="1"/>
        <v>10</v>
      </c>
      <c r="C24">
        <f ca="1"/>
        <v>2024</v>
      </c>
      <c r="D24" t="str">
        <f ca="1"/>
        <v>Outubro</v>
      </c>
      <c r="E24" t="str">
        <f ca="1"/>
        <v>Exportação</v>
      </c>
      <c r="F24">
        <f ca="1"/>
        <v>3</v>
      </c>
      <c r="G24">
        <f ca="1"/>
        <v>0</v>
      </c>
      <c r="H24">
        <f ca="1"/>
        <v>3</v>
      </c>
      <c r="I24">
        <f ca="1"/>
        <v>0</v>
      </c>
    </row>
    <row r="25" spans="1:9">
      <c r="A25">
        <f ca="1"/>
        <v>70</v>
      </c>
      <c r="B25">
        <f ca="1"/>
        <v>10</v>
      </c>
      <c r="C25">
        <f ca="1"/>
        <v>2024</v>
      </c>
      <c r="D25" t="str">
        <f ca="1"/>
        <v>Outubro</v>
      </c>
      <c r="E25" t="str">
        <f ca="1"/>
        <v>Normatização de Processos</v>
      </c>
      <c r="F25">
        <f ca="1"/>
        <v>1</v>
      </c>
      <c r="G25">
        <f ca="1"/>
        <v>0</v>
      </c>
      <c r="H25">
        <f ca="1"/>
        <v>0</v>
      </c>
      <c r="I25">
        <f ca="1"/>
        <v>1</v>
      </c>
    </row>
    <row r="26" spans="1:9">
      <c r="A26">
        <f ca="1"/>
        <v>71</v>
      </c>
      <c r="B26">
        <f ca="1"/>
        <v>10</v>
      </c>
      <c r="C26">
        <f ca="1"/>
        <v>2024</v>
      </c>
      <c r="D26" t="str">
        <f ca="1"/>
        <v>Outubro</v>
      </c>
      <c r="E26" t="str">
        <f ca="1"/>
        <v>Padronização</v>
      </c>
      <c r="F26">
        <f ca="1"/>
        <v>2</v>
      </c>
      <c r="G26">
        <f ca="1"/>
        <v>2</v>
      </c>
      <c r="H26">
        <f ca="1"/>
        <v>0</v>
      </c>
      <c r="I26">
        <f ca="1"/>
        <v>0</v>
      </c>
    </row>
    <row r="27" spans="1:9">
      <c r="A27">
        <f ca="1"/>
        <v>79</v>
      </c>
      <c r="B27">
        <f ca="1"/>
        <v>11</v>
      </c>
      <c r="C27">
        <f ca="1"/>
        <v>2024</v>
      </c>
      <c r="D27" t="str">
        <f ca="1"/>
        <v>Novembro</v>
      </c>
      <c r="E27" t="str">
        <f ca="1"/>
        <v>Exportação</v>
      </c>
      <c r="F27">
        <f ca="1"/>
        <v>1</v>
      </c>
      <c r="G27">
        <f ca="1"/>
        <v>0</v>
      </c>
      <c r="H27">
        <f ca="1"/>
        <v>1</v>
      </c>
      <c r="I27">
        <f ca="1"/>
        <v>0</v>
      </c>
    </row>
    <row r="28" spans="1:9">
      <c r="A28">
        <f ca="1"/>
        <v>80</v>
      </c>
      <c r="B28">
        <f ca="1"/>
        <v>11</v>
      </c>
      <c r="C28">
        <f ca="1"/>
        <v>2024</v>
      </c>
      <c r="D28" t="str">
        <f ca="1"/>
        <v>Novembro</v>
      </c>
      <c r="E28" t="str">
        <f ca="1"/>
        <v>Normatização de Processos</v>
      </c>
      <c r="F28">
        <f ca="1"/>
        <v>2</v>
      </c>
      <c r="G28">
        <f ca="1"/>
        <v>0</v>
      </c>
      <c r="H28">
        <f ca="1"/>
        <v>0</v>
      </c>
      <c r="I28">
        <f ca="1"/>
        <v>2</v>
      </c>
    </row>
    <row r="29" spans="1:9">
      <c r="A29">
        <f ca="1"/>
        <v>81</v>
      </c>
      <c r="B29">
        <f ca="1"/>
        <v>11</v>
      </c>
      <c r="C29">
        <f ca="1"/>
        <v>2024</v>
      </c>
      <c r="D29" t="str">
        <f ca="1"/>
        <v>Novembro</v>
      </c>
      <c r="E29" t="str">
        <f ca="1"/>
        <v>Padronização</v>
      </c>
      <c r="F29">
        <f ca="1"/>
        <v>2</v>
      </c>
      <c r="G29">
        <f ca="1"/>
        <v>2</v>
      </c>
      <c r="H29">
        <f ca="1"/>
        <v>0</v>
      </c>
      <c r="I29">
        <f ca="1"/>
        <v>0</v>
      </c>
    </row>
    <row r="30" spans="1:9">
      <c r="A30">
        <f ca="1"/>
        <v>86</v>
      </c>
      <c r="B30">
        <f ca="1"/>
        <v>12</v>
      </c>
      <c r="C30">
        <f ca="1"/>
        <v>2024</v>
      </c>
      <c r="D30" t="str">
        <f ca="1"/>
        <v>Dezembro</v>
      </c>
      <c r="E30" t="str">
        <f ca="1"/>
        <v>Melhoria Contínua dos Processos</v>
      </c>
      <c r="F30">
        <f ca="1"/>
        <v>1</v>
      </c>
      <c r="G30">
        <f ca="1"/>
        <v>1</v>
      </c>
      <c r="H30">
        <f ca="1"/>
        <v>0</v>
      </c>
      <c r="I30">
        <f ca="1"/>
        <v>0</v>
      </c>
    </row>
    <row r="31" spans="1:9">
      <c r="A31">
        <f ca="1"/>
        <v>87</v>
      </c>
      <c r="B31">
        <f ca="1"/>
        <v>12</v>
      </c>
      <c r="C31">
        <f ca="1"/>
        <v>2024</v>
      </c>
      <c r="D31" t="str">
        <f ca="1"/>
        <v>Dezembro</v>
      </c>
      <c r="E31" t="str">
        <f ca="1"/>
        <v>Padronização</v>
      </c>
      <c r="F31">
        <f ca="1"/>
        <v>1</v>
      </c>
      <c r="G31">
        <f ca="1"/>
        <v>1</v>
      </c>
      <c r="H31">
        <f ca="1"/>
        <v>0</v>
      </c>
      <c r="I31">
        <f ca="1"/>
        <v>0</v>
      </c>
    </row>
    <row r="32" spans="1:9">
      <c r="A32">
        <f ca="1"/>
        <v>1</v>
      </c>
      <c r="B32">
        <f ca="1"/>
        <v>1</v>
      </c>
      <c r="C32">
        <f ca="1"/>
        <v>2025</v>
      </c>
      <c r="D32" t="str">
        <f ca="1"/>
        <v>Janeiro</v>
      </c>
      <c r="E32" t="str">
        <f ca="1"/>
        <v>Exportação</v>
      </c>
      <c r="F32">
        <f ca="1"/>
        <v>1</v>
      </c>
      <c r="G32">
        <f ca="1"/>
        <v>0</v>
      </c>
      <c r="H32">
        <f ca="1"/>
        <v>1</v>
      </c>
      <c r="I32">
        <f ca="1"/>
        <v>0</v>
      </c>
    </row>
    <row r="33" spans="1:9">
      <c r="A33">
        <f ca="1"/>
        <v>2</v>
      </c>
      <c r="B33">
        <f ca="1"/>
        <v>1</v>
      </c>
      <c r="C33">
        <f ca="1"/>
        <v>2025</v>
      </c>
      <c r="D33" t="str">
        <f ca="1"/>
        <v>Janeiro</v>
      </c>
      <c r="E33" t="str">
        <f ca="1"/>
        <v>Layout</v>
      </c>
      <c r="F33">
        <f ca="1"/>
        <v>1</v>
      </c>
      <c r="G33">
        <f ca="1"/>
        <v>0</v>
      </c>
      <c r="H33">
        <f ca="1"/>
        <v>0</v>
      </c>
      <c r="I33">
        <f ca="1"/>
        <v>1</v>
      </c>
    </row>
    <row r="34" spans="1:9">
      <c r="A34">
        <f ca="1"/>
        <v>3</v>
      </c>
      <c r="B34">
        <f ca="1"/>
        <v>1</v>
      </c>
      <c r="C34">
        <f ca="1"/>
        <v>2025</v>
      </c>
      <c r="D34" t="str">
        <f ca="1"/>
        <v>Janeiro</v>
      </c>
      <c r="E34" t="str">
        <f ca="1"/>
        <v>Melhoria Contínua dos Processos</v>
      </c>
      <c r="F34">
        <f ca="1"/>
        <v>3</v>
      </c>
      <c r="G34">
        <f ca="1"/>
        <v>3</v>
      </c>
      <c r="H34">
        <f ca="1"/>
        <v>0</v>
      </c>
      <c r="I34">
        <f ca="1"/>
        <v>0</v>
      </c>
    </row>
    <row r="35" spans="1:9">
      <c r="A35">
        <f ca="1"/>
        <v>4</v>
      </c>
      <c r="B35">
        <f ca="1"/>
        <v>1</v>
      </c>
      <c r="C35">
        <f ca="1"/>
        <v>2025</v>
      </c>
      <c r="D35" t="str">
        <f ca="1"/>
        <v>Janeiro</v>
      </c>
      <c r="E35" t="str">
        <f ca="1"/>
        <v>Normatização de Processos</v>
      </c>
      <c r="F35">
        <f ca="1"/>
        <v>2</v>
      </c>
      <c r="G35">
        <f ca="1"/>
        <v>0</v>
      </c>
      <c r="H35">
        <f ca="1"/>
        <v>0</v>
      </c>
      <c r="I35">
        <f ca="1"/>
        <v>2</v>
      </c>
    </row>
    <row r="36" spans="1:9">
      <c r="A36">
        <f ca="1"/>
        <v>5</v>
      </c>
      <c r="B36">
        <f ca="1"/>
        <v>1</v>
      </c>
      <c r="C36">
        <f ca="1"/>
        <v>2025</v>
      </c>
      <c r="D36" t="str">
        <f ca="1"/>
        <v>Janeiro</v>
      </c>
      <c r="E36" t="str">
        <f ca="1"/>
        <v>Padronização</v>
      </c>
      <c r="F36">
        <f ca="1"/>
        <v>1</v>
      </c>
      <c r="G36">
        <f ca="1"/>
        <v>1</v>
      </c>
      <c r="H36">
        <f ca="1"/>
        <v>0</v>
      </c>
      <c r="I36">
        <f ca="1"/>
        <v>0</v>
      </c>
    </row>
    <row r="37" spans="1:9">
      <c r="A37">
        <f ca="1"/>
        <v>12</v>
      </c>
      <c r="B37">
        <f ca="1"/>
        <v>2</v>
      </c>
      <c r="C37">
        <f ca="1"/>
        <v>2025</v>
      </c>
      <c r="D37" t="str">
        <f ca="1"/>
        <v>Fevereiro</v>
      </c>
      <c r="E37" t="str">
        <f ca="1"/>
        <v>Exportação</v>
      </c>
      <c r="F37">
        <f ca="1"/>
        <v>3</v>
      </c>
      <c r="G37">
        <f ca="1"/>
        <v>0</v>
      </c>
      <c r="H37">
        <f ca="1"/>
        <v>3</v>
      </c>
      <c r="I37">
        <f ca="1"/>
        <v>0</v>
      </c>
    </row>
    <row r="38" spans="1:9">
      <c r="A38">
        <f ca="1"/>
        <v>13</v>
      </c>
      <c r="B38">
        <f ca="1"/>
        <v>2</v>
      </c>
      <c r="C38">
        <f ca="1"/>
        <v>2025</v>
      </c>
      <c r="D38" t="str">
        <f ca="1"/>
        <v>Fevereiro</v>
      </c>
      <c r="E38" t="str">
        <f ca="1"/>
        <v>Melhoria Contínua dos Processos</v>
      </c>
      <c r="F38">
        <f ca="1"/>
        <v>4</v>
      </c>
      <c r="G38">
        <f ca="1"/>
        <v>4</v>
      </c>
      <c r="H38">
        <f ca="1"/>
        <v>0</v>
      </c>
      <c r="I38">
        <f ca="1"/>
        <v>0</v>
      </c>
    </row>
    <row r="39" spans="1:9">
      <c r="A39">
        <f ca="1"/>
        <v>14</v>
      </c>
      <c r="B39">
        <f ca="1"/>
        <v>2</v>
      </c>
      <c r="C39">
        <f ca="1"/>
        <v>2025</v>
      </c>
      <c r="D39" t="str">
        <f ca="1"/>
        <v>Fevereiro</v>
      </c>
      <c r="E39" t="str">
        <f ca="1"/>
        <v>Normatização de Processos</v>
      </c>
      <c r="F39">
        <f ca="1"/>
        <v>6</v>
      </c>
      <c r="G39">
        <f ca="1"/>
        <v>0</v>
      </c>
      <c r="H39">
        <f ca="1"/>
        <v>0</v>
      </c>
      <c r="I39">
        <f ca="1"/>
        <v>6</v>
      </c>
    </row>
    <row r="40" spans="1:9">
      <c r="A40">
        <f ca="1"/>
        <v>15</v>
      </c>
      <c r="B40">
        <f ca="1"/>
        <v>2</v>
      </c>
      <c r="C40">
        <f ca="1"/>
        <v>2025</v>
      </c>
      <c r="D40" t="str">
        <f ca="1"/>
        <v>Fevereiro</v>
      </c>
      <c r="E40" t="str">
        <f ca="1"/>
        <v>Padronização</v>
      </c>
      <c r="F40">
        <f ca="1"/>
        <v>1</v>
      </c>
      <c r="G40">
        <f ca="1"/>
        <v>1</v>
      </c>
      <c r="H40">
        <f ca="1"/>
        <v>0</v>
      </c>
      <c r="I40">
        <f ca="1"/>
        <v>0</v>
      </c>
    </row>
    <row r="41" spans="1:9">
      <c r="A41">
        <f ca="1"/>
        <v>21</v>
      </c>
      <c r="B41">
        <f ca="1"/>
        <v>3</v>
      </c>
      <c r="C41">
        <f ca="1"/>
        <v>2025</v>
      </c>
      <c r="D41" t="str">
        <f ca="1"/>
        <v>Março</v>
      </c>
      <c r="E41" t="str">
        <f ca="1"/>
        <v>Exportação</v>
      </c>
      <c r="F41">
        <f ca="1"/>
        <v>1</v>
      </c>
      <c r="G41">
        <f ca="1"/>
        <v>0</v>
      </c>
      <c r="H41">
        <f ca="1"/>
        <v>1</v>
      </c>
      <c r="I41">
        <f ca="1"/>
        <v>0</v>
      </c>
    </row>
    <row r="42" spans="1:9">
      <c r="A42">
        <f ca="1"/>
        <v>22</v>
      </c>
      <c r="B42">
        <f ca="1"/>
        <v>3</v>
      </c>
      <c r="C42">
        <f ca="1"/>
        <v>2025</v>
      </c>
      <c r="D42" t="str">
        <f ca="1"/>
        <v>Março</v>
      </c>
      <c r="E42" t="str">
        <f ca="1"/>
        <v>Melhoria Contínua dos Processos</v>
      </c>
      <c r="F42">
        <f ca="1"/>
        <v>1</v>
      </c>
      <c r="G42">
        <f ca="1"/>
        <v>1</v>
      </c>
      <c r="H42">
        <f ca="1"/>
        <v>0</v>
      </c>
      <c r="I42">
        <f ca="1"/>
        <v>0</v>
      </c>
    </row>
    <row r="43" spans="1:9">
      <c r="A43">
        <f ca="1"/>
        <v>23</v>
      </c>
      <c r="B43">
        <f ca="1"/>
        <v>3</v>
      </c>
      <c r="C43">
        <f ca="1"/>
        <v>2025</v>
      </c>
      <c r="D43" t="str">
        <f ca="1"/>
        <v>Março</v>
      </c>
      <c r="E43" t="str">
        <f ca="1"/>
        <v>Padronização</v>
      </c>
      <c r="F43">
        <f ca="1"/>
        <v>6</v>
      </c>
      <c r="G43">
        <f ca="1"/>
        <v>6</v>
      </c>
      <c r="H43">
        <f ca="1"/>
        <v>0</v>
      </c>
      <c r="I43">
        <f ca="1"/>
        <v>0</v>
      </c>
    </row>
    <row r="44" spans="1:9">
      <c r="A44">
        <f ca="1"/>
        <v>24</v>
      </c>
      <c r="B44">
        <f ca="1"/>
        <v>3</v>
      </c>
      <c r="C44">
        <f ca="1"/>
        <v>2025</v>
      </c>
      <c r="D44" t="str">
        <f ca="1"/>
        <v>Março</v>
      </c>
      <c r="E44" t="str">
        <f ca="1"/>
        <v>Peças em Geral</v>
      </c>
      <c r="F44">
        <f ca="1"/>
        <v>1</v>
      </c>
      <c r="G44">
        <f ca="1"/>
        <v>1</v>
      </c>
      <c r="H44">
        <f ca="1"/>
        <v>0</v>
      </c>
      <c r="I44">
        <f ca="1"/>
        <v>0</v>
      </c>
    </row>
    <row r="45" spans="1:9">
      <c r="A45">
        <f ca="1"/>
        <v>30</v>
      </c>
      <c r="B45">
        <f ca="1"/>
        <v>4</v>
      </c>
      <c r="C45">
        <f ca="1"/>
        <v>2025</v>
      </c>
      <c r="D45" t="str">
        <f ca="1"/>
        <v>Abril</v>
      </c>
      <c r="E45" t="str">
        <f ca="1"/>
        <v>Exportação</v>
      </c>
      <c r="F45">
        <f ca="1"/>
        <v>1</v>
      </c>
      <c r="G45">
        <f ca="1"/>
        <v>0</v>
      </c>
      <c r="H45">
        <f ca="1"/>
        <v>1</v>
      </c>
      <c r="I45">
        <f ca="1"/>
        <v>0</v>
      </c>
    </row>
    <row r="46" spans="1:9">
      <c r="A46">
        <f ca="1"/>
        <v>31</v>
      </c>
      <c r="B46">
        <f ca="1"/>
        <v>4</v>
      </c>
      <c r="C46">
        <f ca="1"/>
        <v>2025</v>
      </c>
      <c r="D46" t="str">
        <f ca="1"/>
        <v>Abril</v>
      </c>
      <c r="E46" t="str">
        <f ca="1"/>
        <v>Padronização</v>
      </c>
      <c r="F46">
        <f ca="1"/>
        <v>3</v>
      </c>
      <c r="G46">
        <f ca="1"/>
        <v>3</v>
      </c>
      <c r="H46">
        <f ca="1"/>
        <v>0</v>
      </c>
      <c r="I46">
        <f ca="1"/>
        <v>0</v>
      </c>
    </row>
    <row r="47" spans="1:9">
      <c r="A47">
        <f ca="1"/>
        <v>34</v>
      </c>
      <c r="B47">
        <f ca="1"/>
        <v>5</v>
      </c>
      <c r="C47">
        <f ca="1"/>
        <v>2025</v>
      </c>
      <c r="D47" t="str">
        <f ca="1"/>
        <v>Maio</v>
      </c>
      <c r="E47" t="str">
        <f ca="1"/>
        <v>Exportação</v>
      </c>
      <c r="F47">
        <f ca="1"/>
        <v>2</v>
      </c>
      <c r="G47">
        <f ca="1"/>
        <v>0</v>
      </c>
      <c r="H47">
        <f ca="1"/>
        <v>2</v>
      </c>
      <c r="I47">
        <f ca="1"/>
        <v>0</v>
      </c>
    </row>
    <row r="48" spans="1:9">
      <c r="A48">
        <f ca="1"/>
        <v>35</v>
      </c>
      <c r="B48">
        <f ca="1"/>
        <v>5</v>
      </c>
      <c r="C48">
        <f ca="1"/>
        <v>2025</v>
      </c>
      <c r="D48" t="str">
        <f ca="1"/>
        <v>Maio</v>
      </c>
      <c r="E48" t="str">
        <f ca="1"/>
        <v>Normatização de Processos</v>
      </c>
      <c r="F48">
        <f ca="1"/>
        <v>4</v>
      </c>
      <c r="G48">
        <f ca="1"/>
        <v>0</v>
      </c>
      <c r="H48">
        <f ca="1"/>
        <v>0</v>
      </c>
      <c r="I48">
        <f ca="1"/>
        <v>4</v>
      </c>
    </row>
    <row r="49" spans="1:9">
      <c r="A49">
        <f ca="1"/>
        <v>36</v>
      </c>
      <c r="B49">
        <f ca="1"/>
        <v>5</v>
      </c>
      <c r="C49">
        <f ca="1"/>
        <v>2025</v>
      </c>
      <c r="D49" t="str">
        <f ca="1"/>
        <v>Maio</v>
      </c>
      <c r="E49" t="str">
        <f ca="1"/>
        <v>Padronização</v>
      </c>
      <c r="F49">
        <f ca="1"/>
        <v>4</v>
      </c>
      <c r="G49">
        <f ca="1"/>
        <v>2</v>
      </c>
      <c r="H49">
        <f ca="1"/>
        <v>2</v>
      </c>
      <c r="I49">
        <f ca="1"/>
        <v>0</v>
      </c>
    </row>
    <row r="50" spans="1:9">
      <c r="A50">
        <f ca="1"/>
        <v>37</v>
      </c>
      <c r="B50">
        <f ca="1"/>
        <v>5</v>
      </c>
      <c r="C50">
        <f ca="1"/>
        <v>2025</v>
      </c>
      <c r="D50" t="str">
        <f ca="1"/>
        <v>Maio</v>
      </c>
      <c r="E50" t="str">
        <f ca="1"/>
        <v>Peças em Geral</v>
      </c>
      <c r="F50">
        <f ca="1"/>
        <v>1</v>
      </c>
      <c r="G50">
        <f ca="1"/>
        <v>1</v>
      </c>
      <c r="H50">
        <f ca="1"/>
        <v>0</v>
      </c>
      <c r="I50">
        <f ca="1"/>
        <v>0</v>
      </c>
    </row>
    <row r="51" spans="1:9">
      <c r="A51">
        <f ca="1"/>
        <v>40</v>
      </c>
      <c r="B51">
        <f ca="1"/>
        <v>6</v>
      </c>
      <c r="C51">
        <f ca="1"/>
        <v>2025</v>
      </c>
      <c r="D51" t="str">
        <f ca="1"/>
        <v>Junho</v>
      </c>
      <c r="E51" t="str">
        <f ca="1"/>
        <v>Exportação</v>
      </c>
      <c r="F51">
        <f ca="1"/>
        <v>1</v>
      </c>
      <c r="G51">
        <f ca="1"/>
        <v>0</v>
      </c>
      <c r="H51">
        <f ca="1"/>
        <v>1</v>
      </c>
      <c r="I51">
        <f ca="1"/>
        <v>0</v>
      </c>
    </row>
    <row r="52" spans="1:9">
      <c r="A52">
        <f ca="1"/>
        <v>41</v>
      </c>
      <c r="B52">
        <f ca="1"/>
        <v>6</v>
      </c>
      <c r="C52">
        <f ca="1"/>
        <v>2025</v>
      </c>
      <c r="D52" t="str">
        <f ca="1"/>
        <v>Junho</v>
      </c>
      <c r="E52" t="str">
        <f ca="1"/>
        <v>Mapeamento de Processos</v>
      </c>
      <c r="F52">
        <f ca="1"/>
        <v>1</v>
      </c>
      <c r="G52">
        <f ca="1"/>
        <v>0</v>
      </c>
      <c r="H52">
        <f ca="1"/>
        <v>1</v>
      </c>
      <c r="I52">
        <f ca="1"/>
        <v>0</v>
      </c>
    </row>
    <row r="53" spans="1:9">
      <c r="A53">
        <f ca="1"/>
        <v>42</v>
      </c>
      <c r="B53">
        <f ca="1"/>
        <v>6</v>
      </c>
      <c r="C53">
        <f ca="1"/>
        <v>2025</v>
      </c>
      <c r="D53" t="str">
        <f ca="1"/>
        <v>Junho</v>
      </c>
      <c r="E53" t="str">
        <f ca="1"/>
        <v>Melhoria Contínua dos Processos</v>
      </c>
      <c r="F53">
        <f ca="1"/>
        <v>2</v>
      </c>
      <c r="G53">
        <f ca="1"/>
        <v>2</v>
      </c>
      <c r="H53">
        <f ca="1"/>
        <v>0</v>
      </c>
      <c r="I53">
        <f ca="1"/>
        <v>0</v>
      </c>
    </row>
    <row r="54" spans="1:9">
      <c r="A54">
        <f ca="1"/>
        <v>43</v>
      </c>
      <c r="B54">
        <f ca="1"/>
        <v>6</v>
      </c>
      <c r="C54">
        <f ca="1"/>
        <v>2025</v>
      </c>
      <c r="D54" t="str">
        <f ca="1"/>
        <v>Junho</v>
      </c>
      <c r="E54" t="str">
        <f ca="1"/>
        <v>Normatização de Processos</v>
      </c>
      <c r="F54">
        <f ca="1"/>
        <v>2</v>
      </c>
      <c r="G54">
        <f ca="1"/>
        <v>0</v>
      </c>
      <c r="H54">
        <f ca="1"/>
        <v>0</v>
      </c>
      <c r="I54">
        <f ca="1"/>
        <v>2</v>
      </c>
    </row>
    <row r="55" spans="1:9">
      <c r="A55">
        <f ca="1"/>
        <v>44</v>
      </c>
      <c r="B55">
        <f ca="1"/>
        <v>6</v>
      </c>
      <c r="C55">
        <f ca="1"/>
        <v>2025</v>
      </c>
      <c r="D55" t="str">
        <f ca="1"/>
        <v>Junho</v>
      </c>
      <c r="E55" t="str">
        <f ca="1"/>
        <v>Padronização</v>
      </c>
      <c r="F55">
        <f ca="1"/>
        <v>3</v>
      </c>
      <c r="G55">
        <f ca="1"/>
        <v>3</v>
      </c>
      <c r="H55">
        <f ca="1"/>
        <v>0</v>
      </c>
      <c r="I55">
        <f ca="1"/>
        <v>0</v>
      </c>
    </row>
    <row r="56" spans="1:9">
      <c r="A56">
        <f ca="1"/>
        <v>47</v>
      </c>
      <c r="B56">
        <f ca="1"/>
        <v>7</v>
      </c>
      <c r="C56">
        <f ca="1"/>
        <v>2025</v>
      </c>
      <c r="D56" t="str">
        <f ca="1"/>
        <v>Julho</v>
      </c>
      <c r="E56" t="str">
        <f ca="1"/>
        <v>Exportação</v>
      </c>
      <c r="F56">
        <f ca="1"/>
        <v>2</v>
      </c>
      <c r="G56">
        <f ca="1"/>
        <v>0</v>
      </c>
      <c r="H56">
        <f ca="1"/>
        <v>2</v>
      </c>
      <c r="I56">
        <f ca="1"/>
        <v>0</v>
      </c>
    </row>
    <row r="57" spans="1:9">
      <c r="A57">
        <f ca="1"/>
        <v>48</v>
      </c>
      <c r="B57">
        <f ca="1"/>
        <v>7</v>
      </c>
      <c r="C57">
        <f ca="1"/>
        <v>2025</v>
      </c>
      <c r="D57" t="str">
        <f ca="1"/>
        <v>Julho</v>
      </c>
      <c r="E57" t="str">
        <f ca="1"/>
        <v>Mapeamento de Processos</v>
      </c>
      <c r="F57">
        <f ca="1"/>
        <v>2</v>
      </c>
      <c r="G57">
        <f ca="1"/>
        <v>0</v>
      </c>
      <c r="H57">
        <f ca="1"/>
        <v>2</v>
      </c>
      <c r="I57">
        <f ca="1"/>
        <v>0</v>
      </c>
    </row>
    <row r="58" spans="1:9">
      <c r="A58">
        <f ca="1"/>
        <v>49</v>
      </c>
      <c r="B58">
        <f ca="1"/>
        <v>7</v>
      </c>
      <c r="C58">
        <f ca="1"/>
        <v>2025</v>
      </c>
      <c r="D58" t="str">
        <f ca="1"/>
        <v>Julho</v>
      </c>
      <c r="E58" t="str">
        <f ca="1"/>
        <v>Melhoria Contínua dos Processos</v>
      </c>
      <c r="F58">
        <f ca="1"/>
        <v>3</v>
      </c>
      <c r="G58">
        <f ca="1"/>
        <v>3</v>
      </c>
      <c r="H58">
        <f ca="1"/>
        <v>0</v>
      </c>
      <c r="I58">
        <f ca="1"/>
        <v>0</v>
      </c>
    </row>
    <row r="59" spans="1:9">
      <c r="A59">
        <f ca="1"/>
        <v>50</v>
      </c>
      <c r="B59">
        <f ca="1"/>
        <v>7</v>
      </c>
      <c r="C59">
        <f ca="1"/>
        <v>2025</v>
      </c>
      <c r="D59" t="str">
        <f ca="1"/>
        <v>Julho</v>
      </c>
      <c r="E59" t="str">
        <f ca="1"/>
        <v>Padronização</v>
      </c>
      <c r="F59">
        <f ca="1"/>
        <v>6</v>
      </c>
      <c r="G59">
        <f ca="1"/>
        <v>4</v>
      </c>
      <c r="H59">
        <f ca="1"/>
        <v>2</v>
      </c>
      <c r="I59">
        <f ca="1"/>
        <v>0</v>
      </c>
    </row>
    <row r="60" spans="1:9">
      <c r="A60">
        <f ca="1"/>
        <v>51</v>
      </c>
      <c r="B60">
        <f ca="1"/>
        <v>7</v>
      </c>
      <c r="C60">
        <f ca="1"/>
        <v>2025</v>
      </c>
      <c r="D60" t="str">
        <f ca="1"/>
        <v>Julho</v>
      </c>
      <c r="E60" t="str">
        <f ca="1"/>
        <v>Peças em Geral</v>
      </c>
      <c r="F60">
        <f ca="1"/>
        <v>4</v>
      </c>
      <c r="G60">
        <f ca="1"/>
        <v>4</v>
      </c>
      <c r="H60">
        <f ca="1"/>
        <v>0</v>
      </c>
      <c r="I60">
        <f ca="1"/>
        <v>0</v>
      </c>
    </row>
    <row r="61" spans="1:9">
      <c r="A61">
        <f ca="1"/>
        <v>54</v>
      </c>
      <c r="B61">
        <f ca="1"/>
        <v>8</v>
      </c>
      <c r="C61">
        <f ca="1"/>
        <v>2025</v>
      </c>
      <c r="D61" t="str">
        <f ca="1"/>
        <v>Agosto</v>
      </c>
      <c r="E61" t="str">
        <f ca="1"/>
        <v>Exportação</v>
      </c>
      <c r="F61">
        <f ca="1"/>
        <v>1</v>
      </c>
      <c r="G61">
        <f ca="1"/>
        <v>0</v>
      </c>
      <c r="H61">
        <f ca="1"/>
        <v>1</v>
      </c>
      <c r="I61">
        <f ca="1"/>
        <v>0</v>
      </c>
    </row>
    <row r="62" spans="1:9">
      <c r="A62">
        <f ca="1"/>
        <v>55</v>
      </c>
      <c r="B62">
        <f ca="1"/>
        <v>8</v>
      </c>
      <c r="C62">
        <f ca="1"/>
        <v>2025</v>
      </c>
      <c r="D62" t="str">
        <f ca="1"/>
        <v>Agosto</v>
      </c>
      <c r="E62" t="str">
        <f ca="1"/>
        <v>Mapeamento de Processos</v>
      </c>
      <c r="F62">
        <f ca="1"/>
        <v>1</v>
      </c>
      <c r="G62">
        <f ca="1"/>
        <v>0</v>
      </c>
      <c r="H62">
        <f ca="1"/>
        <v>1</v>
      </c>
      <c r="I62">
        <f ca="1"/>
        <v>0</v>
      </c>
    </row>
    <row r="63" spans="1:9">
      <c r="A63">
        <f ca="1"/>
        <v>56</v>
      </c>
      <c r="B63">
        <f ca="1"/>
        <v>8</v>
      </c>
      <c r="C63">
        <f ca="1"/>
        <v>2025</v>
      </c>
      <c r="D63" t="str">
        <f ca="1"/>
        <v>Agosto</v>
      </c>
      <c r="E63" t="str">
        <f ca="1"/>
        <v>Melhoria Contínua dos Processos</v>
      </c>
      <c r="F63">
        <f ca="1"/>
        <v>6</v>
      </c>
      <c r="G63">
        <f ca="1"/>
        <v>6</v>
      </c>
      <c r="H63">
        <f ca="1"/>
        <v>0</v>
      </c>
      <c r="I63">
        <f ca="1"/>
        <v>0</v>
      </c>
    </row>
    <row r="64" spans="1:9">
      <c r="A64">
        <f ca="1"/>
        <v>57</v>
      </c>
      <c r="B64">
        <f ca="1"/>
        <v>8</v>
      </c>
      <c r="C64">
        <f ca="1"/>
        <v>2025</v>
      </c>
      <c r="D64" t="str">
        <f ca="1"/>
        <v>Agosto</v>
      </c>
      <c r="E64" t="str">
        <f ca="1"/>
        <v>Normatização de Processos</v>
      </c>
      <c r="F64">
        <f ca="1"/>
        <v>2</v>
      </c>
      <c r="G64">
        <f ca="1"/>
        <v>0</v>
      </c>
      <c r="H64">
        <f ca="1"/>
        <v>0</v>
      </c>
      <c r="I64">
        <f ca="1"/>
        <v>2</v>
      </c>
    </row>
    <row r="65" spans="1:9">
      <c r="A65">
        <f ca="1"/>
        <v>58</v>
      </c>
      <c r="B65">
        <f ca="1"/>
        <v>8</v>
      </c>
      <c r="C65">
        <f ca="1"/>
        <v>2025</v>
      </c>
      <c r="D65" t="str">
        <f ca="1"/>
        <v>Agosto</v>
      </c>
      <c r="E65" t="str">
        <f ca="1"/>
        <v>Padronização</v>
      </c>
      <c r="F65">
        <f ca="1"/>
        <v>5</v>
      </c>
      <c r="G65">
        <f ca="1"/>
        <v>4</v>
      </c>
      <c r="H65">
        <f ca="1"/>
        <v>1</v>
      </c>
      <c r="I65">
        <f ca="1"/>
        <v>0</v>
      </c>
    </row>
    <row r="66" spans="1:9">
      <c r="A66">
        <f ca="1"/>
        <v>59</v>
      </c>
      <c r="B66">
        <f ca="1"/>
        <v>8</v>
      </c>
      <c r="C66">
        <f ca="1"/>
        <v>2025</v>
      </c>
      <c r="D66" t="str">
        <f ca="1"/>
        <v>Agosto</v>
      </c>
      <c r="E66" t="str">
        <f ca="1"/>
        <v>Peças em Geral</v>
      </c>
      <c r="F66">
        <f ca="1"/>
        <v>3</v>
      </c>
      <c r="G66">
        <f ca="1"/>
        <v>3</v>
      </c>
      <c r="H66">
        <f ca="1"/>
        <v>0</v>
      </c>
      <c r="I66">
        <f ca="1"/>
        <v>0</v>
      </c>
    </row>
    <row r="67" spans="1:9">
      <c r="A67">
        <f ca="1"/>
        <v>65</v>
      </c>
      <c r="B67">
        <f ca="1"/>
        <v>9</v>
      </c>
      <c r="C67">
        <f ca="1"/>
        <v>2025</v>
      </c>
      <c r="D67" t="str">
        <f ca="1"/>
        <v>Setembro</v>
      </c>
      <c r="E67" t="str">
        <f ca="1"/>
        <v>Mapeamento de Processos</v>
      </c>
      <c r="F67">
        <f ca="1"/>
        <v>1</v>
      </c>
      <c r="G67">
        <f ca="1"/>
        <v>0</v>
      </c>
      <c r="H67">
        <f ca="1"/>
        <v>1</v>
      </c>
      <c r="I67">
        <f ca="1"/>
        <v>0</v>
      </c>
    </row>
    <row r="68" spans="1:9">
      <c r="A68">
        <f ca="1"/>
        <v>66</v>
      </c>
      <c r="B68">
        <f ca="1"/>
        <v>9</v>
      </c>
      <c r="C68">
        <f ca="1"/>
        <v>2025</v>
      </c>
      <c r="D68" t="str">
        <f ca="1"/>
        <v>Setembro</v>
      </c>
      <c r="E68" t="str">
        <f ca="1"/>
        <v>Melhoria Contínua dos Processos</v>
      </c>
      <c r="F68">
        <f ca="1"/>
        <v>8</v>
      </c>
      <c r="G68">
        <f ca="1"/>
        <v>8</v>
      </c>
      <c r="H68">
        <f ca="1"/>
        <v>0</v>
      </c>
      <c r="I68">
        <f ca="1"/>
        <v>0</v>
      </c>
    </row>
    <row r="69" spans="1:9">
      <c r="A69">
        <f ca="1"/>
        <v>67</v>
      </c>
      <c r="B69">
        <f ca="1"/>
        <v>9</v>
      </c>
      <c r="C69">
        <f ca="1"/>
        <v>2025</v>
      </c>
      <c r="D69" t="str">
        <f ca="1"/>
        <v>Setembro</v>
      </c>
      <c r="E69" t="str">
        <f ca="1"/>
        <v>Normatização de Processos</v>
      </c>
      <c r="F69">
        <f ca="1"/>
        <v>2</v>
      </c>
      <c r="G69">
        <f ca="1"/>
        <v>0</v>
      </c>
      <c r="H69">
        <f ca="1"/>
        <v>0</v>
      </c>
      <c r="I69">
        <f ca="1"/>
        <v>2</v>
      </c>
    </row>
    <row r="70" spans="1:9">
      <c r="A70">
        <f ca="1"/>
        <v>68</v>
      </c>
      <c r="B70">
        <f ca="1"/>
        <v>9</v>
      </c>
      <c r="C70">
        <f ca="1"/>
        <v>2025</v>
      </c>
      <c r="D70" t="str">
        <f ca="1"/>
        <v>Setembro</v>
      </c>
      <c r="E70" t="str">
        <f ca="1"/>
        <v>Padronização</v>
      </c>
      <c r="F70">
        <f ca="1"/>
        <v>5</v>
      </c>
      <c r="G70">
        <f ca="1"/>
        <v>3</v>
      </c>
      <c r="H70">
        <f ca="1"/>
        <v>2</v>
      </c>
      <c r="I70">
        <f ca="1"/>
        <v>0</v>
      </c>
    </row>
    <row r="71" spans="1:9">
      <c r="A71">
        <f ca="1"/>
        <v>72</v>
      </c>
      <c r="B71">
        <f ca="1"/>
        <v>10</v>
      </c>
      <c r="C71">
        <f ca="1"/>
        <v>2025</v>
      </c>
      <c r="D71" t="str">
        <f ca="1"/>
        <v>Outubro</v>
      </c>
      <c r="E71" t="str">
        <f ca="1"/>
        <v>Exportação</v>
      </c>
      <c r="F71">
        <f ca="1"/>
        <v>4</v>
      </c>
      <c r="G71">
        <f ca="1"/>
        <v>0</v>
      </c>
      <c r="H71">
        <f ca="1"/>
        <v>4</v>
      </c>
      <c r="I71">
        <f ca="1"/>
        <v>0</v>
      </c>
    </row>
    <row r="72" spans="1:9">
      <c r="A72">
        <f ca="1"/>
        <v>73</v>
      </c>
      <c r="B72">
        <f ca="1"/>
        <v>10</v>
      </c>
      <c r="C72">
        <f ca="1"/>
        <v>2025</v>
      </c>
      <c r="D72" t="str">
        <f ca="1"/>
        <v>Outubro</v>
      </c>
      <c r="E72" t="str">
        <f ca="1"/>
        <v>Mapeamento de Processos</v>
      </c>
      <c r="F72">
        <f ca="1"/>
        <v>3</v>
      </c>
      <c r="G72">
        <f ca="1"/>
        <v>0</v>
      </c>
      <c r="H72">
        <f ca="1"/>
        <v>3</v>
      </c>
      <c r="I72">
        <f ca="1"/>
        <v>0</v>
      </c>
    </row>
    <row r="73" spans="1:9">
      <c r="A73">
        <f ca="1"/>
        <v>74</v>
      </c>
      <c r="B73">
        <f ca="1"/>
        <v>10</v>
      </c>
      <c r="C73">
        <f ca="1"/>
        <v>2025</v>
      </c>
      <c r="D73" t="str">
        <f ca="1"/>
        <v>Outubro</v>
      </c>
      <c r="E73" t="str">
        <f ca="1"/>
        <v>Melhoria Contínua dos Processos</v>
      </c>
      <c r="F73">
        <f ca="1"/>
        <v>2</v>
      </c>
      <c r="G73">
        <f ca="1"/>
        <v>2</v>
      </c>
      <c r="H73">
        <f ca="1"/>
        <v>0</v>
      </c>
      <c r="I73">
        <f ca="1"/>
        <v>0</v>
      </c>
    </row>
    <row r="74" spans="1:9">
      <c r="A74">
        <f ca="1"/>
        <v>75</v>
      </c>
      <c r="B74">
        <f ca="1"/>
        <v>10</v>
      </c>
      <c r="C74">
        <f ca="1"/>
        <v>2025</v>
      </c>
      <c r="D74" t="str">
        <f ca="1"/>
        <v>Outubro</v>
      </c>
      <c r="E74" t="str">
        <f ca="1"/>
        <v>Normatização de Processos</v>
      </c>
      <c r="F74">
        <f ca="1"/>
        <v>3</v>
      </c>
      <c r="G74">
        <f ca="1"/>
        <v>0</v>
      </c>
      <c r="H74">
        <f ca="1"/>
        <v>0</v>
      </c>
      <c r="I74">
        <f ca="1"/>
        <v>3</v>
      </c>
    </row>
    <row r="75" spans="1:9">
      <c r="A75">
        <f ca="1"/>
        <v>76</v>
      </c>
      <c r="B75">
        <f ca="1"/>
        <v>10</v>
      </c>
      <c r="C75">
        <f ca="1"/>
        <v>2025</v>
      </c>
      <c r="D75" t="str">
        <f ca="1"/>
        <v>Outubro</v>
      </c>
      <c r="E75" t="str">
        <f ca="1"/>
        <v>Padronização</v>
      </c>
      <c r="F75">
        <f ca="1"/>
        <v>2</v>
      </c>
      <c r="G75">
        <f ca="1"/>
        <v>2</v>
      </c>
      <c r="H75">
        <f ca="1"/>
        <v>0</v>
      </c>
      <c r="I75">
        <f ca="1"/>
        <v>0</v>
      </c>
    </row>
    <row r="76" spans="1:9">
      <c r="A76">
        <f ca="1"/>
        <v>77</v>
      </c>
      <c r="B76">
        <f ca="1"/>
        <v>10</v>
      </c>
      <c r="C76">
        <f ca="1"/>
        <v>2025</v>
      </c>
      <c r="D76" t="str">
        <f ca="1"/>
        <v>Outubro</v>
      </c>
      <c r="E76" t="str">
        <f ca="1"/>
        <v>Peças em Geral</v>
      </c>
      <c r="F76">
        <f ca="1"/>
        <v>8</v>
      </c>
      <c r="G76">
        <f ca="1"/>
        <v>8</v>
      </c>
      <c r="H76">
        <f ca="1"/>
        <v>0</v>
      </c>
      <c r="I76">
        <f ca="1"/>
        <v>0</v>
      </c>
    </row>
    <row r="77" spans="1:9">
      <c r="A77">
        <f ca="1"/>
        <v>82</v>
      </c>
      <c r="B77">
        <f ca="1"/>
        <v>11</v>
      </c>
      <c r="C77">
        <f ca="1"/>
        <v>2025</v>
      </c>
      <c r="D77" t="str">
        <f ca="1"/>
        <v>Novembro</v>
      </c>
      <c r="E77" t="str">
        <f ca="1"/>
        <v>Exportação</v>
      </c>
      <c r="F77">
        <f ca="1"/>
        <v>1</v>
      </c>
      <c r="G77">
        <f ca="1"/>
        <v>0</v>
      </c>
      <c r="H77">
        <f ca="1"/>
        <v>1</v>
      </c>
      <c r="I77">
        <f ca="1"/>
        <v>0</v>
      </c>
    </row>
    <row r="78" spans="1:9">
      <c r="A78">
        <f ca="1"/>
        <v>83</v>
      </c>
      <c r="B78">
        <f ca="1"/>
        <v>11</v>
      </c>
      <c r="C78">
        <f ca="1"/>
        <v>2025</v>
      </c>
      <c r="D78" t="str">
        <f ca="1"/>
        <v>Novembro</v>
      </c>
      <c r="E78" t="str">
        <f ca="1"/>
        <v>Padronização</v>
      </c>
      <c r="F78">
        <f ca="1"/>
        <v>7</v>
      </c>
      <c r="G78">
        <f ca="1"/>
        <v>7</v>
      </c>
      <c r="H78">
        <f ca="1"/>
        <v>0</v>
      </c>
      <c r="I78">
        <f ca="1"/>
        <v>0</v>
      </c>
    </row>
    <row r="79" spans="1:9">
      <c r="A79">
        <f ca="1"/>
        <v>84</v>
      </c>
      <c r="B79">
        <f ca="1"/>
        <v>11</v>
      </c>
      <c r="C79">
        <f ca="1"/>
        <v>2025</v>
      </c>
      <c r="D79" t="str">
        <f ca="1"/>
        <v>Novembro</v>
      </c>
      <c r="E79" t="str">
        <f ca="1"/>
        <v>Peças em Geral</v>
      </c>
      <c r="F79">
        <f ca="1"/>
        <v>6</v>
      </c>
      <c r="G79">
        <f ca="1"/>
        <v>6</v>
      </c>
      <c r="H79">
        <f ca="1"/>
        <v>0</v>
      </c>
      <c r="I79">
        <f ca="1"/>
        <v>0</v>
      </c>
    </row>
    <row r="80" spans="1:9">
      <c r="A80">
        <f ca="1"/>
        <v>88</v>
      </c>
      <c r="B80">
        <f ca="1"/>
        <v>12</v>
      </c>
      <c r="C80">
        <f ca="1"/>
        <v>2025</v>
      </c>
      <c r="D80" t="str">
        <f ca="1"/>
        <v>Dezembro</v>
      </c>
      <c r="E80" t="str">
        <f ca="1"/>
        <v>Exportação</v>
      </c>
      <c r="F80">
        <f ca="1"/>
        <v>1</v>
      </c>
      <c r="G80">
        <f ca="1"/>
        <v>0</v>
      </c>
      <c r="H80">
        <f ca="1"/>
        <v>1</v>
      </c>
      <c r="I80">
        <f ca="1"/>
        <v>0</v>
      </c>
    </row>
    <row r="81" spans="1:9">
      <c r="A81">
        <f ca="1"/>
        <v>89</v>
      </c>
      <c r="B81">
        <f ca="1"/>
        <v>12</v>
      </c>
      <c r="C81">
        <f ca="1"/>
        <v>2025</v>
      </c>
      <c r="D81" t="str">
        <f ca="1"/>
        <v>Dezembro</v>
      </c>
      <c r="E81" t="str">
        <f ca="1"/>
        <v>Mapeamento de Processos</v>
      </c>
      <c r="F81">
        <f ca="1"/>
        <v>1</v>
      </c>
      <c r="G81">
        <f ca="1"/>
        <v>0</v>
      </c>
      <c r="H81">
        <f ca="1"/>
        <v>1</v>
      </c>
      <c r="I81">
        <f ca="1"/>
        <v>0</v>
      </c>
    </row>
    <row r="82" spans="1:9">
      <c r="A82">
        <f ca="1"/>
        <v>90</v>
      </c>
      <c r="B82">
        <f ca="1"/>
        <v>12</v>
      </c>
      <c r="C82">
        <f ca="1"/>
        <v>2025</v>
      </c>
      <c r="D82" t="str">
        <f ca="1"/>
        <v>Dezembro</v>
      </c>
      <c r="E82" t="str">
        <f ca="1"/>
        <v>Melhoria Contínua dos Processos</v>
      </c>
      <c r="F82">
        <f ca="1"/>
        <v>1</v>
      </c>
      <c r="G82">
        <f ca="1"/>
        <v>1</v>
      </c>
      <c r="H82">
        <f ca="1"/>
        <v>0</v>
      </c>
      <c r="I82">
        <f ca="1"/>
        <v>0</v>
      </c>
    </row>
    <row r="83" spans="1:9">
      <c r="A83">
        <f ca="1"/>
        <v>91</v>
      </c>
      <c r="B83">
        <f ca="1"/>
        <v>12</v>
      </c>
      <c r="C83">
        <f ca="1"/>
        <v>2025</v>
      </c>
      <c r="D83" t="str">
        <f ca="1"/>
        <v>Dezembro</v>
      </c>
      <c r="E83" t="str">
        <f ca="1"/>
        <v>Padronização</v>
      </c>
      <c r="F83">
        <f ca="1"/>
        <v>3</v>
      </c>
      <c r="G83">
        <f ca="1"/>
        <v>3</v>
      </c>
      <c r="H83">
        <f ca="1"/>
        <v>0</v>
      </c>
      <c r="I83">
        <f ca="1"/>
        <v>0</v>
      </c>
    </row>
    <row r="84" spans="1:9">
      <c r="A84">
        <f ca="1"/>
        <v>92</v>
      </c>
      <c r="B84">
        <f ca="1"/>
        <v>12</v>
      </c>
      <c r="C84">
        <f ca="1"/>
        <v>2025</v>
      </c>
      <c r="D84" t="str">
        <f ca="1"/>
        <v>Dezembro</v>
      </c>
      <c r="E84" t="str">
        <f ca="1"/>
        <v>Peças em Geral</v>
      </c>
      <c r="F84">
        <f ca="1"/>
        <v>4</v>
      </c>
      <c r="G84">
        <f ca="1"/>
        <v>4</v>
      </c>
      <c r="H84">
        <f ca="1"/>
        <v>0</v>
      </c>
      <c r="I84">
        <f ca="1"/>
        <v>0</v>
      </c>
    </row>
    <row r="85" spans="1:9">
      <c r="A85">
        <f ca="1"/>
        <v>6</v>
      </c>
      <c r="B85">
        <f ca="1"/>
        <v>1</v>
      </c>
      <c r="C85">
        <f ca="1"/>
        <v>2026</v>
      </c>
      <c r="D85" t="str">
        <f ca="1"/>
        <v>Janeiro</v>
      </c>
      <c r="E85" t="str">
        <f ca="1"/>
        <v>Exportação</v>
      </c>
      <c r="F85">
        <f ca="1"/>
        <v>2</v>
      </c>
      <c r="G85">
        <f ca="1"/>
        <v>0</v>
      </c>
      <c r="H85">
        <f ca="1"/>
        <v>2</v>
      </c>
      <c r="I85">
        <f ca="1"/>
        <v>0</v>
      </c>
    </row>
    <row r="86" spans="1:9">
      <c r="A86">
        <f ca="1"/>
        <v>7</v>
      </c>
      <c r="B86">
        <f ca="1"/>
        <v>1</v>
      </c>
      <c r="C86">
        <f ca="1"/>
        <v>2026</v>
      </c>
      <c r="D86" t="str">
        <f ca="1"/>
        <v>Janeiro</v>
      </c>
      <c r="E86" t="str">
        <f ca="1"/>
        <v>Mapeamento de Processos</v>
      </c>
      <c r="F86">
        <f ca="1"/>
        <v>1</v>
      </c>
      <c r="G86">
        <f ca="1"/>
        <v>0</v>
      </c>
      <c r="H86">
        <f ca="1"/>
        <v>1</v>
      </c>
      <c r="I86">
        <f ca="1"/>
        <v>0</v>
      </c>
    </row>
    <row r="87" spans="1:9">
      <c r="A87">
        <f ca="1"/>
        <v>8</v>
      </c>
      <c r="B87">
        <f ca="1"/>
        <v>1</v>
      </c>
      <c r="C87">
        <f ca="1"/>
        <v>2026</v>
      </c>
      <c r="D87" t="str">
        <f ca="1"/>
        <v>Janeiro</v>
      </c>
      <c r="E87" t="str">
        <f ca="1"/>
        <v>Normatização de Processos</v>
      </c>
      <c r="F87">
        <f ca="1"/>
        <v>1</v>
      </c>
      <c r="G87">
        <f ca="1"/>
        <v>1</v>
      </c>
      <c r="H87">
        <f ca="1"/>
        <v>0</v>
      </c>
      <c r="I87">
        <f ca="1"/>
        <v>0</v>
      </c>
    </row>
    <row r="88" spans="1:9">
      <c r="A88">
        <f ca="1"/>
        <v>9</v>
      </c>
      <c r="B88">
        <f ca="1"/>
        <v>1</v>
      </c>
      <c r="C88">
        <f ca="1"/>
        <v>2026</v>
      </c>
      <c r="D88" t="str">
        <f ca="1"/>
        <v>Janeiro</v>
      </c>
      <c r="E88" t="str">
        <f ca="1"/>
        <v>Padronização</v>
      </c>
      <c r="F88">
        <f ca="1"/>
        <v>1</v>
      </c>
      <c r="G88">
        <f ca="1"/>
        <v>0</v>
      </c>
      <c r="H88">
        <f ca="1"/>
        <v>1</v>
      </c>
      <c r="I88">
        <f ca="1"/>
        <v>0</v>
      </c>
    </row>
    <row r="89" spans="1:9">
      <c r="A89">
        <f ca="1"/>
        <v>10</v>
      </c>
      <c r="B89">
        <f ca="1"/>
        <v>1</v>
      </c>
      <c r="C89">
        <f ca="1"/>
        <v>2026</v>
      </c>
      <c r="D89" t="str">
        <f ca="1"/>
        <v>Janeiro</v>
      </c>
      <c r="E89" t="str">
        <f ca="1"/>
        <v>Peças em Geral</v>
      </c>
      <c r="F89">
        <f ca="1"/>
        <v>1</v>
      </c>
      <c r="G89">
        <f ca="1"/>
        <v>1</v>
      </c>
      <c r="H89">
        <f ca="1"/>
        <v>0</v>
      </c>
      <c r="I89">
        <f ca="1"/>
        <v>0</v>
      </c>
    </row>
    <row r="90" spans="1:9">
      <c r="A90">
        <f ca="1"/>
        <v>16</v>
      </c>
      <c r="B90">
        <f ca="1"/>
        <v>2</v>
      </c>
      <c r="C90">
        <f ca="1"/>
        <v>2026</v>
      </c>
      <c r="D90" t="str">
        <f ca="1"/>
        <v>Fevereiro</v>
      </c>
      <c r="E90" t="str">
        <f ca="1"/>
        <v>Exportação</v>
      </c>
      <c r="F90">
        <f ca="1"/>
        <v>1</v>
      </c>
      <c r="G90">
        <f ca="1"/>
        <v>0</v>
      </c>
      <c r="H90">
        <f ca="1"/>
        <v>1</v>
      </c>
      <c r="I90">
        <f ca="1"/>
        <v>0</v>
      </c>
    </row>
    <row r="91" spans="1:9">
      <c r="A91">
        <f ca="1"/>
        <v>17</v>
      </c>
      <c r="B91">
        <f ca="1"/>
        <v>2</v>
      </c>
      <c r="C91">
        <f ca="1"/>
        <v>2026</v>
      </c>
      <c r="D91" t="str">
        <f ca="1"/>
        <v>Fevereiro</v>
      </c>
      <c r="E91" t="str">
        <f ca="1"/>
        <v>Mapeamento de Processos</v>
      </c>
      <c r="F91">
        <f ca="1"/>
        <v>1</v>
      </c>
      <c r="G91">
        <f ca="1"/>
        <v>1</v>
      </c>
      <c r="H91">
        <f ca="1"/>
        <v>0</v>
      </c>
      <c r="I91">
        <f ca="1"/>
        <v>0</v>
      </c>
    </row>
    <row r="92" spans="1:9">
      <c r="A92">
        <f ca="1"/>
        <v>18</v>
      </c>
      <c r="B92">
        <f ca="1"/>
        <v>2</v>
      </c>
      <c r="C92">
        <f ca="1"/>
        <v>2026</v>
      </c>
      <c r="D92" t="str">
        <f ca="1"/>
        <v>Fevereiro</v>
      </c>
      <c r="E92" t="str">
        <f ca="1"/>
        <v>Melhoria Contínua dos Processos</v>
      </c>
      <c r="F92">
        <f ca="1"/>
        <v>1</v>
      </c>
      <c r="G92">
        <f ca="1"/>
        <v>0</v>
      </c>
      <c r="H92">
        <f ca="1"/>
        <v>1</v>
      </c>
      <c r="I92">
        <f ca="1"/>
        <v>0</v>
      </c>
    </row>
    <row r="93" spans="1:9">
      <c r="A93">
        <f ca="1"/>
        <v>25</v>
      </c>
      <c r="B93">
        <f ca="1"/>
        <v>3</v>
      </c>
      <c r="C93">
        <f ca="1"/>
        <v>2026</v>
      </c>
      <c r="D93" t="str">
        <f ca="1"/>
        <v>Março</v>
      </c>
      <c r="E93" t="str">
        <f ca="1"/>
        <v>Normatização de Processos</v>
      </c>
      <c r="F93">
        <f ca="1"/>
        <v>1</v>
      </c>
      <c r="G93">
        <f ca="1"/>
        <v>1</v>
      </c>
      <c r="H93">
        <f ca="1"/>
        <v>0</v>
      </c>
      <c r="I93">
        <f ca="1"/>
        <v>0</v>
      </c>
    </row>
    <row r="94" spans="1:9">
      <c r="A94">
        <f ca="1"/>
        <v>26</v>
      </c>
      <c r="B94">
        <f ca="1"/>
        <v>3</v>
      </c>
      <c r="C94">
        <f ca="1"/>
        <v>2026</v>
      </c>
      <c r="D94" t="str">
        <f ca="1"/>
        <v>Março</v>
      </c>
      <c r="E94" t="str">
        <f ca="1"/>
        <v>Padronização</v>
      </c>
      <c r="F94">
        <f ca="1"/>
        <v>1</v>
      </c>
      <c r="G94">
        <f ca="1"/>
        <v>1</v>
      </c>
      <c r="H94">
        <f ca="1"/>
        <v>0</v>
      </c>
      <c r="I94">
        <f ca="1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A8E8-48AD-482C-AE5E-BB571518ACC7}">
  <dimension ref="A1:M89"/>
  <sheetViews>
    <sheetView workbookViewId="0">
      <selection activeCell="B4" sqref="B4"/>
    </sheetView>
  </sheetViews>
  <sheetFormatPr defaultRowHeight="15"/>
  <cols>
    <col min="1" max="1" width="30.7109375" bestFit="1" customWidth="1"/>
    <col min="2" max="9" width="10.7109375" bestFit="1" customWidth="1"/>
    <col min="10" max="13" width="11.7109375" bestFit="1" customWidth="1"/>
  </cols>
  <sheetData>
    <row r="1" spans="1:13">
      <c r="A1" s="88" t="s">
        <v>1379</v>
      </c>
      <c r="B1" s="89" t="s">
        <v>1382</v>
      </c>
      <c r="C1" s="89" t="s">
        <v>1377</v>
      </c>
      <c r="D1" s="89" t="s">
        <v>1447</v>
      </c>
      <c r="E1" s="89" t="s">
        <v>1448</v>
      </c>
      <c r="F1" s="89" t="s">
        <v>1449</v>
      </c>
      <c r="G1" s="89" t="s">
        <v>1450</v>
      </c>
      <c r="H1" s="89" t="s">
        <v>1451</v>
      </c>
      <c r="I1" s="89" t="s">
        <v>1452</v>
      </c>
      <c r="J1" s="89" t="s">
        <v>1453</v>
      </c>
      <c r="K1" s="89" t="s">
        <v>1454</v>
      </c>
      <c r="L1" s="89" t="s">
        <v>1455</v>
      </c>
      <c r="M1" s="90" t="s">
        <v>1456</v>
      </c>
    </row>
    <row r="2" spans="1:13">
      <c r="A2" t="str">
        <f ca="1">KPIS_PRODUTIVIDADE!A2</f>
        <v>Exportação</v>
      </c>
      <c r="B2" t="str">
        <f ca="1">KPIS_PRODUTIVIDADE!B2</f>
        <v>MAI</v>
      </c>
      <c r="C2">
        <f ca="1">KPIS_PRODUTIVIDADE!C2</f>
        <v>2024</v>
      </c>
      <c r="D2">
        <f ca="1">KPIS_PRODUTIVIDADE!D2</f>
        <v>12.33</v>
      </c>
      <c r="E2">
        <f ca="1">KPIS_PRODUTIVIDADE!E2</f>
        <v>10</v>
      </c>
      <c r="F2">
        <f ca="1">KPIS_PRODUTIVIDADE!F2</f>
        <v>0.33</v>
      </c>
      <c r="G2">
        <f ca="1">KPIS_PRODUTIVIDADE!G2</f>
        <v>2.33</v>
      </c>
      <c r="H2">
        <f ca="1">KPIS_PRODUTIVIDADE!H2</f>
        <v>0.81</v>
      </c>
      <c r="I2">
        <f ca="1">KPIS_PRODUTIVIDADE!I2</f>
        <v>6.55</v>
      </c>
      <c r="J2">
        <f ca="1">KPIS_PRODUTIVIDADE!J2</f>
        <v>6.59</v>
      </c>
      <c r="K2">
        <f ca="1">KPIS_PRODUTIVIDADE!K2</f>
        <v>0.03</v>
      </c>
      <c r="L2">
        <f ca="1">KPIS_PRODUTIVIDADE!L2</f>
        <v>-0.03</v>
      </c>
      <c r="M2">
        <f ca="1">KPIS_PRODUTIVIDADE!M2</f>
        <v>1.01</v>
      </c>
    </row>
    <row r="3" spans="1:13">
      <c r="A3" t="str">
        <f ca="1">KPIS_PRODUTIVIDADE!A3</f>
        <v>Exportação</v>
      </c>
      <c r="B3" t="str">
        <f ca="1">KPIS_PRODUTIVIDADE!B3</f>
        <v>SET</v>
      </c>
      <c r="C3">
        <f ca="1">KPIS_PRODUTIVIDADE!C3</f>
        <v>2024</v>
      </c>
      <c r="D3">
        <f ca="1">KPIS_PRODUTIVIDADE!D3</f>
        <v>2</v>
      </c>
      <c r="E3">
        <f ca="1">KPIS_PRODUTIVIDADE!E3</f>
        <v>2</v>
      </c>
      <c r="F3">
        <f ca="1">KPIS_PRODUTIVIDADE!F3</f>
        <v>0</v>
      </c>
      <c r="G3">
        <f ca="1">KPIS_PRODUTIVIDADE!G3</f>
        <v>0</v>
      </c>
      <c r="H3">
        <f ca="1">KPIS_PRODUTIVIDADE!H3</f>
        <v>1</v>
      </c>
      <c r="I3">
        <f ca="1">KPIS_PRODUTIVIDADE!I3</f>
        <v>6.55</v>
      </c>
      <c r="J3">
        <f ca="1">KPIS_PRODUTIVIDADE!J3</f>
        <v>6.59</v>
      </c>
      <c r="K3">
        <f ca="1">KPIS_PRODUTIVIDADE!K3</f>
        <v>0.03</v>
      </c>
      <c r="L3">
        <f ca="1">KPIS_PRODUTIVIDADE!L3</f>
        <v>-0.03</v>
      </c>
      <c r="M3">
        <f ca="1">KPIS_PRODUTIVIDADE!M3</f>
        <v>1.01</v>
      </c>
    </row>
    <row r="4" spans="1:13">
      <c r="A4" t="str">
        <f ca="1">KPIS_PRODUTIVIDADE!A4</f>
        <v>Exportação</v>
      </c>
      <c r="B4" t="str">
        <f ca="1">KPIS_PRODUTIVIDADE!B4</f>
        <v>OUT</v>
      </c>
      <c r="C4">
        <f ca="1">KPIS_PRODUTIVIDADE!C4</f>
        <v>2024</v>
      </c>
      <c r="D4">
        <f ca="1">KPIS_PRODUTIVIDADE!D4</f>
        <v>2</v>
      </c>
      <c r="E4">
        <f ca="1">KPIS_PRODUTIVIDADE!E4</f>
        <v>2</v>
      </c>
      <c r="F4">
        <f ca="1">KPIS_PRODUTIVIDADE!F4</f>
        <v>0</v>
      </c>
      <c r="G4">
        <f ca="1">KPIS_PRODUTIVIDADE!G4</f>
        <v>0</v>
      </c>
      <c r="H4">
        <f ca="1">KPIS_PRODUTIVIDADE!H4</f>
        <v>1</v>
      </c>
      <c r="I4">
        <f ca="1">KPIS_PRODUTIVIDADE!I4</f>
        <v>6.55</v>
      </c>
      <c r="J4">
        <f ca="1">KPIS_PRODUTIVIDADE!J4</f>
        <v>6.59</v>
      </c>
      <c r="K4">
        <f ca="1">KPIS_PRODUTIVIDADE!K4</f>
        <v>0.03</v>
      </c>
      <c r="L4">
        <f ca="1">KPIS_PRODUTIVIDADE!L4</f>
        <v>-0.03</v>
      </c>
      <c r="M4">
        <f ca="1">KPIS_PRODUTIVIDADE!M4</f>
        <v>1.01</v>
      </c>
    </row>
    <row r="5" spans="1:13">
      <c r="A5" t="str">
        <f ca="1">KPIS_PRODUTIVIDADE!A5</f>
        <v>Exportação</v>
      </c>
      <c r="B5" t="str">
        <f ca="1">KPIS_PRODUTIVIDADE!B5</f>
        <v>NOV</v>
      </c>
      <c r="C5">
        <f ca="1">KPIS_PRODUTIVIDADE!C5</f>
        <v>2024</v>
      </c>
      <c r="D5">
        <f ca="1">KPIS_PRODUTIVIDADE!D5</f>
        <v>3</v>
      </c>
      <c r="E5">
        <f ca="1">KPIS_PRODUTIVIDADE!E5</f>
        <v>3</v>
      </c>
      <c r="F5">
        <f ca="1">KPIS_PRODUTIVIDADE!F5</f>
        <v>0</v>
      </c>
      <c r="G5">
        <f ca="1">KPIS_PRODUTIVIDADE!G5</f>
        <v>0</v>
      </c>
      <c r="H5">
        <f ca="1">KPIS_PRODUTIVIDADE!H5</f>
        <v>1</v>
      </c>
      <c r="I5">
        <f ca="1">KPIS_PRODUTIVIDADE!I5</f>
        <v>6.55</v>
      </c>
      <c r="J5">
        <f ca="1">KPIS_PRODUTIVIDADE!J5</f>
        <v>6.59</v>
      </c>
      <c r="K5">
        <f ca="1">KPIS_PRODUTIVIDADE!K5</f>
        <v>0.03</v>
      </c>
      <c r="L5">
        <f ca="1">KPIS_PRODUTIVIDADE!L5</f>
        <v>-0.03</v>
      </c>
      <c r="M5">
        <f ca="1">KPIS_PRODUTIVIDADE!M5</f>
        <v>1.01</v>
      </c>
    </row>
    <row r="6" spans="1:13">
      <c r="A6" t="str">
        <f ca="1">KPIS_PRODUTIVIDADE!A6</f>
        <v>Exportação</v>
      </c>
      <c r="B6" t="str">
        <f ca="1">KPIS_PRODUTIVIDADE!B6</f>
        <v>JAN</v>
      </c>
      <c r="C6">
        <f ca="1">KPIS_PRODUTIVIDADE!C6</f>
        <v>2025</v>
      </c>
      <c r="D6">
        <f ca="1">KPIS_PRODUTIVIDADE!D6</f>
        <v>4</v>
      </c>
      <c r="E6">
        <f ca="1">KPIS_PRODUTIVIDADE!E6</f>
        <v>4</v>
      </c>
      <c r="F6">
        <f ca="1">KPIS_PRODUTIVIDADE!F6</f>
        <v>0</v>
      </c>
      <c r="G6">
        <f ca="1">KPIS_PRODUTIVIDADE!G6</f>
        <v>0</v>
      </c>
      <c r="H6">
        <f ca="1">KPIS_PRODUTIVIDADE!H6</f>
        <v>1</v>
      </c>
      <c r="I6">
        <f ca="1">KPIS_PRODUTIVIDADE!I6</f>
        <v>6.55</v>
      </c>
      <c r="J6">
        <f ca="1">KPIS_PRODUTIVIDADE!J6</f>
        <v>6.59</v>
      </c>
      <c r="K6">
        <f ca="1">KPIS_PRODUTIVIDADE!K6</f>
        <v>0.03</v>
      </c>
      <c r="L6">
        <f ca="1">KPIS_PRODUTIVIDADE!L6</f>
        <v>-0.03</v>
      </c>
      <c r="M6">
        <f ca="1">KPIS_PRODUTIVIDADE!M6</f>
        <v>1.01</v>
      </c>
    </row>
    <row r="7" spans="1:13">
      <c r="A7" t="str">
        <f ca="1">KPIS_PRODUTIVIDADE!A7</f>
        <v>Exportação</v>
      </c>
      <c r="B7" t="str">
        <f ca="1">KPIS_PRODUTIVIDADE!B7</f>
        <v>FEV</v>
      </c>
      <c r="C7">
        <f ca="1">KPIS_PRODUTIVIDADE!C7</f>
        <v>2025</v>
      </c>
      <c r="D7">
        <f ca="1">KPIS_PRODUTIVIDADE!D7</f>
        <v>5</v>
      </c>
      <c r="E7">
        <f ca="1">KPIS_PRODUTIVIDADE!E7</f>
        <v>6</v>
      </c>
      <c r="F7">
        <f ca="1">KPIS_PRODUTIVIDADE!F7</f>
        <v>0</v>
      </c>
      <c r="G7">
        <f ca="1">KPIS_PRODUTIVIDADE!G7</f>
        <v>-1</v>
      </c>
      <c r="H7">
        <f ca="1">KPIS_PRODUTIVIDADE!H7</f>
        <v>1.2</v>
      </c>
      <c r="I7">
        <f ca="1">KPIS_PRODUTIVIDADE!I7</f>
        <v>6.55</v>
      </c>
      <c r="J7">
        <f ca="1">KPIS_PRODUTIVIDADE!J7</f>
        <v>6.59</v>
      </c>
      <c r="K7">
        <f ca="1">KPIS_PRODUTIVIDADE!K7</f>
        <v>0.03</v>
      </c>
      <c r="L7">
        <f ca="1">KPIS_PRODUTIVIDADE!L7</f>
        <v>-0.03</v>
      </c>
      <c r="M7">
        <f ca="1">KPIS_PRODUTIVIDADE!M7</f>
        <v>1.01</v>
      </c>
    </row>
    <row r="8" spans="1:13">
      <c r="A8" t="str">
        <f ca="1">KPIS_PRODUTIVIDADE!A8</f>
        <v>Exportação</v>
      </c>
      <c r="B8" t="str">
        <f ca="1">KPIS_PRODUTIVIDADE!B8</f>
        <v>MAR</v>
      </c>
      <c r="C8">
        <f ca="1">KPIS_PRODUTIVIDADE!C8</f>
        <v>2025</v>
      </c>
      <c r="D8">
        <f ca="1">KPIS_PRODUTIVIDADE!D8</f>
        <v>2.5</v>
      </c>
      <c r="E8">
        <f ca="1">KPIS_PRODUTIVIDADE!E8</f>
        <v>2.5</v>
      </c>
      <c r="F8">
        <f ca="1">KPIS_PRODUTIVIDADE!F8</f>
        <v>0</v>
      </c>
      <c r="G8">
        <f ca="1">KPIS_PRODUTIVIDADE!G8</f>
        <v>0</v>
      </c>
      <c r="H8">
        <f ca="1">KPIS_PRODUTIVIDADE!H8</f>
        <v>1</v>
      </c>
      <c r="I8">
        <f ca="1">KPIS_PRODUTIVIDADE!I8</f>
        <v>6.55</v>
      </c>
      <c r="J8">
        <f ca="1">KPIS_PRODUTIVIDADE!J8</f>
        <v>6.59</v>
      </c>
      <c r="K8">
        <f ca="1">KPIS_PRODUTIVIDADE!K8</f>
        <v>0.03</v>
      </c>
      <c r="L8">
        <f ca="1">KPIS_PRODUTIVIDADE!L8</f>
        <v>-0.03</v>
      </c>
      <c r="M8">
        <f ca="1">KPIS_PRODUTIVIDADE!M8</f>
        <v>1.01</v>
      </c>
    </row>
    <row r="9" spans="1:13">
      <c r="A9" t="str">
        <f ca="1">KPIS_PRODUTIVIDADE!A9</f>
        <v>Exportação</v>
      </c>
      <c r="B9" t="str">
        <f ca="1">KPIS_PRODUTIVIDADE!B9</f>
        <v>MAI</v>
      </c>
      <c r="C9">
        <f ca="1">KPIS_PRODUTIVIDADE!C9</f>
        <v>2025</v>
      </c>
      <c r="D9">
        <f ca="1">KPIS_PRODUTIVIDADE!D9</f>
        <v>11</v>
      </c>
      <c r="E9">
        <f ca="1">KPIS_PRODUTIVIDADE!E9</f>
        <v>12</v>
      </c>
      <c r="F9">
        <f ca="1">KPIS_PRODUTIVIDADE!F9</f>
        <v>0</v>
      </c>
      <c r="G9">
        <f ca="1">KPIS_PRODUTIVIDADE!G9</f>
        <v>-1</v>
      </c>
      <c r="H9">
        <f ca="1">KPIS_PRODUTIVIDADE!H9</f>
        <v>1.0900000000000001</v>
      </c>
      <c r="I9">
        <f ca="1">KPIS_PRODUTIVIDADE!I9</f>
        <v>6.55</v>
      </c>
      <c r="J9">
        <f ca="1">KPIS_PRODUTIVIDADE!J9</f>
        <v>6.59</v>
      </c>
      <c r="K9">
        <f ca="1">KPIS_PRODUTIVIDADE!K9</f>
        <v>0.03</v>
      </c>
      <c r="L9">
        <f ca="1">KPIS_PRODUTIVIDADE!L9</f>
        <v>-0.03</v>
      </c>
      <c r="M9">
        <f ca="1">KPIS_PRODUTIVIDADE!M9</f>
        <v>1.01</v>
      </c>
    </row>
    <row r="10" spans="1:13">
      <c r="A10" t="str">
        <f ca="1">KPIS_PRODUTIVIDADE!A10</f>
        <v>Exportação</v>
      </c>
      <c r="B10" t="str">
        <f ca="1">KPIS_PRODUTIVIDADE!B10</f>
        <v>JUN</v>
      </c>
      <c r="C10">
        <f ca="1">KPIS_PRODUTIVIDADE!C10</f>
        <v>2025</v>
      </c>
      <c r="D10">
        <f ca="1">KPIS_PRODUTIVIDADE!D10</f>
        <v>32</v>
      </c>
      <c r="E10">
        <f ca="1">KPIS_PRODUTIVIDADE!E10</f>
        <v>33</v>
      </c>
      <c r="F10">
        <f ca="1">KPIS_PRODUTIVIDADE!F10</f>
        <v>0</v>
      </c>
      <c r="G10">
        <f ca="1">KPIS_PRODUTIVIDADE!G10</f>
        <v>-1</v>
      </c>
      <c r="H10">
        <f ca="1">KPIS_PRODUTIVIDADE!H10</f>
        <v>1.03</v>
      </c>
      <c r="I10">
        <f ca="1">KPIS_PRODUTIVIDADE!I10</f>
        <v>6.55</v>
      </c>
      <c r="J10">
        <f ca="1">KPIS_PRODUTIVIDADE!J10</f>
        <v>6.59</v>
      </c>
      <c r="K10">
        <f ca="1">KPIS_PRODUTIVIDADE!K10</f>
        <v>0.03</v>
      </c>
      <c r="L10">
        <f ca="1">KPIS_PRODUTIVIDADE!L10</f>
        <v>-0.03</v>
      </c>
      <c r="M10">
        <f ca="1">KPIS_PRODUTIVIDADE!M10</f>
        <v>1.01</v>
      </c>
    </row>
    <row r="11" spans="1:13">
      <c r="A11" t="str">
        <f ca="1">KPIS_PRODUTIVIDADE!A11</f>
        <v>Exportação</v>
      </c>
      <c r="B11" t="str">
        <f ca="1">KPIS_PRODUTIVIDADE!B11</f>
        <v>JUL</v>
      </c>
      <c r="C11">
        <f ca="1">KPIS_PRODUTIVIDADE!C11</f>
        <v>2025</v>
      </c>
      <c r="D11">
        <f ca="1">KPIS_PRODUTIVIDADE!D11</f>
        <v>14</v>
      </c>
      <c r="E11">
        <f ca="1">KPIS_PRODUTIVIDADE!E11</f>
        <v>14</v>
      </c>
      <c r="F11">
        <f ca="1">KPIS_PRODUTIVIDADE!F11</f>
        <v>0</v>
      </c>
      <c r="G11">
        <f ca="1">KPIS_PRODUTIVIDADE!G11</f>
        <v>0</v>
      </c>
      <c r="H11">
        <f ca="1">KPIS_PRODUTIVIDADE!H11</f>
        <v>1</v>
      </c>
      <c r="I11">
        <f ca="1">KPIS_PRODUTIVIDADE!I11</f>
        <v>6.55</v>
      </c>
      <c r="J11">
        <f ca="1">KPIS_PRODUTIVIDADE!J11</f>
        <v>6.59</v>
      </c>
      <c r="K11">
        <f ca="1">KPIS_PRODUTIVIDADE!K11</f>
        <v>0.03</v>
      </c>
      <c r="L11">
        <f ca="1">KPIS_PRODUTIVIDADE!L11</f>
        <v>-0.03</v>
      </c>
      <c r="M11">
        <f ca="1">KPIS_PRODUTIVIDADE!M11</f>
        <v>1.01</v>
      </c>
    </row>
    <row r="12" spans="1:13">
      <c r="A12" t="str">
        <f ca="1">KPIS_PRODUTIVIDADE!A12</f>
        <v>Exportação</v>
      </c>
      <c r="B12" t="str">
        <f ca="1">KPIS_PRODUTIVIDADE!B12</f>
        <v>AGO</v>
      </c>
      <c r="C12">
        <f ca="1">KPIS_PRODUTIVIDADE!C12</f>
        <v>2025</v>
      </c>
      <c r="D12">
        <f ca="1">KPIS_PRODUTIVIDADE!D12</f>
        <v>3</v>
      </c>
      <c r="E12">
        <f ca="1">KPIS_PRODUTIVIDADE!E12</f>
        <v>3</v>
      </c>
      <c r="F12">
        <f ca="1">KPIS_PRODUTIVIDADE!F12</f>
        <v>0</v>
      </c>
      <c r="G12">
        <f ca="1">KPIS_PRODUTIVIDADE!G12</f>
        <v>0</v>
      </c>
      <c r="H12">
        <f ca="1">KPIS_PRODUTIVIDADE!H12</f>
        <v>1</v>
      </c>
      <c r="I12">
        <f ca="1">KPIS_PRODUTIVIDADE!I12</f>
        <v>6.55</v>
      </c>
      <c r="J12">
        <f ca="1">KPIS_PRODUTIVIDADE!J12</f>
        <v>6.59</v>
      </c>
      <c r="K12">
        <f ca="1">KPIS_PRODUTIVIDADE!K12</f>
        <v>0.03</v>
      </c>
      <c r="L12">
        <f ca="1">KPIS_PRODUTIVIDADE!L12</f>
        <v>-0.03</v>
      </c>
      <c r="M12">
        <f ca="1">KPIS_PRODUTIVIDADE!M12</f>
        <v>1.01</v>
      </c>
    </row>
    <row r="13" spans="1:13">
      <c r="A13" t="str">
        <f ca="1">KPIS_PRODUTIVIDADE!A13</f>
        <v>Exportação</v>
      </c>
      <c r="B13" t="str">
        <f ca="1">KPIS_PRODUTIVIDADE!B13</f>
        <v>SET</v>
      </c>
      <c r="C13">
        <f ca="1">KPIS_PRODUTIVIDADE!C13</f>
        <v>2025</v>
      </c>
      <c r="D13">
        <f ca="1">KPIS_PRODUTIVIDADE!D13</f>
        <v>4</v>
      </c>
      <c r="E13">
        <f ca="1">KPIS_PRODUTIVIDADE!E13</f>
        <v>4</v>
      </c>
      <c r="F13">
        <f ca="1">KPIS_PRODUTIVIDADE!F13</f>
        <v>0</v>
      </c>
      <c r="G13">
        <f ca="1">KPIS_PRODUTIVIDADE!G13</f>
        <v>0</v>
      </c>
      <c r="H13">
        <f ca="1">KPIS_PRODUTIVIDADE!H13</f>
        <v>1</v>
      </c>
      <c r="I13">
        <f ca="1">KPIS_PRODUTIVIDADE!I13</f>
        <v>6.55</v>
      </c>
      <c r="J13">
        <f ca="1">KPIS_PRODUTIVIDADE!J13</f>
        <v>6.59</v>
      </c>
      <c r="K13">
        <f ca="1">KPIS_PRODUTIVIDADE!K13</f>
        <v>0.03</v>
      </c>
      <c r="L13">
        <f ca="1">KPIS_PRODUTIVIDADE!L13</f>
        <v>-0.03</v>
      </c>
      <c r="M13">
        <f ca="1">KPIS_PRODUTIVIDADE!M13</f>
        <v>1.01</v>
      </c>
    </row>
    <row r="14" spans="1:13">
      <c r="A14" t="str">
        <f ca="1">KPIS_PRODUTIVIDADE!A14</f>
        <v>Exportação</v>
      </c>
      <c r="B14" t="str">
        <f ca="1">KPIS_PRODUTIVIDADE!B14</f>
        <v>OUT</v>
      </c>
      <c r="C14">
        <f ca="1">KPIS_PRODUTIVIDADE!C14</f>
        <v>2025</v>
      </c>
      <c r="D14">
        <f ca="1">KPIS_PRODUTIVIDADE!D14</f>
        <v>3</v>
      </c>
      <c r="E14">
        <f ca="1">KPIS_PRODUTIVIDADE!E14</f>
        <v>4</v>
      </c>
      <c r="F14">
        <f ca="1">KPIS_PRODUTIVIDADE!F14</f>
        <v>0</v>
      </c>
      <c r="G14">
        <f ca="1">KPIS_PRODUTIVIDADE!G14</f>
        <v>-1</v>
      </c>
      <c r="H14">
        <f ca="1">KPIS_PRODUTIVIDADE!H14</f>
        <v>1.33</v>
      </c>
      <c r="I14">
        <f ca="1">KPIS_PRODUTIVIDADE!I14</f>
        <v>6.55</v>
      </c>
      <c r="J14">
        <f ca="1">KPIS_PRODUTIVIDADE!J14</f>
        <v>6.59</v>
      </c>
      <c r="K14">
        <f ca="1">KPIS_PRODUTIVIDADE!K14</f>
        <v>0.03</v>
      </c>
      <c r="L14">
        <f ca="1">KPIS_PRODUTIVIDADE!L14</f>
        <v>-0.03</v>
      </c>
      <c r="M14">
        <f ca="1">KPIS_PRODUTIVIDADE!M14</f>
        <v>1.01</v>
      </c>
    </row>
    <row r="15" spans="1:13">
      <c r="A15" t="str">
        <f ca="1">KPIS_PRODUTIVIDADE!A15</f>
        <v>Exportação</v>
      </c>
      <c r="B15" t="str">
        <f ca="1">KPIS_PRODUTIVIDADE!B15</f>
        <v>NOV</v>
      </c>
      <c r="C15">
        <f ca="1">KPIS_PRODUTIVIDADE!C15</f>
        <v>2025</v>
      </c>
      <c r="D15">
        <f ca="1">KPIS_PRODUTIVIDADE!D15</f>
        <v>2.5</v>
      </c>
      <c r="E15">
        <f ca="1">KPIS_PRODUTIVIDADE!E15</f>
        <v>2.5</v>
      </c>
      <c r="F15">
        <f ca="1">KPIS_PRODUTIVIDADE!F15</f>
        <v>0</v>
      </c>
      <c r="G15">
        <f ca="1">KPIS_PRODUTIVIDADE!G15</f>
        <v>0</v>
      </c>
      <c r="H15">
        <f ca="1">KPIS_PRODUTIVIDADE!H15</f>
        <v>1</v>
      </c>
      <c r="I15">
        <f ca="1">KPIS_PRODUTIVIDADE!I15</f>
        <v>6.55</v>
      </c>
      <c r="J15">
        <f ca="1">KPIS_PRODUTIVIDADE!J15</f>
        <v>6.59</v>
      </c>
      <c r="K15">
        <f ca="1">KPIS_PRODUTIVIDADE!K15</f>
        <v>0.03</v>
      </c>
      <c r="L15">
        <f ca="1">KPIS_PRODUTIVIDADE!L15</f>
        <v>-0.03</v>
      </c>
      <c r="M15">
        <f ca="1">KPIS_PRODUTIVIDADE!M15</f>
        <v>1.01</v>
      </c>
    </row>
    <row r="16" spans="1:13">
      <c r="A16" t="str">
        <f ca="1">KPIS_PRODUTIVIDADE!A16</f>
        <v>Exportação</v>
      </c>
      <c r="B16" t="str">
        <f ca="1">KPIS_PRODUTIVIDADE!B16</f>
        <v>DEZ</v>
      </c>
      <c r="C16">
        <f ca="1">KPIS_PRODUTIVIDADE!C16</f>
        <v>2025</v>
      </c>
      <c r="D16">
        <f ca="1">KPIS_PRODUTIVIDADE!D16</f>
        <v>2</v>
      </c>
      <c r="E16">
        <f ca="1">KPIS_PRODUTIVIDADE!E16</f>
        <v>2</v>
      </c>
      <c r="F16">
        <f ca="1">KPIS_PRODUTIVIDADE!F16</f>
        <v>0</v>
      </c>
      <c r="G16">
        <f ca="1">KPIS_PRODUTIVIDADE!G16</f>
        <v>0</v>
      </c>
      <c r="H16">
        <f ca="1">KPIS_PRODUTIVIDADE!H16</f>
        <v>1</v>
      </c>
      <c r="I16">
        <f ca="1">KPIS_PRODUTIVIDADE!I16</f>
        <v>6.55</v>
      </c>
      <c r="J16">
        <f ca="1">KPIS_PRODUTIVIDADE!J16</f>
        <v>6.59</v>
      </c>
      <c r="K16">
        <f ca="1">KPIS_PRODUTIVIDADE!K16</f>
        <v>0.03</v>
      </c>
      <c r="L16">
        <f ca="1">KPIS_PRODUTIVIDADE!L16</f>
        <v>-0.03</v>
      </c>
      <c r="M16">
        <f ca="1">KPIS_PRODUTIVIDADE!M16</f>
        <v>1.01</v>
      </c>
    </row>
    <row r="17" spans="1:13">
      <c r="A17" t="str">
        <f ca="1">KPIS_PRODUTIVIDADE!A17</f>
        <v>Exportação</v>
      </c>
      <c r="B17" t="str">
        <f ca="1">KPIS_PRODUTIVIDADE!B17</f>
        <v>JAN</v>
      </c>
      <c r="C17">
        <f ca="1">KPIS_PRODUTIVIDADE!C17</f>
        <v>2026</v>
      </c>
      <c r="D17">
        <f ca="1">KPIS_PRODUTIVIDADE!D17</f>
        <v>8</v>
      </c>
      <c r="E17">
        <f ca="1">KPIS_PRODUTIVIDADE!E17</f>
        <v>8</v>
      </c>
      <c r="F17">
        <f ca="1">KPIS_PRODUTIVIDADE!F17</f>
        <v>0</v>
      </c>
      <c r="G17">
        <f ca="1">KPIS_PRODUTIVIDADE!G17</f>
        <v>0</v>
      </c>
      <c r="H17">
        <f ca="1">KPIS_PRODUTIVIDADE!H17</f>
        <v>1</v>
      </c>
      <c r="I17">
        <f ca="1">KPIS_PRODUTIVIDADE!I17</f>
        <v>6.55</v>
      </c>
      <c r="J17">
        <f ca="1">KPIS_PRODUTIVIDADE!J17</f>
        <v>6.59</v>
      </c>
      <c r="K17">
        <f ca="1">KPIS_PRODUTIVIDADE!K17</f>
        <v>0.03</v>
      </c>
      <c r="L17">
        <f ca="1">KPIS_PRODUTIVIDADE!L17</f>
        <v>-0.03</v>
      </c>
      <c r="M17">
        <f ca="1">KPIS_PRODUTIVIDADE!M17</f>
        <v>1.01</v>
      </c>
    </row>
    <row r="18" spans="1:13">
      <c r="A18" t="str">
        <f ca="1">KPIS_PRODUTIVIDADE!A18</f>
        <v>Exportação</v>
      </c>
      <c r="B18" t="str">
        <f ca="1">KPIS_PRODUTIVIDADE!B18</f>
        <v>FEV</v>
      </c>
      <c r="C18">
        <f ca="1">KPIS_PRODUTIVIDADE!C18</f>
        <v>2026</v>
      </c>
      <c r="D18">
        <f ca="1">KPIS_PRODUTIVIDADE!D18</f>
        <v>4.5</v>
      </c>
      <c r="E18">
        <f ca="1">KPIS_PRODUTIVIDADE!E18</f>
        <v>4.5</v>
      </c>
      <c r="F18">
        <f ca="1">KPIS_PRODUTIVIDADE!F18</f>
        <v>0</v>
      </c>
      <c r="G18">
        <f ca="1">KPIS_PRODUTIVIDADE!G18</f>
        <v>0</v>
      </c>
      <c r="H18">
        <f ca="1">KPIS_PRODUTIVIDADE!H18</f>
        <v>1</v>
      </c>
      <c r="I18">
        <f ca="1">KPIS_PRODUTIVIDADE!I18</f>
        <v>6.55</v>
      </c>
      <c r="J18">
        <f ca="1">KPIS_PRODUTIVIDADE!J18</f>
        <v>6.59</v>
      </c>
      <c r="K18">
        <f ca="1">KPIS_PRODUTIVIDADE!K18</f>
        <v>0.03</v>
      </c>
      <c r="L18">
        <f ca="1">KPIS_PRODUTIVIDADE!L18</f>
        <v>-0.03</v>
      </c>
      <c r="M18">
        <f ca="1">KPIS_PRODUTIVIDADE!M18</f>
        <v>1.01</v>
      </c>
    </row>
    <row r="19" spans="1:13">
      <c r="A19" t="str">
        <f ca="1">KPIS_PRODUTIVIDADE!A19</f>
        <v>Layout</v>
      </c>
      <c r="B19" t="str">
        <f ca="1">KPIS_PRODUTIVIDADE!B19</f>
        <v>JAN</v>
      </c>
      <c r="C19">
        <f ca="1">KPIS_PRODUTIVIDADE!C19</f>
        <v>2025</v>
      </c>
      <c r="D19">
        <f ca="1">KPIS_PRODUTIVIDADE!D19</f>
        <v>9</v>
      </c>
      <c r="E19">
        <f ca="1">KPIS_PRODUTIVIDADE!E19</f>
        <v>7</v>
      </c>
      <c r="F19">
        <f ca="1">KPIS_PRODUTIVIDADE!F19</f>
        <v>1</v>
      </c>
      <c r="G19">
        <f ca="1">KPIS_PRODUTIVIDADE!G19</f>
        <v>2</v>
      </c>
      <c r="H19">
        <f ca="1">KPIS_PRODUTIVIDADE!H19</f>
        <v>0.78</v>
      </c>
      <c r="I19">
        <f ca="1">KPIS_PRODUTIVIDADE!I19</f>
        <v>9</v>
      </c>
      <c r="J19">
        <f ca="1">KPIS_PRODUTIVIDADE!J19</f>
        <v>7</v>
      </c>
      <c r="K19">
        <f ca="1">KPIS_PRODUTIVIDADE!K19</f>
        <v>1</v>
      </c>
      <c r="L19">
        <f ca="1">KPIS_PRODUTIVIDADE!L19</f>
        <v>2</v>
      </c>
      <c r="M19">
        <f ca="1">KPIS_PRODUTIVIDADE!M19</f>
        <v>0.78</v>
      </c>
    </row>
    <row r="20" spans="1:13">
      <c r="A20" t="str">
        <f ca="1">KPIS_PRODUTIVIDADE!A20</f>
        <v>Mapeamento de Processos</v>
      </c>
      <c r="B20" t="str">
        <f ca="1">KPIS_PRODUTIVIDADE!B20</f>
        <v>JUL</v>
      </c>
      <c r="C20">
        <f ca="1">KPIS_PRODUTIVIDADE!C20</f>
        <v>2025</v>
      </c>
      <c r="D20">
        <f ca="1">KPIS_PRODUTIVIDADE!D20</f>
        <v>7</v>
      </c>
      <c r="E20">
        <f ca="1">KPIS_PRODUTIVIDADE!E20</f>
        <v>7.5</v>
      </c>
      <c r="F20">
        <f ca="1">KPIS_PRODUTIVIDADE!F20</f>
        <v>0.5</v>
      </c>
      <c r="G20">
        <f ca="1">KPIS_PRODUTIVIDADE!G20</f>
        <v>-0.5</v>
      </c>
      <c r="H20">
        <f ca="1">KPIS_PRODUTIVIDADE!H20</f>
        <v>1.07</v>
      </c>
      <c r="I20">
        <f ca="1">KPIS_PRODUTIVIDADE!I20</f>
        <v>4.82</v>
      </c>
      <c r="J20">
        <f ca="1">KPIS_PRODUTIVIDADE!J20</f>
        <v>4.2699999999999996</v>
      </c>
      <c r="K20">
        <f ca="1">KPIS_PRODUTIVIDADE!K20</f>
        <v>0.36</v>
      </c>
      <c r="L20">
        <f ca="1">KPIS_PRODUTIVIDADE!L20</f>
        <v>0.55000000000000004</v>
      </c>
      <c r="M20">
        <f ca="1">KPIS_PRODUTIVIDADE!M20</f>
        <v>0.89</v>
      </c>
    </row>
    <row r="21" spans="1:13">
      <c r="A21" t="str">
        <f ca="1">KPIS_PRODUTIVIDADE!A21</f>
        <v>Mapeamento de Processos</v>
      </c>
      <c r="B21" t="str">
        <f ca="1">KPIS_PRODUTIVIDADE!B21</f>
        <v>AGO</v>
      </c>
      <c r="C21">
        <f ca="1">KPIS_PRODUTIVIDADE!C21</f>
        <v>2025</v>
      </c>
      <c r="D21">
        <f ca="1">KPIS_PRODUTIVIDADE!D21</f>
        <v>4</v>
      </c>
      <c r="E21">
        <f ca="1">KPIS_PRODUTIVIDADE!E21</f>
        <v>3.5</v>
      </c>
      <c r="F21">
        <f ca="1">KPIS_PRODUTIVIDADE!F21</f>
        <v>0.5</v>
      </c>
      <c r="G21">
        <f ca="1">KPIS_PRODUTIVIDADE!G21</f>
        <v>0.5</v>
      </c>
      <c r="H21">
        <f ca="1">KPIS_PRODUTIVIDADE!H21</f>
        <v>0.88</v>
      </c>
      <c r="I21">
        <f ca="1">KPIS_PRODUTIVIDADE!I21</f>
        <v>4.82</v>
      </c>
      <c r="J21">
        <f ca="1">KPIS_PRODUTIVIDADE!J21</f>
        <v>4.2699999999999996</v>
      </c>
      <c r="K21">
        <f ca="1">KPIS_PRODUTIVIDADE!K21</f>
        <v>0.36</v>
      </c>
      <c r="L21">
        <f ca="1">KPIS_PRODUTIVIDADE!L21</f>
        <v>0.55000000000000004</v>
      </c>
      <c r="M21">
        <f ca="1">KPIS_PRODUTIVIDADE!M21</f>
        <v>0.89</v>
      </c>
    </row>
    <row r="22" spans="1:13">
      <c r="A22" t="str">
        <f ca="1">KPIS_PRODUTIVIDADE!A22</f>
        <v>Mapeamento de Processos</v>
      </c>
      <c r="B22" t="str">
        <f ca="1">KPIS_PRODUTIVIDADE!B22</f>
        <v>SET</v>
      </c>
      <c r="C22">
        <f ca="1">KPIS_PRODUTIVIDADE!C22</f>
        <v>2025</v>
      </c>
      <c r="D22">
        <f ca="1">KPIS_PRODUTIVIDADE!D22</f>
        <v>7</v>
      </c>
      <c r="E22">
        <f ca="1">KPIS_PRODUTIVIDADE!E22</f>
        <v>8</v>
      </c>
      <c r="F22">
        <f ca="1">KPIS_PRODUTIVIDADE!F22</f>
        <v>0</v>
      </c>
      <c r="G22">
        <f ca="1">KPIS_PRODUTIVIDADE!G22</f>
        <v>-1</v>
      </c>
      <c r="H22">
        <f ca="1">KPIS_PRODUTIVIDADE!H22</f>
        <v>1.1399999999999999</v>
      </c>
      <c r="I22">
        <f ca="1">KPIS_PRODUTIVIDADE!I22</f>
        <v>4.82</v>
      </c>
      <c r="J22">
        <f ca="1">KPIS_PRODUTIVIDADE!J22</f>
        <v>4.2699999999999996</v>
      </c>
      <c r="K22">
        <f ca="1">KPIS_PRODUTIVIDADE!K22</f>
        <v>0.36</v>
      </c>
      <c r="L22">
        <f ca="1">KPIS_PRODUTIVIDADE!L22</f>
        <v>0.55000000000000004</v>
      </c>
      <c r="M22">
        <f ca="1">KPIS_PRODUTIVIDADE!M22</f>
        <v>0.89</v>
      </c>
    </row>
    <row r="23" spans="1:13">
      <c r="A23" t="str">
        <f ca="1">KPIS_PRODUTIVIDADE!A23</f>
        <v>Mapeamento de Processos</v>
      </c>
      <c r="B23" t="str">
        <f ca="1">KPIS_PRODUTIVIDADE!B23</f>
        <v>OUT</v>
      </c>
      <c r="C23">
        <f ca="1">KPIS_PRODUTIVIDADE!C23</f>
        <v>2025</v>
      </c>
      <c r="D23">
        <f ca="1">KPIS_PRODUTIVIDADE!D23</f>
        <v>3</v>
      </c>
      <c r="E23">
        <f ca="1">KPIS_PRODUTIVIDADE!E23</f>
        <v>2.5</v>
      </c>
      <c r="F23">
        <f ca="1">KPIS_PRODUTIVIDADE!F23</f>
        <v>0.5</v>
      </c>
      <c r="G23">
        <f ca="1">KPIS_PRODUTIVIDADE!G23</f>
        <v>0.5</v>
      </c>
      <c r="H23">
        <f ca="1">KPIS_PRODUTIVIDADE!H23</f>
        <v>0.83</v>
      </c>
      <c r="I23">
        <f ca="1">KPIS_PRODUTIVIDADE!I23</f>
        <v>4.82</v>
      </c>
      <c r="J23">
        <f ca="1">KPIS_PRODUTIVIDADE!J23</f>
        <v>4.2699999999999996</v>
      </c>
      <c r="K23">
        <f ca="1">KPIS_PRODUTIVIDADE!K23</f>
        <v>0.36</v>
      </c>
      <c r="L23">
        <f ca="1">KPIS_PRODUTIVIDADE!L23</f>
        <v>0.55000000000000004</v>
      </c>
      <c r="M23">
        <f ca="1">KPIS_PRODUTIVIDADE!M23</f>
        <v>0.89</v>
      </c>
    </row>
    <row r="24" spans="1:13">
      <c r="A24" t="str">
        <f ca="1">KPIS_PRODUTIVIDADE!A24</f>
        <v>Mapeamento de Processos</v>
      </c>
      <c r="B24" t="str">
        <f ca="1">KPIS_PRODUTIVIDADE!B24</f>
        <v>NOV</v>
      </c>
      <c r="C24">
        <f ca="1">KPIS_PRODUTIVIDADE!C24</f>
        <v>2025</v>
      </c>
      <c r="D24">
        <f ca="1">KPIS_PRODUTIVIDADE!D24</f>
        <v>5</v>
      </c>
      <c r="E24">
        <f ca="1">KPIS_PRODUTIVIDADE!E24</f>
        <v>5</v>
      </c>
      <c r="F24">
        <f ca="1">KPIS_PRODUTIVIDADE!F24</f>
        <v>0</v>
      </c>
      <c r="G24">
        <f ca="1">KPIS_PRODUTIVIDADE!G24</f>
        <v>0</v>
      </c>
      <c r="H24">
        <f ca="1">KPIS_PRODUTIVIDADE!H24</f>
        <v>1</v>
      </c>
      <c r="I24">
        <f ca="1">KPIS_PRODUTIVIDADE!I24</f>
        <v>4.82</v>
      </c>
      <c r="J24">
        <f ca="1">KPIS_PRODUTIVIDADE!J24</f>
        <v>4.2699999999999996</v>
      </c>
      <c r="K24">
        <f ca="1">KPIS_PRODUTIVIDADE!K24</f>
        <v>0.36</v>
      </c>
      <c r="L24">
        <f ca="1">KPIS_PRODUTIVIDADE!L24</f>
        <v>0.55000000000000004</v>
      </c>
      <c r="M24">
        <f ca="1">KPIS_PRODUTIVIDADE!M24</f>
        <v>0.89</v>
      </c>
    </row>
    <row r="25" spans="1:13">
      <c r="A25" t="str">
        <f ca="1">KPIS_PRODUTIVIDADE!A25</f>
        <v>Mapeamento de Processos</v>
      </c>
      <c r="B25" t="str">
        <f ca="1">KPIS_PRODUTIVIDADE!B25</f>
        <v>DEZ</v>
      </c>
      <c r="C25">
        <f ca="1">KPIS_PRODUTIVIDADE!C25</f>
        <v>2025</v>
      </c>
      <c r="D25">
        <f ca="1">KPIS_PRODUTIVIDADE!D25</f>
        <v>2</v>
      </c>
      <c r="E25">
        <f ca="1">KPIS_PRODUTIVIDADE!E25</f>
        <v>2</v>
      </c>
      <c r="F25">
        <f ca="1">KPIS_PRODUTIVIDADE!F25</f>
        <v>0</v>
      </c>
      <c r="G25">
        <f ca="1">KPIS_PRODUTIVIDADE!G25</f>
        <v>0</v>
      </c>
      <c r="H25">
        <f ca="1">KPIS_PRODUTIVIDADE!H25</f>
        <v>1</v>
      </c>
      <c r="I25">
        <f ca="1">KPIS_PRODUTIVIDADE!I25</f>
        <v>4.82</v>
      </c>
      <c r="J25">
        <f ca="1">KPIS_PRODUTIVIDADE!J25</f>
        <v>4.2699999999999996</v>
      </c>
      <c r="K25">
        <f ca="1">KPIS_PRODUTIVIDADE!K25</f>
        <v>0.36</v>
      </c>
      <c r="L25">
        <f ca="1">KPIS_PRODUTIVIDADE!L25</f>
        <v>0.55000000000000004</v>
      </c>
      <c r="M25">
        <f ca="1">KPIS_PRODUTIVIDADE!M25</f>
        <v>0.89</v>
      </c>
    </row>
    <row r="26" spans="1:13">
      <c r="A26" t="str">
        <f ca="1">KPIS_PRODUTIVIDADE!A26</f>
        <v>Mapeamento de Processos</v>
      </c>
      <c r="B26" t="str">
        <f ca="1">KPIS_PRODUTIVIDADE!B26</f>
        <v>JAN</v>
      </c>
      <c r="C26">
        <f ca="1">KPIS_PRODUTIVIDADE!C26</f>
        <v>2026</v>
      </c>
      <c r="D26">
        <f ca="1">KPIS_PRODUTIVIDADE!D26</f>
        <v>1</v>
      </c>
      <c r="E26">
        <f ca="1">KPIS_PRODUTIVIDADE!E26</f>
        <v>1</v>
      </c>
      <c r="F26">
        <f ca="1">KPIS_PRODUTIVIDADE!F26</f>
        <v>0</v>
      </c>
      <c r="G26">
        <f ca="1">KPIS_PRODUTIVIDADE!G26</f>
        <v>0</v>
      </c>
      <c r="H26">
        <f ca="1">KPIS_PRODUTIVIDADE!H26</f>
        <v>1</v>
      </c>
      <c r="I26">
        <f ca="1">KPIS_PRODUTIVIDADE!I26</f>
        <v>4.82</v>
      </c>
      <c r="J26">
        <f ca="1">KPIS_PRODUTIVIDADE!J26</f>
        <v>4.2699999999999996</v>
      </c>
      <c r="K26">
        <f ca="1">KPIS_PRODUTIVIDADE!K26</f>
        <v>0.36</v>
      </c>
      <c r="L26">
        <f ca="1">KPIS_PRODUTIVIDADE!L26</f>
        <v>0.55000000000000004</v>
      </c>
      <c r="M26">
        <f ca="1">KPIS_PRODUTIVIDADE!M26</f>
        <v>0.89</v>
      </c>
    </row>
    <row r="27" spans="1:13">
      <c r="A27" t="str">
        <f ca="1">KPIS_PRODUTIVIDADE!A27</f>
        <v>Mapeamento de Processos</v>
      </c>
      <c r="B27" t="str">
        <f ca="1">KPIS_PRODUTIVIDADE!B27</f>
        <v>FEV</v>
      </c>
      <c r="C27">
        <f ca="1">KPIS_PRODUTIVIDADE!C27</f>
        <v>2026</v>
      </c>
      <c r="D27">
        <f ca="1">KPIS_PRODUTIVIDADE!D27</f>
        <v>10</v>
      </c>
      <c r="E27">
        <f ca="1">KPIS_PRODUTIVIDADE!E27</f>
        <v>4</v>
      </c>
      <c r="F27">
        <f ca="1">KPIS_PRODUTIVIDADE!F27</f>
        <v>1</v>
      </c>
      <c r="G27">
        <f ca="1">KPIS_PRODUTIVIDADE!G27</f>
        <v>6</v>
      </c>
      <c r="H27">
        <f ca="1">KPIS_PRODUTIVIDADE!H27</f>
        <v>0.4</v>
      </c>
      <c r="I27">
        <f ca="1">KPIS_PRODUTIVIDADE!I27</f>
        <v>4.82</v>
      </c>
      <c r="J27">
        <f ca="1">KPIS_PRODUTIVIDADE!J27</f>
        <v>4.2699999999999996</v>
      </c>
      <c r="K27">
        <f ca="1">KPIS_PRODUTIVIDADE!K27</f>
        <v>0.36</v>
      </c>
      <c r="L27">
        <f ca="1">KPIS_PRODUTIVIDADE!L27</f>
        <v>0.55000000000000004</v>
      </c>
      <c r="M27">
        <f ca="1">KPIS_PRODUTIVIDADE!M27</f>
        <v>0.89</v>
      </c>
    </row>
    <row r="28" spans="1:13">
      <c r="A28" t="str">
        <f ca="1">KPIS_PRODUTIVIDADE!A28</f>
        <v>Melhoria Contínua dos Processos</v>
      </c>
      <c r="B28" t="str">
        <f ca="1">KPIS_PRODUTIVIDADE!B28</f>
        <v>ABR</v>
      </c>
      <c r="C28">
        <f ca="1">KPIS_PRODUTIVIDADE!C28</f>
        <v>2024</v>
      </c>
      <c r="D28">
        <f ca="1">KPIS_PRODUTIVIDADE!D28</f>
        <v>1</v>
      </c>
      <c r="E28">
        <f ca="1">KPIS_PRODUTIVIDADE!E28</f>
        <v>3</v>
      </c>
      <c r="F28">
        <f ca="1">KPIS_PRODUTIVIDADE!F28</f>
        <v>0</v>
      </c>
      <c r="G28">
        <f ca="1">KPIS_PRODUTIVIDADE!G28</f>
        <v>-2</v>
      </c>
      <c r="H28">
        <f ca="1">KPIS_PRODUTIVIDADE!H28</f>
        <v>3</v>
      </c>
      <c r="I28">
        <f ca="1">KPIS_PRODUTIVIDADE!I28</f>
        <v>7.81</v>
      </c>
      <c r="J28">
        <f ca="1">KPIS_PRODUTIVIDADE!J28</f>
        <v>8.01</v>
      </c>
      <c r="K28">
        <f ca="1">KPIS_PRODUTIVIDADE!K28</f>
        <v>0.08</v>
      </c>
      <c r="L28">
        <f ca="1">KPIS_PRODUTIVIDADE!L28</f>
        <v>-0.21</v>
      </c>
      <c r="M28">
        <f ca="1">KPIS_PRODUTIVIDADE!M28</f>
        <v>1.03</v>
      </c>
    </row>
    <row r="29" spans="1:13">
      <c r="A29" t="str">
        <f ca="1">KPIS_PRODUTIVIDADE!A29</f>
        <v>Melhoria Contínua dos Processos</v>
      </c>
      <c r="B29" t="str">
        <f ca="1">KPIS_PRODUTIVIDADE!B29</f>
        <v>MAI</v>
      </c>
      <c r="C29">
        <f ca="1">KPIS_PRODUTIVIDADE!C29</f>
        <v>2024</v>
      </c>
      <c r="D29">
        <f ca="1">KPIS_PRODUTIVIDADE!D29</f>
        <v>15.5</v>
      </c>
      <c r="E29">
        <f ca="1">KPIS_PRODUTIVIDADE!E29</f>
        <v>31</v>
      </c>
      <c r="F29">
        <f ca="1">KPIS_PRODUTIVIDADE!F29</f>
        <v>0</v>
      </c>
      <c r="G29">
        <f ca="1">KPIS_PRODUTIVIDADE!G29</f>
        <v>-15.5</v>
      </c>
      <c r="H29">
        <f ca="1">KPIS_PRODUTIVIDADE!H29</f>
        <v>2</v>
      </c>
      <c r="I29">
        <f ca="1">KPIS_PRODUTIVIDADE!I29</f>
        <v>7.81</v>
      </c>
      <c r="J29">
        <f ca="1">KPIS_PRODUTIVIDADE!J29</f>
        <v>8.01</v>
      </c>
      <c r="K29">
        <f ca="1">KPIS_PRODUTIVIDADE!K29</f>
        <v>0.08</v>
      </c>
      <c r="L29">
        <f ca="1">KPIS_PRODUTIVIDADE!L29</f>
        <v>-0.21</v>
      </c>
      <c r="M29">
        <f ca="1">KPIS_PRODUTIVIDADE!M29</f>
        <v>1.03</v>
      </c>
    </row>
    <row r="30" spans="1:13">
      <c r="A30" t="str">
        <f ca="1">KPIS_PRODUTIVIDADE!A30</f>
        <v>Melhoria Contínua dos Processos</v>
      </c>
      <c r="B30" t="str">
        <f ca="1">KPIS_PRODUTIVIDADE!B30</f>
        <v>SET</v>
      </c>
      <c r="C30">
        <f ca="1">KPIS_PRODUTIVIDADE!C30</f>
        <v>2024</v>
      </c>
      <c r="D30">
        <f ca="1">KPIS_PRODUTIVIDADE!D30</f>
        <v>3</v>
      </c>
      <c r="E30">
        <f ca="1">KPIS_PRODUTIVIDADE!E30</f>
        <v>3</v>
      </c>
      <c r="F30">
        <f ca="1">KPIS_PRODUTIVIDADE!F30</f>
        <v>0</v>
      </c>
      <c r="G30">
        <f ca="1">KPIS_PRODUTIVIDADE!G30</f>
        <v>0</v>
      </c>
      <c r="H30">
        <f ca="1">KPIS_PRODUTIVIDADE!H30</f>
        <v>1</v>
      </c>
      <c r="I30">
        <f ca="1">KPIS_PRODUTIVIDADE!I30</f>
        <v>7.81</v>
      </c>
      <c r="J30">
        <f ca="1">KPIS_PRODUTIVIDADE!J30</f>
        <v>8.01</v>
      </c>
      <c r="K30">
        <f ca="1">KPIS_PRODUTIVIDADE!K30</f>
        <v>0.08</v>
      </c>
      <c r="L30">
        <f ca="1">KPIS_PRODUTIVIDADE!L30</f>
        <v>-0.21</v>
      </c>
      <c r="M30">
        <f ca="1">KPIS_PRODUTIVIDADE!M30</f>
        <v>1.03</v>
      </c>
    </row>
    <row r="31" spans="1:13">
      <c r="A31" t="str">
        <f ca="1">KPIS_PRODUTIVIDADE!A31</f>
        <v>Melhoria Contínua dos Processos</v>
      </c>
      <c r="B31" t="str">
        <f ca="1">KPIS_PRODUTIVIDADE!B31</f>
        <v>JAN</v>
      </c>
      <c r="C31">
        <f ca="1">KPIS_PRODUTIVIDADE!C31</f>
        <v>2025</v>
      </c>
      <c r="D31">
        <f ca="1">KPIS_PRODUTIVIDADE!D31</f>
        <v>6.67</v>
      </c>
      <c r="E31">
        <f ca="1">KPIS_PRODUTIVIDADE!E31</f>
        <v>7.33</v>
      </c>
      <c r="F31">
        <f ca="1">KPIS_PRODUTIVIDADE!F31</f>
        <v>0</v>
      </c>
      <c r="G31">
        <f ca="1">KPIS_PRODUTIVIDADE!G31</f>
        <v>-0.67</v>
      </c>
      <c r="H31">
        <f ca="1">KPIS_PRODUTIVIDADE!H31</f>
        <v>1.1000000000000001</v>
      </c>
      <c r="I31">
        <f ca="1">KPIS_PRODUTIVIDADE!I31</f>
        <v>7.81</v>
      </c>
      <c r="J31">
        <f ca="1">KPIS_PRODUTIVIDADE!J31</f>
        <v>8.01</v>
      </c>
      <c r="K31">
        <f ca="1">KPIS_PRODUTIVIDADE!K31</f>
        <v>0.08</v>
      </c>
      <c r="L31">
        <f ca="1">KPIS_PRODUTIVIDADE!L31</f>
        <v>-0.21</v>
      </c>
      <c r="M31">
        <f ca="1">KPIS_PRODUTIVIDADE!M31</f>
        <v>1.03</v>
      </c>
    </row>
    <row r="32" spans="1:13">
      <c r="A32" t="str">
        <f ca="1">KPIS_PRODUTIVIDADE!A32</f>
        <v>Melhoria Contínua dos Processos</v>
      </c>
      <c r="B32" t="str">
        <f ca="1">KPIS_PRODUTIVIDADE!B32</f>
        <v>FEV</v>
      </c>
      <c r="C32">
        <f ca="1">KPIS_PRODUTIVIDADE!C32</f>
        <v>2025</v>
      </c>
      <c r="D32">
        <f ca="1">KPIS_PRODUTIVIDADE!D32</f>
        <v>1.2</v>
      </c>
      <c r="E32">
        <f ca="1">KPIS_PRODUTIVIDADE!E32</f>
        <v>1.2</v>
      </c>
      <c r="F32">
        <f ca="1">KPIS_PRODUTIVIDADE!F32</f>
        <v>0</v>
      </c>
      <c r="G32">
        <f ca="1">KPIS_PRODUTIVIDADE!G32</f>
        <v>0</v>
      </c>
      <c r="H32">
        <f ca="1">KPIS_PRODUTIVIDADE!H32</f>
        <v>1</v>
      </c>
      <c r="I32">
        <f ca="1">KPIS_PRODUTIVIDADE!I32</f>
        <v>7.81</v>
      </c>
      <c r="J32">
        <f ca="1">KPIS_PRODUTIVIDADE!J32</f>
        <v>8.01</v>
      </c>
      <c r="K32">
        <f ca="1">KPIS_PRODUTIVIDADE!K32</f>
        <v>0.08</v>
      </c>
      <c r="L32">
        <f ca="1">KPIS_PRODUTIVIDADE!L32</f>
        <v>-0.21</v>
      </c>
      <c r="M32">
        <f ca="1">KPIS_PRODUTIVIDADE!M32</f>
        <v>1.03</v>
      </c>
    </row>
    <row r="33" spans="1:13">
      <c r="A33" t="str">
        <f ca="1">KPIS_PRODUTIVIDADE!A33</f>
        <v>Melhoria Contínua dos Processos</v>
      </c>
      <c r="B33" t="str">
        <f ca="1">KPIS_PRODUTIVIDADE!B33</f>
        <v>ABR</v>
      </c>
      <c r="C33">
        <f ca="1">KPIS_PRODUTIVIDADE!C33</f>
        <v>2025</v>
      </c>
      <c r="D33">
        <f ca="1">KPIS_PRODUTIVIDADE!D33</f>
        <v>7</v>
      </c>
      <c r="E33">
        <f ca="1">KPIS_PRODUTIVIDADE!E33</f>
        <v>7</v>
      </c>
      <c r="F33">
        <f ca="1">KPIS_PRODUTIVIDADE!F33</f>
        <v>0</v>
      </c>
      <c r="G33">
        <f ca="1">KPIS_PRODUTIVIDADE!G33</f>
        <v>0</v>
      </c>
      <c r="H33">
        <f ca="1">KPIS_PRODUTIVIDADE!H33</f>
        <v>1</v>
      </c>
      <c r="I33">
        <f ca="1">KPIS_PRODUTIVIDADE!I33</f>
        <v>7.81</v>
      </c>
      <c r="J33">
        <f ca="1">KPIS_PRODUTIVIDADE!J33</f>
        <v>8.01</v>
      </c>
      <c r="K33">
        <f ca="1">KPIS_PRODUTIVIDADE!K33</f>
        <v>0.08</v>
      </c>
      <c r="L33">
        <f ca="1">KPIS_PRODUTIVIDADE!L33</f>
        <v>-0.21</v>
      </c>
      <c r="M33">
        <f ca="1">KPIS_PRODUTIVIDADE!M33</f>
        <v>1.03</v>
      </c>
    </row>
    <row r="34" spans="1:13">
      <c r="A34" t="str">
        <f ca="1">KPIS_PRODUTIVIDADE!A34</f>
        <v>Melhoria Contínua dos Processos</v>
      </c>
      <c r="B34" t="str">
        <f ca="1">KPIS_PRODUTIVIDADE!B34</f>
        <v>JUN</v>
      </c>
      <c r="C34">
        <f ca="1">KPIS_PRODUTIVIDADE!C34</f>
        <v>2025</v>
      </c>
      <c r="D34">
        <f ca="1">KPIS_PRODUTIVIDADE!D34</f>
        <v>8</v>
      </c>
      <c r="E34">
        <f ca="1">KPIS_PRODUTIVIDADE!E34</f>
        <v>10</v>
      </c>
      <c r="F34">
        <f ca="1">KPIS_PRODUTIVIDADE!F34</f>
        <v>0</v>
      </c>
      <c r="G34">
        <f ca="1">KPIS_PRODUTIVIDADE!G34</f>
        <v>-2</v>
      </c>
      <c r="H34">
        <f ca="1">KPIS_PRODUTIVIDADE!H34</f>
        <v>1.25</v>
      </c>
      <c r="I34">
        <f ca="1">KPIS_PRODUTIVIDADE!I34</f>
        <v>7.81</v>
      </c>
      <c r="J34">
        <f ca="1">KPIS_PRODUTIVIDADE!J34</f>
        <v>8.01</v>
      </c>
      <c r="K34">
        <f ca="1">KPIS_PRODUTIVIDADE!K34</f>
        <v>0.08</v>
      </c>
      <c r="L34">
        <f ca="1">KPIS_PRODUTIVIDADE!L34</f>
        <v>-0.21</v>
      </c>
      <c r="M34">
        <f ca="1">KPIS_PRODUTIVIDADE!M34</f>
        <v>1.03</v>
      </c>
    </row>
    <row r="35" spans="1:13">
      <c r="A35" t="str">
        <f ca="1">KPIS_PRODUTIVIDADE!A35</f>
        <v>Melhoria Contínua dos Processos</v>
      </c>
      <c r="B35" t="str">
        <f ca="1">KPIS_PRODUTIVIDADE!B35</f>
        <v>JUL</v>
      </c>
      <c r="C35">
        <f ca="1">KPIS_PRODUTIVIDADE!C35</f>
        <v>2025</v>
      </c>
      <c r="D35">
        <f ca="1">KPIS_PRODUTIVIDADE!D35</f>
        <v>3.5</v>
      </c>
      <c r="E35">
        <f ca="1">KPIS_PRODUTIVIDADE!E35</f>
        <v>3.75</v>
      </c>
      <c r="F35">
        <f ca="1">KPIS_PRODUTIVIDADE!F35</f>
        <v>0</v>
      </c>
      <c r="G35">
        <f ca="1">KPIS_PRODUTIVIDADE!G35</f>
        <v>-0.25</v>
      </c>
      <c r="H35">
        <f ca="1">KPIS_PRODUTIVIDADE!H35</f>
        <v>1.07</v>
      </c>
      <c r="I35">
        <f ca="1">KPIS_PRODUTIVIDADE!I35</f>
        <v>7.81</v>
      </c>
      <c r="J35">
        <f ca="1">KPIS_PRODUTIVIDADE!J35</f>
        <v>8.01</v>
      </c>
      <c r="K35">
        <f ca="1">KPIS_PRODUTIVIDADE!K35</f>
        <v>0.08</v>
      </c>
      <c r="L35">
        <f ca="1">KPIS_PRODUTIVIDADE!L35</f>
        <v>-0.21</v>
      </c>
      <c r="M35">
        <f ca="1">KPIS_PRODUTIVIDADE!M35</f>
        <v>1.03</v>
      </c>
    </row>
    <row r="36" spans="1:13">
      <c r="A36" t="str">
        <f ca="1">KPIS_PRODUTIVIDADE!A36</f>
        <v>Melhoria Contínua dos Processos</v>
      </c>
      <c r="B36" t="str">
        <f ca="1">KPIS_PRODUTIVIDADE!B36</f>
        <v>AGO</v>
      </c>
      <c r="C36">
        <f ca="1">KPIS_PRODUTIVIDADE!C36</f>
        <v>2025</v>
      </c>
      <c r="D36">
        <f ca="1">KPIS_PRODUTIVIDADE!D36</f>
        <v>1.8</v>
      </c>
      <c r="E36">
        <f ca="1">KPIS_PRODUTIVIDADE!E36</f>
        <v>1.7</v>
      </c>
      <c r="F36">
        <f ca="1">KPIS_PRODUTIVIDADE!F36</f>
        <v>0.2</v>
      </c>
      <c r="G36">
        <f ca="1">KPIS_PRODUTIVIDADE!G36</f>
        <v>0.1</v>
      </c>
      <c r="H36">
        <f ca="1">KPIS_PRODUTIVIDADE!H36</f>
        <v>0.94</v>
      </c>
      <c r="I36">
        <f ca="1">KPIS_PRODUTIVIDADE!I36</f>
        <v>7.81</v>
      </c>
      <c r="J36">
        <f ca="1">KPIS_PRODUTIVIDADE!J36</f>
        <v>8.01</v>
      </c>
      <c r="K36">
        <f ca="1">KPIS_PRODUTIVIDADE!K36</f>
        <v>0.08</v>
      </c>
      <c r="L36">
        <f ca="1">KPIS_PRODUTIVIDADE!L36</f>
        <v>-0.21</v>
      </c>
      <c r="M36">
        <f ca="1">KPIS_PRODUTIVIDADE!M36</f>
        <v>1.03</v>
      </c>
    </row>
    <row r="37" spans="1:13">
      <c r="A37" t="str">
        <f ca="1">KPIS_PRODUTIVIDADE!A37</f>
        <v>Melhoria Contínua dos Processos</v>
      </c>
      <c r="B37" t="str">
        <f ca="1">KPIS_PRODUTIVIDADE!B37</f>
        <v>SET</v>
      </c>
      <c r="C37">
        <f ca="1">KPIS_PRODUTIVIDADE!C37</f>
        <v>2025</v>
      </c>
      <c r="D37">
        <f ca="1">KPIS_PRODUTIVIDADE!D37</f>
        <v>2.33</v>
      </c>
      <c r="E37">
        <f ca="1">KPIS_PRODUTIVIDADE!E37</f>
        <v>2.33</v>
      </c>
      <c r="F37">
        <f ca="1">KPIS_PRODUTIVIDADE!F37</f>
        <v>0</v>
      </c>
      <c r="G37">
        <f ca="1">KPIS_PRODUTIVIDADE!G37</f>
        <v>0</v>
      </c>
      <c r="H37">
        <f ca="1">KPIS_PRODUTIVIDADE!H37</f>
        <v>1</v>
      </c>
      <c r="I37">
        <f ca="1">KPIS_PRODUTIVIDADE!I37</f>
        <v>7.81</v>
      </c>
      <c r="J37">
        <f ca="1">KPIS_PRODUTIVIDADE!J37</f>
        <v>8.01</v>
      </c>
      <c r="K37">
        <f ca="1">KPIS_PRODUTIVIDADE!K37</f>
        <v>0.08</v>
      </c>
      <c r="L37">
        <f ca="1">KPIS_PRODUTIVIDADE!L37</f>
        <v>-0.21</v>
      </c>
      <c r="M37">
        <f ca="1">KPIS_PRODUTIVIDADE!M37</f>
        <v>1.03</v>
      </c>
    </row>
    <row r="38" spans="1:13">
      <c r="A38" t="str">
        <f ca="1">KPIS_PRODUTIVIDADE!A38</f>
        <v>Melhoria Contínua dos Processos</v>
      </c>
      <c r="B38" t="str">
        <f ca="1">KPIS_PRODUTIVIDADE!B38</f>
        <v>OUT</v>
      </c>
      <c r="C38">
        <f ca="1">KPIS_PRODUTIVIDADE!C38</f>
        <v>2025</v>
      </c>
      <c r="D38">
        <f ca="1">KPIS_PRODUTIVIDADE!D38</f>
        <v>21.33</v>
      </c>
      <c r="E38">
        <f ca="1">KPIS_PRODUTIVIDADE!E38</f>
        <v>21.67</v>
      </c>
      <c r="F38">
        <f ca="1">KPIS_PRODUTIVIDADE!F38</f>
        <v>0</v>
      </c>
      <c r="G38">
        <f ca="1">KPIS_PRODUTIVIDADE!G38</f>
        <v>-0.33</v>
      </c>
      <c r="H38">
        <f ca="1">KPIS_PRODUTIVIDADE!H38</f>
        <v>1.02</v>
      </c>
      <c r="I38">
        <f ca="1">KPIS_PRODUTIVIDADE!I38</f>
        <v>7.81</v>
      </c>
      <c r="J38">
        <f ca="1">KPIS_PRODUTIVIDADE!J38</f>
        <v>8.01</v>
      </c>
      <c r="K38">
        <f ca="1">KPIS_PRODUTIVIDADE!K38</f>
        <v>0.08</v>
      </c>
      <c r="L38">
        <f ca="1">KPIS_PRODUTIVIDADE!L38</f>
        <v>-0.21</v>
      </c>
      <c r="M38">
        <f ca="1">KPIS_PRODUTIVIDADE!M38</f>
        <v>1.03</v>
      </c>
    </row>
    <row r="39" spans="1:13">
      <c r="A39" t="str">
        <f ca="1">KPIS_PRODUTIVIDADE!A39</f>
        <v>Melhoria Contínua dos Processos</v>
      </c>
      <c r="B39" t="str">
        <f ca="1">KPIS_PRODUTIVIDADE!B39</f>
        <v>NOV</v>
      </c>
      <c r="C39">
        <f ca="1">KPIS_PRODUTIVIDADE!C39</f>
        <v>2025</v>
      </c>
      <c r="D39">
        <f ca="1">KPIS_PRODUTIVIDADE!D39</f>
        <v>48</v>
      </c>
      <c r="E39">
        <f ca="1">KPIS_PRODUTIVIDADE!E39</f>
        <v>48</v>
      </c>
      <c r="F39">
        <f ca="1">KPIS_PRODUTIVIDADE!F39</f>
        <v>0</v>
      </c>
      <c r="G39">
        <f ca="1">KPIS_PRODUTIVIDADE!G39</f>
        <v>0</v>
      </c>
      <c r="H39">
        <f ca="1">KPIS_PRODUTIVIDADE!H39</f>
        <v>1</v>
      </c>
      <c r="I39">
        <f ca="1">KPIS_PRODUTIVIDADE!I39</f>
        <v>7.81</v>
      </c>
      <c r="J39">
        <f ca="1">KPIS_PRODUTIVIDADE!J39</f>
        <v>8.01</v>
      </c>
      <c r="K39">
        <f ca="1">KPIS_PRODUTIVIDADE!K39</f>
        <v>0.08</v>
      </c>
      <c r="L39">
        <f ca="1">KPIS_PRODUTIVIDADE!L39</f>
        <v>-0.21</v>
      </c>
      <c r="M39">
        <f ca="1">KPIS_PRODUTIVIDADE!M39</f>
        <v>1.03</v>
      </c>
    </row>
    <row r="40" spans="1:13">
      <c r="A40" t="str">
        <f ca="1">KPIS_PRODUTIVIDADE!A40</f>
        <v>Melhoria Contínua dos Processos</v>
      </c>
      <c r="B40" t="str">
        <f ca="1">KPIS_PRODUTIVIDADE!B40</f>
        <v>DEZ</v>
      </c>
      <c r="C40">
        <f ca="1">KPIS_PRODUTIVIDADE!C40</f>
        <v>2025</v>
      </c>
      <c r="D40">
        <f ca="1">KPIS_PRODUTIVIDADE!D40</f>
        <v>26.5</v>
      </c>
      <c r="E40">
        <f ca="1">KPIS_PRODUTIVIDADE!E40</f>
        <v>12</v>
      </c>
      <c r="F40">
        <f ca="1">KPIS_PRODUTIVIDADE!F40</f>
        <v>0.5</v>
      </c>
      <c r="G40">
        <f ca="1">KPIS_PRODUTIVIDADE!G40</f>
        <v>14.5</v>
      </c>
      <c r="H40">
        <f ca="1">KPIS_PRODUTIVIDADE!H40</f>
        <v>0.45</v>
      </c>
      <c r="I40">
        <f ca="1">KPIS_PRODUTIVIDADE!I40</f>
        <v>7.81</v>
      </c>
      <c r="J40">
        <f ca="1">KPIS_PRODUTIVIDADE!J40</f>
        <v>8.01</v>
      </c>
      <c r="K40">
        <f ca="1">KPIS_PRODUTIVIDADE!K40</f>
        <v>0.08</v>
      </c>
      <c r="L40">
        <f ca="1">KPIS_PRODUTIVIDADE!L40</f>
        <v>-0.21</v>
      </c>
      <c r="M40">
        <f ca="1">KPIS_PRODUTIVIDADE!M40</f>
        <v>1.03</v>
      </c>
    </row>
    <row r="41" spans="1:13">
      <c r="A41" t="str">
        <f ca="1">KPIS_PRODUTIVIDADE!A41</f>
        <v>Melhoria Contínua dos Processos</v>
      </c>
      <c r="B41" t="str">
        <f ca="1">KPIS_PRODUTIVIDADE!B41</f>
        <v>FEV</v>
      </c>
      <c r="C41">
        <f ca="1">KPIS_PRODUTIVIDADE!C41</f>
        <v>2026</v>
      </c>
      <c r="D41">
        <f ca="1">KPIS_PRODUTIVIDADE!D41</f>
        <v>3</v>
      </c>
      <c r="E41">
        <f ca="1">KPIS_PRODUTIVIDADE!E41</f>
        <v>1</v>
      </c>
      <c r="F41">
        <f ca="1">KPIS_PRODUTIVIDADE!F41</f>
        <v>1</v>
      </c>
      <c r="G41">
        <f ca="1">KPIS_PRODUTIVIDADE!G41</f>
        <v>2</v>
      </c>
      <c r="H41">
        <f ca="1">KPIS_PRODUTIVIDADE!H41</f>
        <v>0.33</v>
      </c>
      <c r="I41">
        <f ca="1">KPIS_PRODUTIVIDADE!I41</f>
        <v>7.81</v>
      </c>
      <c r="J41">
        <f ca="1">KPIS_PRODUTIVIDADE!J41</f>
        <v>8.01</v>
      </c>
      <c r="K41">
        <f ca="1">KPIS_PRODUTIVIDADE!K41</f>
        <v>0.08</v>
      </c>
      <c r="L41">
        <f ca="1">KPIS_PRODUTIVIDADE!L41</f>
        <v>-0.21</v>
      </c>
      <c r="M41">
        <f ca="1">KPIS_PRODUTIVIDADE!M41</f>
        <v>1.03</v>
      </c>
    </row>
    <row r="42" spans="1:13">
      <c r="A42" t="str">
        <f ca="1">KPIS_PRODUTIVIDADE!A42</f>
        <v>Normatização de Processos</v>
      </c>
      <c r="B42" t="str">
        <f ca="1">KPIS_PRODUTIVIDADE!B42</f>
        <v>SET</v>
      </c>
      <c r="C42">
        <f ca="1">KPIS_PRODUTIVIDADE!C42</f>
        <v>2024</v>
      </c>
      <c r="D42">
        <f ca="1">KPIS_PRODUTIVIDADE!D42</f>
        <v>6</v>
      </c>
      <c r="E42">
        <f ca="1">KPIS_PRODUTIVIDADE!E42</f>
        <v>3</v>
      </c>
      <c r="F42">
        <f ca="1">KPIS_PRODUTIVIDADE!F42</f>
        <v>1</v>
      </c>
      <c r="G42">
        <f ca="1">KPIS_PRODUTIVIDADE!G42</f>
        <v>3</v>
      </c>
      <c r="H42">
        <f ca="1">KPIS_PRODUTIVIDADE!H42</f>
        <v>0.5</v>
      </c>
      <c r="I42">
        <f ca="1">KPIS_PRODUTIVIDADE!I42</f>
        <v>11.19</v>
      </c>
      <c r="J42">
        <f ca="1">KPIS_PRODUTIVIDADE!J42</f>
        <v>14.78</v>
      </c>
      <c r="K42">
        <f ca="1">KPIS_PRODUTIVIDADE!K42</f>
        <v>0.26</v>
      </c>
      <c r="L42">
        <f ca="1">KPIS_PRODUTIVIDADE!L42</f>
        <v>-3.59</v>
      </c>
      <c r="M42">
        <f ca="1">KPIS_PRODUTIVIDADE!M42</f>
        <v>1.32</v>
      </c>
    </row>
    <row r="43" spans="1:13">
      <c r="A43" t="str">
        <f ca="1">KPIS_PRODUTIVIDADE!A43</f>
        <v>Normatização de Processos</v>
      </c>
      <c r="B43" t="str">
        <f ca="1">KPIS_PRODUTIVIDADE!B43</f>
        <v>NOV</v>
      </c>
      <c r="C43">
        <f ca="1">KPIS_PRODUTIVIDADE!C43</f>
        <v>2024</v>
      </c>
      <c r="D43">
        <f ca="1">KPIS_PRODUTIVIDADE!D43</f>
        <v>5.33</v>
      </c>
      <c r="E43">
        <f ca="1">KPIS_PRODUTIVIDADE!E43</f>
        <v>3.67</v>
      </c>
      <c r="F43">
        <f ca="1">KPIS_PRODUTIVIDADE!F43</f>
        <v>0.33</v>
      </c>
      <c r="G43">
        <f ca="1">KPIS_PRODUTIVIDADE!G43</f>
        <v>1.67</v>
      </c>
      <c r="H43">
        <f ca="1">KPIS_PRODUTIVIDADE!H43</f>
        <v>0.69</v>
      </c>
      <c r="I43">
        <f ca="1">KPIS_PRODUTIVIDADE!I43</f>
        <v>11.19</v>
      </c>
      <c r="J43">
        <f ca="1">KPIS_PRODUTIVIDADE!J43</f>
        <v>14.78</v>
      </c>
      <c r="K43">
        <f ca="1">KPIS_PRODUTIVIDADE!K43</f>
        <v>0.26</v>
      </c>
      <c r="L43">
        <f ca="1">KPIS_PRODUTIVIDADE!L43</f>
        <v>-3.59</v>
      </c>
      <c r="M43">
        <f ca="1">KPIS_PRODUTIVIDADE!M43</f>
        <v>1.32</v>
      </c>
    </row>
    <row r="44" spans="1:13">
      <c r="A44" t="str">
        <f ca="1">KPIS_PRODUTIVIDADE!A44</f>
        <v>Normatização de Processos</v>
      </c>
      <c r="B44" t="str">
        <f ca="1">KPIS_PRODUTIVIDADE!B44</f>
        <v>JAN</v>
      </c>
      <c r="C44">
        <f ca="1">KPIS_PRODUTIVIDADE!C44</f>
        <v>2025</v>
      </c>
      <c r="D44">
        <f ca="1">KPIS_PRODUTIVIDADE!D44</f>
        <v>3</v>
      </c>
      <c r="E44">
        <f ca="1">KPIS_PRODUTIVIDADE!E44</f>
        <v>3</v>
      </c>
      <c r="F44">
        <f ca="1">KPIS_PRODUTIVIDADE!F44</f>
        <v>0</v>
      </c>
      <c r="G44">
        <f ca="1">KPIS_PRODUTIVIDADE!G44</f>
        <v>0</v>
      </c>
      <c r="H44">
        <f ca="1">KPIS_PRODUTIVIDADE!H44</f>
        <v>1</v>
      </c>
      <c r="I44">
        <f ca="1">KPIS_PRODUTIVIDADE!I44</f>
        <v>11.19</v>
      </c>
      <c r="J44">
        <f ca="1">KPIS_PRODUTIVIDADE!J44</f>
        <v>14.78</v>
      </c>
      <c r="K44">
        <f ca="1">KPIS_PRODUTIVIDADE!K44</f>
        <v>0.26</v>
      </c>
      <c r="L44">
        <f ca="1">KPIS_PRODUTIVIDADE!L44</f>
        <v>-3.59</v>
      </c>
      <c r="M44">
        <f ca="1">KPIS_PRODUTIVIDADE!M44</f>
        <v>1.32</v>
      </c>
    </row>
    <row r="45" spans="1:13">
      <c r="A45" t="str">
        <f ca="1">KPIS_PRODUTIVIDADE!A45</f>
        <v>Normatização de Processos</v>
      </c>
      <c r="B45" t="str">
        <f ca="1">KPIS_PRODUTIVIDADE!B45</f>
        <v>FEV</v>
      </c>
      <c r="C45">
        <f ca="1">KPIS_PRODUTIVIDADE!C45</f>
        <v>2025</v>
      </c>
      <c r="D45">
        <f ca="1">KPIS_PRODUTIVIDADE!D45</f>
        <v>3.2</v>
      </c>
      <c r="E45">
        <f ca="1">KPIS_PRODUTIVIDADE!E45</f>
        <v>3.6</v>
      </c>
      <c r="F45">
        <f ca="1">KPIS_PRODUTIVIDADE!F45</f>
        <v>0.2</v>
      </c>
      <c r="G45">
        <f ca="1">KPIS_PRODUTIVIDADE!G45</f>
        <v>-0.4</v>
      </c>
      <c r="H45">
        <f ca="1">KPIS_PRODUTIVIDADE!H45</f>
        <v>1.1200000000000001</v>
      </c>
      <c r="I45">
        <f ca="1">KPIS_PRODUTIVIDADE!I45</f>
        <v>11.19</v>
      </c>
      <c r="J45">
        <f ca="1">KPIS_PRODUTIVIDADE!J45</f>
        <v>14.78</v>
      </c>
      <c r="K45">
        <f ca="1">KPIS_PRODUTIVIDADE!K45</f>
        <v>0.26</v>
      </c>
      <c r="L45">
        <f ca="1">KPIS_PRODUTIVIDADE!L45</f>
        <v>-3.59</v>
      </c>
      <c r="M45">
        <f ca="1">KPIS_PRODUTIVIDADE!M45</f>
        <v>1.32</v>
      </c>
    </row>
    <row r="46" spans="1:13">
      <c r="A46" t="str">
        <f ca="1">KPIS_PRODUTIVIDADE!A46</f>
        <v>Normatização de Processos</v>
      </c>
      <c r="B46" t="str">
        <f ca="1">KPIS_PRODUTIVIDADE!B46</f>
        <v>MAI</v>
      </c>
      <c r="C46">
        <f ca="1">KPIS_PRODUTIVIDADE!C46</f>
        <v>2025</v>
      </c>
      <c r="D46">
        <f ca="1">KPIS_PRODUTIVIDADE!D46</f>
        <v>34.5</v>
      </c>
      <c r="E46">
        <f ca="1">KPIS_PRODUTIVIDADE!E46</f>
        <v>29</v>
      </c>
      <c r="F46">
        <f ca="1">KPIS_PRODUTIVIDADE!F46</f>
        <v>0.5</v>
      </c>
      <c r="G46">
        <f ca="1">KPIS_PRODUTIVIDADE!G46</f>
        <v>5.5</v>
      </c>
      <c r="H46">
        <f ca="1">KPIS_PRODUTIVIDADE!H46</f>
        <v>0.84</v>
      </c>
      <c r="I46">
        <f ca="1">KPIS_PRODUTIVIDADE!I46</f>
        <v>11.19</v>
      </c>
      <c r="J46">
        <f ca="1">KPIS_PRODUTIVIDADE!J46</f>
        <v>14.78</v>
      </c>
      <c r="K46">
        <f ca="1">KPIS_PRODUTIVIDADE!K46</f>
        <v>0.26</v>
      </c>
      <c r="L46">
        <f ca="1">KPIS_PRODUTIVIDADE!L46</f>
        <v>-3.59</v>
      </c>
      <c r="M46">
        <f ca="1">KPIS_PRODUTIVIDADE!M46</f>
        <v>1.32</v>
      </c>
    </row>
    <row r="47" spans="1:13">
      <c r="A47" t="str">
        <f ca="1">KPIS_PRODUTIVIDADE!A47</f>
        <v>Normatização de Processos</v>
      </c>
      <c r="B47" t="str">
        <f ca="1">KPIS_PRODUTIVIDADE!B47</f>
        <v>JUN</v>
      </c>
      <c r="C47">
        <f ca="1">KPIS_PRODUTIVIDADE!C47</f>
        <v>2025</v>
      </c>
      <c r="D47">
        <f ca="1">KPIS_PRODUTIVIDADE!D47</f>
        <v>13.8</v>
      </c>
      <c r="E47">
        <f ca="1">KPIS_PRODUTIVIDADE!E47</f>
        <v>15</v>
      </c>
      <c r="F47">
        <f ca="1">KPIS_PRODUTIVIDADE!F47</f>
        <v>0.2</v>
      </c>
      <c r="G47">
        <f ca="1">KPIS_PRODUTIVIDADE!G47</f>
        <v>-1.2</v>
      </c>
      <c r="H47">
        <f ca="1">KPIS_PRODUTIVIDADE!H47</f>
        <v>1.0900000000000001</v>
      </c>
      <c r="I47">
        <f ca="1">KPIS_PRODUTIVIDADE!I47</f>
        <v>11.19</v>
      </c>
      <c r="J47">
        <f ca="1">KPIS_PRODUTIVIDADE!J47</f>
        <v>14.78</v>
      </c>
      <c r="K47">
        <f ca="1">KPIS_PRODUTIVIDADE!K47</f>
        <v>0.26</v>
      </c>
      <c r="L47">
        <f ca="1">KPIS_PRODUTIVIDADE!L47</f>
        <v>-3.59</v>
      </c>
      <c r="M47">
        <f ca="1">KPIS_PRODUTIVIDADE!M47</f>
        <v>1.32</v>
      </c>
    </row>
    <row r="48" spans="1:13">
      <c r="A48" t="str">
        <f ca="1">KPIS_PRODUTIVIDADE!A48</f>
        <v>Normatização de Processos</v>
      </c>
      <c r="B48" t="str">
        <f ca="1">KPIS_PRODUTIVIDADE!B48</f>
        <v>AGO</v>
      </c>
      <c r="C48">
        <f ca="1">KPIS_PRODUTIVIDADE!C48</f>
        <v>2025</v>
      </c>
      <c r="D48">
        <f ca="1">KPIS_PRODUTIVIDADE!D48</f>
        <v>17.5</v>
      </c>
      <c r="E48">
        <f ca="1">KPIS_PRODUTIVIDADE!E48</f>
        <v>17</v>
      </c>
      <c r="F48">
        <f ca="1">KPIS_PRODUTIVIDADE!F48</f>
        <v>0.5</v>
      </c>
      <c r="G48">
        <f ca="1">KPIS_PRODUTIVIDADE!G48</f>
        <v>0.5</v>
      </c>
      <c r="H48">
        <f ca="1">KPIS_PRODUTIVIDADE!H48</f>
        <v>0.97</v>
      </c>
      <c r="I48">
        <f ca="1">KPIS_PRODUTIVIDADE!I48</f>
        <v>11.19</v>
      </c>
      <c r="J48">
        <f ca="1">KPIS_PRODUTIVIDADE!J48</f>
        <v>14.78</v>
      </c>
      <c r="K48">
        <f ca="1">KPIS_PRODUTIVIDADE!K48</f>
        <v>0.26</v>
      </c>
      <c r="L48">
        <f ca="1">KPIS_PRODUTIVIDADE!L48</f>
        <v>-3.59</v>
      </c>
      <c r="M48">
        <f ca="1">KPIS_PRODUTIVIDADE!M48</f>
        <v>1.32</v>
      </c>
    </row>
    <row r="49" spans="1:13">
      <c r="A49" t="str">
        <f ca="1">KPIS_PRODUTIVIDADE!A49</f>
        <v>Normatização de Processos</v>
      </c>
      <c r="B49" t="str">
        <f ca="1">KPIS_PRODUTIVIDADE!B49</f>
        <v>SET</v>
      </c>
      <c r="C49">
        <f ca="1">KPIS_PRODUTIVIDADE!C49</f>
        <v>2025</v>
      </c>
      <c r="D49">
        <f ca="1">KPIS_PRODUTIVIDADE!D49</f>
        <v>4.33</v>
      </c>
      <c r="E49">
        <f ca="1">KPIS_PRODUTIVIDADE!E49</f>
        <v>4.33</v>
      </c>
      <c r="F49">
        <f ca="1">KPIS_PRODUTIVIDADE!F49</f>
        <v>0</v>
      </c>
      <c r="G49">
        <f ca="1">KPIS_PRODUTIVIDADE!G49</f>
        <v>0</v>
      </c>
      <c r="H49">
        <f ca="1">KPIS_PRODUTIVIDADE!H49</f>
        <v>1</v>
      </c>
      <c r="I49">
        <f ca="1">KPIS_PRODUTIVIDADE!I49</f>
        <v>11.19</v>
      </c>
      <c r="J49">
        <f ca="1">KPIS_PRODUTIVIDADE!J49</f>
        <v>14.78</v>
      </c>
      <c r="K49">
        <f ca="1">KPIS_PRODUTIVIDADE!K49</f>
        <v>0.26</v>
      </c>
      <c r="L49">
        <f ca="1">KPIS_PRODUTIVIDADE!L49</f>
        <v>-3.59</v>
      </c>
      <c r="M49">
        <f ca="1">KPIS_PRODUTIVIDADE!M49</f>
        <v>1.32</v>
      </c>
    </row>
    <row r="50" spans="1:13">
      <c r="A50" t="str">
        <f ca="1">KPIS_PRODUTIVIDADE!A50</f>
        <v>Normatização de Processos</v>
      </c>
      <c r="B50" t="str">
        <f ca="1">KPIS_PRODUTIVIDADE!B50</f>
        <v>OUT</v>
      </c>
      <c r="C50">
        <f ca="1">KPIS_PRODUTIVIDADE!C50</f>
        <v>2025</v>
      </c>
      <c r="D50">
        <f ca="1">KPIS_PRODUTIVIDADE!D50</f>
        <v>3</v>
      </c>
      <c r="E50">
        <f ca="1">KPIS_PRODUTIVIDADE!E50</f>
        <v>2.5</v>
      </c>
      <c r="F50">
        <f ca="1">KPIS_PRODUTIVIDADE!F50</f>
        <v>0.5</v>
      </c>
      <c r="G50">
        <f ca="1">KPIS_PRODUTIVIDADE!G50</f>
        <v>0.5</v>
      </c>
      <c r="H50">
        <f ca="1">KPIS_PRODUTIVIDADE!H50</f>
        <v>0.83</v>
      </c>
      <c r="I50">
        <f ca="1">KPIS_PRODUTIVIDADE!I50</f>
        <v>11.19</v>
      </c>
      <c r="J50">
        <f ca="1">KPIS_PRODUTIVIDADE!J50</f>
        <v>14.78</v>
      </c>
      <c r="K50">
        <f ca="1">KPIS_PRODUTIVIDADE!K50</f>
        <v>0.26</v>
      </c>
      <c r="L50">
        <f ca="1">KPIS_PRODUTIVIDADE!L50</f>
        <v>-3.59</v>
      </c>
      <c r="M50">
        <f ca="1">KPIS_PRODUTIVIDADE!M50</f>
        <v>1.32</v>
      </c>
    </row>
    <row r="51" spans="1:13">
      <c r="A51" t="str">
        <f ca="1">KPIS_PRODUTIVIDADE!A51</f>
        <v>Normatização de Processos</v>
      </c>
      <c r="B51" t="str">
        <f ca="1">KPIS_PRODUTIVIDADE!B51</f>
        <v>JAN</v>
      </c>
      <c r="C51">
        <f ca="1">KPIS_PRODUTIVIDADE!C51</f>
        <v>2026</v>
      </c>
      <c r="D51">
        <f ca="1">KPIS_PRODUTIVIDADE!D51</f>
        <v>67</v>
      </c>
      <c r="E51">
        <f ca="1">KPIS_PRODUTIVIDADE!E51</f>
        <v>83</v>
      </c>
      <c r="F51">
        <f ca="1">KPIS_PRODUTIVIDADE!F51</f>
        <v>0</v>
      </c>
      <c r="G51">
        <f ca="1">KPIS_PRODUTIVIDADE!G51</f>
        <v>-16</v>
      </c>
      <c r="H51">
        <f ca="1">KPIS_PRODUTIVIDADE!H51</f>
        <v>1.24</v>
      </c>
      <c r="I51">
        <f ca="1">KPIS_PRODUTIVIDADE!I51</f>
        <v>11.19</v>
      </c>
      <c r="J51">
        <f ca="1">KPIS_PRODUTIVIDADE!J51</f>
        <v>14.78</v>
      </c>
      <c r="K51">
        <f ca="1">KPIS_PRODUTIVIDADE!K51</f>
        <v>0.26</v>
      </c>
      <c r="L51">
        <f ca="1">KPIS_PRODUTIVIDADE!L51</f>
        <v>-3.59</v>
      </c>
      <c r="M51">
        <f ca="1">KPIS_PRODUTIVIDADE!M51</f>
        <v>1.32</v>
      </c>
    </row>
    <row r="52" spans="1:13">
      <c r="A52" t="str">
        <f ca="1">KPIS_PRODUTIVIDADE!A52</f>
        <v>Normatização de Processos</v>
      </c>
      <c r="B52" t="str">
        <f ca="1">KPIS_PRODUTIVIDADE!B52</f>
        <v>MAR</v>
      </c>
      <c r="C52">
        <f ca="1">KPIS_PRODUTIVIDADE!C52</f>
        <v>2026</v>
      </c>
      <c r="D52">
        <f ca="1">KPIS_PRODUTIVIDADE!D52</f>
        <v>1</v>
      </c>
      <c r="E52">
        <f ca="1">KPIS_PRODUTIVIDADE!E52</f>
        <v>6</v>
      </c>
      <c r="F52">
        <f ca="1">KPIS_PRODUTIVIDADE!F52</f>
        <v>0</v>
      </c>
      <c r="G52">
        <f ca="1">KPIS_PRODUTIVIDADE!G52</f>
        <v>-5</v>
      </c>
      <c r="H52">
        <f ca="1">KPIS_PRODUTIVIDADE!H52</f>
        <v>6</v>
      </c>
      <c r="I52">
        <f ca="1">KPIS_PRODUTIVIDADE!I52</f>
        <v>11.19</v>
      </c>
      <c r="J52">
        <f ca="1">KPIS_PRODUTIVIDADE!J52</f>
        <v>14.78</v>
      </c>
      <c r="K52">
        <f ca="1">KPIS_PRODUTIVIDADE!K52</f>
        <v>0.26</v>
      </c>
      <c r="L52">
        <f ca="1">KPIS_PRODUTIVIDADE!L52</f>
        <v>-3.59</v>
      </c>
      <c r="M52">
        <f ca="1">KPIS_PRODUTIVIDADE!M52</f>
        <v>1.32</v>
      </c>
    </row>
    <row r="53" spans="1:13">
      <c r="A53" t="str">
        <f ca="1">KPIS_PRODUTIVIDADE!A53</f>
        <v>Normatização de Processos</v>
      </c>
      <c r="B53" t="str">
        <f ca="1">KPIS_PRODUTIVIDADE!B53</f>
        <v>MAI</v>
      </c>
      <c r="C53">
        <f ca="1">KPIS_PRODUTIVIDADE!C53</f>
        <v>2026</v>
      </c>
      <c r="D53">
        <f ca="1">KPIS_PRODUTIVIDADE!D53</f>
        <v>1</v>
      </c>
      <c r="E53">
        <f ca="1">KPIS_PRODUTIVIDADE!E53</f>
        <v>90</v>
      </c>
      <c r="F53">
        <f ca="1">KPIS_PRODUTIVIDADE!F53</f>
        <v>0</v>
      </c>
      <c r="G53">
        <f ca="1">KPIS_PRODUTIVIDADE!G53</f>
        <v>-89</v>
      </c>
      <c r="H53">
        <f ca="1">KPIS_PRODUTIVIDADE!H53</f>
        <v>90</v>
      </c>
      <c r="I53">
        <f ca="1">KPIS_PRODUTIVIDADE!I53</f>
        <v>11.19</v>
      </c>
      <c r="J53">
        <f ca="1">KPIS_PRODUTIVIDADE!J53</f>
        <v>14.78</v>
      </c>
      <c r="K53">
        <f ca="1">KPIS_PRODUTIVIDADE!K53</f>
        <v>0.26</v>
      </c>
      <c r="L53">
        <f ca="1">KPIS_PRODUTIVIDADE!L53</f>
        <v>-3.59</v>
      </c>
      <c r="M53">
        <f ca="1">KPIS_PRODUTIVIDADE!M53</f>
        <v>1.32</v>
      </c>
    </row>
    <row r="54" spans="1:13">
      <c r="A54" t="str">
        <f ca="1">KPIS_PRODUTIVIDADE!A54</f>
        <v>Padronização</v>
      </c>
      <c r="B54" t="str">
        <f ca="1">KPIS_PRODUTIVIDADE!B54</f>
        <v>NOV</v>
      </c>
      <c r="C54">
        <f ca="1">KPIS_PRODUTIVIDADE!C54</f>
        <v>2023</v>
      </c>
      <c r="D54">
        <f ca="1">KPIS_PRODUTIVIDADE!D54</f>
        <v>20.25</v>
      </c>
      <c r="E54">
        <f ca="1">KPIS_PRODUTIVIDADE!E54</f>
        <v>19</v>
      </c>
      <c r="F54">
        <f ca="1">KPIS_PRODUTIVIDADE!F54</f>
        <v>0.25</v>
      </c>
      <c r="G54">
        <f ca="1">KPIS_PRODUTIVIDADE!G54</f>
        <v>1.25</v>
      </c>
      <c r="H54">
        <f ca="1">KPIS_PRODUTIVIDADE!H54</f>
        <v>0.94</v>
      </c>
      <c r="I54">
        <f ca="1">KPIS_PRODUTIVIDADE!I54</f>
        <v>7.85</v>
      </c>
      <c r="J54">
        <f ca="1">KPIS_PRODUTIVIDADE!J54</f>
        <v>8.42</v>
      </c>
      <c r="K54">
        <f ca="1">KPIS_PRODUTIVIDADE!K54</f>
        <v>0.09</v>
      </c>
      <c r="L54">
        <f ca="1">KPIS_PRODUTIVIDADE!L54</f>
        <v>-0.56999999999999995</v>
      </c>
      <c r="M54">
        <f ca="1">KPIS_PRODUTIVIDADE!M54</f>
        <v>1.07</v>
      </c>
    </row>
    <row r="55" spans="1:13">
      <c r="A55" t="str">
        <f ca="1">KPIS_PRODUTIVIDADE!A55</f>
        <v>Padronização</v>
      </c>
      <c r="B55" t="str">
        <f ca="1">KPIS_PRODUTIVIDADE!B55</f>
        <v>DEZ</v>
      </c>
      <c r="C55">
        <f ca="1">KPIS_PRODUTIVIDADE!C55</f>
        <v>2023</v>
      </c>
      <c r="D55">
        <f ca="1">KPIS_PRODUTIVIDADE!D55</f>
        <v>12.4</v>
      </c>
      <c r="E55">
        <f ca="1">KPIS_PRODUTIVIDADE!E55</f>
        <v>12.6</v>
      </c>
      <c r="F55">
        <f ca="1">KPIS_PRODUTIVIDADE!F55</f>
        <v>0</v>
      </c>
      <c r="G55">
        <f ca="1">KPIS_PRODUTIVIDADE!G55</f>
        <v>-0.2</v>
      </c>
      <c r="H55">
        <f ca="1">KPIS_PRODUTIVIDADE!H55</f>
        <v>1.02</v>
      </c>
      <c r="I55">
        <f ca="1">KPIS_PRODUTIVIDADE!I55</f>
        <v>7.85</v>
      </c>
      <c r="J55">
        <f ca="1">KPIS_PRODUTIVIDADE!J55</f>
        <v>8.42</v>
      </c>
      <c r="K55">
        <f ca="1">KPIS_PRODUTIVIDADE!K55</f>
        <v>0.09</v>
      </c>
      <c r="L55">
        <f ca="1">KPIS_PRODUTIVIDADE!L55</f>
        <v>-0.56999999999999995</v>
      </c>
      <c r="M55">
        <f ca="1">KPIS_PRODUTIVIDADE!M55</f>
        <v>1.07</v>
      </c>
    </row>
    <row r="56" spans="1:13">
      <c r="A56" t="str">
        <f ca="1">KPIS_PRODUTIVIDADE!A56</f>
        <v>Padronização</v>
      </c>
      <c r="B56" t="str">
        <f ca="1">KPIS_PRODUTIVIDADE!B56</f>
        <v>JAN</v>
      </c>
      <c r="C56">
        <f ca="1">KPIS_PRODUTIVIDADE!C56</f>
        <v>2024</v>
      </c>
      <c r="D56">
        <f ca="1">KPIS_PRODUTIVIDADE!D56</f>
        <v>6</v>
      </c>
      <c r="E56">
        <f ca="1">KPIS_PRODUTIVIDADE!E56</f>
        <v>9</v>
      </c>
      <c r="F56">
        <f ca="1">KPIS_PRODUTIVIDADE!F56</f>
        <v>0</v>
      </c>
      <c r="G56">
        <f ca="1">KPIS_PRODUTIVIDADE!G56</f>
        <v>-3</v>
      </c>
      <c r="H56">
        <f ca="1">KPIS_PRODUTIVIDADE!H56</f>
        <v>1.5</v>
      </c>
      <c r="I56">
        <f ca="1">KPIS_PRODUTIVIDADE!I56</f>
        <v>7.85</v>
      </c>
      <c r="J56">
        <f ca="1">KPIS_PRODUTIVIDADE!J56</f>
        <v>8.42</v>
      </c>
      <c r="K56">
        <f ca="1">KPIS_PRODUTIVIDADE!K56</f>
        <v>0.09</v>
      </c>
      <c r="L56">
        <f ca="1">KPIS_PRODUTIVIDADE!L56</f>
        <v>-0.56999999999999995</v>
      </c>
      <c r="M56">
        <f ca="1">KPIS_PRODUTIVIDADE!M56</f>
        <v>1.07</v>
      </c>
    </row>
    <row r="57" spans="1:13">
      <c r="A57" t="str">
        <f ca="1">KPIS_PRODUTIVIDADE!A57</f>
        <v>Padronização</v>
      </c>
      <c r="B57" t="str">
        <f ca="1">KPIS_PRODUTIVIDADE!B57</f>
        <v>FEV</v>
      </c>
      <c r="C57">
        <f ca="1">KPIS_PRODUTIVIDADE!C57</f>
        <v>2024</v>
      </c>
      <c r="D57">
        <f ca="1">KPIS_PRODUTIVIDADE!D57</f>
        <v>13.67</v>
      </c>
      <c r="E57">
        <f ca="1">KPIS_PRODUTIVIDADE!E57</f>
        <v>13.67</v>
      </c>
      <c r="F57">
        <f ca="1">KPIS_PRODUTIVIDADE!F57</f>
        <v>0</v>
      </c>
      <c r="G57">
        <f ca="1">KPIS_PRODUTIVIDADE!G57</f>
        <v>0</v>
      </c>
      <c r="H57">
        <f ca="1">KPIS_PRODUTIVIDADE!H57</f>
        <v>1</v>
      </c>
      <c r="I57">
        <f ca="1">KPIS_PRODUTIVIDADE!I57</f>
        <v>7.85</v>
      </c>
      <c r="J57">
        <f ca="1">KPIS_PRODUTIVIDADE!J57</f>
        <v>8.42</v>
      </c>
      <c r="K57">
        <f ca="1">KPIS_PRODUTIVIDADE!K57</f>
        <v>0.09</v>
      </c>
      <c r="L57">
        <f ca="1">KPIS_PRODUTIVIDADE!L57</f>
        <v>-0.56999999999999995</v>
      </c>
      <c r="M57">
        <f ca="1">KPIS_PRODUTIVIDADE!M57</f>
        <v>1.07</v>
      </c>
    </row>
    <row r="58" spans="1:13">
      <c r="A58" t="str">
        <f ca="1">KPIS_PRODUTIVIDADE!A58</f>
        <v>Padronização</v>
      </c>
      <c r="B58" t="str">
        <f ca="1">KPIS_PRODUTIVIDADE!B58</f>
        <v>MAR</v>
      </c>
      <c r="C58">
        <f ca="1">KPIS_PRODUTIVIDADE!C58</f>
        <v>2024</v>
      </c>
      <c r="D58">
        <f ca="1">KPIS_PRODUTIVIDADE!D58</f>
        <v>8.67</v>
      </c>
      <c r="E58">
        <f ca="1">KPIS_PRODUTIVIDADE!E58</f>
        <v>14</v>
      </c>
      <c r="F58">
        <f ca="1">KPIS_PRODUTIVIDADE!F58</f>
        <v>0</v>
      </c>
      <c r="G58">
        <f ca="1">KPIS_PRODUTIVIDADE!G58</f>
        <v>-5.33</v>
      </c>
      <c r="H58">
        <f ca="1">KPIS_PRODUTIVIDADE!H58</f>
        <v>1.62</v>
      </c>
      <c r="I58">
        <f ca="1">KPIS_PRODUTIVIDADE!I58</f>
        <v>7.85</v>
      </c>
      <c r="J58">
        <f ca="1">KPIS_PRODUTIVIDADE!J58</f>
        <v>8.42</v>
      </c>
      <c r="K58">
        <f ca="1">KPIS_PRODUTIVIDADE!K58</f>
        <v>0.09</v>
      </c>
      <c r="L58">
        <f ca="1">KPIS_PRODUTIVIDADE!L58</f>
        <v>-0.56999999999999995</v>
      </c>
      <c r="M58">
        <f ca="1">KPIS_PRODUTIVIDADE!M58</f>
        <v>1.07</v>
      </c>
    </row>
    <row r="59" spans="1:13">
      <c r="A59" t="str">
        <f ca="1">KPIS_PRODUTIVIDADE!A59</f>
        <v>Padronização</v>
      </c>
      <c r="B59" t="str">
        <f ca="1">KPIS_PRODUTIVIDADE!B59</f>
        <v>ABR</v>
      </c>
      <c r="C59">
        <f ca="1">KPIS_PRODUTIVIDADE!C59</f>
        <v>2024</v>
      </c>
      <c r="D59">
        <f ca="1">KPIS_PRODUTIVIDADE!D59</f>
        <v>10.75</v>
      </c>
      <c r="E59">
        <f ca="1">KPIS_PRODUTIVIDADE!E59</f>
        <v>10.88</v>
      </c>
      <c r="F59">
        <f ca="1">KPIS_PRODUTIVIDADE!F59</f>
        <v>0</v>
      </c>
      <c r="G59">
        <f ca="1">KPIS_PRODUTIVIDADE!G59</f>
        <v>-0.12</v>
      </c>
      <c r="H59">
        <f ca="1">KPIS_PRODUTIVIDADE!H59</f>
        <v>1.01</v>
      </c>
      <c r="I59">
        <f ca="1">KPIS_PRODUTIVIDADE!I59</f>
        <v>7.85</v>
      </c>
      <c r="J59">
        <f ca="1">KPIS_PRODUTIVIDADE!J59</f>
        <v>8.42</v>
      </c>
      <c r="K59">
        <f ca="1">KPIS_PRODUTIVIDADE!K59</f>
        <v>0.09</v>
      </c>
      <c r="L59">
        <f ca="1">KPIS_PRODUTIVIDADE!L59</f>
        <v>-0.56999999999999995</v>
      </c>
      <c r="M59">
        <f ca="1">KPIS_PRODUTIVIDADE!M59</f>
        <v>1.07</v>
      </c>
    </row>
    <row r="60" spans="1:13">
      <c r="A60" t="str">
        <f ca="1">KPIS_PRODUTIVIDADE!A60</f>
        <v>Padronização</v>
      </c>
      <c r="B60" t="str">
        <f ca="1">KPIS_PRODUTIVIDADE!B60</f>
        <v>MAI</v>
      </c>
      <c r="C60">
        <f ca="1">KPIS_PRODUTIVIDADE!C60</f>
        <v>2024</v>
      </c>
      <c r="D60">
        <f ca="1">KPIS_PRODUTIVIDADE!D60</f>
        <v>9.25</v>
      </c>
      <c r="E60">
        <f ca="1">KPIS_PRODUTIVIDADE!E60</f>
        <v>10</v>
      </c>
      <c r="F60">
        <f ca="1">KPIS_PRODUTIVIDADE!F60</f>
        <v>0</v>
      </c>
      <c r="G60">
        <f ca="1">KPIS_PRODUTIVIDADE!G60</f>
        <v>-0.75</v>
      </c>
      <c r="H60">
        <f ca="1">KPIS_PRODUTIVIDADE!H60</f>
        <v>1.08</v>
      </c>
      <c r="I60">
        <f ca="1">KPIS_PRODUTIVIDADE!I60</f>
        <v>7.85</v>
      </c>
      <c r="J60">
        <f ca="1">KPIS_PRODUTIVIDADE!J60</f>
        <v>8.42</v>
      </c>
      <c r="K60">
        <f ca="1">KPIS_PRODUTIVIDADE!K60</f>
        <v>0.09</v>
      </c>
      <c r="L60">
        <f ca="1">KPIS_PRODUTIVIDADE!L60</f>
        <v>-0.56999999999999995</v>
      </c>
      <c r="M60">
        <f ca="1">KPIS_PRODUTIVIDADE!M60</f>
        <v>1.07</v>
      </c>
    </row>
    <row r="61" spans="1:13">
      <c r="A61" t="str">
        <f ca="1">KPIS_PRODUTIVIDADE!A61</f>
        <v>Padronização</v>
      </c>
      <c r="B61" t="str">
        <f ca="1">KPIS_PRODUTIVIDADE!B61</f>
        <v>JUN</v>
      </c>
      <c r="C61">
        <f ca="1">KPIS_PRODUTIVIDADE!C61</f>
        <v>2024</v>
      </c>
      <c r="D61">
        <f ca="1">KPIS_PRODUTIVIDADE!D61</f>
        <v>2.83</v>
      </c>
      <c r="E61">
        <f ca="1">KPIS_PRODUTIVIDADE!E61</f>
        <v>6.83</v>
      </c>
      <c r="F61">
        <f ca="1">KPIS_PRODUTIVIDADE!F61</f>
        <v>0</v>
      </c>
      <c r="G61">
        <f ca="1">KPIS_PRODUTIVIDADE!G61</f>
        <v>-4</v>
      </c>
      <c r="H61">
        <f ca="1">KPIS_PRODUTIVIDADE!H61</f>
        <v>2.41</v>
      </c>
      <c r="I61">
        <f ca="1">KPIS_PRODUTIVIDADE!I61</f>
        <v>7.85</v>
      </c>
      <c r="J61">
        <f ca="1">KPIS_PRODUTIVIDADE!J61</f>
        <v>8.42</v>
      </c>
      <c r="K61">
        <f ca="1">KPIS_PRODUTIVIDADE!K61</f>
        <v>0.09</v>
      </c>
      <c r="L61">
        <f ca="1">KPIS_PRODUTIVIDADE!L61</f>
        <v>-0.56999999999999995</v>
      </c>
      <c r="M61">
        <f ca="1">KPIS_PRODUTIVIDADE!M61</f>
        <v>1.07</v>
      </c>
    </row>
    <row r="62" spans="1:13">
      <c r="A62" t="str">
        <f ca="1">KPIS_PRODUTIVIDADE!A62</f>
        <v>Padronização</v>
      </c>
      <c r="B62" t="str">
        <f ca="1">KPIS_PRODUTIVIDADE!B62</f>
        <v>JUL</v>
      </c>
      <c r="C62">
        <f ca="1">KPIS_PRODUTIVIDADE!C62</f>
        <v>2024</v>
      </c>
      <c r="D62">
        <f ca="1">KPIS_PRODUTIVIDADE!D62</f>
        <v>5.2</v>
      </c>
      <c r="E62">
        <f ca="1">KPIS_PRODUTIVIDADE!E62</f>
        <v>6.6</v>
      </c>
      <c r="F62">
        <f ca="1">KPIS_PRODUTIVIDADE!F62</f>
        <v>0</v>
      </c>
      <c r="G62">
        <f ca="1">KPIS_PRODUTIVIDADE!G62</f>
        <v>-1.4</v>
      </c>
      <c r="H62">
        <f ca="1">KPIS_PRODUTIVIDADE!H62</f>
        <v>1.27</v>
      </c>
      <c r="I62">
        <f ca="1">KPIS_PRODUTIVIDADE!I62</f>
        <v>7.85</v>
      </c>
      <c r="J62">
        <f ca="1">KPIS_PRODUTIVIDADE!J62</f>
        <v>8.42</v>
      </c>
      <c r="K62">
        <f ca="1">KPIS_PRODUTIVIDADE!K62</f>
        <v>0.09</v>
      </c>
      <c r="L62">
        <f ca="1">KPIS_PRODUTIVIDADE!L62</f>
        <v>-0.56999999999999995</v>
      </c>
      <c r="M62">
        <f ca="1">KPIS_PRODUTIVIDADE!M62</f>
        <v>1.07</v>
      </c>
    </row>
    <row r="63" spans="1:13">
      <c r="A63" t="str">
        <f ca="1">KPIS_PRODUTIVIDADE!A63</f>
        <v>Padronização</v>
      </c>
      <c r="B63" t="str">
        <f ca="1">KPIS_PRODUTIVIDADE!B63</f>
        <v>AGO</v>
      </c>
      <c r="C63">
        <f ca="1">KPIS_PRODUTIVIDADE!C63</f>
        <v>2024</v>
      </c>
      <c r="D63">
        <f ca="1">KPIS_PRODUTIVIDADE!D63</f>
        <v>3</v>
      </c>
      <c r="E63">
        <f ca="1">KPIS_PRODUTIVIDADE!E63</f>
        <v>3</v>
      </c>
      <c r="F63">
        <f ca="1">KPIS_PRODUTIVIDADE!F63</f>
        <v>0</v>
      </c>
      <c r="G63">
        <f ca="1">KPIS_PRODUTIVIDADE!G63</f>
        <v>0</v>
      </c>
      <c r="H63">
        <f ca="1">KPIS_PRODUTIVIDADE!H63</f>
        <v>1</v>
      </c>
      <c r="I63">
        <f ca="1">KPIS_PRODUTIVIDADE!I63</f>
        <v>7.85</v>
      </c>
      <c r="J63">
        <f ca="1">KPIS_PRODUTIVIDADE!J63</f>
        <v>8.42</v>
      </c>
      <c r="K63">
        <f ca="1">KPIS_PRODUTIVIDADE!K63</f>
        <v>0.09</v>
      </c>
      <c r="L63">
        <f ca="1">KPIS_PRODUTIVIDADE!L63</f>
        <v>-0.56999999999999995</v>
      </c>
      <c r="M63">
        <f ca="1">KPIS_PRODUTIVIDADE!M63</f>
        <v>1.07</v>
      </c>
    </row>
    <row r="64" spans="1:13">
      <c r="A64" t="str">
        <f ca="1">KPIS_PRODUTIVIDADE!A64</f>
        <v>Padronização</v>
      </c>
      <c r="B64" t="str">
        <f ca="1">KPIS_PRODUTIVIDADE!B64</f>
        <v>SET</v>
      </c>
      <c r="C64">
        <f ca="1">KPIS_PRODUTIVIDADE!C64</f>
        <v>2024</v>
      </c>
      <c r="D64">
        <f ca="1">KPIS_PRODUTIVIDADE!D64</f>
        <v>2</v>
      </c>
      <c r="E64">
        <f ca="1">KPIS_PRODUTIVIDADE!E64</f>
        <v>2</v>
      </c>
      <c r="F64">
        <f ca="1">KPIS_PRODUTIVIDADE!F64</f>
        <v>0</v>
      </c>
      <c r="G64">
        <f ca="1">KPIS_PRODUTIVIDADE!G64</f>
        <v>0</v>
      </c>
      <c r="H64">
        <f ca="1">KPIS_PRODUTIVIDADE!H64</f>
        <v>1</v>
      </c>
      <c r="I64">
        <f ca="1">KPIS_PRODUTIVIDADE!I64</f>
        <v>7.85</v>
      </c>
      <c r="J64">
        <f ca="1">KPIS_PRODUTIVIDADE!J64</f>
        <v>8.42</v>
      </c>
      <c r="K64">
        <f ca="1">KPIS_PRODUTIVIDADE!K64</f>
        <v>0.09</v>
      </c>
      <c r="L64">
        <f ca="1">KPIS_PRODUTIVIDADE!L64</f>
        <v>-0.56999999999999995</v>
      </c>
      <c r="M64">
        <f ca="1">KPIS_PRODUTIVIDADE!M64</f>
        <v>1.07</v>
      </c>
    </row>
    <row r="65" spans="1:13">
      <c r="A65" t="str">
        <f ca="1">KPIS_PRODUTIVIDADE!A65</f>
        <v>Padronização</v>
      </c>
      <c r="B65" t="str">
        <f ca="1">KPIS_PRODUTIVIDADE!B65</f>
        <v>OUT</v>
      </c>
      <c r="C65">
        <f ca="1">KPIS_PRODUTIVIDADE!C65</f>
        <v>2024</v>
      </c>
      <c r="D65">
        <f ca="1">KPIS_PRODUTIVIDADE!D65</f>
        <v>4</v>
      </c>
      <c r="E65">
        <f ca="1">KPIS_PRODUTIVIDADE!E65</f>
        <v>4.33</v>
      </c>
      <c r="F65">
        <f ca="1">KPIS_PRODUTIVIDADE!F65</f>
        <v>0</v>
      </c>
      <c r="G65">
        <f ca="1">KPIS_PRODUTIVIDADE!G65</f>
        <v>-0.33</v>
      </c>
      <c r="H65">
        <f ca="1">KPIS_PRODUTIVIDADE!H65</f>
        <v>1.08</v>
      </c>
      <c r="I65">
        <f ca="1">KPIS_PRODUTIVIDADE!I65</f>
        <v>7.85</v>
      </c>
      <c r="J65">
        <f ca="1">KPIS_PRODUTIVIDADE!J65</f>
        <v>8.42</v>
      </c>
      <c r="K65">
        <f ca="1">KPIS_PRODUTIVIDADE!K65</f>
        <v>0.09</v>
      </c>
      <c r="L65">
        <f ca="1">KPIS_PRODUTIVIDADE!L65</f>
        <v>-0.56999999999999995</v>
      </c>
      <c r="M65">
        <f ca="1">KPIS_PRODUTIVIDADE!M65</f>
        <v>1.07</v>
      </c>
    </row>
    <row r="66" spans="1:13">
      <c r="A66" t="str">
        <f ca="1">KPIS_PRODUTIVIDADE!A66</f>
        <v>Padronização</v>
      </c>
      <c r="B66" t="str">
        <f ca="1">KPIS_PRODUTIVIDADE!B66</f>
        <v>NOV</v>
      </c>
      <c r="C66">
        <f ca="1">KPIS_PRODUTIVIDADE!C66</f>
        <v>2024</v>
      </c>
      <c r="D66">
        <f ca="1">KPIS_PRODUTIVIDADE!D66</f>
        <v>10</v>
      </c>
      <c r="E66">
        <f ca="1">KPIS_PRODUTIVIDADE!E66</f>
        <v>9.5</v>
      </c>
      <c r="F66">
        <f ca="1">KPIS_PRODUTIVIDADE!F66</f>
        <v>0.5</v>
      </c>
      <c r="G66">
        <f ca="1">KPIS_PRODUTIVIDADE!G66</f>
        <v>0.5</v>
      </c>
      <c r="H66">
        <f ca="1">KPIS_PRODUTIVIDADE!H66</f>
        <v>0.95</v>
      </c>
      <c r="I66">
        <f ca="1">KPIS_PRODUTIVIDADE!I66</f>
        <v>7.85</v>
      </c>
      <c r="J66">
        <f ca="1">KPIS_PRODUTIVIDADE!J66</f>
        <v>8.42</v>
      </c>
      <c r="K66">
        <f ca="1">KPIS_PRODUTIVIDADE!K66</f>
        <v>0.09</v>
      </c>
      <c r="L66">
        <f ca="1">KPIS_PRODUTIVIDADE!L66</f>
        <v>-0.56999999999999995</v>
      </c>
      <c r="M66">
        <f ca="1">KPIS_PRODUTIVIDADE!M66</f>
        <v>1.07</v>
      </c>
    </row>
    <row r="67" spans="1:13">
      <c r="A67" t="str">
        <f ca="1">KPIS_PRODUTIVIDADE!A67</f>
        <v>Padronização</v>
      </c>
      <c r="B67" t="str">
        <f ca="1">KPIS_PRODUTIVIDADE!B67</f>
        <v>JAN</v>
      </c>
      <c r="C67">
        <f ca="1">KPIS_PRODUTIVIDADE!C67</f>
        <v>2025</v>
      </c>
      <c r="D67">
        <f ca="1">KPIS_PRODUTIVIDADE!D67</f>
        <v>8</v>
      </c>
      <c r="E67">
        <f ca="1">KPIS_PRODUTIVIDADE!E67</f>
        <v>8</v>
      </c>
      <c r="F67">
        <f ca="1">KPIS_PRODUTIVIDADE!F67</f>
        <v>0</v>
      </c>
      <c r="G67">
        <f ca="1">KPIS_PRODUTIVIDADE!G67</f>
        <v>0</v>
      </c>
      <c r="H67">
        <f ca="1">KPIS_PRODUTIVIDADE!H67</f>
        <v>1</v>
      </c>
      <c r="I67">
        <f ca="1">KPIS_PRODUTIVIDADE!I67</f>
        <v>7.85</v>
      </c>
      <c r="J67">
        <f ca="1">KPIS_PRODUTIVIDADE!J67</f>
        <v>8.42</v>
      </c>
      <c r="K67">
        <f ca="1">KPIS_PRODUTIVIDADE!K67</f>
        <v>0.09</v>
      </c>
      <c r="L67">
        <f ca="1">KPIS_PRODUTIVIDADE!L67</f>
        <v>-0.56999999999999995</v>
      </c>
      <c r="M67">
        <f ca="1">KPIS_PRODUTIVIDADE!M67</f>
        <v>1.07</v>
      </c>
    </row>
    <row r="68" spans="1:13">
      <c r="A68" t="str">
        <f ca="1">KPIS_PRODUTIVIDADE!A68</f>
        <v>Padronização</v>
      </c>
      <c r="B68" t="str">
        <f ca="1">KPIS_PRODUTIVIDADE!B68</f>
        <v>FEV</v>
      </c>
      <c r="C68">
        <f ca="1">KPIS_PRODUTIVIDADE!C68</f>
        <v>2025</v>
      </c>
      <c r="D68">
        <f ca="1">KPIS_PRODUTIVIDADE!D68</f>
        <v>11.5</v>
      </c>
      <c r="E68">
        <f ca="1">KPIS_PRODUTIVIDADE!E68</f>
        <v>6</v>
      </c>
      <c r="F68">
        <f ca="1">KPIS_PRODUTIVIDADE!F68</f>
        <v>0.5</v>
      </c>
      <c r="G68">
        <f ca="1">KPIS_PRODUTIVIDADE!G68</f>
        <v>5.5</v>
      </c>
      <c r="H68">
        <f ca="1">KPIS_PRODUTIVIDADE!H68</f>
        <v>0.52</v>
      </c>
      <c r="I68">
        <f ca="1">KPIS_PRODUTIVIDADE!I68</f>
        <v>7.85</v>
      </c>
      <c r="J68">
        <f ca="1">KPIS_PRODUTIVIDADE!J68</f>
        <v>8.42</v>
      </c>
      <c r="K68">
        <f ca="1">KPIS_PRODUTIVIDADE!K68</f>
        <v>0.09</v>
      </c>
      <c r="L68">
        <f ca="1">KPIS_PRODUTIVIDADE!L68</f>
        <v>-0.56999999999999995</v>
      </c>
      <c r="M68">
        <f ca="1">KPIS_PRODUTIVIDADE!M68</f>
        <v>1.07</v>
      </c>
    </row>
    <row r="69" spans="1:13">
      <c r="A69" t="str">
        <f ca="1">KPIS_PRODUTIVIDADE!A69</f>
        <v>Padronização</v>
      </c>
      <c r="B69" t="str">
        <f ca="1">KPIS_PRODUTIVIDADE!B69</f>
        <v>MAR</v>
      </c>
      <c r="C69">
        <f ca="1">KPIS_PRODUTIVIDADE!C69</f>
        <v>2025</v>
      </c>
      <c r="D69">
        <f ca="1">KPIS_PRODUTIVIDADE!D69</f>
        <v>5.5</v>
      </c>
      <c r="E69">
        <f ca="1">KPIS_PRODUTIVIDADE!E69</f>
        <v>5.5</v>
      </c>
      <c r="F69">
        <f ca="1">KPIS_PRODUTIVIDADE!F69</f>
        <v>0</v>
      </c>
      <c r="G69">
        <f ca="1">KPIS_PRODUTIVIDADE!G69</f>
        <v>0</v>
      </c>
      <c r="H69">
        <f ca="1">KPIS_PRODUTIVIDADE!H69</f>
        <v>1</v>
      </c>
      <c r="I69">
        <f ca="1">KPIS_PRODUTIVIDADE!I69</f>
        <v>7.85</v>
      </c>
      <c r="J69">
        <f ca="1">KPIS_PRODUTIVIDADE!J69</f>
        <v>8.42</v>
      </c>
      <c r="K69">
        <f ca="1">KPIS_PRODUTIVIDADE!K69</f>
        <v>0.09</v>
      </c>
      <c r="L69">
        <f ca="1">KPIS_PRODUTIVIDADE!L69</f>
        <v>-0.56999999999999995</v>
      </c>
      <c r="M69">
        <f ca="1">KPIS_PRODUTIVIDADE!M69</f>
        <v>1.07</v>
      </c>
    </row>
    <row r="70" spans="1:13">
      <c r="A70" t="str">
        <f ca="1">KPIS_PRODUTIVIDADE!A70</f>
        <v>Padronização</v>
      </c>
      <c r="B70" t="str">
        <f ca="1">KPIS_PRODUTIVIDADE!B70</f>
        <v>ABR</v>
      </c>
      <c r="C70">
        <f ca="1">KPIS_PRODUTIVIDADE!C70</f>
        <v>2025</v>
      </c>
      <c r="D70">
        <f ca="1">KPIS_PRODUTIVIDADE!D70</f>
        <v>4.5</v>
      </c>
      <c r="E70">
        <f ca="1">KPIS_PRODUTIVIDADE!E70</f>
        <v>5.5</v>
      </c>
      <c r="F70">
        <f ca="1">KPIS_PRODUTIVIDADE!F70</f>
        <v>0</v>
      </c>
      <c r="G70">
        <f ca="1">KPIS_PRODUTIVIDADE!G70</f>
        <v>-1</v>
      </c>
      <c r="H70">
        <f ca="1">KPIS_PRODUTIVIDADE!H70</f>
        <v>1.22</v>
      </c>
      <c r="I70">
        <f ca="1">KPIS_PRODUTIVIDADE!I70</f>
        <v>7.85</v>
      </c>
      <c r="J70">
        <f ca="1">KPIS_PRODUTIVIDADE!J70</f>
        <v>8.42</v>
      </c>
      <c r="K70">
        <f ca="1">KPIS_PRODUTIVIDADE!K70</f>
        <v>0.09</v>
      </c>
      <c r="L70">
        <f ca="1">KPIS_PRODUTIVIDADE!L70</f>
        <v>-0.56999999999999995</v>
      </c>
      <c r="M70">
        <f ca="1">KPIS_PRODUTIVIDADE!M70</f>
        <v>1.07</v>
      </c>
    </row>
    <row r="71" spans="1:13">
      <c r="A71" t="str">
        <f ca="1">KPIS_PRODUTIVIDADE!A71</f>
        <v>Padronização</v>
      </c>
      <c r="B71" t="str">
        <f ca="1">KPIS_PRODUTIVIDADE!B71</f>
        <v>MAI</v>
      </c>
      <c r="C71">
        <f ca="1">KPIS_PRODUTIVIDADE!C71</f>
        <v>2025</v>
      </c>
      <c r="D71">
        <f ca="1">KPIS_PRODUTIVIDADE!D71</f>
        <v>6.75</v>
      </c>
      <c r="E71">
        <f ca="1">KPIS_PRODUTIVIDADE!E71</f>
        <v>9.25</v>
      </c>
      <c r="F71">
        <f ca="1">KPIS_PRODUTIVIDADE!F71</f>
        <v>0</v>
      </c>
      <c r="G71">
        <f ca="1">KPIS_PRODUTIVIDADE!G71</f>
        <v>-2.5</v>
      </c>
      <c r="H71">
        <f ca="1">KPIS_PRODUTIVIDADE!H71</f>
        <v>1.37</v>
      </c>
      <c r="I71">
        <f ca="1">KPIS_PRODUTIVIDADE!I71</f>
        <v>7.85</v>
      </c>
      <c r="J71">
        <f ca="1">KPIS_PRODUTIVIDADE!J71</f>
        <v>8.42</v>
      </c>
      <c r="K71">
        <f ca="1">KPIS_PRODUTIVIDADE!K71</f>
        <v>0.09</v>
      </c>
      <c r="L71">
        <f ca="1">KPIS_PRODUTIVIDADE!L71</f>
        <v>-0.56999999999999995</v>
      </c>
      <c r="M71">
        <f ca="1">KPIS_PRODUTIVIDADE!M71</f>
        <v>1.07</v>
      </c>
    </row>
    <row r="72" spans="1:13">
      <c r="A72" t="str">
        <f ca="1">KPIS_PRODUTIVIDADE!A72</f>
        <v>Padronização</v>
      </c>
      <c r="B72" t="str">
        <f ca="1">KPIS_PRODUTIVIDADE!B72</f>
        <v>JUN</v>
      </c>
      <c r="C72">
        <f ca="1">KPIS_PRODUTIVIDADE!C72</f>
        <v>2025</v>
      </c>
      <c r="D72">
        <f ca="1">KPIS_PRODUTIVIDADE!D72</f>
        <v>1.33</v>
      </c>
      <c r="E72">
        <f ca="1">KPIS_PRODUTIVIDADE!E72</f>
        <v>1.33</v>
      </c>
      <c r="F72">
        <f ca="1">KPIS_PRODUTIVIDADE!F72</f>
        <v>0</v>
      </c>
      <c r="G72">
        <f ca="1">KPIS_PRODUTIVIDADE!G72</f>
        <v>0</v>
      </c>
      <c r="H72">
        <f ca="1">KPIS_PRODUTIVIDADE!H72</f>
        <v>1</v>
      </c>
      <c r="I72">
        <f ca="1">KPIS_PRODUTIVIDADE!I72</f>
        <v>7.85</v>
      </c>
      <c r="J72">
        <f ca="1">KPIS_PRODUTIVIDADE!J72</f>
        <v>8.42</v>
      </c>
      <c r="K72">
        <f ca="1">KPIS_PRODUTIVIDADE!K72</f>
        <v>0.09</v>
      </c>
      <c r="L72">
        <f ca="1">KPIS_PRODUTIVIDADE!L72</f>
        <v>-0.56999999999999995</v>
      </c>
      <c r="M72">
        <f ca="1">KPIS_PRODUTIVIDADE!M72</f>
        <v>1.07</v>
      </c>
    </row>
    <row r="73" spans="1:13">
      <c r="A73" t="str">
        <f ca="1">KPIS_PRODUTIVIDADE!A73</f>
        <v>Padronização</v>
      </c>
      <c r="B73" t="str">
        <f ca="1">KPIS_PRODUTIVIDADE!B73</f>
        <v>JUL</v>
      </c>
      <c r="C73">
        <f ca="1">KPIS_PRODUTIVIDADE!C73</f>
        <v>2025</v>
      </c>
      <c r="D73">
        <f ca="1">KPIS_PRODUTIVIDADE!D73</f>
        <v>3.25</v>
      </c>
      <c r="E73">
        <f ca="1">KPIS_PRODUTIVIDADE!E73</f>
        <v>3.25</v>
      </c>
      <c r="F73">
        <f ca="1">KPIS_PRODUTIVIDADE!F73</f>
        <v>0</v>
      </c>
      <c r="G73">
        <f ca="1">KPIS_PRODUTIVIDADE!G73</f>
        <v>0</v>
      </c>
      <c r="H73">
        <f ca="1">KPIS_PRODUTIVIDADE!H73</f>
        <v>1</v>
      </c>
      <c r="I73">
        <f ca="1">KPIS_PRODUTIVIDADE!I73</f>
        <v>7.85</v>
      </c>
      <c r="J73">
        <f ca="1">KPIS_PRODUTIVIDADE!J73</f>
        <v>8.42</v>
      </c>
      <c r="K73">
        <f ca="1">KPIS_PRODUTIVIDADE!K73</f>
        <v>0.09</v>
      </c>
      <c r="L73">
        <f ca="1">KPIS_PRODUTIVIDADE!L73</f>
        <v>-0.56999999999999995</v>
      </c>
      <c r="M73">
        <f ca="1">KPIS_PRODUTIVIDADE!M73</f>
        <v>1.07</v>
      </c>
    </row>
    <row r="74" spans="1:13">
      <c r="A74" t="str">
        <f ca="1">KPIS_PRODUTIVIDADE!A74</f>
        <v>Padronização</v>
      </c>
      <c r="B74" t="str">
        <f ca="1">KPIS_PRODUTIVIDADE!B74</f>
        <v>AGO</v>
      </c>
      <c r="C74">
        <f ca="1">KPIS_PRODUTIVIDADE!C74</f>
        <v>2025</v>
      </c>
      <c r="D74">
        <f ca="1">KPIS_PRODUTIVIDADE!D74</f>
        <v>7.2</v>
      </c>
      <c r="E74">
        <f ca="1">KPIS_PRODUTIVIDADE!E74</f>
        <v>5</v>
      </c>
      <c r="F74">
        <f ca="1">KPIS_PRODUTIVIDADE!F74</f>
        <v>0.2</v>
      </c>
      <c r="G74">
        <f ca="1">KPIS_PRODUTIVIDADE!G74</f>
        <v>2.2000000000000002</v>
      </c>
      <c r="H74">
        <f ca="1">KPIS_PRODUTIVIDADE!H74</f>
        <v>0.69</v>
      </c>
      <c r="I74">
        <f ca="1">KPIS_PRODUTIVIDADE!I74</f>
        <v>7.85</v>
      </c>
      <c r="J74">
        <f ca="1">KPIS_PRODUTIVIDADE!J74</f>
        <v>8.42</v>
      </c>
      <c r="K74">
        <f ca="1">KPIS_PRODUTIVIDADE!K74</f>
        <v>0.09</v>
      </c>
      <c r="L74">
        <f ca="1">KPIS_PRODUTIVIDADE!L74</f>
        <v>-0.56999999999999995</v>
      </c>
      <c r="M74">
        <f ca="1">KPIS_PRODUTIVIDADE!M74</f>
        <v>1.07</v>
      </c>
    </row>
    <row r="75" spans="1:13">
      <c r="A75" t="str">
        <f ca="1">KPIS_PRODUTIVIDADE!A75</f>
        <v>Padronização</v>
      </c>
      <c r="B75" t="str">
        <f ca="1">KPIS_PRODUTIVIDADE!B75</f>
        <v>SET</v>
      </c>
      <c r="C75">
        <f ca="1">KPIS_PRODUTIVIDADE!C75</f>
        <v>2025</v>
      </c>
      <c r="D75">
        <f ca="1">KPIS_PRODUTIVIDADE!D75</f>
        <v>5.4</v>
      </c>
      <c r="E75">
        <f ca="1">KPIS_PRODUTIVIDADE!E75</f>
        <v>6.4</v>
      </c>
      <c r="F75">
        <f ca="1">KPIS_PRODUTIVIDADE!F75</f>
        <v>0.6</v>
      </c>
      <c r="G75">
        <f ca="1">KPIS_PRODUTIVIDADE!G75</f>
        <v>-1</v>
      </c>
      <c r="H75">
        <f ca="1">KPIS_PRODUTIVIDADE!H75</f>
        <v>1.19</v>
      </c>
      <c r="I75">
        <f ca="1">KPIS_PRODUTIVIDADE!I75</f>
        <v>7.85</v>
      </c>
      <c r="J75">
        <f ca="1">KPIS_PRODUTIVIDADE!J75</f>
        <v>8.42</v>
      </c>
      <c r="K75">
        <f ca="1">KPIS_PRODUTIVIDADE!K75</f>
        <v>0.09</v>
      </c>
      <c r="L75">
        <f ca="1">KPIS_PRODUTIVIDADE!L75</f>
        <v>-0.56999999999999995</v>
      </c>
      <c r="M75">
        <f ca="1">KPIS_PRODUTIVIDADE!M75</f>
        <v>1.07</v>
      </c>
    </row>
    <row r="76" spans="1:13">
      <c r="A76" t="str">
        <f ca="1">KPIS_PRODUTIVIDADE!A76</f>
        <v>Padronização</v>
      </c>
      <c r="B76" t="str">
        <f ca="1">KPIS_PRODUTIVIDADE!B76</f>
        <v>OUT</v>
      </c>
      <c r="C76">
        <f ca="1">KPIS_PRODUTIVIDADE!C76</f>
        <v>2025</v>
      </c>
      <c r="D76">
        <f ca="1">KPIS_PRODUTIVIDADE!D76</f>
        <v>16.2</v>
      </c>
      <c r="E76">
        <f ca="1">KPIS_PRODUTIVIDADE!E76</f>
        <v>16.2</v>
      </c>
      <c r="F76">
        <f ca="1">KPIS_PRODUTIVIDADE!F76</f>
        <v>0</v>
      </c>
      <c r="G76">
        <f ca="1">KPIS_PRODUTIVIDADE!G76</f>
        <v>0</v>
      </c>
      <c r="H76">
        <f ca="1">KPIS_PRODUTIVIDADE!H76</f>
        <v>1</v>
      </c>
      <c r="I76">
        <f ca="1">KPIS_PRODUTIVIDADE!I76</f>
        <v>7.85</v>
      </c>
      <c r="J76">
        <f ca="1">KPIS_PRODUTIVIDADE!J76</f>
        <v>8.42</v>
      </c>
      <c r="K76">
        <f ca="1">KPIS_PRODUTIVIDADE!K76</f>
        <v>0.09</v>
      </c>
      <c r="L76">
        <f ca="1">KPIS_PRODUTIVIDADE!L76</f>
        <v>-0.56999999999999995</v>
      </c>
      <c r="M76">
        <f ca="1">KPIS_PRODUTIVIDADE!M76</f>
        <v>1.07</v>
      </c>
    </row>
    <row r="77" spans="1:13">
      <c r="A77" t="str">
        <f ca="1">KPIS_PRODUTIVIDADE!A77</f>
        <v>Padronização</v>
      </c>
      <c r="B77" t="str">
        <f ca="1">KPIS_PRODUTIVIDADE!B77</f>
        <v>NOV</v>
      </c>
      <c r="C77">
        <f ca="1">KPIS_PRODUTIVIDADE!C77</f>
        <v>2025</v>
      </c>
      <c r="D77">
        <f ca="1">KPIS_PRODUTIVIDADE!D77</f>
        <v>2.6</v>
      </c>
      <c r="E77">
        <f ca="1">KPIS_PRODUTIVIDADE!E77</f>
        <v>2.8</v>
      </c>
      <c r="F77">
        <f ca="1">KPIS_PRODUTIVIDADE!F77</f>
        <v>0</v>
      </c>
      <c r="G77">
        <f ca="1">KPIS_PRODUTIVIDADE!G77</f>
        <v>-0.2</v>
      </c>
      <c r="H77">
        <f ca="1">KPIS_PRODUTIVIDADE!H77</f>
        <v>1.08</v>
      </c>
      <c r="I77">
        <f ca="1">KPIS_PRODUTIVIDADE!I77</f>
        <v>7.85</v>
      </c>
      <c r="J77">
        <f ca="1">KPIS_PRODUTIVIDADE!J77</f>
        <v>8.42</v>
      </c>
      <c r="K77">
        <f ca="1">KPIS_PRODUTIVIDADE!K77</f>
        <v>0.09</v>
      </c>
      <c r="L77">
        <f ca="1">KPIS_PRODUTIVIDADE!L77</f>
        <v>-0.56999999999999995</v>
      </c>
      <c r="M77">
        <f ca="1">KPIS_PRODUTIVIDADE!M77</f>
        <v>1.07</v>
      </c>
    </row>
    <row r="78" spans="1:13">
      <c r="A78" t="str">
        <f ca="1">KPIS_PRODUTIVIDADE!A78</f>
        <v>Padronização</v>
      </c>
      <c r="B78" t="str">
        <f ca="1">KPIS_PRODUTIVIDADE!B78</f>
        <v>DEZ</v>
      </c>
      <c r="C78">
        <f ca="1">KPIS_PRODUTIVIDADE!C78</f>
        <v>2025</v>
      </c>
      <c r="D78">
        <f ca="1">KPIS_PRODUTIVIDADE!D78</f>
        <v>3</v>
      </c>
      <c r="E78">
        <f ca="1">KPIS_PRODUTIVIDADE!E78</f>
        <v>3</v>
      </c>
      <c r="F78">
        <f ca="1">KPIS_PRODUTIVIDADE!F78</f>
        <v>0</v>
      </c>
      <c r="G78">
        <f ca="1">KPIS_PRODUTIVIDADE!G78</f>
        <v>0</v>
      </c>
      <c r="H78">
        <f ca="1">KPIS_PRODUTIVIDADE!H78</f>
        <v>1</v>
      </c>
      <c r="I78">
        <f ca="1">KPIS_PRODUTIVIDADE!I78</f>
        <v>7.85</v>
      </c>
      <c r="J78">
        <f ca="1">KPIS_PRODUTIVIDADE!J78</f>
        <v>8.42</v>
      </c>
      <c r="K78">
        <f ca="1">KPIS_PRODUTIVIDADE!K78</f>
        <v>0.09</v>
      </c>
      <c r="L78">
        <f ca="1">KPIS_PRODUTIVIDADE!L78</f>
        <v>-0.56999999999999995</v>
      </c>
      <c r="M78">
        <f ca="1">KPIS_PRODUTIVIDADE!M78</f>
        <v>1.07</v>
      </c>
    </row>
    <row r="79" spans="1:13">
      <c r="A79" t="str">
        <f ca="1">KPIS_PRODUTIVIDADE!A79</f>
        <v>Padronização</v>
      </c>
      <c r="B79" t="str">
        <f ca="1">KPIS_PRODUTIVIDADE!B79</f>
        <v>JAN</v>
      </c>
      <c r="C79">
        <f ca="1">KPIS_PRODUTIVIDADE!C79</f>
        <v>2026</v>
      </c>
      <c r="D79">
        <f ca="1">KPIS_PRODUTIVIDADE!D79</f>
        <v>13.75</v>
      </c>
      <c r="E79">
        <f ca="1">KPIS_PRODUTIVIDADE!E79</f>
        <v>18.25</v>
      </c>
      <c r="F79">
        <f ca="1">KPIS_PRODUTIVIDADE!F79</f>
        <v>0.25</v>
      </c>
      <c r="G79">
        <f ca="1">KPIS_PRODUTIVIDADE!G79</f>
        <v>-4.5</v>
      </c>
      <c r="H79">
        <f ca="1">KPIS_PRODUTIVIDADE!H79</f>
        <v>1.33</v>
      </c>
      <c r="I79">
        <f ca="1">KPIS_PRODUTIVIDADE!I79</f>
        <v>7.85</v>
      </c>
      <c r="J79">
        <f ca="1">KPIS_PRODUTIVIDADE!J79</f>
        <v>8.42</v>
      </c>
      <c r="K79">
        <f ca="1">KPIS_PRODUTIVIDADE!K79</f>
        <v>0.09</v>
      </c>
      <c r="L79">
        <f ca="1">KPIS_PRODUTIVIDADE!L79</f>
        <v>-0.56999999999999995</v>
      </c>
      <c r="M79">
        <f ca="1">KPIS_PRODUTIVIDADE!M79</f>
        <v>1.07</v>
      </c>
    </row>
    <row r="80" spans="1:13">
      <c r="A80" t="str">
        <f ca="1">KPIS_PRODUTIVIDADE!A80</f>
        <v>Padronização</v>
      </c>
      <c r="B80" t="str">
        <f ca="1">KPIS_PRODUTIVIDADE!B80</f>
        <v>MAR</v>
      </c>
      <c r="C80">
        <f ca="1">KPIS_PRODUTIVIDADE!C80</f>
        <v>2026</v>
      </c>
      <c r="D80">
        <f ca="1">KPIS_PRODUTIVIDADE!D80</f>
        <v>7</v>
      </c>
      <c r="E80">
        <f ca="1">KPIS_PRODUTIVIDADE!E80</f>
        <v>5</v>
      </c>
      <c r="F80">
        <f ca="1">KPIS_PRODUTIVIDADE!F80</f>
        <v>1</v>
      </c>
      <c r="G80">
        <f ca="1">KPIS_PRODUTIVIDADE!G80</f>
        <v>2</v>
      </c>
      <c r="H80">
        <f ca="1">KPIS_PRODUTIVIDADE!H80</f>
        <v>0.71</v>
      </c>
      <c r="I80">
        <f ca="1">KPIS_PRODUTIVIDADE!I80</f>
        <v>7.85</v>
      </c>
      <c r="J80">
        <f ca="1">KPIS_PRODUTIVIDADE!J80</f>
        <v>8.42</v>
      </c>
      <c r="K80">
        <f ca="1">KPIS_PRODUTIVIDADE!K80</f>
        <v>0.09</v>
      </c>
      <c r="L80">
        <f ca="1">KPIS_PRODUTIVIDADE!L80</f>
        <v>-0.56999999999999995</v>
      </c>
      <c r="M80">
        <f ca="1">KPIS_PRODUTIVIDADE!M80</f>
        <v>1.07</v>
      </c>
    </row>
    <row r="81" spans="1:13">
      <c r="A81" t="str">
        <f ca="1">KPIS_PRODUTIVIDADE!A81</f>
        <v>Peças em Geral</v>
      </c>
      <c r="B81" t="str">
        <f ca="1">KPIS_PRODUTIVIDADE!B81</f>
        <v>JUN</v>
      </c>
      <c r="C81">
        <f ca="1">KPIS_PRODUTIVIDADE!C81</f>
        <v>2024</v>
      </c>
      <c r="D81">
        <f ca="1">KPIS_PRODUTIVIDADE!D81</f>
        <v>1</v>
      </c>
      <c r="E81">
        <f ca="1">KPIS_PRODUTIVIDADE!E81</f>
        <v>3</v>
      </c>
      <c r="F81">
        <f ca="1">KPIS_PRODUTIVIDADE!F81</f>
        <v>0</v>
      </c>
      <c r="G81">
        <f ca="1">KPIS_PRODUTIVIDADE!G81</f>
        <v>-2</v>
      </c>
      <c r="H81">
        <f ca="1">KPIS_PRODUTIVIDADE!H81</f>
        <v>3</v>
      </c>
      <c r="I81">
        <f ca="1">KPIS_PRODUTIVIDADE!I81</f>
        <v>2.17</v>
      </c>
      <c r="J81">
        <f ca="1">KPIS_PRODUTIVIDADE!J81</f>
        <v>2.33</v>
      </c>
      <c r="K81">
        <f ca="1">KPIS_PRODUTIVIDADE!K81</f>
        <v>0.09</v>
      </c>
      <c r="L81">
        <f ca="1">KPIS_PRODUTIVIDADE!L81</f>
        <v>-0.16</v>
      </c>
      <c r="M81">
        <f ca="1">KPIS_PRODUTIVIDADE!M81</f>
        <v>1.07</v>
      </c>
    </row>
    <row r="82" spans="1:13">
      <c r="A82" t="str">
        <f ca="1">KPIS_PRODUTIVIDADE!A82</f>
        <v>Peças em Geral</v>
      </c>
      <c r="B82" t="str">
        <f ca="1">KPIS_PRODUTIVIDADE!B82</f>
        <v>JUL</v>
      </c>
      <c r="C82">
        <f ca="1">KPIS_PRODUTIVIDADE!C82</f>
        <v>2024</v>
      </c>
      <c r="D82">
        <f ca="1">KPIS_PRODUTIVIDADE!D82</f>
        <v>4</v>
      </c>
      <c r="E82">
        <f ca="1">KPIS_PRODUTIVIDADE!E82</f>
        <v>4</v>
      </c>
      <c r="F82">
        <f ca="1">KPIS_PRODUTIVIDADE!F82</f>
        <v>0</v>
      </c>
      <c r="G82">
        <f ca="1">KPIS_PRODUTIVIDADE!G82</f>
        <v>0</v>
      </c>
      <c r="H82">
        <f ca="1">KPIS_PRODUTIVIDADE!H82</f>
        <v>1</v>
      </c>
      <c r="I82">
        <f ca="1">KPIS_PRODUTIVIDADE!I82</f>
        <v>2.17</v>
      </c>
      <c r="J82">
        <f ca="1">KPIS_PRODUTIVIDADE!J82</f>
        <v>2.33</v>
      </c>
      <c r="K82">
        <f ca="1">KPIS_PRODUTIVIDADE!K82</f>
        <v>0.09</v>
      </c>
      <c r="L82">
        <f ca="1">KPIS_PRODUTIVIDADE!L82</f>
        <v>-0.16</v>
      </c>
      <c r="M82">
        <f ca="1">KPIS_PRODUTIVIDADE!M82</f>
        <v>1.07</v>
      </c>
    </row>
    <row r="83" spans="1:13">
      <c r="A83" t="str">
        <f ca="1">KPIS_PRODUTIVIDADE!A83</f>
        <v>Peças em Geral</v>
      </c>
      <c r="B83" t="str">
        <f ca="1">KPIS_PRODUTIVIDADE!B83</f>
        <v>AGO</v>
      </c>
      <c r="C83">
        <f ca="1">KPIS_PRODUTIVIDADE!C83</f>
        <v>2024</v>
      </c>
      <c r="D83">
        <f ca="1">KPIS_PRODUTIVIDADE!D83</f>
        <v>4</v>
      </c>
      <c r="E83">
        <f ca="1">KPIS_PRODUTIVIDADE!E83</f>
        <v>4</v>
      </c>
      <c r="F83">
        <f ca="1">KPIS_PRODUTIVIDADE!F83</f>
        <v>0</v>
      </c>
      <c r="G83">
        <f ca="1">KPIS_PRODUTIVIDADE!G83</f>
        <v>0</v>
      </c>
      <c r="H83">
        <f ca="1">KPIS_PRODUTIVIDADE!H83</f>
        <v>1</v>
      </c>
      <c r="I83">
        <f ca="1">KPIS_PRODUTIVIDADE!I83</f>
        <v>2.17</v>
      </c>
      <c r="J83">
        <f ca="1">KPIS_PRODUTIVIDADE!J83</f>
        <v>2.33</v>
      </c>
      <c r="K83">
        <f ca="1">KPIS_PRODUTIVIDADE!K83</f>
        <v>0.09</v>
      </c>
      <c r="L83">
        <f ca="1">KPIS_PRODUTIVIDADE!L83</f>
        <v>-0.16</v>
      </c>
      <c r="M83">
        <f ca="1">KPIS_PRODUTIVIDADE!M83</f>
        <v>1.07</v>
      </c>
    </row>
    <row r="84" spans="1:13">
      <c r="A84" t="str">
        <f ca="1">KPIS_PRODUTIVIDADE!A84</f>
        <v>Peças em Geral</v>
      </c>
      <c r="B84" t="str">
        <f ca="1">KPIS_PRODUTIVIDADE!B84</f>
        <v>SET</v>
      </c>
      <c r="C84">
        <f ca="1">KPIS_PRODUTIVIDADE!C84</f>
        <v>2024</v>
      </c>
      <c r="D84">
        <f ca="1">KPIS_PRODUTIVIDADE!D84</f>
        <v>2</v>
      </c>
      <c r="E84">
        <f ca="1">KPIS_PRODUTIVIDADE!E84</f>
        <v>2</v>
      </c>
      <c r="F84">
        <f ca="1">KPIS_PRODUTIVIDADE!F84</f>
        <v>0</v>
      </c>
      <c r="G84">
        <f ca="1">KPIS_PRODUTIVIDADE!G84</f>
        <v>0</v>
      </c>
      <c r="H84">
        <f ca="1">KPIS_PRODUTIVIDADE!H84</f>
        <v>1</v>
      </c>
      <c r="I84">
        <f ca="1">KPIS_PRODUTIVIDADE!I84</f>
        <v>2.17</v>
      </c>
      <c r="J84">
        <f ca="1">KPIS_PRODUTIVIDADE!J84</f>
        <v>2.33</v>
      </c>
      <c r="K84">
        <f ca="1">KPIS_PRODUTIVIDADE!K84</f>
        <v>0.09</v>
      </c>
      <c r="L84">
        <f ca="1">KPIS_PRODUTIVIDADE!L84</f>
        <v>-0.16</v>
      </c>
      <c r="M84">
        <f ca="1">KPIS_PRODUTIVIDADE!M84</f>
        <v>1.07</v>
      </c>
    </row>
    <row r="85" spans="1:13">
      <c r="A85" t="str">
        <f ca="1">KPIS_PRODUTIVIDADE!A85</f>
        <v>Peças em Geral</v>
      </c>
      <c r="B85" t="str">
        <f ca="1">KPIS_PRODUTIVIDADE!B85</f>
        <v>MAR</v>
      </c>
      <c r="C85">
        <f ca="1">KPIS_PRODUTIVIDADE!C85</f>
        <v>2025</v>
      </c>
      <c r="D85">
        <f ca="1">KPIS_PRODUTIVIDADE!D85</f>
        <v>1</v>
      </c>
      <c r="E85">
        <f ca="1">KPIS_PRODUTIVIDADE!E85</f>
        <v>1</v>
      </c>
      <c r="F85">
        <f ca="1">KPIS_PRODUTIVIDADE!F85</f>
        <v>0</v>
      </c>
      <c r="G85">
        <f ca="1">KPIS_PRODUTIVIDADE!G85</f>
        <v>0</v>
      </c>
      <c r="H85">
        <f ca="1">KPIS_PRODUTIVIDADE!H85</f>
        <v>1</v>
      </c>
      <c r="I85">
        <f ca="1">KPIS_PRODUTIVIDADE!I85</f>
        <v>2.17</v>
      </c>
      <c r="J85">
        <f ca="1">KPIS_PRODUTIVIDADE!J85</f>
        <v>2.33</v>
      </c>
      <c r="K85">
        <f ca="1">KPIS_PRODUTIVIDADE!K85</f>
        <v>0.09</v>
      </c>
      <c r="L85">
        <f ca="1">KPIS_PRODUTIVIDADE!L85</f>
        <v>-0.16</v>
      </c>
      <c r="M85">
        <f ca="1">KPIS_PRODUTIVIDADE!M85</f>
        <v>1.07</v>
      </c>
    </row>
    <row r="86" spans="1:13">
      <c r="A86" t="str">
        <f ca="1">KPIS_PRODUTIVIDADE!A86</f>
        <v>Peças em Geral</v>
      </c>
      <c r="B86" t="str">
        <f ca="1">KPIS_PRODUTIVIDADE!B86</f>
        <v>MAI</v>
      </c>
      <c r="C86">
        <f ca="1">KPIS_PRODUTIVIDADE!C86</f>
        <v>2025</v>
      </c>
      <c r="D86">
        <f ca="1">KPIS_PRODUTIVIDADE!D86</f>
        <v>5</v>
      </c>
      <c r="E86">
        <f ca="1">KPIS_PRODUTIVIDADE!E86</f>
        <v>5</v>
      </c>
      <c r="F86">
        <f ca="1">KPIS_PRODUTIVIDADE!F86</f>
        <v>0</v>
      </c>
      <c r="G86">
        <f ca="1">KPIS_PRODUTIVIDADE!G86</f>
        <v>0</v>
      </c>
      <c r="H86">
        <f ca="1">KPIS_PRODUTIVIDADE!H86</f>
        <v>1</v>
      </c>
      <c r="I86">
        <f ca="1">KPIS_PRODUTIVIDADE!I86</f>
        <v>2.17</v>
      </c>
      <c r="J86">
        <f ca="1">KPIS_PRODUTIVIDADE!J86</f>
        <v>2.33</v>
      </c>
      <c r="K86">
        <f ca="1">KPIS_PRODUTIVIDADE!K86</f>
        <v>0.09</v>
      </c>
      <c r="L86">
        <f ca="1">KPIS_PRODUTIVIDADE!L86</f>
        <v>-0.16</v>
      </c>
      <c r="M86">
        <f ca="1">KPIS_PRODUTIVIDADE!M86</f>
        <v>1.07</v>
      </c>
    </row>
    <row r="87" spans="1:13">
      <c r="A87" t="str">
        <f ca="1">KPIS_PRODUTIVIDADE!A87</f>
        <v>Peças em Geral</v>
      </c>
      <c r="B87" t="str">
        <f ca="1">KPIS_PRODUTIVIDADE!B87</f>
        <v>JUL</v>
      </c>
      <c r="C87">
        <f ca="1">KPIS_PRODUTIVIDADE!C87</f>
        <v>2025</v>
      </c>
      <c r="D87">
        <f ca="1">KPIS_PRODUTIVIDADE!D87</f>
        <v>0.83</v>
      </c>
      <c r="E87">
        <f ca="1">KPIS_PRODUTIVIDADE!E87</f>
        <v>0.83</v>
      </c>
      <c r="F87">
        <f ca="1">KPIS_PRODUTIVIDADE!F87</f>
        <v>0</v>
      </c>
      <c r="G87">
        <f ca="1">KPIS_PRODUTIVIDADE!G87</f>
        <v>0</v>
      </c>
      <c r="H87">
        <f ca="1">KPIS_PRODUTIVIDADE!H87</f>
        <v>1</v>
      </c>
      <c r="I87">
        <f ca="1">KPIS_PRODUTIVIDADE!I87</f>
        <v>2.17</v>
      </c>
      <c r="J87">
        <f ca="1">KPIS_PRODUTIVIDADE!J87</f>
        <v>2.33</v>
      </c>
      <c r="K87">
        <f ca="1">KPIS_PRODUTIVIDADE!K87</f>
        <v>0.09</v>
      </c>
      <c r="L87">
        <f ca="1">KPIS_PRODUTIVIDADE!L87</f>
        <v>-0.16</v>
      </c>
      <c r="M87">
        <f ca="1">KPIS_PRODUTIVIDADE!M87</f>
        <v>1.07</v>
      </c>
    </row>
    <row r="88" spans="1:13">
      <c r="A88" t="str">
        <f ca="1">KPIS_PRODUTIVIDADE!A88</f>
        <v>Peças em Geral</v>
      </c>
      <c r="B88" t="str">
        <f ca="1">KPIS_PRODUTIVIDADE!B88</f>
        <v>AGO</v>
      </c>
      <c r="C88">
        <f ca="1">KPIS_PRODUTIVIDADE!C88</f>
        <v>2025</v>
      </c>
      <c r="D88">
        <f ca="1">KPIS_PRODUTIVIDADE!D88</f>
        <v>2</v>
      </c>
      <c r="E88">
        <f ca="1">KPIS_PRODUTIVIDADE!E88</f>
        <v>2.25</v>
      </c>
      <c r="F88">
        <f ca="1">KPIS_PRODUTIVIDADE!F88</f>
        <v>0</v>
      </c>
      <c r="G88">
        <f ca="1">KPIS_PRODUTIVIDADE!G88</f>
        <v>-0.25</v>
      </c>
      <c r="H88">
        <f ca="1">KPIS_PRODUTIVIDADE!H88</f>
        <v>1.1200000000000001</v>
      </c>
      <c r="I88">
        <f ca="1">KPIS_PRODUTIVIDADE!I88</f>
        <v>2.17</v>
      </c>
      <c r="J88">
        <f ca="1">KPIS_PRODUTIVIDADE!J88</f>
        <v>2.33</v>
      </c>
      <c r="K88">
        <f ca="1">KPIS_PRODUTIVIDADE!K88</f>
        <v>0.09</v>
      </c>
      <c r="L88">
        <f ca="1">KPIS_PRODUTIVIDADE!L88</f>
        <v>-0.16</v>
      </c>
      <c r="M88">
        <f ca="1">KPIS_PRODUTIVIDADE!M88</f>
        <v>1.07</v>
      </c>
    </row>
    <row r="89" spans="1:13">
      <c r="A89" t="str">
        <f ca="1">KPIS_PRODUTIVIDADE!A89</f>
        <v>Peças em Geral</v>
      </c>
      <c r="B89" t="str">
        <f ca="1">KPIS_PRODUTIVIDADE!B89</f>
        <v>OUT</v>
      </c>
      <c r="C89">
        <f ca="1">KPIS_PRODUTIVIDADE!C89</f>
        <v>2025</v>
      </c>
      <c r="D89">
        <f ca="1">KPIS_PRODUTIVIDADE!D89</f>
        <v>1.57</v>
      </c>
      <c r="E89">
        <f ca="1">KPIS_PRODUTIVIDADE!E89</f>
        <v>1.86</v>
      </c>
      <c r="F89">
        <f ca="1">KPIS_PRODUTIVIDADE!F89</f>
        <v>0.43</v>
      </c>
      <c r="G89">
        <f ca="1">KPIS_PRODUTIVIDADE!G89</f>
        <v>-0.28999999999999998</v>
      </c>
      <c r="H89">
        <f ca="1">KPIS_PRODUTIVIDADE!H89</f>
        <v>1.18</v>
      </c>
      <c r="I89">
        <f ca="1">KPIS_PRODUTIVIDADE!I89</f>
        <v>2.17</v>
      </c>
      <c r="J89">
        <f ca="1">KPIS_PRODUTIVIDADE!J89</f>
        <v>2.33</v>
      </c>
      <c r="K89">
        <f ca="1">KPIS_PRODUTIVIDADE!K89</f>
        <v>0.09</v>
      </c>
      <c r="L89">
        <f ca="1">KPIS_PRODUTIVIDADE!L89</f>
        <v>-0.16</v>
      </c>
      <c r="M89">
        <f ca="1">KPIS_PRODUTIVIDADE!M89</f>
        <v>1.07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336C-2839-4C79-AF70-08A976CBE97D}">
  <dimension ref="A1:H54"/>
  <sheetViews>
    <sheetView workbookViewId="0">
      <selection activeCell="C4" sqref="C4"/>
    </sheetView>
  </sheetViews>
  <sheetFormatPr defaultRowHeight="15"/>
  <cols>
    <col min="1" max="2" width="10.7109375" bestFit="1" customWidth="1"/>
    <col min="3" max="3" width="12.7109375" bestFit="1" customWidth="1"/>
    <col min="4" max="4" width="30.7109375" bestFit="1" customWidth="1"/>
    <col min="5" max="8" width="10.7109375" bestFit="1" customWidth="1"/>
  </cols>
  <sheetData>
    <row r="1" spans="1:8">
      <c r="A1" t="s">
        <v>1457</v>
      </c>
      <c r="B1" t="s">
        <v>1377</v>
      </c>
      <c r="C1" t="s">
        <v>1382</v>
      </c>
      <c r="D1" t="s">
        <v>1379</v>
      </c>
      <c r="E1" t="s">
        <v>1458</v>
      </c>
      <c r="F1" t="s">
        <v>1459</v>
      </c>
      <c r="G1" t="s">
        <v>1460</v>
      </c>
      <c r="H1" t="s">
        <v>1461</v>
      </c>
    </row>
    <row r="2" spans="1:8">
      <c r="A2">
        <f ca="1">KPIS_COMPLEXIDADE!B2</f>
        <v>4</v>
      </c>
      <c r="B2">
        <f ca="1">KPIS_COMPLEXIDADE!C2</f>
        <v>2023</v>
      </c>
      <c r="C2" t="str">
        <f ca="1">KPIS_COMPLEXIDADE!D2</f>
        <v>Abril</v>
      </c>
      <c r="D2" t="str">
        <f ca="1">KPIS_COMPLEXIDADE!E2</f>
        <v>Padronização</v>
      </c>
      <c r="E2">
        <f ca="1">KPIS_COMPLEXIDADE!F2</f>
        <v>1</v>
      </c>
      <c r="F2">
        <f ca="1">KPIS_COMPLEXIDADE!G2</f>
        <v>1</v>
      </c>
      <c r="G2">
        <f ca="1">KPIS_COMPLEXIDADE!H2</f>
        <v>0</v>
      </c>
      <c r="H2">
        <f ca="1">KPIS_COMPLEXIDADE!I2</f>
        <v>0</v>
      </c>
    </row>
    <row r="3" spans="1:8">
      <c r="A3">
        <f ca="1">KPIS_COMPLEXIDADE!B3</f>
        <v>11</v>
      </c>
      <c r="B3">
        <f ca="1">KPIS_COMPLEXIDADE!C3</f>
        <v>2023</v>
      </c>
      <c r="C3" t="str">
        <f ca="1">KPIS_COMPLEXIDADE!D3</f>
        <v>Novembro</v>
      </c>
      <c r="D3" t="str">
        <f ca="1">KPIS_COMPLEXIDADE!E3</f>
        <v>Padronização</v>
      </c>
      <c r="E3">
        <f ca="1">KPIS_COMPLEXIDADE!F3</f>
        <v>7</v>
      </c>
      <c r="F3">
        <f ca="1">KPIS_COMPLEXIDADE!G3</f>
        <v>7</v>
      </c>
      <c r="G3">
        <f ca="1">KPIS_COMPLEXIDADE!H3</f>
        <v>0</v>
      </c>
      <c r="H3">
        <f ca="1">KPIS_COMPLEXIDADE!I3</f>
        <v>0</v>
      </c>
    </row>
    <row r="4" spans="1:8">
      <c r="A4">
        <f ca="1">KPIS_COMPLEXIDADE!B4</f>
        <v>12</v>
      </c>
      <c r="B4">
        <f ca="1">KPIS_COMPLEXIDADE!C4</f>
        <v>2023</v>
      </c>
      <c r="C4" t="str">
        <f ca="1">KPIS_COMPLEXIDADE!D4</f>
        <v>Dezembro</v>
      </c>
      <c r="D4" t="str">
        <f ca="1">KPIS_COMPLEXIDADE!E4</f>
        <v>Padronização</v>
      </c>
      <c r="E4">
        <f ca="1">KPIS_COMPLEXIDADE!F4</f>
        <v>6</v>
      </c>
      <c r="F4">
        <f ca="1">KPIS_COMPLEXIDADE!G4</f>
        <v>6</v>
      </c>
      <c r="G4">
        <f ca="1">KPIS_COMPLEXIDADE!H4</f>
        <v>0</v>
      </c>
      <c r="H4">
        <f ca="1">KPIS_COMPLEXIDADE!I4</f>
        <v>0</v>
      </c>
    </row>
    <row r="5" spans="1:8">
      <c r="A5">
        <f ca="1">KPIS_COMPLEXIDADE!B5</f>
        <v>1</v>
      </c>
      <c r="B5">
        <f ca="1">KPIS_COMPLEXIDADE!C5</f>
        <v>2024</v>
      </c>
      <c r="C5" t="str">
        <f ca="1">KPIS_COMPLEXIDADE!D5</f>
        <v>Janeiro</v>
      </c>
      <c r="D5" t="str">
        <f ca="1">KPIS_COMPLEXIDADE!E5</f>
        <v>Padronização</v>
      </c>
      <c r="E5">
        <f ca="1">KPIS_COMPLEXIDADE!F5</f>
        <v>4</v>
      </c>
      <c r="F5">
        <f ca="1">KPIS_COMPLEXIDADE!G5</f>
        <v>4</v>
      </c>
      <c r="G5">
        <f ca="1">KPIS_COMPLEXIDADE!H5</f>
        <v>0</v>
      </c>
      <c r="H5">
        <f ca="1">KPIS_COMPLEXIDADE!I5</f>
        <v>0</v>
      </c>
    </row>
    <row r="6" spans="1:8">
      <c r="A6">
        <f ca="1">KPIS_COMPLEXIDADE!B6</f>
        <v>2</v>
      </c>
      <c r="B6">
        <f ca="1">KPIS_COMPLEXIDADE!C6</f>
        <v>2024</v>
      </c>
      <c r="C6" t="str">
        <f ca="1">KPIS_COMPLEXIDADE!D6</f>
        <v>Fevereiro</v>
      </c>
      <c r="D6" t="str">
        <f ca="1">KPIS_COMPLEXIDADE!E6</f>
        <v>Padronização</v>
      </c>
      <c r="E6">
        <f ca="1">KPIS_COMPLEXIDADE!F6</f>
        <v>4</v>
      </c>
      <c r="F6">
        <f ca="1">KPIS_COMPLEXIDADE!G6</f>
        <v>4</v>
      </c>
      <c r="G6">
        <f ca="1">KPIS_COMPLEXIDADE!H6</f>
        <v>0</v>
      </c>
      <c r="H6">
        <f ca="1">KPIS_COMPLEXIDADE!I6</f>
        <v>0</v>
      </c>
    </row>
    <row r="7" spans="1:8">
      <c r="A7">
        <f ca="1">KPIS_COMPLEXIDADE!B7</f>
        <v>3</v>
      </c>
      <c r="B7">
        <f ca="1">KPIS_COMPLEXIDADE!C7</f>
        <v>2024</v>
      </c>
      <c r="C7" t="str">
        <f ca="1">KPIS_COMPLEXIDADE!D7</f>
        <v>Março</v>
      </c>
      <c r="D7" t="str">
        <f ca="1">KPIS_COMPLEXIDADE!E7</f>
        <v>Melhoria Contínua dos Processos</v>
      </c>
      <c r="E7">
        <f ca="1">KPIS_COMPLEXIDADE!F7</f>
        <v>1</v>
      </c>
      <c r="F7">
        <f ca="1">KPIS_COMPLEXIDADE!G7</f>
        <v>1</v>
      </c>
      <c r="G7">
        <f ca="1">KPIS_COMPLEXIDADE!H7</f>
        <v>0</v>
      </c>
      <c r="H7">
        <f ca="1">KPIS_COMPLEXIDADE!I7</f>
        <v>0</v>
      </c>
    </row>
    <row r="8" spans="1:8">
      <c r="A8">
        <f ca="1">KPIS_COMPLEXIDADE!B8</f>
        <v>3</v>
      </c>
      <c r="B8">
        <f ca="1">KPIS_COMPLEXIDADE!C8</f>
        <v>2024</v>
      </c>
      <c r="C8" t="str">
        <f ca="1">KPIS_COMPLEXIDADE!D8</f>
        <v>Março</v>
      </c>
      <c r="D8" t="str">
        <f ca="1">KPIS_COMPLEXIDADE!E8</f>
        <v>Padronização</v>
      </c>
      <c r="E8">
        <f ca="1">KPIS_COMPLEXIDADE!F8</f>
        <v>2</v>
      </c>
      <c r="F8">
        <f ca="1">KPIS_COMPLEXIDADE!G8</f>
        <v>2</v>
      </c>
      <c r="G8">
        <f ca="1">KPIS_COMPLEXIDADE!H8</f>
        <v>0</v>
      </c>
      <c r="H8">
        <f ca="1">KPIS_COMPLEXIDADE!I8</f>
        <v>0</v>
      </c>
    </row>
    <row r="9" spans="1:8">
      <c r="A9">
        <f ca="1">KPIS_COMPLEXIDADE!B9</f>
        <v>4</v>
      </c>
      <c r="B9">
        <f ca="1">KPIS_COMPLEXIDADE!C9</f>
        <v>2024</v>
      </c>
      <c r="C9" t="str">
        <f ca="1">KPIS_COMPLEXIDADE!D9</f>
        <v>Abril</v>
      </c>
      <c r="D9" t="str">
        <f ca="1">KPIS_COMPLEXIDADE!E9</f>
        <v>Melhoria Contínua dos Processos</v>
      </c>
      <c r="E9">
        <f ca="1">KPIS_COMPLEXIDADE!F9</f>
        <v>2</v>
      </c>
      <c r="F9">
        <f ca="1">KPIS_COMPLEXIDADE!G9</f>
        <v>2</v>
      </c>
      <c r="G9">
        <f ca="1">KPIS_COMPLEXIDADE!H9</f>
        <v>0</v>
      </c>
      <c r="H9">
        <f ca="1">KPIS_COMPLEXIDADE!I9</f>
        <v>0</v>
      </c>
    </row>
    <row r="10" spans="1:8">
      <c r="A10">
        <f ca="1">KPIS_COMPLEXIDADE!B10</f>
        <v>4</v>
      </c>
      <c r="B10">
        <f ca="1">KPIS_COMPLEXIDADE!C10</f>
        <v>2024</v>
      </c>
      <c r="C10" t="str">
        <f ca="1">KPIS_COMPLEXIDADE!D10</f>
        <v>Abril</v>
      </c>
      <c r="D10" t="str">
        <f ca="1">KPIS_COMPLEXIDADE!E10</f>
        <v>Padronização</v>
      </c>
      <c r="E10">
        <f ca="1">KPIS_COMPLEXIDADE!F10</f>
        <v>5</v>
      </c>
      <c r="F10">
        <f ca="1">KPIS_COMPLEXIDADE!G10</f>
        <v>5</v>
      </c>
      <c r="G10">
        <f ca="1">KPIS_COMPLEXIDADE!H10</f>
        <v>0</v>
      </c>
      <c r="H10">
        <f ca="1">KPIS_COMPLEXIDADE!I10</f>
        <v>0</v>
      </c>
    </row>
    <row r="11" spans="1:8">
      <c r="A11">
        <f ca="1">KPIS_COMPLEXIDADE!B11</f>
        <v>5</v>
      </c>
      <c r="B11">
        <f ca="1">KPIS_COMPLEXIDADE!C11</f>
        <v>2024</v>
      </c>
      <c r="C11" t="str">
        <f ca="1">KPIS_COMPLEXIDADE!D11</f>
        <v>Maio</v>
      </c>
      <c r="D11" t="str">
        <f ca="1">KPIS_COMPLEXIDADE!E11</f>
        <v>Exportação</v>
      </c>
      <c r="E11">
        <f ca="1">KPIS_COMPLEXIDADE!F11</f>
        <v>3</v>
      </c>
      <c r="F11">
        <f ca="1">KPIS_COMPLEXIDADE!G11</f>
        <v>0</v>
      </c>
      <c r="G11">
        <f ca="1">KPIS_COMPLEXIDADE!H11</f>
        <v>3</v>
      </c>
      <c r="H11">
        <f ca="1">KPIS_COMPLEXIDADE!I11</f>
        <v>0</v>
      </c>
    </row>
    <row r="12" spans="1:8">
      <c r="A12">
        <f ca="1">KPIS_COMPLEXIDADE!B12</f>
        <v>5</v>
      </c>
      <c r="B12">
        <f ca="1">KPIS_COMPLEXIDADE!C12</f>
        <v>2024</v>
      </c>
      <c r="C12" t="str">
        <f ca="1">KPIS_COMPLEXIDADE!D12</f>
        <v>Maio</v>
      </c>
      <c r="D12" t="str">
        <f ca="1">KPIS_COMPLEXIDADE!E12</f>
        <v>Padronização</v>
      </c>
      <c r="E12">
        <f ca="1">KPIS_COMPLEXIDADE!F12</f>
        <v>4</v>
      </c>
      <c r="F12">
        <f ca="1">KPIS_COMPLEXIDADE!G12</f>
        <v>4</v>
      </c>
      <c r="G12">
        <f ca="1">KPIS_COMPLEXIDADE!H12</f>
        <v>0</v>
      </c>
      <c r="H12">
        <f ca="1">KPIS_COMPLEXIDADE!I12</f>
        <v>0</v>
      </c>
    </row>
    <row r="13" spans="1:8">
      <c r="A13">
        <f ca="1">KPIS_COMPLEXIDADE!B13</f>
        <v>6</v>
      </c>
      <c r="B13">
        <f ca="1">KPIS_COMPLEXIDADE!C13</f>
        <v>2024</v>
      </c>
      <c r="C13" t="str">
        <f ca="1">KPIS_COMPLEXIDADE!D13</f>
        <v>Junho</v>
      </c>
      <c r="D13" t="str">
        <f ca="1">KPIS_COMPLEXIDADE!E13</f>
        <v>Padronização</v>
      </c>
      <c r="E13">
        <f ca="1">KPIS_COMPLEXIDADE!F13</f>
        <v>4</v>
      </c>
      <c r="F13">
        <f ca="1">KPIS_COMPLEXIDADE!G13</f>
        <v>4</v>
      </c>
      <c r="G13">
        <f ca="1">KPIS_COMPLEXIDADE!H13</f>
        <v>0</v>
      </c>
      <c r="H13">
        <f ca="1">KPIS_COMPLEXIDADE!I13</f>
        <v>0</v>
      </c>
    </row>
    <row r="14" spans="1:8">
      <c r="A14">
        <f ca="1">KPIS_COMPLEXIDADE!B14</f>
        <v>6</v>
      </c>
      <c r="B14">
        <f ca="1">KPIS_COMPLEXIDADE!C14</f>
        <v>2024</v>
      </c>
      <c r="C14" t="str">
        <f ca="1">KPIS_COMPLEXIDADE!D14</f>
        <v>Junho</v>
      </c>
      <c r="D14" t="str">
        <f ca="1">KPIS_COMPLEXIDADE!E14</f>
        <v>Peças em Geral</v>
      </c>
      <c r="E14">
        <f ca="1">KPIS_COMPLEXIDADE!F14</f>
        <v>1</v>
      </c>
      <c r="F14">
        <f ca="1">KPIS_COMPLEXIDADE!G14</f>
        <v>1</v>
      </c>
      <c r="G14">
        <f ca="1">KPIS_COMPLEXIDADE!H14</f>
        <v>0</v>
      </c>
      <c r="H14">
        <f ca="1">KPIS_COMPLEXIDADE!I14</f>
        <v>0</v>
      </c>
    </row>
    <row r="15" spans="1:8">
      <c r="A15">
        <f ca="1">KPIS_COMPLEXIDADE!B15</f>
        <v>7</v>
      </c>
      <c r="B15">
        <f ca="1">KPIS_COMPLEXIDADE!C15</f>
        <v>2024</v>
      </c>
      <c r="C15" t="str">
        <f ca="1">KPIS_COMPLEXIDADE!D15</f>
        <v>Julho</v>
      </c>
      <c r="D15" t="str">
        <f ca="1">KPIS_COMPLEXIDADE!E15</f>
        <v>Padronização</v>
      </c>
      <c r="E15">
        <f ca="1">KPIS_COMPLEXIDADE!F15</f>
        <v>1</v>
      </c>
      <c r="F15">
        <f ca="1">KPIS_COMPLEXIDADE!G15</f>
        <v>1</v>
      </c>
      <c r="G15">
        <f ca="1">KPIS_COMPLEXIDADE!H15</f>
        <v>0</v>
      </c>
      <c r="H15">
        <f ca="1">KPIS_COMPLEXIDADE!I15</f>
        <v>0</v>
      </c>
    </row>
    <row r="16" spans="1:8">
      <c r="A16">
        <f ca="1">KPIS_COMPLEXIDADE!B16</f>
        <v>7</v>
      </c>
      <c r="B16">
        <f ca="1">KPIS_COMPLEXIDADE!C16</f>
        <v>2024</v>
      </c>
      <c r="C16" t="str">
        <f ca="1">KPIS_COMPLEXIDADE!D16</f>
        <v>Julho</v>
      </c>
      <c r="D16" t="str">
        <f ca="1">KPIS_COMPLEXIDADE!E16</f>
        <v>Peças em Geral</v>
      </c>
      <c r="E16">
        <f ca="1">KPIS_COMPLEXIDADE!F16</f>
        <v>1</v>
      </c>
      <c r="F16">
        <f ca="1">KPIS_COMPLEXIDADE!G16</f>
        <v>1</v>
      </c>
      <c r="G16">
        <f ca="1">KPIS_COMPLEXIDADE!H16</f>
        <v>0</v>
      </c>
      <c r="H16">
        <f ca="1">KPIS_COMPLEXIDADE!I16</f>
        <v>0</v>
      </c>
    </row>
    <row r="17" spans="1:8">
      <c r="A17">
        <f ca="1">KPIS_COMPLEXIDADE!B17</f>
        <v>8</v>
      </c>
      <c r="B17">
        <f ca="1">KPIS_COMPLEXIDADE!C17</f>
        <v>2024</v>
      </c>
      <c r="C17" t="str">
        <f ca="1">KPIS_COMPLEXIDADE!D17</f>
        <v>Agosto</v>
      </c>
      <c r="D17" t="str">
        <f ca="1">KPIS_COMPLEXIDADE!E17</f>
        <v>Padronização</v>
      </c>
      <c r="E17">
        <f ca="1">KPIS_COMPLEXIDADE!F17</f>
        <v>4</v>
      </c>
      <c r="F17">
        <f ca="1">KPIS_COMPLEXIDADE!G17</f>
        <v>4</v>
      </c>
      <c r="G17">
        <f ca="1">KPIS_COMPLEXIDADE!H17</f>
        <v>0</v>
      </c>
      <c r="H17">
        <f ca="1">KPIS_COMPLEXIDADE!I17</f>
        <v>0</v>
      </c>
    </row>
    <row r="18" spans="1:8">
      <c r="A18">
        <f ca="1">KPIS_COMPLEXIDADE!B18</f>
        <v>8</v>
      </c>
      <c r="B18">
        <f ca="1">KPIS_COMPLEXIDADE!C18</f>
        <v>2024</v>
      </c>
      <c r="C18" t="str">
        <f ca="1">KPIS_COMPLEXIDADE!D18</f>
        <v>Agosto</v>
      </c>
      <c r="D18" t="str">
        <f ca="1">KPIS_COMPLEXIDADE!E18</f>
        <v>Peças em Geral</v>
      </c>
      <c r="E18">
        <f ca="1">KPIS_COMPLEXIDADE!F18</f>
        <v>1</v>
      </c>
      <c r="F18">
        <f ca="1">KPIS_COMPLEXIDADE!G18</f>
        <v>1</v>
      </c>
      <c r="G18">
        <f ca="1">KPIS_COMPLEXIDADE!H18</f>
        <v>0</v>
      </c>
      <c r="H18">
        <f ca="1">KPIS_COMPLEXIDADE!I18</f>
        <v>0</v>
      </c>
    </row>
    <row r="19" spans="1:8">
      <c r="A19">
        <f ca="1">KPIS_COMPLEXIDADE!B19</f>
        <v>9</v>
      </c>
      <c r="B19">
        <f ca="1">KPIS_COMPLEXIDADE!C19</f>
        <v>2024</v>
      </c>
      <c r="C19" t="str">
        <f ca="1">KPIS_COMPLEXIDADE!D19</f>
        <v>Setembro</v>
      </c>
      <c r="D19" t="str">
        <f ca="1">KPIS_COMPLEXIDADE!E19</f>
        <v>Exportação</v>
      </c>
      <c r="E19">
        <f ca="1">KPIS_COMPLEXIDADE!F19</f>
        <v>1</v>
      </c>
      <c r="F19">
        <f ca="1">KPIS_COMPLEXIDADE!G19</f>
        <v>0</v>
      </c>
      <c r="G19">
        <f ca="1">KPIS_COMPLEXIDADE!H19</f>
        <v>1</v>
      </c>
      <c r="H19">
        <f ca="1">KPIS_COMPLEXIDADE!I19</f>
        <v>0</v>
      </c>
    </row>
    <row r="20" spans="1:8">
      <c r="A20">
        <f ca="1">KPIS_COMPLEXIDADE!B20</f>
        <v>9</v>
      </c>
      <c r="B20">
        <f ca="1">KPIS_COMPLEXIDADE!C20</f>
        <v>2024</v>
      </c>
      <c r="C20" t="str">
        <f ca="1">KPIS_COMPLEXIDADE!D20</f>
        <v>Setembro</v>
      </c>
      <c r="D20" t="str">
        <f ca="1">KPIS_COMPLEXIDADE!E20</f>
        <v>Melhoria Contínua dos Processos</v>
      </c>
      <c r="E20">
        <f ca="1">KPIS_COMPLEXIDADE!F20</f>
        <v>1</v>
      </c>
      <c r="F20">
        <f ca="1">KPIS_COMPLEXIDADE!G20</f>
        <v>1</v>
      </c>
      <c r="G20">
        <f ca="1">KPIS_COMPLEXIDADE!H20</f>
        <v>0</v>
      </c>
      <c r="H20">
        <f ca="1">KPIS_COMPLEXIDADE!I20</f>
        <v>0</v>
      </c>
    </row>
    <row r="21" spans="1:8">
      <c r="A21">
        <f ca="1">KPIS_COMPLEXIDADE!B21</f>
        <v>9</v>
      </c>
      <c r="B21">
        <f ca="1">KPIS_COMPLEXIDADE!C21</f>
        <v>2024</v>
      </c>
      <c r="C21" t="str">
        <f ca="1">KPIS_COMPLEXIDADE!D21</f>
        <v>Setembro</v>
      </c>
      <c r="D21" t="str">
        <f ca="1">KPIS_COMPLEXIDADE!E21</f>
        <v>Normatização de Processos</v>
      </c>
      <c r="E21">
        <f ca="1">KPIS_COMPLEXIDADE!F21</f>
        <v>1</v>
      </c>
      <c r="F21">
        <f ca="1">KPIS_COMPLEXIDADE!G21</f>
        <v>0</v>
      </c>
      <c r="G21">
        <f ca="1">KPIS_COMPLEXIDADE!H21</f>
        <v>0</v>
      </c>
      <c r="H21">
        <f ca="1">KPIS_COMPLEXIDADE!I21</f>
        <v>1</v>
      </c>
    </row>
    <row r="22" spans="1:8">
      <c r="A22">
        <f ca="1">KPIS_COMPLEXIDADE!B22</f>
        <v>9</v>
      </c>
      <c r="B22">
        <f ca="1">KPIS_COMPLEXIDADE!C22</f>
        <v>2024</v>
      </c>
      <c r="C22" t="str">
        <f ca="1">KPIS_COMPLEXIDADE!D22</f>
        <v>Setembro</v>
      </c>
      <c r="D22" t="str">
        <f ca="1">KPIS_COMPLEXIDADE!E22</f>
        <v>Padronização</v>
      </c>
      <c r="E22">
        <f ca="1">KPIS_COMPLEXIDADE!F22</f>
        <v>4</v>
      </c>
      <c r="F22">
        <f ca="1">KPIS_COMPLEXIDADE!G22</f>
        <v>4</v>
      </c>
      <c r="G22">
        <f ca="1">KPIS_COMPLEXIDADE!H22</f>
        <v>0</v>
      </c>
      <c r="H22">
        <f ca="1">KPIS_COMPLEXIDADE!I22</f>
        <v>0</v>
      </c>
    </row>
    <row r="23" spans="1:8">
      <c r="A23">
        <f ca="1">KPIS_COMPLEXIDADE!B23</f>
        <v>9</v>
      </c>
      <c r="B23">
        <f ca="1">KPIS_COMPLEXIDADE!C23</f>
        <v>2024</v>
      </c>
      <c r="C23" t="str">
        <f ca="1">KPIS_COMPLEXIDADE!D23</f>
        <v>Setembro</v>
      </c>
      <c r="D23" t="str">
        <f ca="1">KPIS_COMPLEXIDADE!E23</f>
        <v>Peças em Geral</v>
      </c>
      <c r="E23">
        <f ca="1">KPIS_COMPLEXIDADE!F23</f>
        <v>1</v>
      </c>
      <c r="F23">
        <f ca="1">KPIS_COMPLEXIDADE!G23</f>
        <v>1</v>
      </c>
      <c r="G23">
        <f ca="1">KPIS_COMPLEXIDADE!H23</f>
        <v>0</v>
      </c>
      <c r="H23">
        <f ca="1">KPIS_COMPLEXIDADE!I23</f>
        <v>0</v>
      </c>
    </row>
    <row r="24" spans="1:8">
      <c r="A24">
        <f ca="1">KPIS_COMPLEXIDADE!B24</f>
        <v>10</v>
      </c>
      <c r="B24">
        <f ca="1">KPIS_COMPLEXIDADE!C24</f>
        <v>2024</v>
      </c>
      <c r="C24" t="str">
        <f ca="1">KPIS_COMPLEXIDADE!D24</f>
        <v>Outubro</v>
      </c>
      <c r="D24" t="str">
        <f ca="1">KPIS_COMPLEXIDADE!E24</f>
        <v>Exportação</v>
      </c>
      <c r="E24">
        <f ca="1">KPIS_COMPLEXIDADE!F24</f>
        <v>3</v>
      </c>
      <c r="F24">
        <f ca="1">KPIS_COMPLEXIDADE!G24</f>
        <v>0</v>
      </c>
      <c r="G24">
        <f ca="1">KPIS_COMPLEXIDADE!H24</f>
        <v>3</v>
      </c>
      <c r="H24">
        <f ca="1">KPIS_COMPLEXIDADE!I24</f>
        <v>0</v>
      </c>
    </row>
    <row r="25" spans="1:8">
      <c r="A25">
        <f ca="1">KPIS_COMPLEXIDADE!B25</f>
        <v>10</v>
      </c>
      <c r="B25">
        <f ca="1">KPIS_COMPLEXIDADE!C25</f>
        <v>2024</v>
      </c>
      <c r="C25" t="str">
        <f ca="1">KPIS_COMPLEXIDADE!D25</f>
        <v>Outubro</v>
      </c>
      <c r="D25" t="str">
        <f ca="1">KPIS_COMPLEXIDADE!E25</f>
        <v>Normatização de Processos</v>
      </c>
      <c r="E25">
        <f ca="1">KPIS_COMPLEXIDADE!F25</f>
        <v>1</v>
      </c>
      <c r="F25">
        <f ca="1">KPIS_COMPLEXIDADE!G25</f>
        <v>0</v>
      </c>
      <c r="G25">
        <f ca="1">KPIS_COMPLEXIDADE!H25</f>
        <v>0</v>
      </c>
      <c r="H25">
        <f ca="1">KPIS_COMPLEXIDADE!I25</f>
        <v>1</v>
      </c>
    </row>
    <row r="26" spans="1:8">
      <c r="A26">
        <f ca="1">KPIS_COMPLEXIDADE!B26</f>
        <v>10</v>
      </c>
      <c r="B26">
        <f ca="1">KPIS_COMPLEXIDADE!C26</f>
        <v>2024</v>
      </c>
      <c r="C26" t="str">
        <f ca="1">KPIS_COMPLEXIDADE!D26</f>
        <v>Outubro</v>
      </c>
      <c r="D26" t="str">
        <f ca="1">KPIS_COMPLEXIDADE!E26</f>
        <v>Padronização</v>
      </c>
      <c r="E26">
        <f ca="1">KPIS_COMPLEXIDADE!F26</f>
        <v>2</v>
      </c>
      <c r="F26">
        <f ca="1">KPIS_COMPLEXIDADE!G26</f>
        <v>2</v>
      </c>
      <c r="G26">
        <f ca="1">KPIS_COMPLEXIDADE!H26</f>
        <v>0</v>
      </c>
      <c r="H26">
        <f ca="1">KPIS_COMPLEXIDADE!I26</f>
        <v>0</v>
      </c>
    </row>
    <row r="27" spans="1:8">
      <c r="A27">
        <f ca="1">KPIS_COMPLEXIDADE!B27</f>
        <v>11</v>
      </c>
      <c r="B27">
        <f ca="1">KPIS_COMPLEXIDADE!C27</f>
        <v>2024</v>
      </c>
      <c r="C27" t="str">
        <f ca="1">KPIS_COMPLEXIDADE!D27</f>
        <v>Novembro</v>
      </c>
      <c r="D27" t="str">
        <f ca="1">KPIS_COMPLEXIDADE!E27</f>
        <v>Exportação</v>
      </c>
      <c r="E27">
        <f ca="1">KPIS_COMPLEXIDADE!F27</f>
        <v>1</v>
      </c>
      <c r="F27">
        <f ca="1">KPIS_COMPLEXIDADE!G27</f>
        <v>0</v>
      </c>
      <c r="G27">
        <f ca="1">KPIS_COMPLEXIDADE!H27</f>
        <v>1</v>
      </c>
      <c r="H27">
        <f ca="1">KPIS_COMPLEXIDADE!I27</f>
        <v>0</v>
      </c>
    </row>
    <row r="28" spans="1:8">
      <c r="A28">
        <f ca="1">KPIS_COMPLEXIDADE!B28</f>
        <v>11</v>
      </c>
      <c r="B28">
        <f ca="1">KPIS_COMPLEXIDADE!C28</f>
        <v>2024</v>
      </c>
      <c r="C28" t="str">
        <f ca="1">KPIS_COMPLEXIDADE!D28</f>
        <v>Novembro</v>
      </c>
      <c r="D28" t="str">
        <f ca="1">KPIS_COMPLEXIDADE!E28</f>
        <v>Normatização de Processos</v>
      </c>
      <c r="E28">
        <f ca="1">KPIS_COMPLEXIDADE!F28</f>
        <v>2</v>
      </c>
      <c r="F28">
        <f ca="1">KPIS_COMPLEXIDADE!G28</f>
        <v>0</v>
      </c>
      <c r="G28">
        <f ca="1">KPIS_COMPLEXIDADE!H28</f>
        <v>0</v>
      </c>
      <c r="H28">
        <f ca="1">KPIS_COMPLEXIDADE!I28</f>
        <v>2</v>
      </c>
    </row>
    <row r="29" spans="1:8">
      <c r="A29">
        <f ca="1">KPIS_COMPLEXIDADE!B29</f>
        <v>11</v>
      </c>
      <c r="B29">
        <f ca="1">KPIS_COMPLEXIDADE!C29</f>
        <v>2024</v>
      </c>
      <c r="C29" t="str">
        <f ca="1">KPIS_COMPLEXIDADE!D29</f>
        <v>Novembro</v>
      </c>
      <c r="D29" t="str">
        <f ca="1">KPIS_COMPLEXIDADE!E29</f>
        <v>Padronização</v>
      </c>
      <c r="E29">
        <f ca="1">KPIS_COMPLEXIDADE!F29</f>
        <v>2</v>
      </c>
      <c r="F29">
        <f ca="1">KPIS_COMPLEXIDADE!G29</f>
        <v>2</v>
      </c>
      <c r="G29">
        <f ca="1">KPIS_COMPLEXIDADE!H29</f>
        <v>0</v>
      </c>
      <c r="H29">
        <f ca="1">KPIS_COMPLEXIDADE!I29</f>
        <v>0</v>
      </c>
    </row>
    <row r="30" spans="1:8">
      <c r="A30">
        <f ca="1">KPIS_COMPLEXIDADE!B30</f>
        <v>12</v>
      </c>
      <c r="B30">
        <f ca="1">KPIS_COMPLEXIDADE!C30</f>
        <v>2024</v>
      </c>
      <c r="C30" t="str">
        <f ca="1">KPIS_COMPLEXIDADE!D30</f>
        <v>Dezembro</v>
      </c>
      <c r="D30" t="str">
        <f ca="1">KPIS_COMPLEXIDADE!E30</f>
        <v>Melhoria Contínua dos Processos</v>
      </c>
      <c r="E30">
        <f ca="1">KPIS_COMPLEXIDADE!F30</f>
        <v>1</v>
      </c>
      <c r="F30">
        <f ca="1">KPIS_COMPLEXIDADE!G30</f>
        <v>1</v>
      </c>
      <c r="G30">
        <f ca="1">KPIS_COMPLEXIDADE!H30</f>
        <v>0</v>
      </c>
      <c r="H30">
        <f ca="1">KPIS_COMPLEXIDADE!I30</f>
        <v>0</v>
      </c>
    </row>
    <row r="31" spans="1:8">
      <c r="A31">
        <f ca="1">KPIS_COMPLEXIDADE!B31</f>
        <v>12</v>
      </c>
      <c r="B31">
        <f ca="1">KPIS_COMPLEXIDADE!C31</f>
        <v>2024</v>
      </c>
      <c r="C31" t="str">
        <f ca="1">KPIS_COMPLEXIDADE!D31</f>
        <v>Dezembro</v>
      </c>
      <c r="D31" t="str">
        <f ca="1">KPIS_COMPLEXIDADE!E31</f>
        <v>Padronização</v>
      </c>
      <c r="E31">
        <f ca="1">KPIS_COMPLEXIDADE!F31</f>
        <v>1</v>
      </c>
      <c r="F31">
        <f ca="1">KPIS_COMPLEXIDADE!G31</f>
        <v>1</v>
      </c>
      <c r="G31">
        <f ca="1">KPIS_COMPLEXIDADE!H31</f>
        <v>0</v>
      </c>
      <c r="H31">
        <f ca="1">KPIS_COMPLEXIDADE!I31</f>
        <v>0</v>
      </c>
    </row>
    <row r="32" spans="1:8">
      <c r="A32">
        <f ca="1">KPIS_COMPLEXIDADE!B32</f>
        <v>1</v>
      </c>
      <c r="B32">
        <f ca="1">KPIS_COMPLEXIDADE!C32</f>
        <v>2025</v>
      </c>
      <c r="C32" t="str">
        <f ca="1">KPIS_COMPLEXIDADE!D32</f>
        <v>Janeiro</v>
      </c>
      <c r="D32" t="str">
        <f ca="1">KPIS_COMPLEXIDADE!E32</f>
        <v>Exportação</v>
      </c>
      <c r="E32">
        <f ca="1">KPIS_COMPLEXIDADE!F32</f>
        <v>1</v>
      </c>
      <c r="F32">
        <f ca="1">KPIS_COMPLEXIDADE!G32</f>
        <v>0</v>
      </c>
      <c r="G32">
        <f ca="1">KPIS_COMPLEXIDADE!H32</f>
        <v>1</v>
      </c>
      <c r="H32">
        <f ca="1">KPIS_COMPLEXIDADE!I32</f>
        <v>0</v>
      </c>
    </row>
    <row r="33" spans="1:8">
      <c r="A33">
        <f ca="1">KPIS_COMPLEXIDADE!B33</f>
        <v>1</v>
      </c>
      <c r="B33">
        <f ca="1">KPIS_COMPLEXIDADE!C33</f>
        <v>2025</v>
      </c>
      <c r="C33" t="str">
        <f ca="1">KPIS_COMPLEXIDADE!D33</f>
        <v>Janeiro</v>
      </c>
      <c r="D33" t="str">
        <f ca="1">KPIS_COMPLEXIDADE!E33</f>
        <v>Layout</v>
      </c>
      <c r="E33">
        <f ca="1">KPIS_COMPLEXIDADE!F33</f>
        <v>1</v>
      </c>
      <c r="F33">
        <f ca="1">KPIS_COMPLEXIDADE!G33</f>
        <v>0</v>
      </c>
      <c r="G33">
        <f ca="1">KPIS_COMPLEXIDADE!H33</f>
        <v>0</v>
      </c>
      <c r="H33">
        <f ca="1">KPIS_COMPLEXIDADE!I33</f>
        <v>1</v>
      </c>
    </row>
    <row r="34" spans="1:8">
      <c r="A34">
        <f ca="1">KPIS_COMPLEXIDADE!B34</f>
        <v>1</v>
      </c>
      <c r="B34">
        <f ca="1">KPIS_COMPLEXIDADE!C34</f>
        <v>2025</v>
      </c>
      <c r="C34" t="str">
        <f ca="1">KPIS_COMPLEXIDADE!D34</f>
        <v>Janeiro</v>
      </c>
      <c r="D34" t="str">
        <f ca="1">KPIS_COMPLEXIDADE!E34</f>
        <v>Melhoria Contínua dos Processos</v>
      </c>
      <c r="E34">
        <f ca="1">KPIS_COMPLEXIDADE!F34</f>
        <v>3</v>
      </c>
      <c r="F34">
        <f ca="1">KPIS_COMPLEXIDADE!G34</f>
        <v>3</v>
      </c>
      <c r="G34">
        <f ca="1">KPIS_COMPLEXIDADE!H34</f>
        <v>0</v>
      </c>
      <c r="H34">
        <f ca="1">KPIS_COMPLEXIDADE!I34</f>
        <v>0</v>
      </c>
    </row>
    <row r="35" spans="1:8">
      <c r="A35">
        <f ca="1">KPIS_COMPLEXIDADE!B35</f>
        <v>1</v>
      </c>
      <c r="B35">
        <f ca="1">KPIS_COMPLEXIDADE!C35</f>
        <v>2025</v>
      </c>
      <c r="C35" t="str">
        <f ca="1">KPIS_COMPLEXIDADE!D35</f>
        <v>Janeiro</v>
      </c>
      <c r="D35" t="str">
        <f ca="1">KPIS_COMPLEXIDADE!E35</f>
        <v>Normatização de Processos</v>
      </c>
      <c r="E35">
        <f ca="1">KPIS_COMPLEXIDADE!F35</f>
        <v>2</v>
      </c>
      <c r="F35">
        <f ca="1">KPIS_COMPLEXIDADE!G35</f>
        <v>0</v>
      </c>
      <c r="G35">
        <f ca="1">KPIS_COMPLEXIDADE!H35</f>
        <v>0</v>
      </c>
      <c r="H35">
        <f ca="1">KPIS_COMPLEXIDADE!I35</f>
        <v>2</v>
      </c>
    </row>
    <row r="36" spans="1:8">
      <c r="A36">
        <f ca="1">KPIS_COMPLEXIDADE!B36</f>
        <v>1</v>
      </c>
      <c r="B36">
        <f ca="1">KPIS_COMPLEXIDADE!C36</f>
        <v>2025</v>
      </c>
      <c r="C36" t="str">
        <f ca="1">KPIS_COMPLEXIDADE!D36</f>
        <v>Janeiro</v>
      </c>
      <c r="D36" t="str">
        <f ca="1">KPIS_COMPLEXIDADE!E36</f>
        <v>Padronização</v>
      </c>
      <c r="E36">
        <f ca="1">KPIS_COMPLEXIDADE!F36</f>
        <v>1</v>
      </c>
      <c r="F36">
        <f ca="1">KPIS_COMPLEXIDADE!G36</f>
        <v>1</v>
      </c>
      <c r="G36">
        <f ca="1">KPIS_COMPLEXIDADE!H36</f>
        <v>0</v>
      </c>
      <c r="H36">
        <f ca="1">KPIS_COMPLEXIDADE!I36</f>
        <v>0</v>
      </c>
    </row>
    <row r="37" spans="1:8">
      <c r="A37">
        <f ca="1">KPIS_COMPLEXIDADE!B37</f>
        <v>2</v>
      </c>
      <c r="B37">
        <f ca="1">KPIS_COMPLEXIDADE!C37</f>
        <v>2025</v>
      </c>
      <c r="C37" t="str">
        <f ca="1">KPIS_COMPLEXIDADE!D37</f>
        <v>Fevereiro</v>
      </c>
      <c r="D37" t="str">
        <f ca="1">KPIS_COMPLEXIDADE!E37</f>
        <v>Exportação</v>
      </c>
      <c r="E37">
        <f ca="1">KPIS_COMPLEXIDADE!F37</f>
        <v>3</v>
      </c>
      <c r="F37">
        <f ca="1">KPIS_COMPLEXIDADE!G37</f>
        <v>0</v>
      </c>
      <c r="G37">
        <f ca="1">KPIS_COMPLEXIDADE!H37</f>
        <v>3</v>
      </c>
      <c r="H37">
        <f ca="1">KPIS_COMPLEXIDADE!I37</f>
        <v>0</v>
      </c>
    </row>
    <row r="38" spans="1:8">
      <c r="A38">
        <f ca="1">KPIS_COMPLEXIDADE!B38</f>
        <v>2</v>
      </c>
      <c r="B38">
        <f ca="1">KPIS_COMPLEXIDADE!C38</f>
        <v>2025</v>
      </c>
      <c r="C38" t="str">
        <f ca="1">KPIS_COMPLEXIDADE!D38</f>
        <v>Fevereiro</v>
      </c>
      <c r="D38" t="str">
        <f ca="1">KPIS_COMPLEXIDADE!E38</f>
        <v>Melhoria Contínua dos Processos</v>
      </c>
      <c r="E38">
        <f ca="1">KPIS_COMPLEXIDADE!F38</f>
        <v>4</v>
      </c>
      <c r="F38">
        <f ca="1">KPIS_COMPLEXIDADE!G38</f>
        <v>4</v>
      </c>
      <c r="G38">
        <f ca="1">KPIS_COMPLEXIDADE!H38</f>
        <v>0</v>
      </c>
      <c r="H38">
        <f ca="1">KPIS_COMPLEXIDADE!I38</f>
        <v>0</v>
      </c>
    </row>
    <row r="39" spans="1:8">
      <c r="A39">
        <f ca="1">KPIS_COMPLEXIDADE!B39</f>
        <v>2</v>
      </c>
      <c r="B39">
        <f ca="1">KPIS_COMPLEXIDADE!C39</f>
        <v>2025</v>
      </c>
      <c r="C39" t="str">
        <f ca="1">KPIS_COMPLEXIDADE!D39</f>
        <v>Fevereiro</v>
      </c>
      <c r="D39" t="str">
        <f ca="1">KPIS_COMPLEXIDADE!E39</f>
        <v>Normatização de Processos</v>
      </c>
      <c r="E39">
        <f ca="1">KPIS_COMPLEXIDADE!F39</f>
        <v>6</v>
      </c>
      <c r="F39">
        <f ca="1">KPIS_COMPLEXIDADE!G39</f>
        <v>0</v>
      </c>
      <c r="G39">
        <f ca="1">KPIS_COMPLEXIDADE!H39</f>
        <v>0</v>
      </c>
      <c r="H39">
        <f ca="1">KPIS_COMPLEXIDADE!I39</f>
        <v>6</v>
      </c>
    </row>
    <row r="40" spans="1:8">
      <c r="A40">
        <f ca="1">KPIS_COMPLEXIDADE!B40</f>
        <v>2</v>
      </c>
      <c r="B40">
        <f ca="1">KPIS_COMPLEXIDADE!C40</f>
        <v>2025</v>
      </c>
      <c r="C40" t="str">
        <f ca="1">KPIS_COMPLEXIDADE!D40</f>
        <v>Fevereiro</v>
      </c>
      <c r="D40" t="str">
        <f ca="1">KPIS_COMPLEXIDADE!E40</f>
        <v>Padronização</v>
      </c>
      <c r="E40">
        <f ca="1">KPIS_COMPLEXIDADE!F40</f>
        <v>1</v>
      </c>
      <c r="F40">
        <f ca="1">KPIS_COMPLEXIDADE!G40</f>
        <v>1</v>
      </c>
      <c r="G40">
        <f ca="1">KPIS_COMPLEXIDADE!H40</f>
        <v>0</v>
      </c>
      <c r="H40">
        <f ca="1">KPIS_COMPLEXIDADE!I40</f>
        <v>0</v>
      </c>
    </row>
    <row r="41" spans="1:8">
      <c r="A41">
        <f ca="1">KPIS_COMPLEXIDADE!B41</f>
        <v>3</v>
      </c>
      <c r="B41">
        <f ca="1">KPIS_COMPLEXIDADE!C41</f>
        <v>2025</v>
      </c>
      <c r="C41" t="str">
        <f ca="1">KPIS_COMPLEXIDADE!D41</f>
        <v>Março</v>
      </c>
      <c r="D41" t="str">
        <f ca="1">KPIS_COMPLEXIDADE!E41</f>
        <v>Exportação</v>
      </c>
      <c r="E41">
        <f ca="1">KPIS_COMPLEXIDADE!F41</f>
        <v>1</v>
      </c>
      <c r="F41">
        <f ca="1">KPIS_COMPLEXIDADE!G41</f>
        <v>0</v>
      </c>
      <c r="G41">
        <f ca="1">KPIS_COMPLEXIDADE!H41</f>
        <v>1</v>
      </c>
      <c r="H41">
        <f ca="1">KPIS_COMPLEXIDADE!I41</f>
        <v>0</v>
      </c>
    </row>
    <row r="42" spans="1:8">
      <c r="A42">
        <f ca="1">KPIS_COMPLEXIDADE!B42</f>
        <v>3</v>
      </c>
      <c r="B42">
        <f ca="1">KPIS_COMPLEXIDADE!C42</f>
        <v>2025</v>
      </c>
      <c r="C42" t="str">
        <f ca="1">KPIS_COMPLEXIDADE!D42</f>
        <v>Março</v>
      </c>
      <c r="D42" t="str">
        <f ca="1">KPIS_COMPLEXIDADE!E42</f>
        <v>Melhoria Contínua dos Processos</v>
      </c>
      <c r="E42">
        <f ca="1">KPIS_COMPLEXIDADE!F42</f>
        <v>1</v>
      </c>
      <c r="F42">
        <f ca="1">KPIS_COMPLEXIDADE!G42</f>
        <v>1</v>
      </c>
      <c r="G42">
        <f ca="1">KPIS_COMPLEXIDADE!H42</f>
        <v>0</v>
      </c>
      <c r="H42">
        <f ca="1">KPIS_COMPLEXIDADE!I42</f>
        <v>0</v>
      </c>
    </row>
    <row r="43" spans="1:8">
      <c r="A43">
        <f ca="1">KPIS_COMPLEXIDADE!B43</f>
        <v>3</v>
      </c>
      <c r="B43">
        <f ca="1">KPIS_COMPLEXIDADE!C43</f>
        <v>2025</v>
      </c>
      <c r="C43" t="str">
        <f ca="1">KPIS_COMPLEXIDADE!D43</f>
        <v>Março</v>
      </c>
      <c r="D43" t="str">
        <f ca="1">KPIS_COMPLEXIDADE!E43</f>
        <v>Padronização</v>
      </c>
      <c r="E43">
        <f ca="1">KPIS_COMPLEXIDADE!F43</f>
        <v>6</v>
      </c>
      <c r="F43">
        <f ca="1">KPIS_COMPLEXIDADE!G43</f>
        <v>6</v>
      </c>
      <c r="G43">
        <f ca="1">KPIS_COMPLEXIDADE!H43</f>
        <v>0</v>
      </c>
      <c r="H43">
        <f ca="1">KPIS_COMPLEXIDADE!I43</f>
        <v>0</v>
      </c>
    </row>
    <row r="44" spans="1:8">
      <c r="A44">
        <f ca="1">KPIS_COMPLEXIDADE!B44</f>
        <v>3</v>
      </c>
      <c r="B44">
        <f ca="1">KPIS_COMPLEXIDADE!C44</f>
        <v>2025</v>
      </c>
      <c r="C44" t="str">
        <f ca="1">KPIS_COMPLEXIDADE!D44</f>
        <v>Março</v>
      </c>
      <c r="D44" t="str">
        <f ca="1">KPIS_COMPLEXIDADE!E44</f>
        <v>Peças em Geral</v>
      </c>
      <c r="E44">
        <f ca="1">KPIS_COMPLEXIDADE!F44</f>
        <v>1</v>
      </c>
      <c r="F44">
        <f ca="1">KPIS_COMPLEXIDADE!G44</f>
        <v>1</v>
      </c>
      <c r="G44">
        <f ca="1">KPIS_COMPLEXIDADE!H44</f>
        <v>0</v>
      </c>
      <c r="H44">
        <f ca="1">KPIS_COMPLEXIDADE!I44</f>
        <v>0</v>
      </c>
    </row>
    <row r="45" spans="1:8">
      <c r="A45">
        <f ca="1">KPIS_COMPLEXIDADE!B45</f>
        <v>4</v>
      </c>
      <c r="B45">
        <f ca="1">KPIS_COMPLEXIDADE!C45</f>
        <v>2025</v>
      </c>
      <c r="C45" t="str">
        <f ca="1">KPIS_COMPLEXIDADE!D45</f>
        <v>Abril</v>
      </c>
      <c r="D45" t="str">
        <f ca="1">KPIS_COMPLEXIDADE!E45</f>
        <v>Exportação</v>
      </c>
      <c r="E45">
        <f ca="1">KPIS_COMPLEXIDADE!F45</f>
        <v>1</v>
      </c>
      <c r="F45">
        <f ca="1">KPIS_COMPLEXIDADE!G45</f>
        <v>0</v>
      </c>
      <c r="G45">
        <f ca="1">KPIS_COMPLEXIDADE!H45</f>
        <v>1</v>
      </c>
      <c r="H45">
        <f ca="1">KPIS_COMPLEXIDADE!I45</f>
        <v>0</v>
      </c>
    </row>
    <row r="46" spans="1:8">
      <c r="A46">
        <f ca="1">KPIS_COMPLEXIDADE!B46</f>
        <v>4</v>
      </c>
      <c r="B46">
        <f ca="1">KPIS_COMPLEXIDADE!C46</f>
        <v>2025</v>
      </c>
      <c r="C46" t="str">
        <f ca="1">KPIS_COMPLEXIDADE!D46</f>
        <v>Abril</v>
      </c>
      <c r="D46" t="str">
        <f ca="1">KPIS_COMPLEXIDADE!E46</f>
        <v>Padronização</v>
      </c>
      <c r="E46">
        <f ca="1">KPIS_COMPLEXIDADE!F46</f>
        <v>3</v>
      </c>
      <c r="F46">
        <f ca="1">KPIS_COMPLEXIDADE!G46</f>
        <v>3</v>
      </c>
      <c r="G46">
        <f ca="1">KPIS_COMPLEXIDADE!H46</f>
        <v>0</v>
      </c>
      <c r="H46">
        <f ca="1">KPIS_COMPLEXIDADE!I46</f>
        <v>0</v>
      </c>
    </row>
    <row r="47" spans="1:8">
      <c r="A47">
        <f ca="1">KPIS_COMPLEXIDADE!B47</f>
        <v>5</v>
      </c>
      <c r="B47">
        <f ca="1">KPIS_COMPLEXIDADE!C47</f>
        <v>2025</v>
      </c>
      <c r="C47" t="str">
        <f ca="1">KPIS_COMPLEXIDADE!D47</f>
        <v>Maio</v>
      </c>
      <c r="D47" t="str">
        <f ca="1">KPIS_COMPLEXIDADE!E47</f>
        <v>Exportação</v>
      </c>
      <c r="E47">
        <f ca="1">KPIS_COMPLEXIDADE!F47</f>
        <v>2</v>
      </c>
      <c r="F47">
        <f ca="1">KPIS_COMPLEXIDADE!G47</f>
        <v>0</v>
      </c>
      <c r="G47">
        <f ca="1">KPIS_COMPLEXIDADE!H47</f>
        <v>2</v>
      </c>
      <c r="H47">
        <f ca="1">KPIS_COMPLEXIDADE!I47</f>
        <v>0</v>
      </c>
    </row>
    <row r="48" spans="1:8">
      <c r="A48">
        <f ca="1">KPIS_COMPLEXIDADE!B48</f>
        <v>5</v>
      </c>
      <c r="B48">
        <f ca="1">KPIS_COMPLEXIDADE!C48</f>
        <v>2025</v>
      </c>
      <c r="C48" t="str">
        <f ca="1">KPIS_COMPLEXIDADE!D48</f>
        <v>Maio</v>
      </c>
      <c r="D48" t="str">
        <f ca="1">KPIS_COMPLEXIDADE!E48</f>
        <v>Normatização de Processos</v>
      </c>
      <c r="E48">
        <f ca="1">KPIS_COMPLEXIDADE!F48</f>
        <v>4</v>
      </c>
      <c r="F48">
        <f ca="1">KPIS_COMPLEXIDADE!G48</f>
        <v>0</v>
      </c>
      <c r="G48">
        <f ca="1">KPIS_COMPLEXIDADE!H48</f>
        <v>0</v>
      </c>
      <c r="H48">
        <f ca="1">KPIS_COMPLEXIDADE!I48</f>
        <v>4</v>
      </c>
    </row>
    <row r="49" spans="1:8">
      <c r="A49">
        <f ca="1">KPIS_COMPLEXIDADE!B49</f>
        <v>5</v>
      </c>
      <c r="B49">
        <f ca="1">KPIS_COMPLEXIDADE!C49</f>
        <v>2025</v>
      </c>
      <c r="C49" t="str">
        <f ca="1">KPIS_COMPLEXIDADE!D49</f>
        <v>Maio</v>
      </c>
      <c r="D49" t="str">
        <f ca="1">KPIS_COMPLEXIDADE!E49</f>
        <v>Padronização</v>
      </c>
      <c r="E49">
        <f ca="1">KPIS_COMPLEXIDADE!F49</f>
        <v>4</v>
      </c>
      <c r="F49">
        <f ca="1">KPIS_COMPLEXIDADE!G49</f>
        <v>2</v>
      </c>
      <c r="G49">
        <f ca="1">KPIS_COMPLEXIDADE!H49</f>
        <v>2</v>
      </c>
      <c r="H49">
        <f ca="1">KPIS_COMPLEXIDADE!I49</f>
        <v>0</v>
      </c>
    </row>
    <row r="50" spans="1:8">
      <c r="A50">
        <f ca="1">KPIS_COMPLEXIDADE!B50</f>
        <v>5</v>
      </c>
      <c r="B50">
        <f ca="1">KPIS_COMPLEXIDADE!C50</f>
        <v>2025</v>
      </c>
      <c r="C50" t="str">
        <f ca="1">KPIS_COMPLEXIDADE!D50</f>
        <v>Maio</v>
      </c>
      <c r="D50" t="str">
        <f ca="1">KPIS_COMPLEXIDADE!E50</f>
        <v>Peças em Geral</v>
      </c>
      <c r="E50">
        <f ca="1">KPIS_COMPLEXIDADE!F50</f>
        <v>1</v>
      </c>
      <c r="F50">
        <f ca="1">KPIS_COMPLEXIDADE!G50</f>
        <v>1</v>
      </c>
      <c r="G50">
        <f ca="1">KPIS_COMPLEXIDADE!H50</f>
        <v>0</v>
      </c>
      <c r="H50">
        <f ca="1">KPIS_COMPLEXIDADE!I50</f>
        <v>0</v>
      </c>
    </row>
    <row r="51" spans="1:8">
      <c r="A51">
        <f ca="1">KPIS_COMPLEXIDADE!B51</f>
        <v>6</v>
      </c>
      <c r="B51">
        <f ca="1">KPIS_COMPLEXIDADE!C51</f>
        <v>2025</v>
      </c>
      <c r="C51" t="str">
        <f ca="1">KPIS_COMPLEXIDADE!D51</f>
        <v>Junho</v>
      </c>
      <c r="D51" t="str">
        <f ca="1">KPIS_COMPLEXIDADE!E51</f>
        <v>Exportação</v>
      </c>
      <c r="E51">
        <f ca="1">KPIS_COMPLEXIDADE!F51</f>
        <v>1</v>
      </c>
      <c r="F51">
        <f ca="1">KPIS_COMPLEXIDADE!G51</f>
        <v>0</v>
      </c>
      <c r="G51">
        <f ca="1">KPIS_COMPLEXIDADE!H51</f>
        <v>1</v>
      </c>
      <c r="H51">
        <f ca="1">KPIS_COMPLEXIDADE!I51</f>
        <v>0</v>
      </c>
    </row>
    <row r="52" spans="1:8">
      <c r="A52">
        <f ca="1">KPIS_COMPLEXIDADE!B52</f>
        <v>6</v>
      </c>
      <c r="B52">
        <f ca="1">KPIS_COMPLEXIDADE!C52</f>
        <v>2025</v>
      </c>
      <c r="C52" t="str">
        <f ca="1">KPIS_COMPLEXIDADE!D52</f>
        <v>Junho</v>
      </c>
      <c r="D52" t="str">
        <f ca="1">KPIS_COMPLEXIDADE!E52</f>
        <v>Mapeamento de Processos</v>
      </c>
      <c r="E52">
        <f ca="1">KPIS_COMPLEXIDADE!F52</f>
        <v>1</v>
      </c>
      <c r="F52">
        <f ca="1">KPIS_COMPLEXIDADE!G52</f>
        <v>0</v>
      </c>
      <c r="G52">
        <f ca="1">KPIS_COMPLEXIDADE!H52</f>
        <v>1</v>
      </c>
      <c r="H52">
        <f ca="1">KPIS_COMPLEXIDADE!I52</f>
        <v>0</v>
      </c>
    </row>
    <row r="53" spans="1:8">
      <c r="A53">
        <f ca="1">KPIS_COMPLEXIDADE!B53</f>
        <v>6</v>
      </c>
      <c r="B53">
        <f ca="1">KPIS_COMPLEXIDADE!C53</f>
        <v>2025</v>
      </c>
      <c r="C53" t="str">
        <f ca="1">KPIS_COMPLEXIDADE!D53</f>
        <v>Junho</v>
      </c>
      <c r="D53" t="str">
        <f ca="1">KPIS_COMPLEXIDADE!E53</f>
        <v>Melhoria Contínua dos Processos</v>
      </c>
      <c r="E53">
        <f ca="1">KPIS_COMPLEXIDADE!F53</f>
        <v>2</v>
      </c>
      <c r="F53">
        <f ca="1">KPIS_COMPLEXIDADE!G53</f>
        <v>2</v>
      </c>
      <c r="G53">
        <f ca="1">KPIS_COMPLEXIDADE!H53</f>
        <v>0</v>
      </c>
      <c r="H53">
        <f ca="1">KPIS_COMPLEXIDADE!I53</f>
        <v>0</v>
      </c>
    </row>
    <row r="54" spans="1:8">
      <c r="A54">
        <f ca="1">KPIS_COMPLEXIDADE!B54</f>
        <v>6</v>
      </c>
      <c r="B54">
        <f ca="1">KPIS_COMPLEXIDADE!C54</f>
        <v>2025</v>
      </c>
      <c r="C54" t="str">
        <f ca="1">KPIS_COMPLEXIDADE!D54</f>
        <v>Junho</v>
      </c>
      <c r="D54" t="str">
        <f ca="1">KPIS_COMPLEXIDADE!E54</f>
        <v>Normatização de Processos</v>
      </c>
      <c r="E54">
        <f ca="1">KPIS_COMPLEXIDADE!F54</f>
        <v>2</v>
      </c>
      <c r="F54">
        <f ca="1">KPIS_COMPLEXIDADE!G54</f>
        <v>0</v>
      </c>
      <c r="G54">
        <f ca="1">KPIS_COMPLEXIDADE!H54</f>
        <v>0</v>
      </c>
      <c r="H54">
        <f ca="1">KPIS_COMPLEXIDADE!I54</f>
        <v>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E930-12D7-45AA-9940-13E25E0486AF}">
  <dimension ref="A1:G1517"/>
  <sheetViews>
    <sheetView workbookViewId="0">
      <selection activeCell="B2" sqref="B2"/>
    </sheetView>
  </sheetViews>
  <sheetFormatPr defaultRowHeight="15"/>
  <cols>
    <col min="1" max="1" width="5.140625" bestFit="1" customWidth="1"/>
    <col min="2" max="2" width="27.28515625" bestFit="1" customWidth="1"/>
    <col min="3" max="3" width="5.42578125" bestFit="1" customWidth="1"/>
    <col min="4" max="4" width="4.7109375" bestFit="1" customWidth="1"/>
    <col min="5" max="5" width="12.85546875" customWidth="1"/>
    <col min="6" max="6" width="3.85546875" bestFit="1" customWidth="1"/>
    <col min="7" max="7" width="17.5703125" style="87" bestFit="1" customWidth="1"/>
    <col min="16" max="16" width="13.85546875" bestFit="1" customWidth="1"/>
    <col min="17" max="17" width="10" bestFit="1" customWidth="1"/>
  </cols>
  <sheetData>
    <row r="1" spans="1:7">
      <c r="A1" t="s">
        <v>1462</v>
      </c>
      <c r="B1" t="s">
        <v>1381</v>
      </c>
      <c r="C1" t="s">
        <v>1393</v>
      </c>
      <c r="D1" t="s">
        <v>1463</v>
      </c>
      <c r="E1" t="s">
        <v>1394</v>
      </c>
      <c r="F1" t="s">
        <v>1464</v>
      </c>
      <c r="G1" s="87" t="s">
        <v>1465</v>
      </c>
    </row>
    <row r="2" spans="1:7">
      <c r="A2">
        <v>4</v>
      </c>
      <c r="B2" t="s">
        <v>1466</v>
      </c>
      <c r="C2">
        <v>2025</v>
      </c>
      <c r="D2">
        <v>9</v>
      </c>
      <c r="E2" t="str">
        <f>UPPER(TEXT(DATE(2000, D2, 1), "MMM"))</f>
        <v>SET</v>
      </c>
      <c r="F2">
        <v>11</v>
      </c>
      <c r="G2" s="87">
        <v>3.6422385339000001</v>
      </c>
    </row>
    <row r="3" spans="1:7">
      <c r="A3">
        <v>5</v>
      </c>
      <c r="B3" t="s">
        <v>1467</v>
      </c>
      <c r="C3">
        <v>2025</v>
      </c>
      <c r="D3">
        <v>9</v>
      </c>
      <c r="E3" t="str">
        <f t="shared" ref="E3:E66" si="0">UPPER(TEXT(DATE(2000, D3, 1), "MMM"))</f>
        <v>SET</v>
      </c>
      <c r="F3">
        <v>11</v>
      </c>
      <c r="G3" s="87">
        <v>0.7421306231</v>
      </c>
    </row>
    <row r="4" spans="1:7">
      <c r="A4">
        <v>6</v>
      </c>
      <c r="B4" t="s">
        <v>1466</v>
      </c>
      <c r="C4">
        <v>2025</v>
      </c>
      <c r="D4">
        <v>9</v>
      </c>
      <c r="E4" t="str">
        <f t="shared" si="0"/>
        <v>SET</v>
      </c>
      <c r="F4">
        <v>11</v>
      </c>
      <c r="G4" s="87">
        <v>0.41691724530000002</v>
      </c>
    </row>
    <row r="5" spans="1:7">
      <c r="A5">
        <v>7</v>
      </c>
      <c r="B5" t="s">
        <v>1468</v>
      </c>
      <c r="C5">
        <v>2025</v>
      </c>
      <c r="D5">
        <v>9</v>
      </c>
      <c r="E5" t="str">
        <f t="shared" si="0"/>
        <v>SET</v>
      </c>
      <c r="F5">
        <v>11</v>
      </c>
      <c r="G5" s="87">
        <v>0.28085218080000002</v>
      </c>
    </row>
    <row r="6" spans="1:7">
      <c r="A6">
        <v>8</v>
      </c>
      <c r="B6" t="s">
        <v>1469</v>
      </c>
      <c r="C6">
        <v>2025</v>
      </c>
      <c r="D6">
        <v>9</v>
      </c>
      <c r="E6" t="str">
        <f t="shared" si="0"/>
        <v>SET</v>
      </c>
      <c r="F6">
        <v>11</v>
      </c>
      <c r="G6" s="87">
        <v>0.48289120499999999</v>
      </c>
    </row>
    <row r="7" spans="1:7">
      <c r="A7">
        <v>9</v>
      </c>
      <c r="B7" t="s">
        <v>1470</v>
      </c>
      <c r="C7">
        <v>2025</v>
      </c>
      <c r="D7">
        <v>9</v>
      </c>
      <c r="E7" t="str">
        <f t="shared" si="0"/>
        <v>SET</v>
      </c>
      <c r="F7">
        <v>11</v>
      </c>
      <c r="G7" s="87">
        <v>2.8990705771999998</v>
      </c>
    </row>
    <row r="8" spans="1:7">
      <c r="A8">
        <v>10</v>
      </c>
      <c r="B8" t="s">
        <v>1467</v>
      </c>
      <c r="C8">
        <v>2025</v>
      </c>
      <c r="D8">
        <v>9</v>
      </c>
      <c r="E8" t="str">
        <f t="shared" si="0"/>
        <v>SET</v>
      </c>
      <c r="F8">
        <v>11</v>
      </c>
      <c r="G8" s="87">
        <v>2.2342494641999999</v>
      </c>
    </row>
    <row r="9" spans="1:7">
      <c r="A9">
        <v>11</v>
      </c>
      <c r="B9" t="s">
        <v>1469</v>
      </c>
      <c r="C9">
        <v>2025</v>
      </c>
      <c r="D9">
        <v>9</v>
      </c>
      <c r="E9" t="str">
        <f t="shared" si="0"/>
        <v>SET</v>
      </c>
      <c r="F9">
        <v>11</v>
      </c>
      <c r="G9" s="87">
        <v>0.18883246279999999</v>
      </c>
    </row>
    <row r="10" spans="1:7">
      <c r="A10">
        <v>12</v>
      </c>
      <c r="B10" t="s">
        <v>1470</v>
      </c>
      <c r="C10">
        <v>2025</v>
      </c>
      <c r="D10">
        <v>9</v>
      </c>
      <c r="E10" t="str">
        <f t="shared" si="0"/>
        <v>SET</v>
      </c>
      <c r="F10">
        <v>11</v>
      </c>
      <c r="G10" s="87">
        <v>8.4907456288999992</v>
      </c>
    </row>
    <row r="11" spans="1:7">
      <c r="A11">
        <v>13</v>
      </c>
      <c r="B11" t="s">
        <v>1468</v>
      </c>
      <c r="C11">
        <v>2025</v>
      </c>
      <c r="D11">
        <v>9</v>
      </c>
      <c r="E11" t="str">
        <f t="shared" si="0"/>
        <v>SET</v>
      </c>
      <c r="F11">
        <v>11</v>
      </c>
      <c r="G11" s="87">
        <v>3.1635506100000002E-2</v>
      </c>
    </row>
    <row r="12" spans="1:7">
      <c r="A12">
        <v>14</v>
      </c>
      <c r="B12" t="s">
        <v>1469</v>
      </c>
      <c r="C12">
        <v>2025</v>
      </c>
      <c r="D12">
        <v>9</v>
      </c>
      <c r="E12" t="str">
        <f t="shared" si="0"/>
        <v>SET</v>
      </c>
      <c r="F12">
        <v>11</v>
      </c>
      <c r="G12" s="87">
        <v>0.75756789309999994</v>
      </c>
    </row>
    <row r="13" spans="1:7">
      <c r="A13">
        <v>15</v>
      </c>
      <c r="B13" t="s">
        <v>1469</v>
      </c>
      <c r="C13">
        <v>2025</v>
      </c>
      <c r="D13">
        <v>9</v>
      </c>
      <c r="E13" t="str">
        <f t="shared" si="0"/>
        <v>SET</v>
      </c>
      <c r="F13">
        <v>11</v>
      </c>
      <c r="G13" s="87">
        <v>1.8191566361</v>
      </c>
    </row>
    <row r="14" spans="1:7">
      <c r="A14">
        <v>16</v>
      </c>
      <c r="B14" t="s">
        <v>1467</v>
      </c>
      <c r="C14">
        <v>2025</v>
      </c>
      <c r="D14">
        <v>9</v>
      </c>
      <c r="E14" t="str">
        <f t="shared" si="0"/>
        <v>SET</v>
      </c>
      <c r="F14">
        <v>11</v>
      </c>
      <c r="G14" s="87">
        <v>0.89598584439999995</v>
      </c>
    </row>
    <row r="15" spans="1:7">
      <c r="A15">
        <v>17</v>
      </c>
      <c r="B15" t="s">
        <v>1470</v>
      </c>
      <c r="C15">
        <v>2025</v>
      </c>
      <c r="D15">
        <v>9</v>
      </c>
      <c r="E15" t="str">
        <f t="shared" si="0"/>
        <v>SET</v>
      </c>
      <c r="F15">
        <v>11</v>
      </c>
      <c r="G15" s="87">
        <v>1.5741558867000001</v>
      </c>
    </row>
    <row r="16" spans="1:7">
      <c r="A16">
        <v>18</v>
      </c>
      <c r="B16" t="s">
        <v>1467</v>
      </c>
      <c r="C16">
        <v>2025</v>
      </c>
      <c r="D16">
        <v>9</v>
      </c>
      <c r="E16" t="str">
        <f t="shared" si="0"/>
        <v>SET</v>
      </c>
      <c r="F16">
        <v>11</v>
      </c>
      <c r="G16" s="87">
        <v>1.0293042633</v>
      </c>
    </row>
    <row r="17" spans="1:7">
      <c r="A17">
        <v>19</v>
      </c>
      <c r="B17" t="s">
        <v>1466</v>
      </c>
      <c r="C17">
        <v>2025</v>
      </c>
      <c r="D17">
        <v>9</v>
      </c>
      <c r="E17" t="str">
        <f t="shared" si="0"/>
        <v>SET</v>
      </c>
      <c r="F17">
        <v>11</v>
      </c>
      <c r="G17" s="87">
        <v>1.2520479925000001</v>
      </c>
    </row>
    <row r="18" spans="1:7">
      <c r="A18">
        <v>20</v>
      </c>
      <c r="B18" t="s">
        <v>1466</v>
      </c>
      <c r="C18">
        <v>2025</v>
      </c>
      <c r="D18">
        <v>9</v>
      </c>
      <c r="E18" t="str">
        <f t="shared" si="0"/>
        <v>SET</v>
      </c>
      <c r="F18">
        <v>11</v>
      </c>
      <c r="G18" s="87">
        <v>1.2377459644</v>
      </c>
    </row>
    <row r="19" spans="1:7">
      <c r="A19">
        <v>21</v>
      </c>
      <c r="B19" t="s">
        <v>1466</v>
      </c>
      <c r="C19">
        <v>2025</v>
      </c>
      <c r="D19">
        <v>9</v>
      </c>
      <c r="E19" t="str">
        <f t="shared" si="0"/>
        <v>SET</v>
      </c>
      <c r="F19">
        <v>11</v>
      </c>
      <c r="G19" s="87">
        <v>3.2355045002999998</v>
      </c>
    </row>
    <row r="20" spans="1:7">
      <c r="A20">
        <v>22</v>
      </c>
      <c r="B20" t="s">
        <v>1466</v>
      </c>
      <c r="C20">
        <v>2025</v>
      </c>
      <c r="D20">
        <v>9</v>
      </c>
      <c r="E20" t="str">
        <f t="shared" si="0"/>
        <v>SET</v>
      </c>
      <c r="F20">
        <v>11</v>
      </c>
      <c r="G20" s="87">
        <v>2.9333612075</v>
      </c>
    </row>
    <row r="21" spans="1:7">
      <c r="A21">
        <v>23</v>
      </c>
      <c r="B21" t="s">
        <v>1469</v>
      </c>
      <c r="C21">
        <v>2025</v>
      </c>
      <c r="D21">
        <v>9</v>
      </c>
      <c r="E21" t="str">
        <f t="shared" si="0"/>
        <v>SET</v>
      </c>
      <c r="F21">
        <v>11</v>
      </c>
      <c r="G21" s="87">
        <v>0.8008470553</v>
      </c>
    </row>
    <row r="22" spans="1:7">
      <c r="A22">
        <v>24</v>
      </c>
      <c r="B22" t="s">
        <v>1466</v>
      </c>
      <c r="C22">
        <v>2025</v>
      </c>
      <c r="D22">
        <v>9</v>
      </c>
      <c r="E22" t="str">
        <f t="shared" si="0"/>
        <v>SET</v>
      </c>
      <c r="F22">
        <v>11</v>
      </c>
      <c r="G22" s="87">
        <v>1.3365593436000001</v>
      </c>
    </row>
    <row r="23" spans="1:7">
      <c r="A23">
        <v>25</v>
      </c>
      <c r="B23" t="s">
        <v>1468</v>
      </c>
      <c r="C23">
        <v>2025</v>
      </c>
      <c r="D23">
        <v>9</v>
      </c>
      <c r="E23" t="str">
        <f t="shared" si="0"/>
        <v>SET</v>
      </c>
      <c r="F23">
        <v>11</v>
      </c>
      <c r="G23" s="87">
        <v>0.48465802499999999</v>
      </c>
    </row>
    <row r="24" spans="1:7">
      <c r="A24">
        <v>26</v>
      </c>
      <c r="B24" t="s">
        <v>1466</v>
      </c>
      <c r="C24">
        <v>2025</v>
      </c>
      <c r="D24">
        <v>9</v>
      </c>
      <c r="E24" t="str">
        <f t="shared" si="0"/>
        <v>SET</v>
      </c>
      <c r="F24">
        <v>12</v>
      </c>
      <c r="G24" s="87">
        <v>0.78938548360000005</v>
      </c>
    </row>
    <row r="25" spans="1:7">
      <c r="A25">
        <v>27</v>
      </c>
      <c r="B25" t="s">
        <v>1466</v>
      </c>
      <c r="C25">
        <v>2025</v>
      </c>
      <c r="D25">
        <v>9</v>
      </c>
      <c r="E25" t="str">
        <f t="shared" si="0"/>
        <v>SET</v>
      </c>
      <c r="F25">
        <v>12</v>
      </c>
      <c r="G25" s="87">
        <v>3.5126062431</v>
      </c>
    </row>
    <row r="26" spans="1:7">
      <c r="A26">
        <v>28</v>
      </c>
      <c r="B26" t="s">
        <v>1470</v>
      </c>
      <c r="C26">
        <v>2025</v>
      </c>
      <c r="D26">
        <v>9</v>
      </c>
      <c r="E26" t="str">
        <f t="shared" si="0"/>
        <v>SET</v>
      </c>
      <c r="F26">
        <v>12</v>
      </c>
      <c r="G26" s="87">
        <v>2.9460066319</v>
      </c>
    </row>
    <row r="27" spans="1:7">
      <c r="A27">
        <v>29</v>
      </c>
      <c r="B27" t="s">
        <v>1470</v>
      </c>
      <c r="C27">
        <v>2025</v>
      </c>
      <c r="D27">
        <v>9</v>
      </c>
      <c r="E27" t="str">
        <f t="shared" si="0"/>
        <v>SET</v>
      </c>
      <c r="F27">
        <v>12</v>
      </c>
      <c r="G27" s="87">
        <v>0.91785182389999997</v>
      </c>
    </row>
    <row r="28" spans="1:7">
      <c r="A28">
        <v>30</v>
      </c>
      <c r="B28" t="s">
        <v>1469</v>
      </c>
      <c r="C28">
        <v>2025</v>
      </c>
      <c r="D28">
        <v>9</v>
      </c>
      <c r="E28" t="str">
        <f t="shared" si="0"/>
        <v>SET</v>
      </c>
      <c r="F28">
        <v>12</v>
      </c>
      <c r="G28" s="87">
        <v>1.9717505819000001</v>
      </c>
    </row>
    <row r="29" spans="1:7">
      <c r="A29">
        <v>31</v>
      </c>
      <c r="B29" t="s">
        <v>1470</v>
      </c>
      <c r="C29">
        <v>2025</v>
      </c>
      <c r="D29">
        <v>9</v>
      </c>
      <c r="E29" t="str">
        <f t="shared" si="0"/>
        <v>SET</v>
      </c>
      <c r="F29">
        <v>12</v>
      </c>
      <c r="G29" s="87">
        <v>1.2489083108000001</v>
      </c>
    </row>
    <row r="30" spans="1:7">
      <c r="A30">
        <v>32</v>
      </c>
      <c r="B30" t="s">
        <v>1466</v>
      </c>
      <c r="C30">
        <v>2025</v>
      </c>
      <c r="D30">
        <v>9</v>
      </c>
      <c r="E30" t="str">
        <f t="shared" si="0"/>
        <v>SET</v>
      </c>
      <c r="F30">
        <v>12</v>
      </c>
      <c r="G30" s="87">
        <v>0.2390884992</v>
      </c>
    </row>
    <row r="31" spans="1:7">
      <c r="A31">
        <v>33</v>
      </c>
      <c r="B31" t="s">
        <v>1469</v>
      </c>
      <c r="C31">
        <v>2025</v>
      </c>
      <c r="D31">
        <v>9</v>
      </c>
      <c r="E31" t="str">
        <f t="shared" si="0"/>
        <v>SET</v>
      </c>
      <c r="F31">
        <v>12</v>
      </c>
      <c r="G31" s="87">
        <v>2.7645489316999998</v>
      </c>
    </row>
    <row r="32" spans="1:7">
      <c r="A32">
        <v>34</v>
      </c>
      <c r="B32" t="s">
        <v>1470</v>
      </c>
      <c r="C32">
        <v>2025</v>
      </c>
      <c r="D32">
        <v>9</v>
      </c>
      <c r="E32" t="str">
        <f t="shared" si="0"/>
        <v>SET</v>
      </c>
      <c r="F32">
        <v>12</v>
      </c>
      <c r="G32" s="87">
        <v>0.65290891579999999</v>
      </c>
    </row>
    <row r="33" spans="1:7">
      <c r="A33">
        <v>35</v>
      </c>
      <c r="B33" t="s">
        <v>1469</v>
      </c>
      <c r="C33">
        <v>2025</v>
      </c>
      <c r="D33">
        <v>9</v>
      </c>
      <c r="E33" t="str">
        <f t="shared" si="0"/>
        <v>SET</v>
      </c>
      <c r="F33">
        <v>12</v>
      </c>
      <c r="G33" s="87">
        <v>0.37928067859999998</v>
      </c>
    </row>
    <row r="34" spans="1:7">
      <c r="A34">
        <v>36</v>
      </c>
      <c r="B34" t="s">
        <v>1470</v>
      </c>
      <c r="C34">
        <v>2025</v>
      </c>
      <c r="D34">
        <v>9</v>
      </c>
      <c r="E34" t="str">
        <f t="shared" si="0"/>
        <v>SET</v>
      </c>
      <c r="F34">
        <v>12</v>
      </c>
      <c r="G34" s="87">
        <v>0.15740588359999999</v>
      </c>
    </row>
    <row r="35" spans="1:7">
      <c r="A35">
        <v>37</v>
      </c>
      <c r="B35" t="s">
        <v>1467</v>
      </c>
      <c r="C35">
        <v>2025</v>
      </c>
      <c r="D35">
        <v>9</v>
      </c>
      <c r="E35" t="str">
        <f t="shared" si="0"/>
        <v>SET</v>
      </c>
      <c r="F35">
        <v>12</v>
      </c>
      <c r="G35" s="87">
        <v>66.628904213599995</v>
      </c>
    </row>
    <row r="36" spans="1:7">
      <c r="A36">
        <v>38</v>
      </c>
      <c r="B36" t="s">
        <v>1466</v>
      </c>
      <c r="C36">
        <v>2025</v>
      </c>
      <c r="D36">
        <v>9</v>
      </c>
      <c r="E36" t="str">
        <f t="shared" si="0"/>
        <v>SET</v>
      </c>
      <c r="F36">
        <v>12</v>
      </c>
      <c r="G36" s="87">
        <v>0.49467458139999998</v>
      </c>
    </row>
    <row r="37" spans="1:7">
      <c r="A37">
        <v>39</v>
      </c>
      <c r="B37" t="s">
        <v>1466</v>
      </c>
      <c r="C37">
        <v>2025</v>
      </c>
      <c r="D37">
        <v>9</v>
      </c>
      <c r="E37" t="str">
        <f t="shared" si="0"/>
        <v>SET</v>
      </c>
      <c r="F37">
        <v>12</v>
      </c>
      <c r="G37" s="87">
        <v>0.42390158919999998</v>
      </c>
    </row>
    <row r="38" spans="1:7">
      <c r="A38">
        <v>40</v>
      </c>
      <c r="B38" t="s">
        <v>1470</v>
      </c>
      <c r="C38">
        <v>2025</v>
      </c>
      <c r="D38">
        <v>9</v>
      </c>
      <c r="E38" t="str">
        <f t="shared" si="0"/>
        <v>SET</v>
      </c>
      <c r="F38">
        <v>12</v>
      </c>
      <c r="G38" s="87">
        <v>4.1505718058000003</v>
      </c>
    </row>
    <row r="39" spans="1:7">
      <c r="A39">
        <v>41</v>
      </c>
      <c r="B39" t="s">
        <v>1470</v>
      </c>
      <c r="C39">
        <v>2025</v>
      </c>
      <c r="D39">
        <v>9</v>
      </c>
      <c r="E39" t="str">
        <f t="shared" si="0"/>
        <v>SET</v>
      </c>
      <c r="F39">
        <v>12</v>
      </c>
      <c r="G39" s="87">
        <v>2.8015055097000001</v>
      </c>
    </row>
    <row r="40" spans="1:7">
      <c r="A40">
        <v>42</v>
      </c>
      <c r="B40" t="s">
        <v>480</v>
      </c>
      <c r="C40">
        <v>2025</v>
      </c>
      <c r="D40">
        <v>9</v>
      </c>
      <c r="E40" t="str">
        <f t="shared" si="0"/>
        <v>SET</v>
      </c>
      <c r="F40">
        <v>12</v>
      </c>
      <c r="G40" s="87">
        <v>1.4645649999999999E-3</v>
      </c>
    </row>
    <row r="41" spans="1:7">
      <c r="A41">
        <v>43</v>
      </c>
      <c r="B41" t="s">
        <v>1466</v>
      </c>
      <c r="C41">
        <v>2025</v>
      </c>
      <c r="D41">
        <v>9</v>
      </c>
      <c r="E41" t="str">
        <f t="shared" si="0"/>
        <v>SET</v>
      </c>
      <c r="F41">
        <v>12</v>
      </c>
      <c r="G41" s="87">
        <v>3.8394249542000001</v>
      </c>
    </row>
    <row r="42" spans="1:7">
      <c r="A42">
        <v>44</v>
      </c>
      <c r="B42" t="s">
        <v>1470</v>
      </c>
      <c r="C42">
        <v>2025</v>
      </c>
      <c r="D42">
        <v>9</v>
      </c>
      <c r="E42" t="str">
        <f t="shared" si="0"/>
        <v>SET</v>
      </c>
      <c r="F42">
        <v>12</v>
      </c>
      <c r="G42" s="87">
        <v>1.2893452119</v>
      </c>
    </row>
    <row r="43" spans="1:7">
      <c r="A43">
        <v>45</v>
      </c>
      <c r="B43" t="s">
        <v>1469</v>
      </c>
      <c r="C43">
        <v>2025</v>
      </c>
      <c r="D43">
        <v>9</v>
      </c>
      <c r="E43" t="str">
        <f t="shared" si="0"/>
        <v>SET</v>
      </c>
      <c r="F43">
        <v>12</v>
      </c>
      <c r="G43" s="87">
        <v>1.2702879558</v>
      </c>
    </row>
    <row r="44" spans="1:7">
      <c r="A44">
        <v>46</v>
      </c>
      <c r="B44" t="s">
        <v>1469</v>
      </c>
      <c r="C44">
        <v>2025</v>
      </c>
      <c r="D44">
        <v>9</v>
      </c>
      <c r="E44" t="str">
        <f t="shared" si="0"/>
        <v>SET</v>
      </c>
      <c r="F44">
        <v>12</v>
      </c>
      <c r="G44" s="87">
        <v>2.6246728E-3</v>
      </c>
    </row>
    <row r="45" spans="1:7">
      <c r="A45">
        <v>47</v>
      </c>
      <c r="B45" t="s">
        <v>1466</v>
      </c>
      <c r="C45">
        <v>2025</v>
      </c>
      <c r="D45">
        <v>9</v>
      </c>
      <c r="E45" t="str">
        <f t="shared" si="0"/>
        <v>SET</v>
      </c>
      <c r="F45">
        <v>15</v>
      </c>
      <c r="G45" s="87">
        <v>2.2879574394</v>
      </c>
    </row>
    <row r="46" spans="1:7">
      <c r="A46">
        <v>48</v>
      </c>
      <c r="B46" t="s">
        <v>1467</v>
      </c>
      <c r="C46">
        <v>2025</v>
      </c>
      <c r="D46">
        <v>9</v>
      </c>
      <c r="E46" t="str">
        <f t="shared" si="0"/>
        <v>SET</v>
      </c>
      <c r="F46">
        <v>15</v>
      </c>
      <c r="G46" s="87">
        <v>3.8896796946999999</v>
      </c>
    </row>
    <row r="47" spans="1:7">
      <c r="A47">
        <v>49</v>
      </c>
      <c r="B47" t="s">
        <v>1470</v>
      </c>
      <c r="C47">
        <v>2025</v>
      </c>
      <c r="D47">
        <v>9</v>
      </c>
      <c r="E47" t="str">
        <f t="shared" si="0"/>
        <v>SET</v>
      </c>
      <c r="F47">
        <v>15</v>
      </c>
      <c r="G47" s="87">
        <v>2.0688221232999999</v>
      </c>
    </row>
    <row r="48" spans="1:7">
      <c r="A48">
        <v>50</v>
      </c>
      <c r="B48" t="s">
        <v>1466</v>
      </c>
      <c r="C48">
        <v>2025</v>
      </c>
      <c r="D48">
        <v>9</v>
      </c>
      <c r="E48" t="str">
        <f t="shared" si="0"/>
        <v>SET</v>
      </c>
      <c r="F48">
        <v>15</v>
      </c>
      <c r="G48" s="87">
        <v>5.2040014528</v>
      </c>
    </row>
    <row r="49" spans="1:7">
      <c r="A49">
        <v>51</v>
      </c>
      <c r="B49" t="s">
        <v>1469</v>
      </c>
      <c r="C49">
        <v>2025</v>
      </c>
      <c r="D49">
        <v>9</v>
      </c>
      <c r="E49" t="str">
        <f t="shared" si="0"/>
        <v>SET</v>
      </c>
      <c r="F49">
        <v>15</v>
      </c>
      <c r="G49" s="87">
        <v>0.4399400114</v>
      </c>
    </row>
    <row r="50" spans="1:7">
      <c r="A50">
        <v>52</v>
      </c>
      <c r="B50" t="s">
        <v>1469</v>
      </c>
      <c r="C50">
        <v>2025</v>
      </c>
      <c r="D50">
        <v>9</v>
      </c>
      <c r="E50" t="str">
        <f t="shared" si="0"/>
        <v>SET</v>
      </c>
      <c r="F50">
        <v>15</v>
      </c>
      <c r="G50" s="87">
        <v>7.8873664189000001</v>
      </c>
    </row>
    <row r="51" spans="1:7">
      <c r="A51">
        <v>53</v>
      </c>
      <c r="B51" t="s">
        <v>1469</v>
      </c>
      <c r="C51">
        <v>2025</v>
      </c>
      <c r="D51">
        <v>9</v>
      </c>
      <c r="E51" t="str">
        <f t="shared" si="0"/>
        <v>SET</v>
      </c>
      <c r="F51">
        <v>15</v>
      </c>
      <c r="G51" s="87">
        <v>7.8653051172000001</v>
      </c>
    </row>
    <row r="52" spans="1:7">
      <c r="A52">
        <v>54</v>
      </c>
      <c r="B52" t="s">
        <v>1470</v>
      </c>
      <c r="C52">
        <v>2025</v>
      </c>
      <c r="D52">
        <v>9</v>
      </c>
      <c r="E52" t="str">
        <f t="shared" si="0"/>
        <v>SET</v>
      </c>
      <c r="F52">
        <v>15</v>
      </c>
      <c r="G52" s="87">
        <v>0.68293656170000006</v>
      </c>
    </row>
    <row r="53" spans="1:7">
      <c r="A53">
        <v>55</v>
      </c>
      <c r="B53" t="s">
        <v>1466</v>
      </c>
      <c r="C53">
        <v>2025</v>
      </c>
      <c r="D53">
        <v>9</v>
      </c>
      <c r="E53" t="str">
        <f t="shared" si="0"/>
        <v>SET</v>
      </c>
      <c r="F53">
        <v>15</v>
      </c>
      <c r="G53" s="87">
        <v>0.14269428249999999</v>
      </c>
    </row>
    <row r="54" spans="1:7">
      <c r="A54">
        <v>56</v>
      </c>
      <c r="B54" t="s">
        <v>1470</v>
      </c>
      <c r="C54">
        <v>2025</v>
      </c>
      <c r="D54">
        <v>9</v>
      </c>
      <c r="E54" t="str">
        <f t="shared" si="0"/>
        <v>SET</v>
      </c>
      <c r="F54">
        <v>15</v>
      </c>
      <c r="G54" s="87">
        <v>2.4279487072000001</v>
      </c>
    </row>
    <row r="55" spans="1:7">
      <c r="A55">
        <v>57</v>
      </c>
      <c r="B55" t="s">
        <v>1467</v>
      </c>
      <c r="C55">
        <v>2025</v>
      </c>
      <c r="D55">
        <v>9</v>
      </c>
      <c r="E55" t="str">
        <f t="shared" si="0"/>
        <v>SET</v>
      </c>
      <c r="F55">
        <v>15</v>
      </c>
      <c r="G55" s="87">
        <v>4.7245229674999996</v>
      </c>
    </row>
    <row r="56" spans="1:7">
      <c r="A56">
        <v>58</v>
      </c>
      <c r="B56" t="s">
        <v>1466</v>
      </c>
      <c r="C56">
        <v>2025</v>
      </c>
      <c r="D56">
        <v>9</v>
      </c>
      <c r="E56" t="str">
        <f t="shared" si="0"/>
        <v>SET</v>
      </c>
      <c r="F56">
        <v>15</v>
      </c>
      <c r="G56" s="87">
        <v>4.6871035913999997</v>
      </c>
    </row>
    <row r="57" spans="1:7">
      <c r="A57">
        <v>59</v>
      </c>
      <c r="B57" t="s">
        <v>1470</v>
      </c>
      <c r="C57">
        <v>2025</v>
      </c>
      <c r="D57">
        <v>9</v>
      </c>
      <c r="E57" t="str">
        <f t="shared" si="0"/>
        <v>SET</v>
      </c>
      <c r="F57">
        <v>15</v>
      </c>
      <c r="G57" s="87">
        <v>2.2609289211000001</v>
      </c>
    </row>
    <row r="58" spans="1:7">
      <c r="A58">
        <v>60</v>
      </c>
      <c r="B58" t="s">
        <v>1469</v>
      </c>
      <c r="C58">
        <v>2025</v>
      </c>
      <c r="D58">
        <v>9</v>
      </c>
      <c r="E58" t="str">
        <f t="shared" si="0"/>
        <v>SET</v>
      </c>
      <c r="F58">
        <v>15</v>
      </c>
      <c r="G58" s="87">
        <v>1.6212743999999999E-3</v>
      </c>
    </row>
    <row r="59" spans="1:7">
      <c r="A59">
        <v>61</v>
      </c>
      <c r="B59" t="s">
        <v>1466</v>
      </c>
      <c r="C59">
        <v>2025</v>
      </c>
      <c r="D59">
        <v>9</v>
      </c>
      <c r="E59" t="str">
        <f t="shared" si="0"/>
        <v>SET</v>
      </c>
      <c r="F59">
        <v>15</v>
      </c>
      <c r="G59" s="87">
        <v>15.8138425889</v>
      </c>
    </row>
    <row r="60" spans="1:7">
      <c r="A60">
        <v>62</v>
      </c>
      <c r="B60" t="s">
        <v>480</v>
      </c>
      <c r="C60">
        <v>2025</v>
      </c>
      <c r="D60">
        <v>9</v>
      </c>
      <c r="E60" t="str">
        <f t="shared" si="0"/>
        <v>SET</v>
      </c>
      <c r="F60">
        <v>15</v>
      </c>
      <c r="G60" s="87">
        <v>0.80343742330000001</v>
      </c>
    </row>
    <row r="61" spans="1:7">
      <c r="A61">
        <v>63</v>
      </c>
      <c r="B61" t="s">
        <v>1466</v>
      </c>
      <c r="C61">
        <v>2025</v>
      </c>
      <c r="D61">
        <v>9</v>
      </c>
      <c r="E61" t="str">
        <f t="shared" si="0"/>
        <v>SET</v>
      </c>
      <c r="F61">
        <v>16</v>
      </c>
      <c r="G61" s="87">
        <v>2.8863403393999998</v>
      </c>
    </row>
    <row r="62" spans="1:7">
      <c r="A62">
        <v>64</v>
      </c>
      <c r="B62" t="s">
        <v>1466</v>
      </c>
      <c r="C62">
        <v>2025</v>
      </c>
      <c r="D62">
        <v>9</v>
      </c>
      <c r="E62" t="str">
        <f t="shared" si="0"/>
        <v>SET</v>
      </c>
      <c r="F62">
        <v>16</v>
      </c>
      <c r="G62" s="87">
        <v>0.38240667859999999</v>
      </c>
    </row>
    <row r="63" spans="1:7">
      <c r="A63">
        <v>65</v>
      </c>
      <c r="B63" t="s">
        <v>1466</v>
      </c>
      <c r="C63">
        <v>2025</v>
      </c>
      <c r="D63">
        <v>9</v>
      </c>
      <c r="E63" t="str">
        <f t="shared" si="0"/>
        <v>SET</v>
      </c>
      <c r="F63">
        <v>16</v>
      </c>
      <c r="G63" s="87">
        <v>2.0861167664</v>
      </c>
    </row>
    <row r="64" spans="1:7">
      <c r="A64">
        <v>66</v>
      </c>
      <c r="B64" t="s">
        <v>1470</v>
      </c>
      <c r="C64">
        <v>2025</v>
      </c>
      <c r="D64">
        <v>9</v>
      </c>
      <c r="E64" t="str">
        <f t="shared" si="0"/>
        <v>SET</v>
      </c>
      <c r="F64">
        <v>16</v>
      </c>
      <c r="G64" s="87">
        <v>10.0484377969</v>
      </c>
    </row>
    <row r="65" spans="1:7">
      <c r="A65">
        <v>67</v>
      </c>
      <c r="B65" t="s">
        <v>1468</v>
      </c>
      <c r="C65">
        <v>2025</v>
      </c>
      <c r="D65">
        <v>9</v>
      </c>
      <c r="E65" t="str">
        <f t="shared" si="0"/>
        <v>SET</v>
      </c>
      <c r="F65">
        <v>16</v>
      </c>
      <c r="G65" s="87">
        <v>5.3930380900000001</v>
      </c>
    </row>
    <row r="66" spans="1:7">
      <c r="A66">
        <v>68</v>
      </c>
      <c r="B66" t="s">
        <v>1469</v>
      </c>
      <c r="C66">
        <v>2025</v>
      </c>
      <c r="D66">
        <v>9</v>
      </c>
      <c r="E66" t="str">
        <f t="shared" si="0"/>
        <v>SET</v>
      </c>
      <c r="F66">
        <v>16</v>
      </c>
      <c r="G66" s="87">
        <v>0.85645773059999997</v>
      </c>
    </row>
    <row r="67" spans="1:7">
      <c r="A67">
        <v>69</v>
      </c>
      <c r="B67" t="s">
        <v>1470</v>
      </c>
      <c r="C67">
        <v>2025</v>
      </c>
      <c r="D67">
        <v>9</v>
      </c>
      <c r="E67" t="str">
        <f t="shared" ref="E67:E130" si="1">UPPER(TEXT(DATE(2000, D67, 1), "MMM"))</f>
        <v>SET</v>
      </c>
      <c r="F67">
        <v>16</v>
      </c>
      <c r="G67" s="87">
        <v>7.2604884461000001</v>
      </c>
    </row>
    <row r="68" spans="1:7">
      <c r="A68">
        <v>70</v>
      </c>
      <c r="B68" t="s">
        <v>1469</v>
      </c>
      <c r="C68">
        <v>2025</v>
      </c>
      <c r="D68">
        <v>9</v>
      </c>
      <c r="E68" t="str">
        <f t="shared" si="1"/>
        <v>SET</v>
      </c>
      <c r="F68">
        <v>16</v>
      </c>
      <c r="G68" s="87">
        <v>1.0560143774999999</v>
      </c>
    </row>
    <row r="69" spans="1:7">
      <c r="A69">
        <v>71</v>
      </c>
      <c r="B69" t="s">
        <v>1466</v>
      </c>
      <c r="C69">
        <v>2025</v>
      </c>
      <c r="D69">
        <v>9</v>
      </c>
      <c r="E69" t="str">
        <f t="shared" si="1"/>
        <v>SET</v>
      </c>
      <c r="F69">
        <v>16</v>
      </c>
      <c r="G69" s="87">
        <v>0.39263927669999998</v>
      </c>
    </row>
    <row r="70" spans="1:7">
      <c r="A70">
        <v>72</v>
      </c>
      <c r="B70" t="s">
        <v>1469</v>
      </c>
      <c r="C70">
        <v>2025</v>
      </c>
      <c r="D70">
        <v>9</v>
      </c>
      <c r="E70" t="str">
        <f t="shared" si="1"/>
        <v>SET</v>
      </c>
      <c r="F70">
        <v>16</v>
      </c>
      <c r="G70" s="87">
        <v>4.0310051286000004</v>
      </c>
    </row>
    <row r="71" spans="1:7">
      <c r="A71">
        <v>73</v>
      </c>
      <c r="B71" t="s">
        <v>1466</v>
      </c>
      <c r="C71">
        <v>2025</v>
      </c>
      <c r="D71">
        <v>9</v>
      </c>
      <c r="E71" t="str">
        <f t="shared" si="1"/>
        <v>SET</v>
      </c>
      <c r="F71">
        <v>16</v>
      </c>
      <c r="G71" s="87">
        <v>4.0669647139</v>
      </c>
    </row>
    <row r="72" spans="1:7">
      <c r="A72">
        <v>74</v>
      </c>
      <c r="B72" t="s">
        <v>1467</v>
      </c>
      <c r="C72">
        <v>2025</v>
      </c>
      <c r="D72">
        <v>9</v>
      </c>
      <c r="E72" t="str">
        <f t="shared" si="1"/>
        <v>SET</v>
      </c>
      <c r="F72">
        <v>16</v>
      </c>
      <c r="G72" s="87">
        <v>4.1936706000000002E-3</v>
      </c>
    </row>
    <row r="73" spans="1:7">
      <c r="A73">
        <v>75</v>
      </c>
      <c r="B73" t="s">
        <v>1469</v>
      </c>
      <c r="C73">
        <v>2025</v>
      </c>
      <c r="D73">
        <v>9</v>
      </c>
      <c r="E73" t="str">
        <f t="shared" si="1"/>
        <v>SET</v>
      </c>
      <c r="F73">
        <v>16</v>
      </c>
      <c r="G73" s="87">
        <v>0.55973616670000004</v>
      </c>
    </row>
    <row r="74" spans="1:7">
      <c r="A74">
        <v>76</v>
      </c>
      <c r="B74" t="s">
        <v>1467</v>
      </c>
      <c r="C74">
        <v>2025</v>
      </c>
      <c r="D74">
        <v>9</v>
      </c>
      <c r="E74" t="str">
        <f t="shared" si="1"/>
        <v>SET</v>
      </c>
      <c r="F74">
        <v>17</v>
      </c>
      <c r="G74" s="87">
        <v>3.8393872046999999</v>
      </c>
    </row>
    <row r="75" spans="1:7">
      <c r="A75">
        <v>77</v>
      </c>
      <c r="B75" t="s">
        <v>1466</v>
      </c>
      <c r="C75">
        <v>2025</v>
      </c>
      <c r="D75">
        <v>9</v>
      </c>
      <c r="E75" t="str">
        <f t="shared" si="1"/>
        <v>SET</v>
      </c>
      <c r="F75">
        <v>17</v>
      </c>
      <c r="G75" s="87">
        <v>0.15612186810000001</v>
      </c>
    </row>
    <row r="76" spans="1:7">
      <c r="A76">
        <v>78</v>
      </c>
      <c r="B76" t="s">
        <v>480</v>
      </c>
      <c r="C76">
        <v>2025</v>
      </c>
      <c r="D76">
        <v>9</v>
      </c>
      <c r="E76" t="str">
        <f t="shared" si="1"/>
        <v>SET</v>
      </c>
      <c r="F76">
        <v>17</v>
      </c>
      <c r="G76" s="87">
        <v>2.2029453589000001</v>
      </c>
    </row>
    <row r="77" spans="1:7">
      <c r="A77">
        <v>79</v>
      </c>
      <c r="B77" t="s">
        <v>1470</v>
      </c>
      <c r="C77">
        <v>2025</v>
      </c>
      <c r="D77">
        <v>9</v>
      </c>
      <c r="E77" t="str">
        <f t="shared" si="1"/>
        <v>SET</v>
      </c>
      <c r="F77">
        <v>17</v>
      </c>
      <c r="G77" s="87">
        <v>9.7692206527999996</v>
      </c>
    </row>
    <row r="78" spans="1:7">
      <c r="A78">
        <v>80</v>
      </c>
      <c r="B78" t="s">
        <v>1466</v>
      </c>
      <c r="C78">
        <v>2025</v>
      </c>
      <c r="D78">
        <v>9</v>
      </c>
      <c r="E78" t="str">
        <f t="shared" si="1"/>
        <v>SET</v>
      </c>
      <c r="F78">
        <v>17</v>
      </c>
      <c r="G78" s="87">
        <v>3.6510499530999998</v>
      </c>
    </row>
    <row r="79" spans="1:7">
      <c r="A79">
        <v>81</v>
      </c>
      <c r="B79" t="s">
        <v>1469</v>
      </c>
      <c r="C79">
        <v>2025</v>
      </c>
      <c r="D79">
        <v>9</v>
      </c>
      <c r="E79" t="str">
        <f t="shared" si="1"/>
        <v>SET</v>
      </c>
      <c r="F79">
        <v>17</v>
      </c>
      <c r="G79" s="87">
        <v>0.33952470559999998</v>
      </c>
    </row>
    <row r="80" spans="1:7">
      <c r="A80">
        <v>82</v>
      </c>
      <c r="B80" t="s">
        <v>480</v>
      </c>
      <c r="C80">
        <v>2025</v>
      </c>
      <c r="D80">
        <v>9</v>
      </c>
      <c r="E80" t="str">
        <f t="shared" si="1"/>
        <v>SET</v>
      </c>
      <c r="F80">
        <v>17</v>
      </c>
      <c r="G80" s="87">
        <v>5.7656723885999996</v>
      </c>
    </row>
    <row r="81" spans="1:7">
      <c r="A81">
        <v>83</v>
      </c>
      <c r="B81" t="s">
        <v>1470</v>
      </c>
      <c r="C81">
        <v>2025</v>
      </c>
      <c r="D81">
        <v>9</v>
      </c>
      <c r="E81" t="str">
        <f t="shared" si="1"/>
        <v>SET</v>
      </c>
      <c r="F81">
        <v>17</v>
      </c>
      <c r="G81" s="87">
        <v>9.8986610799999999E-2</v>
      </c>
    </row>
    <row r="82" spans="1:7">
      <c r="A82">
        <v>84</v>
      </c>
      <c r="B82" t="s">
        <v>1468</v>
      </c>
      <c r="C82">
        <v>2025</v>
      </c>
      <c r="D82">
        <v>9</v>
      </c>
      <c r="E82" t="str">
        <f t="shared" si="1"/>
        <v>SET</v>
      </c>
      <c r="F82">
        <v>17</v>
      </c>
      <c r="G82" s="87">
        <v>1.6152594741999999</v>
      </c>
    </row>
    <row r="83" spans="1:7">
      <c r="A83">
        <v>85</v>
      </c>
      <c r="B83" t="s">
        <v>480</v>
      </c>
      <c r="C83">
        <v>2025</v>
      </c>
      <c r="D83">
        <v>9</v>
      </c>
      <c r="E83" t="str">
        <f t="shared" si="1"/>
        <v>SET</v>
      </c>
      <c r="F83">
        <v>17</v>
      </c>
      <c r="G83" s="87">
        <v>0.79064213940000005</v>
      </c>
    </row>
    <row r="84" spans="1:7">
      <c r="A84">
        <v>86</v>
      </c>
      <c r="B84" t="s">
        <v>480</v>
      </c>
      <c r="C84">
        <v>2025</v>
      </c>
      <c r="D84">
        <v>9</v>
      </c>
      <c r="E84" t="str">
        <f t="shared" si="1"/>
        <v>SET</v>
      </c>
      <c r="F84">
        <v>17</v>
      </c>
      <c r="G84" s="87">
        <v>0.72825499309999997</v>
      </c>
    </row>
    <row r="85" spans="1:7">
      <c r="A85">
        <v>87</v>
      </c>
      <c r="B85" t="s">
        <v>1470</v>
      </c>
      <c r="C85">
        <v>2025</v>
      </c>
      <c r="D85">
        <v>9</v>
      </c>
      <c r="E85" t="str">
        <f t="shared" si="1"/>
        <v>SET</v>
      </c>
      <c r="F85">
        <v>17</v>
      </c>
      <c r="G85" s="87">
        <v>6.8403002800000001E-2</v>
      </c>
    </row>
    <row r="86" spans="1:7">
      <c r="A86">
        <v>88</v>
      </c>
      <c r="B86" t="s">
        <v>1466</v>
      </c>
      <c r="C86">
        <v>2025</v>
      </c>
      <c r="D86">
        <v>9</v>
      </c>
      <c r="E86" t="str">
        <f t="shared" si="1"/>
        <v>SET</v>
      </c>
      <c r="F86">
        <v>17</v>
      </c>
      <c r="G86" s="87">
        <v>0.60922720190000001</v>
      </c>
    </row>
    <row r="87" spans="1:7">
      <c r="A87">
        <v>89</v>
      </c>
      <c r="B87" t="s">
        <v>480</v>
      </c>
      <c r="C87">
        <v>2025</v>
      </c>
      <c r="D87">
        <v>9</v>
      </c>
      <c r="E87" t="str">
        <f t="shared" si="1"/>
        <v>SET</v>
      </c>
      <c r="F87">
        <v>17</v>
      </c>
      <c r="G87" s="87">
        <v>3.9829391327999999</v>
      </c>
    </row>
    <row r="88" spans="1:7">
      <c r="A88">
        <v>90</v>
      </c>
      <c r="B88" t="s">
        <v>480</v>
      </c>
      <c r="C88">
        <v>2025</v>
      </c>
      <c r="D88">
        <v>9</v>
      </c>
      <c r="E88" t="str">
        <f t="shared" si="1"/>
        <v>SET</v>
      </c>
      <c r="F88">
        <v>17</v>
      </c>
      <c r="G88" s="87">
        <v>4.0575026349999996</v>
      </c>
    </row>
    <row r="89" spans="1:7">
      <c r="A89">
        <v>91</v>
      </c>
      <c r="B89" t="s">
        <v>1470</v>
      </c>
      <c r="C89">
        <v>2025</v>
      </c>
      <c r="D89">
        <v>9</v>
      </c>
      <c r="E89" t="str">
        <f t="shared" si="1"/>
        <v>SET</v>
      </c>
      <c r="F89">
        <v>17</v>
      </c>
      <c r="G89" s="87">
        <v>3.3919920446999998</v>
      </c>
    </row>
    <row r="90" spans="1:7">
      <c r="A90">
        <v>92</v>
      </c>
      <c r="B90" t="s">
        <v>1466</v>
      </c>
      <c r="C90">
        <v>2025</v>
      </c>
      <c r="D90">
        <v>9</v>
      </c>
      <c r="E90" t="str">
        <f t="shared" si="1"/>
        <v>SET</v>
      </c>
      <c r="F90">
        <v>17</v>
      </c>
      <c r="G90" s="87">
        <v>2.0427269983</v>
      </c>
    </row>
    <row r="91" spans="1:7">
      <c r="A91">
        <v>93</v>
      </c>
      <c r="B91" t="s">
        <v>1469</v>
      </c>
      <c r="C91">
        <v>2025</v>
      </c>
      <c r="D91">
        <v>9</v>
      </c>
      <c r="E91" t="str">
        <f t="shared" si="1"/>
        <v>SET</v>
      </c>
      <c r="F91">
        <v>17</v>
      </c>
      <c r="G91" s="87">
        <v>2.2042910885999998</v>
      </c>
    </row>
    <row r="92" spans="1:7">
      <c r="A92">
        <v>94</v>
      </c>
      <c r="B92" t="s">
        <v>1466</v>
      </c>
      <c r="C92">
        <v>2025</v>
      </c>
      <c r="D92">
        <v>9</v>
      </c>
      <c r="E92" t="str">
        <f t="shared" si="1"/>
        <v>SET</v>
      </c>
      <c r="F92">
        <v>17</v>
      </c>
      <c r="G92" s="87">
        <v>3.6130849724999998</v>
      </c>
    </row>
    <row r="93" spans="1:7">
      <c r="A93">
        <v>95</v>
      </c>
      <c r="B93" t="s">
        <v>1467</v>
      </c>
      <c r="C93">
        <v>2025</v>
      </c>
      <c r="D93">
        <v>9</v>
      </c>
      <c r="E93" t="str">
        <f t="shared" si="1"/>
        <v>SET</v>
      </c>
      <c r="F93">
        <v>17</v>
      </c>
      <c r="G93" s="87">
        <v>7.8430139999999997E-4</v>
      </c>
    </row>
    <row r="94" spans="1:7">
      <c r="A94">
        <v>96</v>
      </c>
      <c r="B94" t="s">
        <v>1467</v>
      </c>
      <c r="C94">
        <v>2025</v>
      </c>
      <c r="D94">
        <v>9</v>
      </c>
      <c r="E94" t="str">
        <f t="shared" si="1"/>
        <v>SET</v>
      </c>
      <c r="F94">
        <v>17</v>
      </c>
      <c r="G94" s="87">
        <v>1.6415652066999999</v>
      </c>
    </row>
    <row r="95" spans="1:7">
      <c r="A95">
        <v>97</v>
      </c>
      <c r="B95" t="s">
        <v>480</v>
      </c>
      <c r="C95">
        <v>2025</v>
      </c>
      <c r="D95">
        <v>9</v>
      </c>
      <c r="E95" t="str">
        <f t="shared" si="1"/>
        <v>SET</v>
      </c>
      <c r="F95">
        <v>17</v>
      </c>
      <c r="G95" s="87">
        <v>0.1308936647</v>
      </c>
    </row>
    <row r="96" spans="1:7">
      <c r="A96">
        <v>98</v>
      </c>
      <c r="B96" t="s">
        <v>480</v>
      </c>
      <c r="C96">
        <v>2025</v>
      </c>
      <c r="D96">
        <v>9</v>
      </c>
      <c r="E96" t="str">
        <f t="shared" si="1"/>
        <v>SET</v>
      </c>
      <c r="F96">
        <v>17</v>
      </c>
      <c r="G96" s="87">
        <v>0.36740435360000001</v>
      </c>
    </row>
    <row r="97" spans="1:7">
      <c r="A97">
        <v>99</v>
      </c>
      <c r="B97" t="s">
        <v>1471</v>
      </c>
      <c r="C97">
        <v>2025</v>
      </c>
      <c r="D97">
        <v>9</v>
      </c>
      <c r="E97" t="str">
        <f t="shared" si="1"/>
        <v>SET</v>
      </c>
      <c r="F97">
        <v>18</v>
      </c>
      <c r="G97" s="87">
        <v>0.85776611560000005</v>
      </c>
    </row>
    <row r="98" spans="1:7">
      <c r="A98">
        <v>100</v>
      </c>
      <c r="B98" t="s">
        <v>1467</v>
      </c>
      <c r="C98">
        <v>2025</v>
      </c>
      <c r="D98">
        <v>9</v>
      </c>
      <c r="E98" t="str">
        <f t="shared" si="1"/>
        <v>SET</v>
      </c>
      <c r="F98">
        <v>18</v>
      </c>
      <c r="G98" s="87">
        <v>2.5723628219000001</v>
      </c>
    </row>
    <row r="99" spans="1:7">
      <c r="A99">
        <v>101</v>
      </c>
      <c r="B99" t="s">
        <v>1470</v>
      </c>
      <c r="C99">
        <v>2025</v>
      </c>
      <c r="D99">
        <v>9</v>
      </c>
      <c r="E99" t="str">
        <f t="shared" si="1"/>
        <v>SET</v>
      </c>
      <c r="F99">
        <v>18</v>
      </c>
      <c r="G99" s="87">
        <v>6.5162178472000001</v>
      </c>
    </row>
    <row r="100" spans="1:7">
      <c r="A100">
        <v>102</v>
      </c>
      <c r="B100" t="s">
        <v>1469</v>
      </c>
      <c r="C100">
        <v>2025</v>
      </c>
      <c r="D100">
        <v>9</v>
      </c>
      <c r="E100" t="str">
        <f t="shared" si="1"/>
        <v>SET</v>
      </c>
      <c r="F100">
        <v>18</v>
      </c>
      <c r="G100" s="87">
        <v>0.82106326419999998</v>
      </c>
    </row>
    <row r="101" spans="1:7">
      <c r="A101">
        <v>103</v>
      </c>
      <c r="B101" t="s">
        <v>1471</v>
      </c>
      <c r="C101">
        <v>2025</v>
      </c>
      <c r="D101">
        <v>9</v>
      </c>
      <c r="E101" t="str">
        <f t="shared" si="1"/>
        <v>SET</v>
      </c>
      <c r="F101">
        <v>18</v>
      </c>
      <c r="G101" s="87">
        <v>0.71773975499999998</v>
      </c>
    </row>
    <row r="102" spans="1:7">
      <c r="A102">
        <v>104</v>
      </c>
      <c r="B102" t="s">
        <v>1466</v>
      </c>
      <c r="C102">
        <v>2025</v>
      </c>
      <c r="D102">
        <v>9</v>
      </c>
      <c r="E102" t="str">
        <f t="shared" si="1"/>
        <v>SET</v>
      </c>
      <c r="F102">
        <v>18</v>
      </c>
      <c r="G102" s="87">
        <v>3.5283764878000001</v>
      </c>
    </row>
    <row r="103" spans="1:7">
      <c r="A103">
        <v>105</v>
      </c>
      <c r="B103" t="s">
        <v>1470</v>
      </c>
      <c r="C103">
        <v>2025</v>
      </c>
      <c r="D103">
        <v>9</v>
      </c>
      <c r="E103" t="str">
        <f t="shared" si="1"/>
        <v>SET</v>
      </c>
      <c r="F103">
        <v>18</v>
      </c>
      <c r="G103" s="87">
        <v>0.31443674170000002</v>
      </c>
    </row>
    <row r="104" spans="1:7">
      <c r="A104">
        <v>106</v>
      </c>
      <c r="B104" t="s">
        <v>480</v>
      </c>
      <c r="C104">
        <v>2025</v>
      </c>
      <c r="D104">
        <v>9</v>
      </c>
      <c r="E104" t="str">
        <f t="shared" si="1"/>
        <v>SET</v>
      </c>
      <c r="F104">
        <v>18</v>
      </c>
      <c r="G104" s="87">
        <v>0.57025916060000004</v>
      </c>
    </row>
    <row r="105" spans="1:7">
      <c r="A105">
        <v>107</v>
      </c>
      <c r="B105" t="s">
        <v>1470</v>
      </c>
      <c r="C105">
        <v>2025</v>
      </c>
      <c r="D105">
        <v>9</v>
      </c>
      <c r="E105" t="str">
        <f t="shared" si="1"/>
        <v>SET</v>
      </c>
      <c r="F105">
        <v>18</v>
      </c>
      <c r="G105" s="87">
        <v>1.0628728360999999</v>
      </c>
    </row>
    <row r="106" spans="1:7">
      <c r="A106">
        <v>108</v>
      </c>
      <c r="B106" t="s">
        <v>1472</v>
      </c>
      <c r="C106">
        <v>2025</v>
      </c>
      <c r="D106">
        <v>9</v>
      </c>
      <c r="E106" t="str">
        <f t="shared" si="1"/>
        <v>SET</v>
      </c>
      <c r="F106">
        <v>18</v>
      </c>
      <c r="G106" s="87">
        <v>0.42193718720000001</v>
      </c>
    </row>
    <row r="107" spans="1:7">
      <c r="A107">
        <v>109</v>
      </c>
      <c r="B107" t="s">
        <v>1471</v>
      </c>
      <c r="C107">
        <v>2025</v>
      </c>
      <c r="D107">
        <v>9</v>
      </c>
      <c r="E107" t="str">
        <f t="shared" si="1"/>
        <v>SET</v>
      </c>
      <c r="F107">
        <v>18</v>
      </c>
      <c r="G107" s="87">
        <v>8.7337815643999992</v>
      </c>
    </row>
    <row r="108" spans="1:7">
      <c r="A108">
        <v>110</v>
      </c>
      <c r="B108" t="s">
        <v>480</v>
      </c>
      <c r="C108">
        <v>2025</v>
      </c>
      <c r="D108">
        <v>9</v>
      </c>
      <c r="E108" t="str">
        <f t="shared" si="1"/>
        <v>SET</v>
      </c>
      <c r="F108">
        <v>18</v>
      </c>
      <c r="G108" s="87">
        <v>0.46865444750000002</v>
      </c>
    </row>
    <row r="109" spans="1:7">
      <c r="A109">
        <v>111</v>
      </c>
      <c r="B109" t="s">
        <v>1466</v>
      </c>
      <c r="C109">
        <v>2025</v>
      </c>
      <c r="D109">
        <v>9</v>
      </c>
      <c r="E109" t="str">
        <f t="shared" si="1"/>
        <v>SET</v>
      </c>
      <c r="F109">
        <v>18</v>
      </c>
      <c r="G109" s="87">
        <v>0.5790714522</v>
      </c>
    </row>
    <row r="110" spans="1:7">
      <c r="A110">
        <v>112</v>
      </c>
      <c r="B110" t="s">
        <v>1473</v>
      </c>
      <c r="C110">
        <v>2025</v>
      </c>
      <c r="D110">
        <v>9</v>
      </c>
      <c r="E110" t="str">
        <f t="shared" si="1"/>
        <v>SET</v>
      </c>
      <c r="F110">
        <v>18</v>
      </c>
      <c r="G110" s="87">
        <v>0.61772381170000001</v>
      </c>
    </row>
    <row r="111" spans="1:7">
      <c r="A111">
        <v>113</v>
      </c>
      <c r="B111" t="s">
        <v>1473</v>
      </c>
      <c r="C111">
        <v>2025</v>
      </c>
      <c r="D111">
        <v>9</v>
      </c>
      <c r="E111" t="str">
        <f t="shared" si="1"/>
        <v>SET</v>
      </c>
      <c r="F111">
        <v>18</v>
      </c>
      <c r="G111" s="87">
        <v>0.1510978633</v>
      </c>
    </row>
    <row r="112" spans="1:7">
      <c r="A112">
        <v>114</v>
      </c>
      <c r="B112" t="s">
        <v>1466</v>
      </c>
      <c r="C112">
        <v>2025</v>
      </c>
      <c r="D112">
        <v>9</v>
      </c>
      <c r="E112" t="str">
        <f t="shared" si="1"/>
        <v>SET</v>
      </c>
      <c r="F112">
        <v>18</v>
      </c>
      <c r="G112" s="87">
        <v>1.3782122692000001</v>
      </c>
    </row>
    <row r="113" spans="1:7">
      <c r="A113">
        <v>115</v>
      </c>
      <c r="B113" t="s">
        <v>1473</v>
      </c>
      <c r="C113">
        <v>2025</v>
      </c>
      <c r="D113">
        <v>9</v>
      </c>
      <c r="E113" t="str">
        <f t="shared" si="1"/>
        <v>SET</v>
      </c>
      <c r="F113">
        <v>18</v>
      </c>
      <c r="G113" s="87">
        <v>5.1479137918999998</v>
      </c>
    </row>
    <row r="114" spans="1:7">
      <c r="A114">
        <v>116</v>
      </c>
      <c r="B114" t="s">
        <v>1470</v>
      </c>
      <c r="C114">
        <v>2025</v>
      </c>
      <c r="D114">
        <v>9</v>
      </c>
      <c r="E114" t="str">
        <f t="shared" si="1"/>
        <v>SET</v>
      </c>
      <c r="F114">
        <v>18</v>
      </c>
      <c r="G114" s="87">
        <v>1.1566725552999999</v>
      </c>
    </row>
    <row r="115" spans="1:7">
      <c r="A115">
        <v>117</v>
      </c>
      <c r="B115" t="s">
        <v>480</v>
      </c>
      <c r="C115">
        <v>2025</v>
      </c>
      <c r="D115">
        <v>9</v>
      </c>
      <c r="E115" t="str">
        <f t="shared" si="1"/>
        <v>SET</v>
      </c>
      <c r="F115">
        <v>18</v>
      </c>
      <c r="G115" s="87">
        <v>0.83098663579999998</v>
      </c>
    </row>
    <row r="116" spans="1:7">
      <c r="A116">
        <v>118</v>
      </c>
      <c r="B116" t="s">
        <v>1472</v>
      </c>
      <c r="C116">
        <v>2025</v>
      </c>
      <c r="D116">
        <v>9</v>
      </c>
      <c r="E116" t="str">
        <f t="shared" si="1"/>
        <v>SET</v>
      </c>
      <c r="F116">
        <v>18</v>
      </c>
      <c r="G116" s="87">
        <v>0.2013889847</v>
      </c>
    </row>
    <row r="117" spans="1:7">
      <c r="A117">
        <v>119</v>
      </c>
      <c r="B117" t="s">
        <v>480</v>
      </c>
      <c r="C117">
        <v>2025</v>
      </c>
      <c r="D117">
        <v>9</v>
      </c>
      <c r="E117" t="str">
        <f t="shared" si="1"/>
        <v>SET</v>
      </c>
      <c r="F117">
        <v>18</v>
      </c>
      <c r="G117" s="87">
        <v>3.2320741700000002E-2</v>
      </c>
    </row>
    <row r="118" spans="1:7">
      <c r="A118">
        <v>120</v>
      </c>
      <c r="B118" t="s">
        <v>1474</v>
      </c>
      <c r="C118">
        <v>2025</v>
      </c>
      <c r="D118">
        <v>9</v>
      </c>
      <c r="E118" t="str">
        <f t="shared" si="1"/>
        <v>SET</v>
      </c>
      <c r="F118">
        <v>18</v>
      </c>
      <c r="G118" s="87">
        <v>1.5001439044</v>
      </c>
    </row>
    <row r="119" spans="1:7">
      <c r="A119">
        <v>121</v>
      </c>
      <c r="B119" t="s">
        <v>1474</v>
      </c>
      <c r="C119">
        <v>2025</v>
      </c>
      <c r="D119">
        <v>9</v>
      </c>
      <c r="E119" t="str">
        <f t="shared" si="1"/>
        <v>SET</v>
      </c>
      <c r="F119">
        <v>18</v>
      </c>
      <c r="G119" s="87">
        <v>1.4168696488999999</v>
      </c>
    </row>
    <row r="120" spans="1:7">
      <c r="A120">
        <v>122</v>
      </c>
      <c r="B120" t="s">
        <v>1466</v>
      </c>
      <c r="C120">
        <v>2025</v>
      </c>
      <c r="D120">
        <v>9</v>
      </c>
      <c r="E120" t="str">
        <f t="shared" si="1"/>
        <v>SET</v>
      </c>
      <c r="F120">
        <v>18</v>
      </c>
      <c r="G120" s="87">
        <v>4.6958402502999999</v>
      </c>
    </row>
    <row r="121" spans="1:7">
      <c r="A121">
        <v>123</v>
      </c>
      <c r="B121" t="s">
        <v>1470</v>
      </c>
      <c r="C121">
        <v>2025</v>
      </c>
      <c r="D121">
        <v>9</v>
      </c>
      <c r="E121" t="str">
        <f t="shared" si="1"/>
        <v>SET</v>
      </c>
      <c r="F121">
        <v>18</v>
      </c>
      <c r="G121" s="87">
        <v>0.88060132579999995</v>
      </c>
    </row>
    <row r="122" spans="1:7">
      <c r="A122">
        <v>124</v>
      </c>
      <c r="B122" t="s">
        <v>480</v>
      </c>
      <c r="C122">
        <v>2025</v>
      </c>
      <c r="D122">
        <v>9</v>
      </c>
      <c r="E122" t="str">
        <f t="shared" si="1"/>
        <v>SET</v>
      </c>
      <c r="F122">
        <v>18</v>
      </c>
      <c r="G122" s="87">
        <v>3.6710100628000002</v>
      </c>
    </row>
    <row r="123" spans="1:7">
      <c r="A123">
        <v>125</v>
      </c>
      <c r="B123" t="s">
        <v>1466</v>
      </c>
      <c r="C123">
        <v>2025</v>
      </c>
      <c r="D123">
        <v>9</v>
      </c>
      <c r="E123" t="str">
        <f t="shared" si="1"/>
        <v>SET</v>
      </c>
      <c r="F123">
        <v>18</v>
      </c>
      <c r="G123" s="87">
        <v>1.6456235293999999</v>
      </c>
    </row>
    <row r="124" spans="1:7">
      <c r="A124">
        <v>126</v>
      </c>
      <c r="B124" t="s">
        <v>1470</v>
      </c>
      <c r="C124">
        <v>2025</v>
      </c>
      <c r="D124">
        <v>9</v>
      </c>
      <c r="E124" t="str">
        <f t="shared" si="1"/>
        <v>SET</v>
      </c>
      <c r="F124">
        <v>18</v>
      </c>
      <c r="G124" s="87">
        <v>0.28613116220000001</v>
      </c>
    </row>
    <row r="125" spans="1:7">
      <c r="A125">
        <v>127</v>
      </c>
      <c r="B125" t="s">
        <v>1469</v>
      </c>
      <c r="C125">
        <v>2025</v>
      </c>
      <c r="D125">
        <v>9</v>
      </c>
      <c r="E125" t="str">
        <f t="shared" si="1"/>
        <v>SET</v>
      </c>
      <c r="F125">
        <v>18</v>
      </c>
      <c r="G125" s="87">
        <v>3.5556608674999999</v>
      </c>
    </row>
    <row r="126" spans="1:7">
      <c r="A126">
        <v>128</v>
      </c>
      <c r="B126" t="s">
        <v>1470</v>
      </c>
      <c r="C126">
        <v>2025</v>
      </c>
      <c r="D126">
        <v>9</v>
      </c>
      <c r="E126" t="str">
        <f t="shared" si="1"/>
        <v>SET</v>
      </c>
      <c r="F126">
        <v>18</v>
      </c>
      <c r="G126" s="87">
        <v>1.9751968189</v>
      </c>
    </row>
    <row r="127" spans="1:7">
      <c r="A127">
        <v>129</v>
      </c>
      <c r="B127" t="s">
        <v>1470</v>
      </c>
      <c r="C127">
        <v>2025</v>
      </c>
      <c r="D127">
        <v>9</v>
      </c>
      <c r="E127" t="str">
        <f t="shared" si="1"/>
        <v>SET</v>
      </c>
      <c r="F127">
        <v>18</v>
      </c>
      <c r="G127" s="87">
        <v>3.3995415733000001</v>
      </c>
    </row>
    <row r="128" spans="1:7">
      <c r="A128">
        <v>130</v>
      </c>
      <c r="B128" t="s">
        <v>1467</v>
      </c>
      <c r="C128">
        <v>2025</v>
      </c>
      <c r="D128">
        <v>9</v>
      </c>
      <c r="E128" t="str">
        <f t="shared" si="1"/>
        <v>SET</v>
      </c>
      <c r="F128">
        <v>18</v>
      </c>
      <c r="G128" s="87">
        <v>1.0948541964</v>
      </c>
    </row>
    <row r="129" spans="1:7">
      <c r="A129">
        <v>131</v>
      </c>
      <c r="B129" t="s">
        <v>1466</v>
      </c>
      <c r="C129">
        <v>2025</v>
      </c>
      <c r="D129">
        <v>9</v>
      </c>
      <c r="E129" t="str">
        <f t="shared" si="1"/>
        <v>SET</v>
      </c>
      <c r="F129">
        <v>18</v>
      </c>
      <c r="G129" s="87">
        <v>1.9156319433</v>
      </c>
    </row>
    <row r="130" spans="1:7">
      <c r="A130">
        <v>132</v>
      </c>
      <c r="B130" t="s">
        <v>1466</v>
      </c>
      <c r="C130">
        <v>2025</v>
      </c>
      <c r="D130">
        <v>9</v>
      </c>
      <c r="E130" t="str">
        <f t="shared" si="1"/>
        <v>SET</v>
      </c>
      <c r="F130">
        <v>18</v>
      </c>
      <c r="G130" s="87">
        <v>1.5042822217</v>
      </c>
    </row>
    <row r="131" spans="1:7">
      <c r="A131">
        <v>133</v>
      </c>
      <c r="B131" t="s">
        <v>1472</v>
      </c>
      <c r="C131">
        <v>2025</v>
      </c>
      <c r="D131">
        <v>9</v>
      </c>
      <c r="E131" t="str">
        <f t="shared" ref="E131:E194" si="2">UPPER(TEXT(DATE(2000, D131, 1), "MMM"))</f>
        <v>SET</v>
      </c>
      <c r="F131">
        <v>18</v>
      </c>
      <c r="G131" s="87">
        <v>8.3816575300000001E-2</v>
      </c>
    </row>
    <row r="132" spans="1:7">
      <c r="A132">
        <v>134</v>
      </c>
      <c r="B132" t="s">
        <v>480</v>
      </c>
      <c r="C132">
        <v>2025</v>
      </c>
      <c r="D132">
        <v>9</v>
      </c>
      <c r="E132" t="str">
        <f t="shared" si="2"/>
        <v>SET</v>
      </c>
      <c r="F132">
        <v>18</v>
      </c>
      <c r="G132" s="87">
        <v>0.85048799919999996</v>
      </c>
    </row>
    <row r="133" spans="1:7">
      <c r="A133">
        <v>135</v>
      </c>
      <c r="B133" t="s">
        <v>1466</v>
      </c>
      <c r="C133">
        <v>2025</v>
      </c>
      <c r="D133">
        <v>9</v>
      </c>
      <c r="E133" t="str">
        <f t="shared" si="2"/>
        <v>SET</v>
      </c>
      <c r="F133">
        <v>19</v>
      </c>
      <c r="G133" s="87">
        <v>0.13081258309999999</v>
      </c>
    </row>
    <row r="134" spans="1:7">
      <c r="A134">
        <v>136</v>
      </c>
      <c r="B134" t="s">
        <v>480</v>
      </c>
      <c r="C134">
        <v>2025</v>
      </c>
      <c r="D134">
        <v>9</v>
      </c>
      <c r="E134" t="str">
        <f t="shared" si="2"/>
        <v>SET</v>
      </c>
      <c r="F134">
        <v>19</v>
      </c>
      <c r="G134" s="87">
        <v>2.7654930353</v>
      </c>
    </row>
    <row r="135" spans="1:7">
      <c r="A135">
        <v>137</v>
      </c>
      <c r="B135" t="s">
        <v>1467</v>
      </c>
      <c r="C135">
        <v>2025</v>
      </c>
      <c r="D135">
        <v>9</v>
      </c>
      <c r="E135" t="str">
        <f t="shared" si="2"/>
        <v>SET</v>
      </c>
      <c r="F135">
        <v>19</v>
      </c>
      <c r="G135" s="87">
        <v>4.2595075741999997</v>
      </c>
    </row>
    <row r="136" spans="1:7">
      <c r="A136">
        <v>138</v>
      </c>
      <c r="B136" t="s">
        <v>1467</v>
      </c>
      <c r="C136">
        <v>2025</v>
      </c>
      <c r="D136">
        <v>9</v>
      </c>
      <c r="E136" t="str">
        <f t="shared" si="2"/>
        <v>SET</v>
      </c>
      <c r="F136">
        <v>19</v>
      </c>
      <c r="G136" s="87">
        <v>3.7763671775000001</v>
      </c>
    </row>
    <row r="137" spans="1:7">
      <c r="A137">
        <v>139</v>
      </c>
      <c r="B137" t="s">
        <v>1470</v>
      </c>
      <c r="C137">
        <v>2025</v>
      </c>
      <c r="D137">
        <v>9</v>
      </c>
      <c r="E137" t="str">
        <f t="shared" si="2"/>
        <v>SET</v>
      </c>
      <c r="F137">
        <v>19</v>
      </c>
      <c r="G137" s="87">
        <v>6.1581342000000001E-3</v>
      </c>
    </row>
    <row r="138" spans="1:7">
      <c r="A138">
        <v>140</v>
      </c>
      <c r="B138" t="s">
        <v>1470</v>
      </c>
      <c r="C138">
        <v>2025</v>
      </c>
      <c r="D138">
        <v>9</v>
      </c>
      <c r="E138" t="str">
        <f t="shared" si="2"/>
        <v>SET</v>
      </c>
      <c r="F138">
        <v>19</v>
      </c>
      <c r="G138" s="87">
        <v>9.9194833205999995</v>
      </c>
    </row>
    <row r="139" spans="1:7">
      <c r="A139">
        <v>141</v>
      </c>
      <c r="B139" t="s">
        <v>1473</v>
      </c>
      <c r="C139">
        <v>2025</v>
      </c>
      <c r="D139">
        <v>9</v>
      </c>
      <c r="E139" t="str">
        <f t="shared" si="2"/>
        <v>SET</v>
      </c>
      <c r="F139">
        <v>19</v>
      </c>
      <c r="G139" s="87">
        <v>0.33500585999999999</v>
      </c>
    </row>
    <row r="140" spans="1:7">
      <c r="A140">
        <v>142</v>
      </c>
      <c r="B140" t="s">
        <v>1468</v>
      </c>
      <c r="C140">
        <v>2025</v>
      </c>
      <c r="D140">
        <v>9</v>
      </c>
      <c r="E140" t="str">
        <f t="shared" si="2"/>
        <v>SET</v>
      </c>
      <c r="F140">
        <v>19</v>
      </c>
      <c r="G140" s="87">
        <v>4.8755371133000001</v>
      </c>
    </row>
    <row r="141" spans="1:7">
      <c r="A141">
        <v>143</v>
      </c>
      <c r="B141" t="s">
        <v>1466</v>
      </c>
      <c r="C141">
        <v>2025</v>
      </c>
      <c r="D141">
        <v>9</v>
      </c>
      <c r="E141" t="str">
        <f t="shared" si="2"/>
        <v>SET</v>
      </c>
      <c r="F141">
        <v>19</v>
      </c>
      <c r="G141" s="87">
        <v>4.7509257397000004</v>
      </c>
    </row>
    <row r="142" spans="1:7">
      <c r="A142">
        <v>144</v>
      </c>
      <c r="B142" t="s">
        <v>1466</v>
      </c>
      <c r="C142">
        <v>2025</v>
      </c>
      <c r="D142">
        <v>9</v>
      </c>
      <c r="E142" t="str">
        <f t="shared" si="2"/>
        <v>SET</v>
      </c>
      <c r="F142">
        <v>19</v>
      </c>
      <c r="G142" s="87">
        <v>2.0009524953</v>
      </c>
    </row>
    <row r="143" spans="1:7">
      <c r="A143">
        <v>145</v>
      </c>
      <c r="B143" t="s">
        <v>1471</v>
      </c>
      <c r="C143">
        <v>2025</v>
      </c>
      <c r="D143">
        <v>9</v>
      </c>
      <c r="E143" t="str">
        <f t="shared" si="2"/>
        <v>SET</v>
      </c>
      <c r="F143">
        <v>19</v>
      </c>
      <c r="G143" s="87">
        <v>0.36802991219999998</v>
      </c>
    </row>
    <row r="144" spans="1:7">
      <c r="A144">
        <v>146</v>
      </c>
      <c r="B144" t="s">
        <v>480</v>
      </c>
      <c r="C144">
        <v>2025</v>
      </c>
      <c r="D144">
        <v>9</v>
      </c>
      <c r="E144" t="str">
        <f t="shared" si="2"/>
        <v>SET</v>
      </c>
      <c r="F144">
        <v>19</v>
      </c>
      <c r="G144" s="87">
        <v>0.29706476030000001</v>
      </c>
    </row>
    <row r="145" spans="1:7">
      <c r="A145">
        <v>147</v>
      </c>
      <c r="B145" t="s">
        <v>1471</v>
      </c>
      <c r="C145">
        <v>2025</v>
      </c>
      <c r="D145">
        <v>9</v>
      </c>
      <c r="E145" t="str">
        <f t="shared" si="2"/>
        <v>SET</v>
      </c>
      <c r="F145">
        <v>19</v>
      </c>
      <c r="G145" s="87">
        <v>2.0441145893999999</v>
      </c>
    </row>
    <row r="146" spans="1:7">
      <c r="A146">
        <v>148</v>
      </c>
      <c r="B146" t="s">
        <v>1474</v>
      </c>
      <c r="C146">
        <v>2025</v>
      </c>
      <c r="D146">
        <v>9</v>
      </c>
      <c r="E146" t="str">
        <f t="shared" si="2"/>
        <v>SET</v>
      </c>
      <c r="F146">
        <v>19</v>
      </c>
      <c r="G146" s="87">
        <v>1.5219868697000001</v>
      </c>
    </row>
    <row r="147" spans="1:7">
      <c r="A147">
        <v>149</v>
      </c>
      <c r="B147" t="s">
        <v>1467</v>
      </c>
      <c r="C147">
        <v>2025</v>
      </c>
      <c r="D147">
        <v>9</v>
      </c>
      <c r="E147" t="str">
        <f t="shared" si="2"/>
        <v>SET</v>
      </c>
      <c r="F147">
        <v>19</v>
      </c>
      <c r="G147" s="87">
        <v>4.2392666942000004</v>
      </c>
    </row>
    <row r="148" spans="1:7">
      <c r="A148">
        <v>150</v>
      </c>
      <c r="B148" t="s">
        <v>1470</v>
      </c>
      <c r="C148">
        <v>2025</v>
      </c>
      <c r="D148">
        <v>9</v>
      </c>
      <c r="E148" t="str">
        <f t="shared" si="2"/>
        <v>SET</v>
      </c>
      <c r="F148">
        <v>19</v>
      </c>
      <c r="G148" s="87">
        <v>0.92562986609999998</v>
      </c>
    </row>
    <row r="149" spans="1:7">
      <c r="A149">
        <v>151</v>
      </c>
      <c r="B149" t="s">
        <v>1473</v>
      </c>
      <c r="C149">
        <v>2025</v>
      </c>
      <c r="D149">
        <v>9</v>
      </c>
      <c r="E149" t="str">
        <f t="shared" si="2"/>
        <v>SET</v>
      </c>
      <c r="F149">
        <v>19</v>
      </c>
      <c r="G149" s="87">
        <v>0.50063770419999998</v>
      </c>
    </row>
    <row r="150" spans="1:7">
      <c r="A150">
        <v>152</v>
      </c>
      <c r="B150" t="s">
        <v>1466</v>
      </c>
      <c r="C150">
        <v>2025</v>
      </c>
      <c r="D150">
        <v>9</v>
      </c>
      <c r="E150" t="str">
        <f t="shared" si="2"/>
        <v>SET</v>
      </c>
      <c r="F150">
        <v>19</v>
      </c>
      <c r="G150" s="87">
        <v>0.95947951750000005</v>
      </c>
    </row>
    <row r="151" spans="1:7">
      <c r="A151">
        <v>153</v>
      </c>
      <c r="B151" t="s">
        <v>1471</v>
      </c>
      <c r="C151">
        <v>2025</v>
      </c>
      <c r="D151">
        <v>9</v>
      </c>
      <c r="E151" t="str">
        <f t="shared" si="2"/>
        <v>SET</v>
      </c>
      <c r="F151">
        <v>19</v>
      </c>
      <c r="G151" s="87">
        <v>3.1050689481</v>
      </c>
    </row>
    <row r="152" spans="1:7">
      <c r="A152">
        <v>154</v>
      </c>
      <c r="B152" t="s">
        <v>1470</v>
      </c>
      <c r="C152">
        <v>2025</v>
      </c>
      <c r="D152">
        <v>9</v>
      </c>
      <c r="E152" t="str">
        <f t="shared" si="2"/>
        <v>SET</v>
      </c>
      <c r="F152">
        <v>19</v>
      </c>
      <c r="G152" s="87">
        <v>0.29869941500000002</v>
      </c>
    </row>
    <row r="153" spans="1:7">
      <c r="A153">
        <v>155</v>
      </c>
      <c r="B153" t="s">
        <v>1466</v>
      </c>
      <c r="C153">
        <v>2025</v>
      </c>
      <c r="D153">
        <v>9</v>
      </c>
      <c r="E153" t="str">
        <f t="shared" si="2"/>
        <v>SET</v>
      </c>
      <c r="F153">
        <v>19</v>
      </c>
      <c r="G153" s="87">
        <v>2.2556270191999999</v>
      </c>
    </row>
    <row r="154" spans="1:7">
      <c r="A154">
        <v>156</v>
      </c>
      <c r="B154" t="s">
        <v>1468</v>
      </c>
      <c r="C154">
        <v>2025</v>
      </c>
      <c r="D154">
        <v>9</v>
      </c>
      <c r="E154" t="str">
        <f t="shared" si="2"/>
        <v>SET</v>
      </c>
      <c r="F154">
        <v>19</v>
      </c>
      <c r="G154" s="87">
        <v>1.1430864400000001E-2</v>
      </c>
    </row>
    <row r="155" spans="1:7">
      <c r="A155">
        <v>157</v>
      </c>
      <c r="B155" t="s">
        <v>1466</v>
      </c>
      <c r="C155">
        <v>2025</v>
      </c>
      <c r="D155">
        <v>9</v>
      </c>
      <c r="E155" t="str">
        <f t="shared" si="2"/>
        <v>SET</v>
      </c>
      <c r="F155">
        <v>19</v>
      </c>
      <c r="G155" s="87">
        <v>63.607179458099999</v>
      </c>
    </row>
    <row r="156" spans="1:7">
      <c r="A156">
        <v>158</v>
      </c>
      <c r="B156" t="s">
        <v>480</v>
      </c>
      <c r="C156">
        <v>2025</v>
      </c>
      <c r="D156">
        <v>9</v>
      </c>
      <c r="E156" t="str">
        <f t="shared" si="2"/>
        <v>SET</v>
      </c>
      <c r="F156">
        <v>19</v>
      </c>
      <c r="G156" s="87">
        <v>1.3473130942</v>
      </c>
    </row>
    <row r="157" spans="1:7">
      <c r="A157">
        <v>159</v>
      </c>
      <c r="B157" t="s">
        <v>1467</v>
      </c>
      <c r="C157">
        <v>2025</v>
      </c>
      <c r="D157">
        <v>9</v>
      </c>
      <c r="E157" t="str">
        <f t="shared" si="2"/>
        <v>SET</v>
      </c>
      <c r="F157">
        <v>19</v>
      </c>
      <c r="G157" s="87">
        <v>1.3488035586</v>
      </c>
    </row>
    <row r="158" spans="1:7">
      <c r="A158">
        <v>160</v>
      </c>
      <c r="B158" t="s">
        <v>1467</v>
      </c>
      <c r="C158">
        <v>2025</v>
      </c>
      <c r="D158">
        <v>9</v>
      </c>
      <c r="E158" t="str">
        <f t="shared" si="2"/>
        <v>SET</v>
      </c>
      <c r="F158">
        <v>19</v>
      </c>
      <c r="G158" s="87">
        <v>0.48103925310000001</v>
      </c>
    </row>
    <row r="159" spans="1:7">
      <c r="A159">
        <v>161</v>
      </c>
      <c r="B159" t="s">
        <v>1473</v>
      </c>
      <c r="C159">
        <v>2025</v>
      </c>
      <c r="D159">
        <v>9</v>
      </c>
      <c r="E159" t="str">
        <f t="shared" si="2"/>
        <v>SET</v>
      </c>
      <c r="F159">
        <v>19</v>
      </c>
      <c r="G159" s="87">
        <v>0.25067708329999999</v>
      </c>
    </row>
    <row r="160" spans="1:7">
      <c r="A160">
        <v>162</v>
      </c>
      <c r="B160" t="s">
        <v>1470</v>
      </c>
      <c r="C160">
        <v>2025</v>
      </c>
      <c r="D160">
        <v>9</v>
      </c>
      <c r="E160" t="str">
        <f t="shared" si="2"/>
        <v>SET</v>
      </c>
      <c r="F160">
        <v>22</v>
      </c>
      <c r="G160" s="87">
        <v>1.9849610086</v>
      </c>
    </row>
    <row r="161" spans="1:7">
      <c r="A161">
        <v>163</v>
      </c>
      <c r="B161" t="s">
        <v>480</v>
      </c>
      <c r="C161">
        <v>2025</v>
      </c>
      <c r="D161">
        <v>9</v>
      </c>
      <c r="E161" t="str">
        <f t="shared" si="2"/>
        <v>SET</v>
      </c>
      <c r="F161">
        <v>22</v>
      </c>
      <c r="G161" s="87">
        <v>0.47513477780000002</v>
      </c>
    </row>
    <row r="162" spans="1:7">
      <c r="A162">
        <v>164</v>
      </c>
      <c r="B162" t="s">
        <v>1467</v>
      </c>
      <c r="C162">
        <v>2025</v>
      </c>
      <c r="D162">
        <v>9</v>
      </c>
      <c r="E162" t="str">
        <f t="shared" si="2"/>
        <v>SET</v>
      </c>
      <c r="F162">
        <v>22</v>
      </c>
      <c r="G162" s="87">
        <v>3.9613417908000002</v>
      </c>
    </row>
    <row r="163" spans="1:7">
      <c r="A163">
        <v>165</v>
      </c>
      <c r="B163" t="s">
        <v>1473</v>
      </c>
      <c r="C163">
        <v>2025</v>
      </c>
      <c r="D163">
        <v>9</v>
      </c>
      <c r="E163" t="str">
        <f t="shared" si="2"/>
        <v>SET</v>
      </c>
      <c r="F163">
        <v>22</v>
      </c>
      <c r="G163" s="87">
        <v>8.4571803299999998E-2</v>
      </c>
    </row>
    <row r="164" spans="1:7">
      <c r="A164">
        <v>166</v>
      </c>
      <c r="B164" t="s">
        <v>1473</v>
      </c>
      <c r="C164">
        <v>2025</v>
      </c>
      <c r="D164">
        <v>9</v>
      </c>
      <c r="E164" t="str">
        <f t="shared" si="2"/>
        <v>SET</v>
      </c>
      <c r="F164">
        <v>22</v>
      </c>
      <c r="G164" s="87">
        <v>0.90313404919999996</v>
      </c>
    </row>
    <row r="165" spans="1:7">
      <c r="A165">
        <v>167</v>
      </c>
      <c r="B165" t="s">
        <v>1468</v>
      </c>
      <c r="C165">
        <v>2025</v>
      </c>
      <c r="D165">
        <v>9</v>
      </c>
      <c r="E165" t="str">
        <f t="shared" si="2"/>
        <v>SET</v>
      </c>
      <c r="F165">
        <v>22</v>
      </c>
      <c r="G165" s="87">
        <v>0.32710950779999998</v>
      </c>
    </row>
    <row r="166" spans="1:7">
      <c r="A166">
        <v>168</v>
      </c>
      <c r="B166" t="s">
        <v>1467</v>
      </c>
      <c r="C166">
        <v>2025</v>
      </c>
      <c r="D166">
        <v>9</v>
      </c>
      <c r="E166" t="str">
        <f t="shared" si="2"/>
        <v>SET</v>
      </c>
      <c r="F166">
        <v>22</v>
      </c>
      <c r="G166" s="87">
        <v>3.2131922788999998</v>
      </c>
    </row>
    <row r="167" spans="1:7">
      <c r="A167">
        <v>169</v>
      </c>
      <c r="B167" t="s">
        <v>1469</v>
      </c>
      <c r="C167">
        <v>2025</v>
      </c>
      <c r="D167">
        <v>9</v>
      </c>
      <c r="E167" t="str">
        <f t="shared" si="2"/>
        <v>SET</v>
      </c>
      <c r="F167">
        <v>22</v>
      </c>
      <c r="G167" s="87">
        <v>0.27227078580000003</v>
      </c>
    </row>
    <row r="168" spans="1:7">
      <c r="A168">
        <v>170</v>
      </c>
      <c r="B168" t="s">
        <v>480</v>
      </c>
      <c r="C168">
        <v>2025</v>
      </c>
      <c r="D168">
        <v>9</v>
      </c>
      <c r="E168" t="str">
        <f t="shared" si="2"/>
        <v>SET</v>
      </c>
      <c r="F168">
        <v>22</v>
      </c>
      <c r="G168" s="87">
        <v>1.0654178246999999</v>
      </c>
    </row>
    <row r="169" spans="1:7">
      <c r="A169">
        <v>171</v>
      </c>
      <c r="B169" t="s">
        <v>1473</v>
      </c>
      <c r="C169">
        <v>2025</v>
      </c>
      <c r="D169">
        <v>9</v>
      </c>
      <c r="E169" t="str">
        <f t="shared" si="2"/>
        <v>SET</v>
      </c>
      <c r="F169">
        <v>22</v>
      </c>
      <c r="G169" s="87">
        <v>0.14296554419999999</v>
      </c>
    </row>
    <row r="170" spans="1:7">
      <c r="A170">
        <v>172</v>
      </c>
      <c r="B170" t="s">
        <v>480</v>
      </c>
      <c r="C170">
        <v>2025</v>
      </c>
      <c r="D170">
        <v>9</v>
      </c>
      <c r="E170" t="str">
        <f t="shared" si="2"/>
        <v>SET</v>
      </c>
      <c r="F170">
        <v>22</v>
      </c>
      <c r="G170" s="87">
        <v>1.2258996205999999</v>
      </c>
    </row>
    <row r="171" spans="1:7">
      <c r="A171">
        <v>173</v>
      </c>
      <c r="B171" t="s">
        <v>1473</v>
      </c>
      <c r="C171">
        <v>2025</v>
      </c>
      <c r="D171">
        <v>9</v>
      </c>
      <c r="E171" t="str">
        <f t="shared" si="2"/>
        <v>SET</v>
      </c>
      <c r="F171">
        <v>22</v>
      </c>
      <c r="G171" s="87">
        <v>1.0811305597</v>
      </c>
    </row>
    <row r="172" spans="1:7">
      <c r="A172">
        <v>174</v>
      </c>
      <c r="B172" t="s">
        <v>1466</v>
      </c>
      <c r="C172">
        <v>2025</v>
      </c>
      <c r="D172">
        <v>9</v>
      </c>
      <c r="E172" t="str">
        <f t="shared" si="2"/>
        <v>SET</v>
      </c>
      <c r="F172">
        <v>22</v>
      </c>
      <c r="G172" s="87">
        <v>2.9095333961000001</v>
      </c>
    </row>
    <row r="173" spans="1:7">
      <c r="A173">
        <v>175</v>
      </c>
      <c r="B173" t="s">
        <v>1474</v>
      </c>
      <c r="C173">
        <v>2025</v>
      </c>
      <c r="D173">
        <v>9</v>
      </c>
      <c r="E173" t="str">
        <f t="shared" si="2"/>
        <v>SET</v>
      </c>
      <c r="F173">
        <v>22</v>
      </c>
      <c r="G173" s="87">
        <v>1.4084042203</v>
      </c>
    </row>
    <row r="174" spans="1:7">
      <c r="A174">
        <v>176</v>
      </c>
      <c r="B174" t="s">
        <v>1467</v>
      </c>
      <c r="C174">
        <v>2025</v>
      </c>
      <c r="D174">
        <v>9</v>
      </c>
      <c r="E174" t="str">
        <f t="shared" si="2"/>
        <v>SET</v>
      </c>
      <c r="F174">
        <v>22</v>
      </c>
      <c r="G174" s="87">
        <v>4.7553592843999999</v>
      </c>
    </row>
    <row r="175" spans="1:7">
      <c r="A175">
        <v>177</v>
      </c>
      <c r="B175" t="s">
        <v>1471</v>
      </c>
      <c r="C175">
        <v>2025</v>
      </c>
      <c r="D175">
        <v>9</v>
      </c>
      <c r="E175" t="str">
        <f t="shared" si="2"/>
        <v>SET</v>
      </c>
      <c r="F175">
        <v>22</v>
      </c>
      <c r="G175" s="87">
        <v>2.5165636208</v>
      </c>
    </row>
    <row r="176" spans="1:7">
      <c r="A176">
        <v>178</v>
      </c>
      <c r="B176" t="s">
        <v>1467</v>
      </c>
      <c r="C176">
        <v>2025</v>
      </c>
      <c r="D176">
        <v>9</v>
      </c>
      <c r="E176" t="str">
        <f t="shared" si="2"/>
        <v>SET</v>
      </c>
      <c r="F176">
        <v>22</v>
      </c>
      <c r="G176" s="87">
        <v>2.1267305508000001</v>
      </c>
    </row>
    <row r="177" spans="1:7">
      <c r="A177">
        <v>179</v>
      </c>
      <c r="B177" t="s">
        <v>1470</v>
      </c>
      <c r="C177">
        <v>2025</v>
      </c>
      <c r="D177">
        <v>9</v>
      </c>
      <c r="E177" t="str">
        <f t="shared" si="2"/>
        <v>SET</v>
      </c>
      <c r="F177">
        <v>22</v>
      </c>
      <c r="G177" s="87">
        <v>3.8411453730999998</v>
      </c>
    </row>
    <row r="178" spans="1:7">
      <c r="A178">
        <v>180</v>
      </c>
      <c r="B178" t="s">
        <v>1473</v>
      </c>
      <c r="C178">
        <v>2025</v>
      </c>
      <c r="D178">
        <v>9</v>
      </c>
      <c r="E178" t="str">
        <f t="shared" si="2"/>
        <v>SET</v>
      </c>
      <c r="F178">
        <v>22</v>
      </c>
      <c r="G178" s="87">
        <v>2.6159032030999998</v>
      </c>
    </row>
    <row r="179" spans="1:7">
      <c r="A179">
        <v>181</v>
      </c>
      <c r="B179" t="s">
        <v>1469</v>
      </c>
      <c r="C179">
        <v>2025</v>
      </c>
      <c r="D179">
        <v>9</v>
      </c>
      <c r="E179" t="str">
        <f t="shared" si="2"/>
        <v>SET</v>
      </c>
      <c r="F179">
        <v>22</v>
      </c>
      <c r="G179" s="87">
        <v>0.98450170530000003</v>
      </c>
    </row>
    <row r="180" spans="1:7">
      <c r="A180">
        <v>182</v>
      </c>
      <c r="B180" t="s">
        <v>480</v>
      </c>
      <c r="C180">
        <v>2025</v>
      </c>
      <c r="D180">
        <v>9</v>
      </c>
      <c r="E180" t="str">
        <f t="shared" si="2"/>
        <v>SET</v>
      </c>
      <c r="F180">
        <v>22</v>
      </c>
      <c r="G180" s="87">
        <v>0.44723547190000001</v>
      </c>
    </row>
    <row r="181" spans="1:7">
      <c r="A181">
        <v>183</v>
      </c>
      <c r="B181" t="s">
        <v>1471</v>
      </c>
      <c r="C181">
        <v>2025</v>
      </c>
      <c r="D181">
        <v>9</v>
      </c>
      <c r="E181" t="str">
        <f t="shared" si="2"/>
        <v>SET</v>
      </c>
      <c r="F181">
        <v>22</v>
      </c>
      <c r="G181" s="87">
        <v>0.68835947939999997</v>
      </c>
    </row>
    <row r="182" spans="1:7">
      <c r="A182">
        <v>184</v>
      </c>
      <c r="B182" t="s">
        <v>1467</v>
      </c>
      <c r="C182">
        <v>2025</v>
      </c>
      <c r="D182">
        <v>9</v>
      </c>
      <c r="E182" t="str">
        <f t="shared" si="2"/>
        <v>SET</v>
      </c>
      <c r="F182">
        <v>22</v>
      </c>
      <c r="G182" s="87">
        <v>15.265571702500001</v>
      </c>
    </row>
    <row r="183" spans="1:7">
      <c r="A183">
        <v>185</v>
      </c>
      <c r="B183" t="s">
        <v>480</v>
      </c>
      <c r="C183">
        <v>2025</v>
      </c>
      <c r="D183">
        <v>9</v>
      </c>
      <c r="E183" t="str">
        <f t="shared" si="2"/>
        <v>SET</v>
      </c>
      <c r="F183">
        <v>22</v>
      </c>
      <c r="G183" s="87">
        <v>7.4433081400000004E-2</v>
      </c>
    </row>
    <row r="184" spans="1:7">
      <c r="A184">
        <v>186</v>
      </c>
      <c r="B184" t="s">
        <v>1471</v>
      </c>
      <c r="C184">
        <v>2025</v>
      </c>
      <c r="D184">
        <v>9</v>
      </c>
      <c r="E184" t="str">
        <f t="shared" si="2"/>
        <v>SET</v>
      </c>
      <c r="F184">
        <v>22</v>
      </c>
      <c r="G184" s="87">
        <v>0.372416205</v>
      </c>
    </row>
    <row r="185" spans="1:7">
      <c r="A185">
        <v>187</v>
      </c>
      <c r="B185" t="s">
        <v>480</v>
      </c>
      <c r="C185">
        <v>2025</v>
      </c>
      <c r="D185">
        <v>9</v>
      </c>
      <c r="E185" t="str">
        <f t="shared" si="2"/>
        <v>SET</v>
      </c>
      <c r="F185">
        <v>22</v>
      </c>
      <c r="G185" s="87">
        <v>0.2300392292</v>
      </c>
    </row>
    <row r="186" spans="1:7">
      <c r="A186">
        <v>188</v>
      </c>
      <c r="B186" t="s">
        <v>1473</v>
      </c>
      <c r="C186">
        <v>2025</v>
      </c>
      <c r="D186">
        <v>9</v>
      </c>
      <c r="E186" t="str">
        <f t="shared" si="2"/>
        <v>SET</v>
      </c>
      <c r="F186">
        <v>22</v>
      </c>
      <c r="G186" s="87">
        <v>0.25812694219999999</v>
      </c>
    </row>
    <row r="187" spans="1:7">
      <c r="A187">
        <v>189</v>
      </c>
      <c r="B187" t="s">
        <v>1467</v>
      </c>
      <c r="C187">
        <v>2025</v>
      </c>
      <c r="D187">
        <v>9</v>
      </c>
      <c r="E187" t="str">
        <f t="shared" si="2"/>
        <v>SET</v>
      </c>
      <c r="F187">
        <v>23</v>
      </c>
      <c r="G187" s="87">
        <v>4.0056610153000003</v>
      </c>
    </row>
    <row r="188" spans="1:7">
      <c r="A188">
        <v>190</v>
      </c>
      <c r="B188" t="s">
        <v>1470</v>
      </c>
      <c r="C188">
        <v>2025</v>
      </c>
      <c r="D188">
        <v>9</v>
      </c>
      <c r="E188" t="str">
        <f t="shared" si="2"/>
        <v>SET</v>
      </c>
      <c r="F188">
        <v>23</v>
      </c>
      <c r="G188" s="87">
        <v>5.5060988582999997</v>
      </c>
    </row>
    <row r="189" spans="1:7">
      <c r="A189">
        <v>191</v>
      </c>
      <c r="B189" t="s">
        <v>1471</v>
      </c>
      <c r="C189">
        <v>2025</v>
      </c>
      <c r="D189">
        <v>9</v>
      </c>
      <c r="E189" t="str">
        <f t="shared" si="2"/>
        <v>SET</v>
      </c>
      <c r="F189">
        <v>23</v>
      </c>
      <c r="G189" s="87">
        <v>1.0875916899999999E-2</v>
      </c>
    </row>
    <row r="190" spans="1:7">
      <c r="A190">
        <v>192</v>
      </c>
      <c r="B190" t="s">
        <v>1472</v>
      </c>
      <c r="C190">
        <v>2025</v>
      </c>
      <c r="D190">
        <v>9</v>
      </c>
      <c r="E190" t="str">
        <f t="shared" si="2"/>
        <v>SET</v>
      </c>
      <c r="F190">
        <v>23</v>
      </c>
      <c r="G190" s="87">
        <v>0.33578706920000001</v>
      </c>
    </row>
    <row r="191" spans="1:7">
      <c r="A191">
        <v>193</v>
      </c>
      <c r="B191" t="s">
        <v>1469</v>
      </c>
      <c r="C191">
        <v>2025</v>
      </c>
      <c r="D191">
        <v>9</v>
      </c>
      <c r="E191" t="str">
        <f t="shared" si="2"/>
        <v>SET</v>
      </c>
      <c r="F191">
        <v>23</v>
      </c>
      <c r="G191" s="87">
        <v>1.7296356136</v>
      </c>
    </row>
    <row r="192" spans="1:7">
      <c r="A192">
        <v>194</v>
      </c>
      <c r="B192" t="s">
        <v>1471</v>
      </c>
      <c r="C192">
        <v>2025</v>
      </c>
      <c r="D192">
        <v>9</v>
      </c>
      <c r="E192" t="str">
        <f t="shared" si="2"/>
        <v>SET</v>
      </c>
      <c r="F192">
        <v>23</v>
      </c>
      <c r="G192" s="87">
        <v>2.5405113358000002</v>
      </c>
    </row>
    <row r="193" spans="1:7">
      <c r="A193">
        <v>195</v>
      </c>
      <c r="B193" t="s">
        <v>1470</v>
      </c>
      <c r="C193">
        <v>2025</v>
      </c>
      <c r="D193">
        <v>9</v>
      </c>
      <c r="E193" t="str">
        <f t="shared" si="2"/>
        <v>SET</v>
      </c>
      <c r="F193">
        <v>23</v>
      </c>
      <c r="G193" s="87">
        <v>0.23945727110000001</v>
      </c>
    </row>
    <row r="194" spans="1:7">
      <c r="A194">
        <v>196</v>
      </c>
      <c r="B194" t="s">
        <v>1470</v>
      </c>
      <c r="C194">
        <v>2025</v>
      </c>
      <c r="D194">
        <v>9</v>
      </c>
      <c r="E194" t="str">
        <f t="shared" si="2"/>
        <v>SET</v>
      </c>
      <c r="F194">
        <v>23</v>
      </c>
      <c r="G194" s="87">
        <v>1.59778553E-2</v>
      </c>
    </row>
    <row r="195" spans="1:7">
      <c r="A195">
        <v>197</v>
      </c>
      <c r="B195" t="s">
        <v>1469</v>
      </c>
      <c r="C195">
        <v>2025</v>
      </c>
      <c r="D195">
        <v>9</v>
      </c>
      <c r="E195" t="str">
        <f t="shared" ref="E195:E258" si="3">UPPER(TEXT(DATE(2000, D195, 1), "MMM"))</f>
        <v>SET</v>
      </c>
      <c r="F195">
        <v>23</v>
      </c>
      <c r="G195" s="87">
        <v>1.9997970422</v>
      </c>
    </row>
    <row r="196" spans="1:7">
      <c r="A196">
        <v>198</v>
      </c>
      <c r="B196" t="s">
        <v>480</v>
      </c>
      <c r="C196">
        <v>2025</v>
      </c>
      <c r="D196">
        <v>9</v>
      </c>
      <c r="E196" t="str">
        <f t="shared" si="3"/>
        <v>SET</v>
      </c>
      <c r="F196">
        <v>23</v>
      </c>
      <c r="G196" s="87">
        <v>0.207255525</v>
      </c>
    </row>
    <row r="197" spans="1:7">
      <c r="A197">
        <v>199</v>
      </c>
      <c r="B197" t="s">
        <v>1466</v>
      </c>
      <c r="C197">
        <v>2025</v>
      </c>
      <c r="D197">
        <v>9</v>
      </c>
      <c r="E197" t="str">
        <f t="shared" si="3"/>
        <v>SET</v>
      </c>
      <c r="F197">
        <v>23</v>
      </c>
      <c r="G197" s="87">
        <v>2.3315609146999998</v>
      </c>
    </row>
    <row r="198" spans="1:7">
      <c r="A198">
        <v>200</v>
      </c>
      <c r="B198" t="s">
        <v>1471</v>
      </c>
      <c r="C198">
        <v>2025</v>
      </c>
      <c r="D198">
        <v>9</v>
      </c>
      <c r="E198" t="str">
        <f t="shared" si="3"/>
        <v>SET</v>
      </c>
      <c r="F198">
        <v>23</v>
      </c>
      <c r="G198" s="87">
        <v>2.3052016666999999</v>
      </c>
    </row>
    <row r="199" spans="1:7">
      <c r="A199">
        <v>201</v>
      </c>
      <c r="B199" t="s">
        <v>1474</v>
      </c>
      <c r="C199">
        <v>2025</v>
      </c>
      <c r="D199">
        <v>9</v>
      </c>
      <c r="E199" t="str">
        <f t="shared" si="3"/>
        <v>SET</v>
      </c>
      <c r="F199">
        <v>23</v>
      </c>
      <c r="G199" s="87">
        <v>1.3961944625</v>
      </c>
    </row>
    <row r="200" spans="1:7">
      <c r="A200">
        <v>202</v>
      </c>
      <c r="B200" t="s">
        <v>1467</v>
      </c>
      <c r="C200">
        <v>2025</v>
      </c>
      <c r="D200">
        <v>9</v>
      </c>
      <c r="E200" t="str">
        <f t="shared" si="3"/>
        <v>SET</v>
      </c>
      <c r="F200">
        <v>23</v>
      </c>
      <c r="G200" s="87">
        <v>18.6317291722</v>
      </c>
    </row>
    <row r="201" spans="1:7">
      <c r="A201">
        <v>203</v>
      </c>
      <c r="B201" t="s">
        <v>1467</v>
      </c>
      <c r="C201">
        <v>2025</v>
      </c>
      <c r="D201">
        <v>9</v>
      </c>
      <c r="E201" t="str">
        <f t="shared" si="3"/>
        <v>SET</v>
      </c>
      <c r="F201">
        <v>23</v>
      </c>
      <c r="G201" s="87">
        <v>3.8954244503000002</v>
      </c>
    </row>
    <row r="202" spans="1:7">
      <c r="A202">
        <v>204</v>
      </c>
      <c r="B202" t="s">
        <v>1470</v>
      </c>
      <c r="C202">
        <v>2025</v>
      </c>
      <c r="D202">
        <v>9</v>
      </c>
      <c r="E202" t="str">
        <f t="shared" si="3"/>
        <v>SET</v>
      </c>
      <c r="F202">
        <v>23</v>
      </c>
      <c r="G202" s="87">
        <v>4.7728952914000002</v>
      </c>
    </row>
    <row r="203" spans="1:7">
      <c r="A203">
        <v>205</v>
      </c>
      <c r="B203" t="s">
        <v>480</v>
      </c>
      <c r="C203">
        <v>2025</v>
      </c>
      <c r="D203">
        <v>9</v>
      </c>
      <c r="E203" t="str">
        <f t="shared" si="3"/>
        <v>SET</v>
      </c>
      <c r="F203">
        <v>23</v>
      </c>
      <c r="G203" s="87">
        <v>75.451613559199998</v>
      </c>
    </row>
    <row r="204" spans="1:7">
      <c r="A204">
        <v>206</v>
      </c>
      <c r="B204" t="s">
        <v>1470</v>
      </c>
      <c r="C204">
        <v>2025</v>
      </c>
      <c r="D204">
        <v>9</v>
      </c>
      <c r="E204" t="str">
        <f t="shared" si="3"/>
        <v>SET</v>
      </c>
      <c r="F204">
        <v>23</v>
      </c>
      <c r="G204" s="87">
        <v>0.66149858279999996</v>
      </c>
    </row>
    <row r="205" spans="1:7">
      <c r="A205">
        <v>207</v>
      </c>
      <c r="B205" t="s">
        <v>1473</v>
      </c>
      <c r="C205">
        <v>2025</v>
      </c>
      <c r="D205">
        <v>9</v>
      </c>
      <c r="E205" t="str">
        <f t="shared" si="3"/>
        <v>SET</v>
      </c>
      <c r="F205">
        <v>23</v>
      </c>
      <c r="G205" s="87">
        <v>18.181663734400001</v>
      </c>
    </row>
    <row r="206" spans="1:7">
      <c r="A206">
        <v>208</v>
      </c>
      <c r="B206" t="s">
        <v>1470</v>
      </c>
      <c r="C206">
        <v>2025</v>
      </c>
      <c r="D206">
        <v>9</v>
      </c>
      <c r="E206" t="str">
        <f t="shared" si="3"/>
        <v>SET</v>
      </c>
      <c r="F206">
        <v>23</v>
      </c>
      <c r="G206" s="87">
        <v>3.4354857417</v>
      </c>
    </row>
    <row r="207" spans="1:7">
      <c r="A207">
        <v>209</v>
      </c>
      <c r="B207" t="s">
        <v>1471</v>
      </c>
      <c r="C207">
        <v>2025</v>
      </c>
      <c r="D207">
        <v>9</v>
      </c>
      <c r="E207" t="str">
        <f t="shared" si="3"/>
        <v>SET</v>
      </c>
      <c r="F207">
        <v>23</v>
      </c>
      <c r="G207" s="87">
        <v>0.22619886889999999</v>
      </c>
    </row>
    <row r="208" spans="1:7">
      <c r="A208">
        <v>210</v>
      </c>
      <c r="B208" t="s">
        <v>1467</v>
      </c>
      <c r="C208">
        <v>2025</v>
      </c>
      <c r="D208">
        <v>9</v>
      </c>
      <c r="E208" t="str">
        <f t="shared" si="3"/>
        <v>SET</v>
      </c>
      <c r="F208">
        <v>23</v>
      </c>
      <c r="G208" s="87">
        <v>0.23075402610000001</v>
      </c>
    </row>
    <row r="209" spans="1:7">
      <c r="A209">
        <v>211</v>
      </c>
      <c r="B209" t="s">
        <v>480</v>
      </c>
      <c r="C209">
        <v>2025</v>
      </c>
      <c r="D209">
        <v>9</v>
      </c>
      <c r="E209" t="str">
        <f t="shared" si="3"/>
        <v>SET</v>
      </c>
      <c r="F209">
        <v>23</v>
      </c>
      <c r="G209" s="87">
        <v>1.5778907746999999</v>
      </c>
    </row>
    <row r="210" spans="1:7">
      <c r="A210">
        <v>212</v>
      </c>
      <c r="B210" t="s">
        <v>1469</v>
      </c>
      <c r="C210">
        <v>2025</v>
      </c>
      <c r="D210">
        <v>9</v>
      </c>
      <c r="E210" t="str">
        <f t="shared" si="3"/>
        <v>SET</v>
      </c>
      <c r="F210">
        <v>23</v>
      </c>
      <c r="G210" s="87">
        <v>2.5746393218999999</v>
      </c>
    </row>
    <row r="211" spans="1:7">
      <c r="A211">
        <v>213</v>
      </c>
      <c r="B211" t="s">
        <v>480</v>
      </c>
      <c r="C211">
        <v>2025</v>
      </c>
      <c r="D211">
        <v>9</v>
      </c>
      <c r="E211" t="str">
        <f t="shared" si="3"/>
        <v>SET</v>
      </c>
      <c r="F211">
        <v>23</v>
      </c>
      <c r="G211" s="87">
        <v>0.71708492779999999</v>
      </c>
    </row>
    <row r="212" spans="1:7">
      <c r="A212">
        <v>214</v>
      </c>
      <c r="B212" t="s">
        <v>1467</v>
      </c>
      <c r="C212">
        <v>2025</v>
      </c>
      <c r="D212">
        <v>9</v>
      </c>
      <c r="E212" t="str">
        <f t="shared" si="3"/>
        <v>SET</v>
      </c>
      <c r="F212">
        <v>23</v>
      </c>
      <c r="G212" s="87">
        <v>0.86421685029999995</v>
      </c>
    </row>
    <row r="213" spans="1:7">
      <c r="A213">
        <v>215</v>
      </c>
      <c r="B213" t="s">
        <v>480</v>
      </c>
      <c r="C213">
        <v>2025</v>
      </c>
      <c r="D213">
        <v>9</v>
      </c>
      <c r="E213" t="str">
        <f t="shared" si="3"/>
        <v>SET</v>
      </c>
      <c r="F213">
        <v>23</v>
      </c>
      <c r="G213" s="87">
        <v>0.83153193000000003</v>
      </c>
    </row>
    <row r="214" spans="1:7">
      <c r="A214">
        <v>216</v>
      </c>
      <c r="B214" t="s">
        <v>1470</v>
      </c>
      <c r="C214">
        <v>2025</v>
      </c>
      <c r="D214">
        <v>9</v>
      </c>
      <c r="E214" t="str">
        <f t="shared" si="3"/>
        <v>SET</v>
      </c>
      <c r="F214">
        <v>23</v>
      </c>
      <c r="G214" s="87">
        <v>0.43816207579999999</v>
      </c>
    </row>
    <row r="215" spans="1:7">
      <c r="A215">
        <v>217</v>
      </c>
      <c r="B215" t="s">
        <v>480</v>
      </c>
      <c r="C215">
        <v>2025</v>
      </c>
      <c r="D215">
        <v>9</v>
      </c>
      <c r="E215" t="str">
        <f t="shared" si="3"/>
        <v>SET</v>
      </c>
      <c r="F215">
        <v>24</v>
      </c>
      <c r="G215" s="87">
        <v>0.76323765079999994</v>
      </c>
    </row>
    <row r="216" spans="1:7">
      <c r="A216">
        <v>218</v>
      </c>
      <c r="B216" t="s">
        <v>1467</v>
      </c>
      <c r="C216">
        <v>2025</v>
      </c>
      <c r="D216">
        <v>9</v>
      </c>
      <c r="E216" t="str">
        <f t="shared" si="3"/>
        <v>SET</v>
      </c>
      <c r="F216">
        <v>24</v>
      </c>
      <c r="G216" s="87">
        <v>3.9472131344000001</v>
      </c>
    </row>
    <row r="217" spans="1:7">
      <c r="A217">
        <v>219</v>
      </c>
      <c r="B217" t="s">
        <v>1467</v>
      </c>
      <c r="C217">
        <v>2025</v>
      </c>
      <c r="D217">
        <v>9</v>
      </c>
      <c r="E217" t="str">
        <f t="shared" si="3"/>
        <v>SET</v>
      </c>
      <c r="F217">
        <v>24</v>
      </c>
      <c r="G217" s="87">
        <v>2.6799279586</v>
      </c>
    </row>
    <row r="218" spans="1:7">
      <c r="A218">
        <v>220</v>
      </c>
      <c r="B218" t="s">
        <v>1470</v>
      </c>
      <c r="C218">
        <v>2025</v>
      </c>
      <c r="D218">
        <v>9</v>
      </c>
      <c r="E218" t="str">
        <f t="shared" si="3"/>
        <v>SET</v>
      </c>
      <c r="F218">
        <v>24</v>
      </c>
      <c r="G218" s="87">
        <v>2.2744034277999998</v>
      </c>
    </row>
    <row r="219" spans="1:7">
      <c r="A219">
        <v>221</v>
      </c>
      <c r="B219" t="s">
        <v>1472</v>
      </c>
      <c r="C219">
        <v>2025</v>
      </c>
      <c r="D219">
        <v>9</v>
      </c>
      <c r="E219" t="str">
        <f t="shared" si="3"/>
        <v>SET</v>
      </c>
      <c r="F219">
        <v>24</v>
      </c>
      <c r="G219" s="87">
        <v>0.52909984610000005</v>
      </c>
    </row>
    <row r="220" spans="1:7">
      <c r="A220">
        <v>222</v>
      </c>
      <c r="B220" t="s">
        <v>1470</v>
      </c>
      <c r="C220">
        <v>2025</v>
      </c>
      <c r="D220">
        <v>9</v>
      </c>
      <c r="E220" t="str">
        <f t="shared" si="3"/>
        <v>SET</v>
      </c>
      <c r="F220">
        <v>24</v>
      </c>
      <c r="G220" s="87">
        <v>9.1387983931000001</v>
      </c>
    </row>
    <row r="221" spans="1:7">
      <c r="A221">
        <v>223</v>
      </c>
      <c r="B221" t="s">
        <v>480</v>
      </c>
      <c r="C221">
        <v>2025</v>
      </c>
      <c r="D221">
        <v>9</v>
      </c>
      <c r="E221" t="str">
        <f t="shared" si="3"/>
        <v>SET</v>
      </c>
      <c r="F221">
        <v>24</v>
      </c>
      <c r="G221" s="87">
        <v>2.6503071946999999</v>
      </c>
    </row>
    <row r="222" spans="1:7">
      <c r="A222">
        <v>224</v>
      </c>
      <c r="B222" t="s">
        <v>1466</v>
      </c>
      <c r="C222">
        <v>2025</v>
      </c>
      <c r="D222">
        <v>9</v>
      </c>
      <c r="E222" t="str">
        <f t="shared" si="3"/>
        <v>SET</v>
      </c>
      <c r="F222">
        <v>24</v>
      </c>
      <c r="G222" s="87">
        <v>3.4893417232999999</v>
      </c>
    </row>
    <row r="223" spans="1:7">
      <c r="A223">
        <v>225</v>
      </c>
      <c r="B223" t="s">
        <v>1467</v>
      </c>
      <c r="C223">
        <v>2025</v>
      </c>
      <c r="D223">
        <v>9</v>
      </c>
      <c r="E223" t="str">
        <f t="shared" si="3"/>
        <v>SET</v>
      </c>
      <c r="F223">
        <v>24</v>
      </c>
      <c r="G223" s="87">
        <v>1.2468354814</v>
      </c>
    </row>
    <row r="224" spans="1:7">
      <c r="A224">
        <v>226</v>
      </c>
      <c r="B224" t="s">
        <v>1474</v>
      </c>
      <c r="C224">
        <v>2025</v>
      </c>
      <c r="D224">
        <v>9</v>
      </c>
      <c r="E224" t="str">
        <f t="shared" si="3"/>
        <v>SET</v>
      </c>
      <c r="F224">
        <v>24</v>
      </c>
      <c r="G224" s="87">
        <v>1.4430015211</v>
      </c>
    </row>
    <row r="225" spans="1:7">
      <c r="A225">
        <v>227</v>
      </c>
      <c r="B225" t="s">
        <v>1467</v>
      </c>
      <c r="C225">
        <v>2025</v>
      </c>
      <c r="D225">
        <v>9</v>
      </c>
      <c r="E225" t="str">
        <f t="shared" si="3"/>
        <v>SET</v>
      </c>
      <c r="F225">
        <v>24</v>
      </c>
      <c r="G225" s="87">
        <v>3.8087636100000002</v>
      </c>
    </row>
    <row r="226" spans="1:7">
      <c r="A226">
        <v>228</v>
      </c>
      <c r="B226" t="s">
        <v>1467</v>
      </c>
      <c r="C226">
        <v>2025</v>
      </c>
      <c r="D226">
        <v>9</v>
      </c>
      <c r="E226" t="str">
        <f t="shared" si="3"/>
        <v>SET</v>
      </c>
      <c r="F226">
        <v>24</v>
      </c>
      <c r="G226" s="87">
        <v>4.7040132653000004</v>
      </c>
    </row>
    <row r="227" spans="1:7">
      <c r="A227">
        <v>229</v>
      </c>
      <c r="B227" t="s">
        <v>480</v>
      </c>
      <c r="C227">
        <v>2025</v>
      </c>
      <c r="D227">
        <v>9</v>
      </c>
      <c r="E227" t="str">
        <f t="shared" si="3"/>
        <v>SET</v>
      </c>
      <c r="F227">
        <v>24</v>
      </c>
      <c r="G227" s="87">
        <v>4.6049923889000004</v>
      </c>
    </row>
    <row r="228" spans="1:7">
      <c r="A228">
        <v>230</v>
      </c>
      <c r="B228" t="s">
        <v>1466</v>
      </c>
      <c r="C228">
        <v>2025</v>
      </c>
      <c r="D228">
        <v>9</v>
      </c>
      <c r="E228" t="str">
        <f t="shared" si="3"/>
        <v>SET</v>
      </c>
      <c r="F228">
        <v>24</v>
      </c>
      <c r="G228" s="87">
        <v>3.2068130600000001E-2</v>
      </c>
    </row>
    <row r="229" spans="1:7">
      <c r="A229">
        <v>231</v>
      </c>
      <c r="B229" t="s">
        <v>1466</v>
      </c>
      <c r="C229">
        <v>2025</v>
      </c>
      <c r="D229">
        <v>9</v>
      </c>
      <c r="E229" t="str">
        <f t="shared" si="3"/>
        <v>SET</v>
      </c>
      <c r="F229">
        <v>24</v>
      </c>
      <c r="G229" s="87">
        <v>4.2915036330999996</v>
      </c>
    </row>
    <row r="230" spans="1:7">
      <c r="A230">
        <v>232</v>
      </c>
      <c r="B230" t="s">
        <v>1467</v>
      </c>
      <c r="C230">
        <v>2025</v>
      </c>
      <c r="D230">
        <v>9</v>
      </c>
      <c r="E230" t="str">
        <f t="shared" si="3"/>
        <v>SET</v>
      </c>
      <c r="F230">
        <v>24</v>
      </c>
      <c r="G230" s="87">
        <v>1.8023797661000001</v>
      </c>
    </row>
    <row r="231" spans="1:7">
      <c r="A231">
        <v>233</v>
      </c>
      <c r="B231" t="s">
        <v>1469</v>
      </c>
      <c r="C231">
        <v>2025</v>
      </c>
      <c r="D231">
        <v>9</v>
      </c>
      <c r="E231" t="str">
        <f t="shared" si="3"/>
        <v>SET</v>
      </c>
      <c r="F231">
        <v>24</v>
      </c>
      <c r="G231" s="87">
        <v>2.1899847536000001</v>
      </c>
    </row>
    <row r="232" spans="1:7">
      <c r="A232">
        <v>234</v>
      </c>
      <c r="B232" t="s">
        <v>1466</v>
      </c>
      <c r="C232">
        <v>2025</v>
      </c>
      <c r="D232">
        <v>9</v>
      </c>
      <c r="E232" t="str">
        <f t="shared" si="3"/>
        <v>SET</v>
      </c>
      <c r="F232">
        <v>24</v>
      </c>
      <c r="G232" s="87">
        <v>0.25587229750000001</v>
      </c>
    </row>
    <row r="233" spans="1:7">
      <c r="A233">
        <v>235</v>
      </c>
      <c r="B233" t="s">
        <v>1467</v>
      </c>
      <c r="C233">
        <v>2025</v>
      </c>
      <c r="D233">
        <v>9</v>
      </c>
      <c r="E233" t="str">
        <f t="shared" si="3"/>
        <v>SET</v>
      </c>
      <c r="F233">
        <v>24</v>
      </c>
      <c r="G233" s="87">
        <v>0.56274373330000005</v>
      </c>
    </row>
    <row r="234" spans="1:7">
      <c r="A234">
        <v>236</v>
      </c>
      <c r="B234" t="s">
        <v>1466</v>
      </c>
      <c r="C234">
        <v>2025</v>
      </c>
      <c r="D234">
        <v>9</v>
      </c>
      <c r="E234" t="str">
        <f t="shared" si="3"/>
        <v>SET</v>
      </c>
      <c r="F234">
        <v>25</v>
      </c>
      <c r="G234" s="87">
        <v>4.0736160360999998</v>
      </c>
    </row>
    <row r="235" spans="1:7">
      <c r="A235">
        <v>237</v>
      </c>
      <c r="B235" t="s">
        <v>1467</v>
      </c>
      <c r="C235">
        <v>2025</v>
      </c>
      <c r="D235">
        <v>9</v>
      </c>
      <c r="E235" t="str">
        <f t="shared" si="3"/>
        <v>SET</v>
      </c>
      <c r="F235">
        <v>25</v>
      </c>
      <c r="G235" s="87">
        <v>4.0186500807999996</v>
      </c>
    </row>
    <row r="236" spans="1:7">
      <c r="A236">
        <v>238</v>
      </c>
      <c r="B236" t="s">
        <v>480</v>
      </c>
      <c r="C236">
        <v>2025</v>
      </c>
      <c r="D236">
        <v>9</v>
      </c>
      <c r="E236" t="str">
        <f t="shared" si="3"/>
        <v>SET</v>
      </c>
      <c r="F236">
        <v>25</v>
      </c>
      <c r="G236" s="87">
        <v>1.076290405</v>
      </c>
    </row>
    <row r="237" spans="1:7">
      <c r="A237">
        <v>239</v>
      </c>
      <c r="B237" t="s">
        <v>1467</v>
      </c>
      <c r="C237">
        <v>2025</v>
      </c>
      <c r="D237">
        <v>9</v>
      </c>
      <c r="E237" t="str">
        <f t="shared" si="3"/>
        <v>SET</v>
      </c>
      <c r="F237">
        <v>25</v>
      </c>
      <c r="G237" s="87">
        <v>1.0937202475000001</v>
      </c>
    </row>
    <row r="238" spans="1:7">
      <c r="A238">
        <v>240</v>
      </c>
      <c r="B238" t="s">
        <v>1470</v>
      </c>
      <c r="C238">
        <v>2025</v>
      </c>
      <c r="D238">
        <v>9</v>
      </c>
      <c r="E238" t="str">
        <f t="shared" si="3"/>
        <v>SET</v>
      </c>
      <c r="F238">
        <v>25</v>
      </c>
      <c r="G238" s="87">
        <v>2.2910097978000001</v>
      </c>
    </row>
    <row r="239" spans="1:7">
      <c r="A239">
        <v>241</v>
      </c>
      <c r="B239" t="s">
        <v>1471</v>
      </c>
      <c r="C239">
        <v>2025</v>
      </c>
      <c r="D239">
        <v>9</v>
      </c>
      <c r="E239" t="str">
        <f t="shared" si="3"/>
        <v>SET</v>
      </c>
      <c r="F239">
        <v>25</v>
      </c>
      <c r="G239" s="87">
        <v>2.561813575</v>
      </c>
    </row>
    <row r="240" spans="1:7">
      <c r="A240">
        <v>242</v>
      </c>
      <c r="B240" t="s">
        <v>1469</v>
      </c>
      <c r="C240">
        <v>2025</v>
      </c>
      <c r="D240">
        <v>9</v>
      </c>
      <c r="E240" t="str">
        <f t="shared" si="3"/>
        <v>SET</v>
      </c>
      <c r="F240">
        <v>25</v>
      </c>
      <c r="G240" s="87">
        <v>0.45594432280000002</v>
      </c>
    </row>
    <row r="241" spans="1:7">
      <c r="A241">
        <v>243</v>
      </c>
      <c r="B241" t="s">
        <v>1469</v>
      </c>
      <c r="C241">
        <v>2025</v>
      </c>
      <c r="D241">
        <v>9</v>
      </c>
      <c r="E241" t="str">
        <f t="shared" si="3"/>
        <v>SET</v>
      </c>
      <c r="F241">
        <v>25</v>
      </c>
      <c r="G241" s="87">
        <v>3.7066581155999998</v>
      </c>
    </row>
    <row r="242" spans="1:7">
      <c r="A242">
        <v>244</v>
      </c>
      <c r="B242" t="s">
        <v>1469</v>
      </c>
      <c r="C242">
        <v>2025</v>
      </c>
      <c r="D242">
        <v>9</v>
      </c>
      <c r="E242" t="str">
        <f t="shared" si="3"/>
        <v>SET</v>
      </c>
      <c r="F242">
        <v>25</v>
      </c>
      <c r="G242" s="87">
        <v>0.86157521940000004</v>
      </c>
    </row>
    <row r="243" spans="1:7">
      <c r="A243">
        <v>245</v>
      </c>
      <c r="B243" t="s">
        <v>1470</v>
      </c>
      <c r="C243">
        <v>2025</v>
      </c>
      <c r="D243">
        <v>9</v>
      </c>
      <c r="E243" t="str">
        <f t="shared" si="3"/>
        <v>SET</v>
      </c>
      <c r="F243">
        <v>25</v>
      </c>
      <c r="G243" s="87">
        <v>6.8303560136000003</v>
      </c>
    </row>
    <row r="244" spans="1:7">
      <c r="A244">
        <v>246</v>
      </c>
      <c r="B244" t="s">
        <v>1472</v>
      </c>
      <c r="C244">
        <v>2025</v>
      </c>
      <c r="D244">
        <v>9</v>
      </c>
      <c r="E244" t="str">
        <f t="shared" si="3"/>
        <v>SET</v>
      </c>
      <c r="F244">
        <v>25</v>
      </c>
      <c r="G244" s="87">
        <v>0.2423064714</v>
      </c>
    </row>
    <row r="245" spans="1:7">
      <c r="A245">
        <v>247</v>
      </c>
      <c r="B245" t="s">
        <v>1474</v>
      </c>
      <c r="C245">
        <v>2025</v>
      </c>
      <c r="D245">
        <v>9</v>
      </c>
      <c r="E245" t="str">
        <f t="shared" si="3"/>
        <v>SET</v>
      </c>
      <c r="F245">
        <v>25</v>
      </c>
      <c r="G245" s="87">
        <v>1.3230805422</v>
      </c>
    </row>
    <row r="246" spans="1:7">
      <c r="A246">
        <v>248</v>
      </c>
      <c r="B246" t="s">
        <v>1474</v>
      </c>
      <c r="C246">
        <v>2025</v>
      </c>
      <c r="D246">
        <v>9</v>
      </c>
      <c r="E246" t="str">
        <f t="shared" si="3"/>
        <v>SET</v>
      </c>
      <c r="F246">
        <v>25</v>
      </c>
      <c r="G246" s="87">
        <v>1.4112886994</v>
      </c>
    </row>
    <row r="247" spans="1:7">
      <c r="A247">
        <v>249</v>
      </c>
      <c r="B247" t="s">
        <v>1466</v>
      </c>
      <c r="C247">
        <v>2025</v>
      </c>
      <c r="D247">
        <v>9</v>
      </c>
      <c r="E247" t="str">
        <f t="shared" si="3"/>
        <v>SET</v>
      </c>
      <c r="F247">
        <v>25</v>
      </c>
      <c r="G247" s="87">
        <v>0.37463183169999997</v>
      </c>
    </row>
    <row r="248" spans="1:7">
      <c r="A248">
        <v>250</v>
      </c>
      <c r="B248" t="s">
        <v>1467</v>
      </c>
      <c r="C248">
        <v>2025</v>
      </c>
      <c r="D248">
        <v>9</v>
      </c>
      <c r="E248" t="str">
        <f t="shared" si="3"/>
        <v>SET</v>
      </c>
      <c r="F248">
        <v>25</v>
      </c>
      <c r="G248" s="87">
        <v>4.1135511953000004</v>
      </c>
    </row>
    <row r="249" spans="1:7">
      <c r="A249">
        <v>251</v>
      </c>
      <c r="B249" t="s">
        <v>1467</v>
      </c>
      <c r="C249">
        <v>2025</v>
      </c>
      <c r="D249">
        <v>9</v>
      </c>
      <c r="E249" t="str">
        <f t="shared" si="3"/>
        <v>SET</v>
      </c>
      <c r="F249">
        <v>25</v>
      </c>
      <c r="G249" s="87">
        <v>4.6907074171999996</v>
      </c>
    </row>
    <row r="250" spans="1:7">
      <c r="A250">
        <v>252</v>
      </c>
      <c r="B250" t="s">
        <v>480</v>
      </c>
      <c r="C250">
        <v>2025</v>
      </c>
      <c r="D250">
        <v>9</v>
      </c>
      <c r="E250" t="str">
        <f t="shared" si="3"/>
        <v>SET</v>
      </c>
      <c r="F250">
        <v>25</v>
      </c>
      <c r="G250" s="87">
        <v>4.4455837038999997</v>
      </c>
    </row>
    <row r="251" spans="1:7">
      <c r="A251">
        <v>253</v>
      </c>
      <c r="B251" t="s">
        <v>1470</v>
      </c>
      <c r="C251">
        <v>2025</v>
      </c>
      <c r="D251">
        <v>9</v>
      </c>
      <c r="E251" t="str">
        <f t="shared" si="3"/>
        <v>SET</v>
      </c>
      <c r="F251">
        <v>25</v>
      </c>
      <c r="G251" s="87">
        <v>0.68143100749999996</v>
      </c>
    </row>
    <row r="252" spans="1:7">
      <c r="A252">
        <v>254</v>
      </c>
      <c r="B252" t="s">
        <v>1467</v>
      </c>
      <c r="C252">
        <v>2025</v>
      </c>
      <c r="D252">
        <v>9</v>
      </c>
      <c r="E252" t="str">
        <f t="shared" si="3"/>
        <v>SET</v>
      </c>
      <c r="F252">
        <v>25</v>
      </c>
      <c r="G252" s="87">
        <v>4.0096487680999999</v>
      </c>
    </row>
    <row r="253" spans="1:7">
      <c r="A253">
        <v>255</v>
      </c>
      <c r="B253" t="s">
        <v>1470</v>
      </c>
      <c r="C253">
        <v>2025</v>
      </c>
      <c r="D253">
        <v>9</v>
      </c>
      <c r="E253" t="str">
        <f t="shared" si="3"/>
        <v>SET</v>
      </c>
      <c r="F253">
        <v>25</v>
      </c>
      <c r="G253" s="87">
        <v>1.4512826094</v>
      </c>
    </row>
    <row r="254" spans="1:7">
      <c r="A254">
        <v>256</v>
      </c>
      <c r="B254" t="s">
        <v>1466</v>
      </c>
      <c r="C254">
        <v>2025</v>
      </c>
      <c r="D254">
        <v>9</v>
      </c>
      <c r="E254" t="str">
        <f t="shared" si="3"/>
        <v>SET</v>
      </c>
      <c r="F254">
        <v>25</v>
      </c>
      <c r="G254" s="87">
        <v>2.1080965860999998</v>
      </c>
    </row>
    <row r="255" spans="1:7">
      <c r="A255">
        <v>257</v>
      </c>
      <c r="B255" t="s">
        <v>1467</v>
      </c>
      <c r="C255">
        <v>2025</v>
      </c>
      <c r="D255">
        <v>9</v>
      </c>
      <c r="E255" t="str">
        <f t="shared" si="3"/>
        <v>SET</v>
      </c>
      <c r="F255">
        <v>25</v>
      </c>
      <c r="G255" s="87">
        <v>0.60990948609999995</v>
      </c>
    </row>
    <row r="256" spans="1:7">
      <c r="A256">
        <v>258</v>
      </c>
      <c r="B256" t="s">
        <v>1466</v>
      </c>
      <c r="C256">
        <v>2025</v>
      </c>
      <c r="D256">
        <v>9</v>
      </c>
      <c r="E256" t="str">
        <f t="shared" si="3"/>
        <v>SET</v>
      </c>
      <c r="F256">
        <v>26</v>
      </c>
      <c r="G256" s="87">
        <v>1.1535576514000001</v>
      </c>
    </row>
    <row r="257" spans="1:7">
      <c r="A257">
        <v>259</v>
      </c>
      <c r="B257" t="s">
        <v>1469</v>
      </c>
      <c r="C257">
        <v>2025</v>
      </c>
      <c r="D257">
        <v>9</v>
      </c>
      <c r="E257" t="str">
        <f t="shared" si="3"/>
        <v>SET</v>
      </c>
      <c r="F257">
        <v>26</v>
      </c>
      <c r="G257" s="87">
        <v>0.91050849889999996</v>
      </c>
    </row>
    <row r="258" spans="1:7">
      <c r="A258">
        <v>260</v>
      </c>
      <c r="B258" t="s">
        <v>480</v>
      </c>
      <c r="C258">
        <v>2025</v>
      </c>
      <c r="D258">
        <v>9</v>
      </c>
      <c r="E258" t="str">
        <f t="shared" si="3"/>
        <v>SET</v>
      </c>
      <c r="F258">
        <v>26</v>
      </c>
      <c r="G258" s="87">
        <v>3.7171559678000001</v>
      </c>
    </row>
    <row r="259" spans="1:7">
      <c r="A259">
        <v>261</v>
      </c>
      <c r="B259" t="s">
        <v>1470</v>
      </c>
      <c r="C259">
        <v>2025</v>
      </c>
      <c r="D259">
        <v>9</v>
      </c>
      <c r="E259" t="str">
        <f t="shared" ref="E259:E322" si="4">UPPER(TEXT(DATE(2000, D259, 1), "MMM"))</f>
        <v>SET</v>
      </c>
      <c r="F259">
        <v>26</v>
      </c>
      <c r="G259" s="87">
        <v>1.7904229969000001</v>
      </c>
    </row>
    <row r="260" spans="1:7">
      <c r="A260">
        <v>262</v>
      </c>
      <c r="B260" t="s">
        <v>1473</v>
      </c>
      <c r="C260">
        <v>2025</v>
      </c>
      <c r="D260">
        <v>9</v>
      </c>
      <c r="E260" t="str">
        <f t="shared" si="4"/>
        <v>SET</v>
      </c>
      <c r="F260">
        <v>26</v>
      </c>
      <c r="G260" s="87">
        <v>1.3153832431000001</v>
      </c>
    </row>
    <row r="261" spans="1:7">
      <c r="A261">
        <v>263</v>
      </c>
      <c r="B261" t="s">
        <v>1467</v>
      </c>
      <c r="C261">
        <v>2025</v>
      </c>
      <c r="D261">
        <v>9</v>
      </c>
      <c r="E261" t="str">
        <f t="shared" si="4"/>
        <v>SET</v>
      </c>
      <c r="F261">
        <v>26</v>
      </c>
      <c r="G261" s="87">
        <v>3.4698175500000001</v>
      </c>
    </row>
    <row r="262" spans="1:7">
      <c r="A262">
        <v>264</v>
      </c>
      <c r="B262" t="s">
        <v>1466</v>
      </c>
      <c r="C262">
        <v>2025</v>
      </c>
      <c r="D262">
        <v>9</v>
      </c>
      <c r="E262" t="str">
        <f t="shared" si="4"/>
        <v>SET</v>
      </c>
      <c r="F262">
        <v>26</v>
      </c>
      <c r="G262" s="87">
        <v>3.6812287969000002</v>
      </c>
    </row>
    <row r="263" spans="1:7">
      <c r="A263">
        <v>265</v>
      </c>
      <c r="B263" t="s">
        <v>1469</v>
      </c>
      <c r="C263">
        <v>2025</v>
      </c>
      <c r="D263">
        <v>9</v>
      </c>
      <c r="E263" t="str">
        <f t="shared" si="4"/>
        <v>SET</v>
      </c>
      <c r="F263">
        <v>26</v>
      </c>
      <c r="G263" s="87">
        <v>1.8676962719000001</v>
      </c>
    </row>
    <row r="264" spans="1:7">
      <c r="A264">
        <v>266</v>
      </c>
      <c r="B264" t="s">
        <v>1469</v>
      </c>
      <c r="C264">
        <v>2025</v>
      </c>
      <c r="D264">
        <v>9</v>
      </c>
      <c r="E264" t="str">
        <f t="shared" si="4"/>
        <v>SET</v>
      </c>
      <c r="F264">
        <v>26</v>
      </c>
      <c r="G264" s="87">
        <v>0.1721176656</v>
      </c>
    </row>
    <row r="265" spans="1:7">
      <c r="A265">
        <v>267</v>
      </c>
      <c r="B265" t="s">
        <v>1470</v>
      </c>
      <c r="C265">
        <v>2025</v>
      </c>
      <c r="D265">
        <v>9</v>
      </c>
      <c r="E265" t="str">
        <f t="shared" si="4"/>
        <v>SET</v>
      </c>
      <c r="F265">
        <v>26</v>
      </c>
      <c r="G265" s="87">
        <v>7.6641397694000002</v>
      </c>
    </row>
    <row r="266" spans="1:7">
      <c r="A266">
        <v>268</v>
      </c>
      <c r="B266" t="s">
        <v>1467</v>
      </c>
      <c r="C266">
        <v>2025</v>
      </c>
      <c r="D266">
        <v>9</v>
      </c>
      <c r="E266" t="str">
        <f t="shared" si="4"/>
        <v>SET</v>
      </c>
      <c r="F266">
        <v>26</v>
      </c>
      <c r="G266" s="87">
        <v>7.1726227202999997</v>
      </c>
    </row>
    <row r="267" spans="1:7">
      <c r="A267">
        <v>269</v>
      </c>
      <c r="B267" t="s">
        <v>1473</v>
      </c>
      <c r="C267">
        <v>2025</v>
      </c>
      <c r="D267">
        <v>9</v>
      </c>
      <c r="E267" t="str">
        <f t="shared" si="4"/>
        <v>SET</v>
      </c>
      <c r="F267">
        <v>26</v>
      </c>
      <c r="G267" s="87">
        <v>2.0294486608</v>
      </c>
    </row>
    <row r="268" spans="1:7">
      <c r="A268">
        <v>270</v>
      </c>
      <c r="B268" t="s">
        <v>1466</v>
      </c>
      <c r="C268">
        <v>2025</v>
      </c>
      <c r="D268">
        <v>9</v>
      </c>
      <c r="E268" t="str">
        <f t="shared" si="4"/>
        <v>SET</v>
      </c>
      <c r="F268">
        <v>26</v>
      </c>
      <c r="G268" s="87">
        <v>4.5963432900000001</v>
      </c>
    </row>
    <row r="269" spans="1:7">
      <c r="A269">
        <v>271</v>
      </c>
      <c r="B269" t="s">
        <v>1467</v>
      </c>
      <c r="C269">
        <v>2025</v>
      </c>
      <c r="D269">
        <v>9</v>
      </c>
      <c r="E269" t="str">
        <f t="shared" si="4"/>
        <v>SET</v>
      </c>
      <c r="F269">
        <v>26</v>
      </c>
      <c r="G269" s="87">
        <v>4.5033645147000003</v>
      </c>
    </row>
    <row r="270" spans="1:7">
      <c r="A270">
        <v>272</v>
      </c>
      <c r="B270" t="s">
        <v>480</v>
      </c>
      <c r="C270">
        <v>2025</v>
      </c>
      <c r="D270">
        <v>9</v>
      </c>
      <c r="E270" t="str">
        <f t="shared" si="4"/>
        <v>SET</v>
      </c>
      <c r="F270">
        <v>26</v>
      </c>
      <c r="G270" s="87">
        <v>1.8795308885999999</v>
      </c>
    </row>
    <row r="271" spans="1:7">
      <c r="A271">
        <v>273</v>
      </c>
      <c r="B271" t="s">
        <v>1469</v>
      </c>
      <c r="C271">
        <v>2025</v>
      </c>
      <c r="D271">
        <v>9</v>
      </c>
      <c r="E271" t="str">
        <f t="shared" si="4"/>
        <v>SET</v>
      </c>
      <c r="F271">
        <v>26</v>
      </c>
      <c r="G271" s="87">
        <v>3.9504322643999998</v>
      </c>
    </row>
    <row r="272" spans="1:7">
      <c r="A272">
        <v>274</v>
      </c>
      <c r="B272" t="s">
        <v>1473</v>
      </c>
      <c r="C272">
        <v>2025</v>
      </c>
      <c r="D272">
        <v>9</v>
      </c>
      <c r="E272" t="str">
        <f t="shared" si="4"/>
        <v>SET</v>
      </c>
      <c r="F272">
        <v>26</v>
      </c>
      <c r="G272" s="87">
        <v>2.8777548318999999</v>
      </c>
    </row>
    <row r="273" spans="1:7">
      <c r="A273">
        <v>275</v>
      </c>
      <c r="B273" t="s">
        <v>1469</v>
      </c>
      <c r="C273">
        <v>2025</v>
      </c>
      <c r="D273">
        <v>9</v>
      </c>
      <c r="E273" t="str">
        <f t="shared" si="4"/>
        <v>SET</v>
      </c>
      <c r="F273">
        <v>26</v>
      </c>
      <c r="G273" s="87">
        <v>0.25512141999999999</v>
      </c>
    </row>
    <row r="274" spans="1:7">
      <c r="A274">
        <v>276</v>
      </c>
      <c r="B274" t="s">
        <v>480</v>
      </c>
      <c r="C274">
        <v>2025</v>
      </c>
      <c r="D274">
        <v>9</v>
      </c>
      <c r="E274" t="str">
        <f t="shared" si="4"/>
        <v>SET</v>
      </c>
      <c r="F274">
        <v>26</v>
      </c>
      <c r="G274" s="87">
        <v>0.46016853829999999</v>
      </c>
    </row>
    <row r="275" spans="1:7">
      <c r="A275">
        <v>277</v>
      </c>
      <c r="B275" t="s">
        <v>1472</v>
      </c>
      <c r="C275">
        <v>2025</v>
      </c>
      <c r="D275">
        <v>9</v>
      </c>
      <c r="E275" t="str">
        <f t="shared" si="4"/>
        <v>SET</v>
      </c>
      <c r="F275">
        <v>26</v>
      </c>
      <c r="G275" s="87">
        <v>0.26742582110000002</v>
      </c>
    </row>
    <row r="276" spans="1:7">
      <c r="A276">
        <v>278</v>
      </c>
      <c r="B276" t="s">
        <v>480</v>
      </c>
      <c r="C276">
        <v>2025</v>
      </c>
      <c r="D276">
        <v>9</v>
      </c>
      <c r="E276" t="str">
        <f t="shared" si="4"/>
        <v>SET</v>
      </c>
      <c r="F276">
        <v>26</v>
      </c>
      <c r="G276" s="87">
        <v>0.31507025529999999</v>
      </c>
    </row>
    <row r="277" spans="1:7">
      <c r="A277">
        <v>279</v>
      </c>
      <c r="B277" t="s">
        <v>480</v>
      </c>
      <c r="C277">
        <v>2025</v>
      </c>
      <c r="D277">
        <v>9</v>
      </c>
      <c r="E277" t="str">
        <f t="shared" si="4"/>
        <v>SET</v>
      </c>
      <c r="F277">
        <v>26</v>
      </c>
      <c r="G277" s="87">
        <v>0.46692977969999999</v>
      </c>
    </row>
    <row r="278" spans="1:7">
      <c r="A278">
        <v>280</v>
      </c>
      <c r="B278" t="s">
        <v>480</v>
      </c>
      <c r="C278">
        <v>2025</v>
      </c>
      <c r="D278">
        <v>9</v>
      </c>
      <c r="E278" t="str">
        <f t="shared" si="4"/>
        <v>SET</v>
      </c>
      <c r="F278">
        <v>26</v>
      </c>
      <c r="G278" s="87">
        <v>0.60689665579999996</v>
      </c>
    </row>
    <row r="279" spans="1:7">
      <c r="A279">
        <v>281</v>
      </c>
      <c r="B279" t="s">
        <v>480</v>
      </c>
      <c r="C279">
        <v>2025</v>
      </c>
      <c r="D279">
        <v>9</v>
      </c>
      <c r="E279" t="str">
        <f t="shared" si="4"/>
        <v>SET</v>
      </c>
      <c r="F279">
        <v>29</v>
      </c>
      <c r="G279" s="87">
        <v>3.3090022618999999</v>
      </c>
    </row>
    <row r="280" spans="1:7">
      <c r="A280">
        <v>282</v>
      </c>
      <c r="B280" t="s">
        <v>1473</v>
      </c>
      <c r="C280">
        <v>2025</v>
      </c>
      <c r="D280">
        <v>9</v>
      </c>
      <c r="E280" t="str">
        <f t="shared" si="4"/>
        <v>SET</v>
      </c>
      <c r="F280">
        <v>29</v>
      </c>
      <c r="G280" s="87">
        <v>0.21345084689999999</v>
      </c>
    </row>
    <row r="281" spans="1:7">
      <c r="A281">
        <v>283</v>
      </c>
      <c r="B281" t="s">
        <v>1466</v>
      </c>
      <c r="C281">
        <v>2025</v>
      </c>
      <c r="D281">
        <v>9</v>
      </c>
      <c r="E281" t="str">
        <f t="shared" si="4"/>
        <v>SET</v>
      </c>
      <c r="F281">
        <v>29</v>
      </c>
      <c r="G281" s="87">
        <v>5.3531672652999998</v>
      </c>
    </row>
    <row r="282" spans="1:7">
      <c r="A282">
        <v>284</v>
      </c>
      <c r="B282" t="s">
        <v>1473</v>
      </c>
      <c r="C282">
        <v>2025</v>
      </c>
      <c r="D282">
        <v>9</v>
      </c>
      <c r="E282" t="str">
        <f t="shared" si="4"/>
        <v>SET</v>
      </c>
      <c r="F282">
        <v>29</v>
      </c>
      <c r="G282" s="87">
        <v>0.44819365690000001</v>
      </c>
    </row>
    <row r="283" spans="1:7">
      <c r="A283">
        <v>285</v>
      </c>
      <c r="B283" t="s">
        <v>1467</v>
      </c>
      <c r="C283">
        <v>2025</v>
      </c>
      <c r="D283">
        <v>9</v>
      </c>
      <c r="E283" t="str">
        <f t="shared" si="4"/>
        <v>SET</v>
      </c>
      <c r="F283">
        <v>29</v>
      </c>
      <c r="G283" s="87">
        <v>3.5844998489000002</v>
      </c>
    </row>
    <row r="284" spans="1:7">
      <c r="A284">
        <v>286</v>
      </c>
      <c r="B284" t="s">
        <v>1470</v>
      </c>
      <c r="C284">
        <v>2025</v>
      </c>
      <c r="D284">
        <v>9</v>
      </c>
      <c r="E284" t="str">
        <f t="shared" si="4"/>
        <v>SET</v>
      </c>
      <c r="F284">
        <v>29</v>
      </c>
      <c r="G284" s="87">
        <v>9.6228269353000009</v>
      </c>
    </row>
    <row r="285" spans="1:7">
      <c r="A285">
        <v>287</v>
      </c>
      <c r="B285" t="s">
        <v>480</v>
      </c>
      <c r="C285">
        <v>2025</v>
      </c>
      <c r="D285">
        <v>9</v>
      </c>
      <c r="E285" t="str">
        <f t="shared" si="4"/>
        <v>SET</v>
      </c>
      <c r="F285">
        <v>29</v>
      </c>
      <c r="G285" s="87">
        <v>1.6646775664</v>
      </c>
    </row>
    <row r="286" spans="1:7">
      <c r="A286">
        <v>288</v>
      </c>
      <c r="B286" t="s">
        <v>1468</v>
      </c>
      <c r="C286">
        <v>2025</v>
      </c>
      <c r="D286">
        <v>9</v>
      </c>
      <c r="E286" t="str">
        <f t="shared" si="4"/>
        <v>SET</v>
      </c>
      <c r="F286">
        <v>29</v>
      </c>
      <c r="G286" s="87">
        <v>1.0103728944000001</v>
      </c>
    </row>
    <row r="287" spans="1:7">
      <c r="A287">
        <v>289</v>
      </c>
      <c r="B287" t="s">
        <v>1473</v>
      </c>
      <c r="C287">
        <v>2025</v>
      </c>
      <c r="D287">
        <v>9</v>
      </c>
      <c r="E287" t="str">
        <f t="shared" si="4"/>
        <v>SET</v>
      </c>
      <c r="F287">
        <v>29</v>
      </c>
      <c r="G287" s="87">
        <v>0.1246638164</v>
      </c>
    </row>
    <row r="288" spans="1:7">
      <c r="A288">
        <v>290</v>
      </c>
      <c r="B288" t="s">
        <v>1473</v>
      </c>
      <c r="C288">
        <v>2025</v>
      </c>
      <c r="D288">
        <v>9</v>
      </c>
      <c r="E288" t="str">
        <f t="shared" si="4"/>
        <v>SET</v>
      </c>
      <c r="F288">
        <v>29</v>
      </c>
      <c r="G288" s="87">
        <v>0.74094451360000002</v>
      </c>
    </row>
    <row r="289" spans="1:7">
      <c r="A289">
        <v>291</v>
      </c>
      <c r="B289" t="s">
        <v>1471</v>
      </c>
      <c r="C289">
        <v>2025</v>
      </c>
      <c r="D289">
        <v>9</v>
      </c>
      <c r="E289" t="str">
        <f t="shared" si="4"/>
        <v>SET</v>
      </c>
      <c r="F289">
        <v>29</v>
      </c>
      <c r="G289" s="87">
        <v>1.6570036080999999</v>
      </c>
    </row>
    <row r="290" spans="1:7">
      <c r="A290">
        <v>292</v>
      </c>
      <c r="B290" t="s">
        <v>1473</v>
      </c>
      <c r="C290">
        <v>2025</v>
      </c>
      <c r="D290">
        <v>9</v>
      </c>
      <c r="E290" t="str">
        <f t="shared" si="4"/>
        <v>SET</v>
      </c>
      <c r="F290">
        <v>29</v>
      </c>
      <c r="G290" s="87">
        <v>0.69242788190000004</v>
      </c>
    </row>
    <row r="291" spans="1:7">
      <c r="A291">
        <v>293</v>
      </c>
      <c r="B291" t="s">
        <v>1472</v>
      </c>
      <c r="C291">
        <v>2025</v>
      </c>
      <c r="D291">
        <v>9</v>
      </c>
      <c r="E291" t="str">
        <f t="shared" si="4"/>
        <v>SET</v>
      </c>
      <c r="F291">
        <v>29</v>
      </c>
      <c r="G291" s="87">
        <v>0.2084603481</v>
      </c>
    </row>
    <row r="292" spans="1:7">
      <c r="A292">
        <v>294</v>
      </c>
      <c r="B292" t="s">
        <v>480</v>
      </c>
      <c r="C292">
        <v>2025</v>
      </c>
      <c r="D292">
        <v>9</v>
      </c>
      <c r="E292" t="str">
        <f t="shared" si="4"/>
        <v>SET</v>
      </c>
      <c r="F292">
        <v>29</v>
      </c>
      <c r="G292" s="87">
        <v>0.40568531940000002</v>
      </c>
    </row>
    <row r="293" spans="1:7">
      <c r="A293">
        <v>295</v>
      </c>
      <c r="B293" t="s">
        <v>1467</v>
      </c>
      <c r="C293">
        <v>2025</v>
      </c>
      <c r="D293">
        <v>9</v>
      </c>
      <c r="E293" t="str">
        <f t="shared" si="4"/>
        <v>SET</v>
      </c>
      <c r="F293">
        <v>29</v>
      </c>
      <c r="G293" s="87">
        <v>4.8153154360999997</v>
      </c>
    </row>
    <row r="294" spans="1:7">
      <c r="A294">
        <v>296</v>
      </c>
      <c r="B294" t="s">
        <v>1466</v>
      </c>
      <c r="C294">
        <v>2025</v>
      </c>
      <c r="D294">
        <v>9</v>
      </c>
      <c r="E294" t="str">
        <f t="shared" si="4"/>
        <v>SET</v>
      </c>
      <c r="F294">
        <v>29</v>
      </c>
      <c r="G294" s="87">
        <v>4.7510925360999998</v>
      </c>
    </row>
    <row r="295" spans="1:7">
      <c r="A295">
        <v>297</v>
      </c>
      <c r="B295" t="s">
        <v>1467</v>
      </c>
      <c r="C295">
        <v>2025</v>
      </c>
      <c r="D295">
        <v>9</v>
      </c>
      <c r="E295" t="str">
        <f t="shared" si="4"/>
        <v>SET</v>
      </c>
      <c r="F295">
        <v>29</v>
      </c>
      <c r="G295" s="87">
        <v>4.6549143889</v>
      </c>
    </row>
    <row r="296" spans="1:7">
      <c r="A296">
        <v>298</v>
      </c>
      <c r="B296" t="s">
        <v>480</v>
      </c>
      <c r="C296">
        <v>2025</v>
      </c>
      <c r="D296">
        <v>9</v>
      </c>
      <c r="E296" t="str">
        <f t="shared" si="4"/>
        <v>SET</v>
      </c>
      <c r="F296">
        <v>29</v>
      </c>
      <c r="G296" s="87">
        <v>1.0784149397</v>
      </c>
    </row>
    <row r="297" spans="1:7">
      <c r="A297">
        <v>299</v>
      </c>
      <c r="B297" t="s">
        <v>1473</v>
      </c>
      <c r="C297">
        <v>2025</v>
      </c>
      <c r="D297">
        <v>9</v>
      </c>
      <c r="E297" t="str">
        <f t="shared" si="4"/>
        <v>SET</v>
      </c>
      <c r="F297">
        <v>29</v>
      </c>
      <c r="G297" s="87">
        <v>4.4852885858000002</v>
      </c>
    </row>
    <row r="298" spans="1:7">
      <c r="A298">
        <v>300</v>
      </c>
      <c r="B298" t="s">
        <v>1473</v>
      </c>
      <c r="C298">
        <v>2025</v>
      </c>
      <c r="D298">
        <v>9</v>
      </c>
      <c r="E298" t="str">
        <f t="shared" si="4"/>
        <v>SET</v>
      </c>
      <c r="F298">
        <v>29</v>
      </c>
      <c r="G298" s="87">
        <v>0.22484347060000001</v>
      </c>
    </row>
    <row r="299" spans="1:7">
      <c r="A299">
        <v>301</v>
      </c>
      <c r="B299" t="s">
        <v>1472</v>
      </c>
      <c r="C299">
        <v>2025</v>
      </c>
      <c r="D299">
        <v>9</v>
      </c>
      <c r="E299" t="str">
        <f t="shared" si="4"/>
        <v>SET</v>
      </c>
      <c r="F299">
        <v>29</v>
      </c>
      <c r="G299" s="87">
        <v>0.1188553858</v>
      </c>
    </row>
    <row r="300" spans="1:7">
      <c r="A300">
        <v>302</v>
      </c>
      <c r="B300" t="s">
        <v>480</v>
      </c>
      <c r="C300">
        <v>2025</v>
      </c>
      <c r="D300">
        <v>9</v>
      </c>
      <c r="E300" t="str">
        <f t="shared" si="4"/>
        <v>SET</v>
      </c>
      <c r="F300">
        <v>29</v>
      </c>
      <c r="G300" s="87">
        <v>1.4644747883</v>
      </c>
    </row>
    <row r="301" spans="1:7">
      <c r="A301">
        <v>303</v>
      </c>
      <c r="B301" t="s">
        <v>1473</v>
      </c>
      <c r="C301">
        <v>2025</v>
      </c>
      <c r="D301">
        <v>9</v>
      </c>
      <c r="E301" t="str">
        <f t="shared" si="4"/>
        <v>SET</v>
      </c>
      <c r="F301">
        <v>29</v>
      </c>
      <c r="G301" s="87">
        <v>0.11523451999999999</v>
      </c>
    </row>
    <row r="302" spans="1:7">
      <c r="A302">
        <v>304</v>
      </c>
      <c r="B302" t="s">
        <v>480</v>
      </c>
      <c r="C302">
        <v>2025</v>
      </c>
      <c r="D302">
        <v>9</v>
      </c>
      <c r="E302" t="str">
        <f t="shared" si="4"/>
        <v>SET</v>
      </c>
      <c r="F302">
        <v>29</v>
      </c>
      <c r="G302" s="87">
        <v>1.7782678881</v>
      </c>
    </row>
    <row r="303" spans="1:7">
      <c r="A303">
        <v>305</v>
      </c>
      <c r="B303" t="s">
        <v>1466</v>
      </c>
      <c r="C303">
        <v>2025</v>
      </c>
      <c r="D303">
        <v>9</v>
      </c>
      <c r="E303" t="str">
        <f t="shared" si="4"/>
        <v>SET</v>
      </c>
      <c r="F303">
        <v>30</v>
      </c>
      <c r="G303" s="87">
        <v>3.9099249336000002</v>
      </c>
    </row>
    <row r="304" spans="1:7">
      <c r="A304">
        <v>306</v>
      </c>
      <c r="B304" t="s">
        <v>1470</v>
      </c>
      <c r="C304">
        <v>2025</v>
      </c>
      <c r="D304">
        <v>9</v>
      </c>
      <c r="E304" t="str">
        <f t="shared" si="4"/>
        <v>SET</v>
      </c>
      <c r="F304">
        <v>30</v>
      </c>
      <c r="G304" s="87">
        <v>10.127174590599999</v>
      </c>
    </row>
    <row r="305" spans="1:7">
      <c r="A305">
        <v>307</v>
      </c>
      <c r="B305" t="s">
        <v>480</v>
      </c>
      <c r="C305">
        <v>2025</v>
      </c>
      <c r="D305">
        <v>9</v>
      </c>
      <c r="E305" t="str">
        <f t="shared" si="4"/>
        <v>SET</v>
      </c>
      <c r="F305">
        <v>30</v>
      </c>
      <c r="G305" s="87">
        <v>0.4634038633</v>
      </c>
    </row>
    <row r="306" spans="1:7">
      <c r="A306">
        <v>308</v>
      </c>
      <c r="B306" t="s">
        <v>1467</v>
      </c>
      <c r="C306">
        <v>2025</v>
      </c>
      <c r="D306">
        <v>9</v>
      </c>
      <c r="E306" t="str">
        <f t="shared" si="4"/>
        <v>SET</v>
      </c>
      <c r="F306">
        <v>30</v>
      </c>
      <c r="G306" s="87">
        <v>3.6652170811000002</v>
      </c>
    </row>
    <row r="307" spans="1:7">
      <c r="A307">
        <v>309</v>
      </c>
      <c r="B307" t="s">
        <v>1473</v>
      </c>
      <c r="C307">
        <v>2025</v>
      </c>
      <c r="D307">
        <v>9</v>
      </c>
      <c r="E307" t="str">
        <f t="shared" si="4"/>
        <v>SET</v>
      </c>
      <c r="F307">
        <v>30</v>
      </c>
      <c r="G307" s="87">
        <v>6.0039428139000002</v>
      </c>
    </row>
    <row r="308" spans="1:7">
      <c r="A308">
        <v>310</v>
      </c>
      <c r="B308" t="s">
        <v>1473</v>
      </c>
      <c r="C308">
        <v>2025</v>
      </c>
      <c r="D308">
        <v>9</v>
      </c>
      <c r="E308" t="str">
        <f t="shared" si="4"/>
        <v>SET</v>
      </c>
      <c r="F308">
        <v>30</v>
      </c>
      <c r="G308" s="87">
        <v>0.32485401330000002</v>
      </c>
    </row>
    <row r="309" spans="1:7">
      <c r="A309">
        <v>311</v>
      </c>
      <c r="B309" t="s">
        <v>1468</v>
      </c>
      <c r="C309">
        <v>2025</v>
      </c>
      <c r="D309">
        <v>9</v>
      </c>
      <c r="E309" t="str">
        <f t="shared" si="4"/>
        <v>SET</v>
      </c>
      <c r="F309">
        <v>30</v>
      </c>
      <c r="G309" s="87">
        <v>2.6407385836000001</v>
      </c>
    </row>
    <row r="310" spans="1:7">
      <c r="A310">
        <v>312</v>
      </c>
      <c r="B310" t="s">
        <v>480</v>
      </c>
      <c r="C310">
        <v>2025</v>
      </c>
      <c r="D310">
        <v>9</v>
      </c>
      <c r="E310" t="str">
        <f t="shared" si="4"/>
        <v>SET</v>
      </c>
      <c r="F310">
        <v>30</v>
      </c>
      <c r="G310" s="87">
        <v>0.18579992670000001</v>
      </c>
    </row>
    <row r="311" spans="1:7">
      <c r="A311">
        <v>313</v>
      </c>
      <c r="B311" t="s">
        <v>480</v>
      </c>
      <c r="C311">
        <v>2025</v>
      </c>
      <c r="D311">
        <v>9</v>
      </c>
      <c r="E311" t="str">
        <f t="shared" si="4"/>
        <v>SET</v>
      </c>
      <c r="F311">
        <v>30</v>
      </c>
      <c r="G311" s="87">
        <v>0.71116769749999997</v>
      </c>
    </row>
    <row r="312" spans="1:7">
      <c r="A312">
        <v>314</v>
      </c>
      <c r="B312" t="s">
        <v>1473</v>
      </c>
      <c r="C312">
        <v>2025</v>
      </c>
      <c r="D312">
        <v>9</v>
      </c>
      <c r="E312" t="str">
        <f t="shared" si="4"/>
        <v>SET</v>
      </c>
      <c r="F312">
        <v>30</v>
      </c>
      <c r="G312" s="87">
        <v>0.28346275609999999</v>
      </c>
    </row>
    <row r="313" spans="1:7">
      <c r="A313">
        <v>315</v>
      </c>
      <c r="B313" t="s">
        <v>480</v>
      </c>
      <c r="C313">
        <v>2025</v>
      </c>
      <c r="D313">
        <v>9</v>
      </c>
      <c r="E313" t="str">
        <f t="shared" si="4"/>
        <v>SET</v>
      </c>
      <c r="F313">
        <v>30</v>
      </c>
      <c r="G313" s="87">
        <v>1.8696180824999999</v>
      </c>
    </row>
    <row r="314" spans="1:7">
      <c r="A314">
        <v>316</v>
      </c>
      <c r="B314" t="s">
        <v>1469</v>
      </c>
      <c r="C314">
        <v>2025</v>
      </c>
      <c r="D314">
        <v>9</v>
      </c>
      <c r="E314" t="str">
        <f t="shared" si="4"/>
        <v>SET</v>
      </c>
      <c r="F314">
        <v>30</v>
      </c>
      <c r="G314" s="87">
        <v>1.3034015135999999</v>
      </c>
    </row>
    <row r="315" spans="1:7">
      <c r="A315">
        <v>317</v>
      </c>
      <c r="B315" t="s">
        <v>1466</v>
      </c>
      <c r="C315">
        <v>2025</v>
      </c>
      <c r="D315">
        <v>9</v>
      </c>
      <c r="E315" t="str">
        <f t="shared" si="4"/>
        <v>SET</v>
      </c>
      <c r="F315">
        <v>30</v>
      </c>
      <c r="G315" s="87">
        <v>19.218329849700002</v>
      </c>
    </row>
    <row r="316" spans="1:7">
      <c r="A316">
        <v>318</v>
      </c>
      <c r="B316" t="s">
        <v>1467</v>
      </c>
      <c r="C316">
        <v>2025</v>
      </c>
      <c r="D316">
        <v>9</v>
      </c>
      <c r="E316" t="str">
        <f t="shared" si="4"/>
        <v>SET</v>
      </c>
      <c r="F316">
        <v>30</v>
      </c>
      <c r="G316" s="87">
        <v>0.58607155639999997</v>
      </c>
    </row>
    <row r="317" spans="1:7">
      <c r="A317">
        <v>319</v>
      </c>
      <c r="B317" t="s">
        <v>480</v>
      </c>
      <c r="C317">
        <v>2025</v>
      </c>
      <c r="D317">
        <v>9</v>
      </c>
      <c r="E317" t="str">
        <f t="shared" si="4"/>
        <v>SET</v>
      </c>
      <c r="F317">
        <v>30</v>
      </c>
      <c r="G317" s="87">
        <v>0.50162749529999995</v>
      </c>
    </row>
    <row r="318" spans="1:7">
      <c r="A318">
        <v>320</v>
      </c>
      <c r="B318" t="s">
        <v>1468</v>
      </c>
      <c r="C318">
        <v>2025</v>
      </c>
      <c r="D318">
        <v>9</v>
      </c>
      <c r="E318" t="str">
        <f t="shared" si="4"/>
        <v>SET</v>
      </c>
      <c r="F318">
        <v>30</v>
      </c>
      <c r="G318" s="87">
        <v>0.3191590386</v>
      </c>
    </row>
    <row r="319" spans="1:7">
      <c r="A319">
        <v>321</v>
      </c>
      <c r="B319" t="s">
        <v>1469</v>
      </c>
      <c r="C319">
        <v>2025</v>
      </c>
      <c r="D319">
        <v>9</v>
      </c>
      <c r="E319" t="str">
        <f t="shared" si="4"/>
        <v>SET</v>
      </c>
      <c r="F319">
        <v>30</v>
      </c>
      <c r="G319" s="87">
        <v>1.3601106158</v>
      </c>
    </row>
    <row r="320" spans="1:7">
      <c r="A320">
        <v>322</v>
      </c>
      <c r="B320" t="s">
        <v>480</v>
      </c>
      <c r="C320">
        <v>2025</v>
      </c>
      <c r="D320">
        <v>9</v>
      </c>
      <c r="E320" t="str">
        <f t="shared" si="4"/>
        <v>SET</v>
      </c>
      <c r="F320">
        <v>30</v>
      </c>
      <c r="G320" s="87">
        <v>0.1456100011</v>
      </c>
    </row>
    <row r="321" spans="1:7">
      <c r="A321">
        <v>323</v>
      </c>
      <c r="B321" t="s">
        <v>1472</v>
      </c>
      <c r="C321">
        <v>2025</v>
      </c>
      <c r="D321">
        <v>9</v>
      </c>
      <c r="E321" t="str">
        <f t="shared" si="4"/>
        <v>SET</v>
      </c>
      <c r="F321">
        <v>30</v>
      </c>
      <c r="G321" s="87">
        <v>0.57031608330000005</v>
      </c>
    </row>
    <row r="322" spans="1:7">
      <c r="A322">
        <v>324</v>
      </c>
      <c r="B322" t="s">
        <v>1469</v>
      </c>
      <c r="C322">
        <v>2025</v>
      </c>
      <c r="D322">
        <v>9</v>
      </c>
      <c r="E322" t="str">
        <f t="shared" si="4"/>
        <v>SET</v>
      </c>
      <c r="F322">
        <v>30</v>
      </c>
      <c r="G322" s="87">
        <v>1.4875014200000001</v>
      </c>
    </row>
    <row r="323" spans="1:7">
      <c r="A323">
        <v>325</v>
      </c>
      <c r="B323" t="s">
        <v>480</v>
      </c>
      <c r="C323">
        <v>2025</v>
      </c>
      <c r="D323">
        <v>9</v>
      </c>
      <c r="E323" t="str">
        <f t="shared" ref="E323:E386" si="5">UPPER(TEXT(DATE(2000, D323, 1), "MMM"))</f>
        <v>SET</v>
      </c>
      <c r="F323">
        <v>30</v>
      </c>
      <c r="G323" s="87">
        <v>0.21264485189999999</v>
      </c>
    </row>
    <row r="324" spans="1:7">
      <c r="A324">
        <v>326</v>
      </c>
      <c r="B324" t="s">
        <v>1472</v>
      </c>
      <c r="C324">
        <v>2025</v>
      </c>
      <c r="D324">
        <v>9</v>
      </c>
      <c r="E324" t="str">
        <f t="shared" si="5"/>
        <v>SET</v>
      </c>
      <c r="F324">
        <v>30</v>
      </c>
      <c r="G324" s="87">
        <v>0.68288932749999998</v>
      </c>
    </row>
    <row r="325" spans="1:7">
      <c r="A325">
        <v>327</v>
      </c>
      <c r="B325" t="s">
        <v>1467</v>
      </c>
      <c r="C325">
        <v>2025</v>
      </c>
      <c r="D325">
        <v>9</v>
      </c>
      <c r="E325" t="str">
        <f t="shared" si="5"/>
        <v>SET</v>
      </c>
      <c r="F325">
        <v>30</v>
      </c>
      <c r="G325" s="87">
        <v>2.7381790528000001</v>
      </c>
    </row>
    <row r="326" spans="1:7">
      <c r="A326">
        <v>328</v>
      </c>
      <c r="B326" t="s">
        <v>480</v>
      </c>
      <c r="C326">
        <v>2025</v>
      </c>
      <c r="D326">
        <v>9</v>
      </c>
      <c r="E326" t="str">
        <f t="shared" si="5"/>
        <v>SET</v>
      </c>
      <c r="F326">
        <v>30</v>
      </c>
      <c r="G326" s="87">
        <v>1.4302622864000001</v>
      </c>
    </row>
    <row r="327" spans="1:7">
      <c r="A327">
        <v>329</v>
      </c>
      <c r="B327" t="s">
        <v>1469</v>
      </c>
      <c r="C327">
        <v>2025</v>
      </c>
      <c r="D327">
        <v>9</v>
      </c>
      <c r="E327" t="str">
        <f t="shared" si="5"/>
        <v>SET</v>
      </c>
      <c r="F327">
        <v>30</v>
      </c>
      <c r="G327" s="87">
        <v>1.3741332185999999</v>
      </c>
    </row>
    <row r="328" spans="1:7">
      <c r="A328">
        <v>330</v>
      </c>
      <c r="B328" t="s">
        <v>1473</v>
      </c>
      <c r="C328">
        <v>2025</v>
      </c>
      <c r="D328">
        <v>9</v>
      </c>
      <c r="E328" t="str">
        <f t="shared" si="5"/>
        <v>SET</v>
      </c>
      <c r="F328">
        <v>30</v>
      </c>
      <c r="G328" s="87">
        <v>5.1284410000000002E-2</v>
      </c>
    </row>
    <row r="329" spans="1:7">
      <c r="A329">
        <v>331</v>
      </c>
      <c r="B329" t="s">
        <v>480</v>
      </c>
      <c r="C329">
        <v>2025</v>
      </c>
      <c r="D329">
        <v>9</v>
      </c>
      <c r="E329" t="str">
        <f t="shared" si="5"/>
        <v>SET</v>
      </c>
      <c r="F329">
        <v>30</v>
      </c>
      <c r="G329" s="87">
        <v>0.59459017250000001</v>
      </c>
    </row>
    <row r="330" spans="1:7">
      <c r="A330">
        <v>332</v>
      </c>
      <c r="B330" t="s">
        <v>1469</v>
      </c>
      <c r="C330">
        <v>2025</v>
      </c>
      <c r="D330">
        <v>10</v>
      </c>
      <c r="E330" t="str">
        <f t="shared" si="5"/>
        <v>OUT</v>
      </c>
      <c r="F330">
        <v>1</v>
      </c>
      <c r="G330" s="87">
        <v>0.36789895189999999</v>
      </c>
    </row>
    <row r="331" spans="1:7">
      <c r="A331">
        <v>333</v>
      </c>
      <c r="B331" t="s">
        <v>1467</v>
      </c>
      <c r="C331">
        <v>2025</v>
      </c>
      <c r="D331">
        <v>10</v>
      </c>
      <c r="E331" t="str">
        <f t="shared" si="5"/>
        <v>OUT</v>
      </c>
      <c r="F331">
        <v>1</v>
      </c>
      <c r="G331" s="87">
        <v>1.4358869603</v>
      </c>
    </row>
    <row r="332" spans="1:7">
      <c r="A332">
        <v>334</v>
      </c>
      <c r="B332" t="s">
        <v>480</v>
      </c>
      <c r="C332">
        <v>2025</v>
      </c>
      <c r="D332">
        <v>10</v>
      </c>
      <c r="E332" t="str">
        <f t="shared" si="5"/>
        <v>OUT</v>
      </c>
      <c r="F332">
        <v>1</v>
      </c>
      <c r="G332" s="87">
        <v>2.3666637391999998</v>
      </c>
    </row>
    <row r="333" spans="1:7">
      <c r="A333">
        <v>335</v>
      </c>
      <c r="B333" t="s">
        <v>1473</v>
      </c>
      <c r="C333">
        <v>2025</v>
      </c>
      <c r="D333">
        <v>10</v>
      </c>
      <c r="E333" t="str">
        <f t="shared" si="5"/>
        <v>OUT</v>
      </c>
      <c r="F333">
        <v>1</v>
      </c>
      <c r="G333" s="87">
        <v>0.15608018970000001</v>
      </c>
    </row>
    <row r="334" spans="1:7">
      <c r="A334">
        <v>336</v>
      </c>
      <c r="B334" t="s">
        <v>1473</v>
      </c>
      <c r="C334">
        <v>2025</v>
      </c>
      <c r="D334">
        <v>10</v>
      </c>
      <c r="E334" t="str">
        <f t="shared" si="5"/>
        <v>OUT</v>
      </c>
      <c r="F334">
        <v>1</v>
      </c>
      <c r="G334" s="87">
        <v>3.3046843386</v>
      </c>
    </row>
    <row r="335" spans="1:7">
      <c r="A335">
        <v>337</v>
      </c>
      <c r="B335" t="s">
        <v>1466</v>
      </c>
      <c r="C335">
        <v>2025</v>
      </c>
      <c r="D335">
        <v>10</v>
      </c>
      <c r="E335" t="str">
        <f t="shared" si="5"/>
        <v>OUT</v>
      </c>
      <c r="F335">
        <v>1</v>
      </c>
      <c r="G335" s="87">
        <v>6.1539493752999999</v>
      </c>
    </row>
    <row r="336" spans="1:7">
      <c r="A336">
        <v>338</v>
      </c>
      <c r="B336" t="s">
        <v>1467</v>
      </c>
      <c r="C336">
        <v>2025</v>
      </c>
      <c r="D336">
        <v>10</v>
      </c>
      <c r="E336" t="str">
        <f t="shared" si="5"/>
        <v>OUT</v>
      </c>
      <c r="F336">
        <v>1</v>
      </c>
      <c r="G336" s="87">
        <v>1.7478645042000001</v>
      </c>
    </row>
    <row r="337" spans="1:7">
      <c r="A337">
        <v>339</v>
      </c>
      <c r="B337" t="s">
        <v>1470</v>
      </c>
      <c r="C337">
        <v>2025</v>
      </c>
      <c r="D337">
        <v>10</v>
      </c>
      <c r="E337" t="str">
        <f t="shared" si="5"/>
        <v>OUT</v>
      </c>
      <c r="F337">
        <v>1</v>
      </c>
      <c r="G337" s="87">
        <v>8.0772280000000003E-4</v>
      </c>
    </row>
    <row r="338" spans="1:7">
      <c r="A338">
        <v>340</v>
      </c>
      <c r="B338" t="s">
        <v>1470</v>
      </c>
      <c r="C338">
        <v>2025</v>
      </c>
      <c r="D338">
        <v>10</v>
      </c>
      <c r="E338" t="str">
        <f t="shared" si="5"/>
        <v>OUT</v>
      </c>
      <c r="F338">
        <v>1</v>
      </c>
      <c r="G338" s="87">
        <v>3.6227388322</v>
      </c>
    </row>
    <row r="339" spans="1:7">
      <c r="A339">
        <v>341</v>
      </c>
      <c r="B339" t="s">
        <v>1472</v>
      </c>
      <c r="C339">
        <v>2025</v>
      </c>
      <c r="D339">
        <v>10</v>
      </c>
      <c r="E339" t="str">
        <f t="shared" si="5"/>
        <v>OUT</v>
      </c>
      <c r="F339">
        <v>1</v>
      </c>
      <c r="G339" s="87">
        <v>0.12505055809999999</v>
      </c>
    </row>
    <row r="340" spans="1:7">
      <c r="A340">
        <v>342</v>
      </c>
      <c r="B340" t="s">
        <v>480</v>
      </c>
      <c r="C340">
        <v>2025</v>
      </c>
      <c r="D340">
        <v>10</v>
      </c>
      <c r="E340" t="str">
        <f t="shared" si="5"/>
        <v>OUT</v>
      </c>
      <c r="F340">
        <v>1</v>
      </c>
      <c r="G340" s="87">
        <v>2.7644535835999999</v>
      </c>
    </row>
    <row r="341" spans="1:7">
      <c r="A341">
        <v>343</v>
      </c>
      <c r="B341" t="s">
        <v>1467</v>
      </c>
      <c r="C341">
        <v>2025</v>
      </c>
      <c r="D341">
        <v>10</v>
      </c>
      <c r="E341" t="str">
        <f t="shared" si="5"/>
        <v>OUT</v>
      </c>
      <c r="F341">
        <v>1</v>
      </c>
      <c r="G341" s="87">
        <v>4.7133788361000004</v>
      </c>
    </row>
    <row r="342" spans="1:7">
      <c r="A342">
        <v>344</v>
      </c>
      <c r="B342" t="s">
        <v>1473</v>
      </c>
      <c r="C342">
        <v>2025</v>
      </c>
      <c r="D342">
        <v>10</v>
      </c>
      <c r="E342" t="str">
        <f t="shared" si="5"/>
        <v>OUT</v>
      </c>
      <c r="F342">
        <v>1</v>
      </c>
      <c r="G342" s="87">
        <v>18.609113902200001</v>
      </c>
    </row>
    <row r="343" spans="1:7">
      <c r="A343">
        <v>345</v>
      </c>
      <c r="B343" t="s">
        <v>1470</v>
      </c>
      <c r="C343">
        <v>2025</v>
      </c>
      <c r="D343">
        <v>10</v>
      </c>
      <c r="E343" t="str">
        <f t="shared" si="5"/>
        <v>OUT</v>
      </c>
      <c r="F343">
        <v>1</v>
      </c>
      <c r="G343" s="87">
        <v>3.8948248403000001</v>
      </c>
    </row>
    <row r="344" spans="1:7">
      <c r="A344">
        <v>346</v>
      </c>
      <c r="B344" t="s">
        <v>1467</v>
      </c>
      <c r="C344">
        <v>2025</v>
      </c>
      <c r="D344">
        <v>10</v>
      </c>
      <c r="E344" t="str">
        <f t="shared" si="5"/>
        <v>OUT</v>
      </c>
      <c r="F344">
        <v>1</v>
      </c>
      <c r="G344" s="87">
        <v>2.2446760867000002</v>
      </c>
    </row>
    <row r="345" spans="1:7">
      <c r="A345">
        <v>347</v>
      </c>
      <c r="B345" t="s">
        <v>480</v>
      </c>
      <c r="C345">
        <v>2025</v>
      </c>
      <c r="D345">
        <v>10</v>
      </c>
      <c r="E345" t="str">
        <f t="shared" si="5"/>
        <v>OUT</v>
      </c>
      <c r="F345">
        <v>1</v>
      </c>
      <c r="G345" s="87">
        <v>2.2064911577999999</v>
      </c>
    </row>
    <row r="346" spans="1:7">
      <c r="A346">
        <v>348</v>
      </c>
      <c r="B346" t="s">
        <v>480</v>
      </c>
      <c r="C346">
        <v>2025</v>
      </c>
      <c r="D346">
        <v>10</v>
      </c>
      <c r="E346" t="str">
        <f t="shared" si="5"/>
        <v>OUT</v>
      </c>
      <c r="F346">
        <v>2</v>
      </c>
      <c r="G346" s="87">
        <v>3.8875829872000001</v>
      </c>
    </row>
    <row r="347" spans="1:7">
      <c r="A347">
        <v>349</v>
      </c>
      <c r="B347" t="s">
        <v>1473</v>
      </c>
      <c r="C347">
        <v>2025</v>
      </c>
      <c r="D347">
        <v>10</v>
      </c>
      <c r="E347" t="str">
        <f t="shared" si="5"/>
        <v>OUT</v>
      </c>
      <c r="F347">
        <v>2</v>
      </c>
      <c r="G347" s="87">
        <v>1.1417901077999999</v>
      </c>
    </row>
    <row r="348" spans="1:7">
      <c r="A348">
        <v>350</v>
      </c>
      <c r="B348" t="s">
        <v>1467</v>
      </c>
      <c r="C348">
        <v>2025</v>
      </c>
      <c r="D348">
        <v>10</v>
      </c>
      <c r="E348" t="str">
        <f t="shared" si="5"/>
        <v>OUT</v>
      </c>
      <c r="F348">
        <v>2</v>
      </c>
      <c r="G348" s="87">
        <v>3.3309851172</v>
      </c>
    </row>
    <row r="349" spans="1:7">
      <c r="A349">
        <v>351</v>
      </c>
      <c r="B349" t="s">
        <v>1473</v>
      </c>
      <c r="C349">
        <v>2025</v>
      </c>
      <c r="D349">
        <v>10</v>
      </c>
      <c r="E349" t="str">
        <f t="shared" si="5"/>
        <v>OUT</v>
      </c>
      <c r="F349">
        <v>2</v>
      </c>
      <c r="G349" s="87">
        <v>3.6543475985999998</v>
      </c>
    </row>
    <row r="350" spans="1:7">
      <c r="A350">
        <v>352</v>
      </c>
      <c r="B350" t="s">
        <v>1469</v>
      </c>
      <c r="C350">
        <v>2025</v>
      </c>
      <c r="D350">
        <v>10</v>
      </c>
      <c r="E350" t="str">
        <f t="shared" si="5"/>
        <v>OUT</v>
      </c>
      <c r="F350">
        <v>2</v>
      </c>
      <c r="G350" s="87">
        <v>4.6665015586000003</v>
      </c>
    </row>
    <row r="351" spans="1:7">
      <c r="A351">
        <v>353</v>
      </c>
      <c r="B351" t="s">
        <v>1467</v>
      </c>
      <c r="C351">
        <v>2025</v>
      </c>
      <c r="D351">
        <v>10</v>
      </c>
      <c r="E351" t="str">
        <f t="shared" si="5"/>
        <v>OUT</v>
      </c>
      <c r="F351">
        <v>2</v>
      </c>
      <c r="G351" s="87">
        <v>4.4787773250000003</v>
      </c>
    </row>
    <row r="352" spans="1:7">
      <c r="A352">
        <v>354</v>
      </c>
      <c r="B352" t="s">
        <v>480</v>
      </c>
      <c r="C352">
        <v>2025</v>
      </c>
      <c r="D352">
        <v>10</v>
      </c>
      <c r="E352" t="str">
        <f t="shared" si="5"/>
        <v>OUT</v>
      </c>
      <c r="F352">
        <v>2</v>
      </c>
      <c r="G352" s="87">
        <v>4.4323654063999998</v>
      </c>
    </row>
    <row r="353" spans="1:7">
      <c r="A353">
        <v>355</v>
      </c>
      <c r="B353" t="s">
        <v>1473</v>
      </c>
      <c r="C353">
        <v>2025</v>
      </c>
      <c r="D353">
        <v>10</v>
      </c>
      <c r="E353" t="str">
        <f t="shared" si="5"/>
        <v>OUT</v>
      </c>
      <c r="F353">
        <v>3</v>
      </c>
      <c r="G353" s="87">
        <v>2.9677733683</v>
      </c>
    </row>
    <row r="354" spans="1:7">
      <c r="A354">
        <v>356</v>
      </c>
      <c r="B354" t="s">
        <v>1467</v>
      </c>
      <c r="C354">
        <v>2025</v>
      </c>
      <c r="D354">
        <v>10</v>
      </c>
      <c r="E354" t="str">
        <f t="shared" si="5"/>
        <v>OUT</v>
      </c>
      <c r="F354">
        <v>3</v>
      </c>
      <c r="G354" s="87">
        <v>0.39075070169999998</v>
      </c>
    </row>
    <row r="355" spans="1:7">
      <c r="A355">
        <v>357</v>
      </c>
      <c r="B355" t="s">
        <v>480</v>
      </c>
      <c r="C355">
        <v>2025</v>
      </c>
      <c r="D355">
        <v>10</v>
      </c>
      <c r="E355" t="str">
        <f t="shared" si="5"/>
        <v>OUT</v>
      </c>
      <c r="F355">
        <v>3</v>
      </c>
      <c r="G355" s="87">
        <v>3.5949829783</v>
      </c>
    </row>
    <row r="356" spans="1:7">
      <c r="A356">
        <v>358</v>
      </c>
      <c r="B356" t="s">
        <v>1467</v>
      </c>
      <c r="C356">
        <v>2025</v>
      </c>
      <c r="D356">
        <v>10</v>
      </c>
      <c r="E356" t="str">
        <f t="shared" si="5"/>
        <v>OUT</v>
      </c>
      <c r="F356">
        <v>3</v>
      </c>
      <c r="G356" s="87">
        <v>3.8016909141999999</v>
      </c>
    </row>
    <row r="357" spans="1:7">
      <c r="A357">
        <v>359</v>
      </c>
      <c r="B357" t="s">
        <v>1473</v>
      </c>
      <c r="C357">
        <v>2025</v>
      </c>
      <c r="D357">
        <v>10</v>
      </c>
      <c r="E357" t="str">
        <f t="shared" si="5"/>
        <v>OUT</v>
      </c>
      <c r="F357">
        <v>3</v>
      </c>
      <c r="G357" s="87">
        <v>2.3086646136</v>
      </c>
    </row>
    <row r="358" spans="1:7">
      <c r="A358">
        <v>360</v>
      </c>
      <c r="B358" t="s">
        <v>1469</v>
      </c>
      <c r="C358">
        <v>2025</v>
      </c>
      <c r="D358">
        <v>10</v>
      </c>
      <c r="E358" t="str">
        <f t="shared" si="5"/>
        <v>OUT</v>
      </c>
      <c r="F358">
        <v>3</v>
      </c>
      <c r="G358" s="87">
        <v>1.6106669825</v>
      </c>
    </row>
    <row r="359" spans="1:7">
      <c r="A359">
        <v>361</v>
      </c>
      <c r="B359" t="s">
        <v>1466</v>
      </c>
      <c r="C359">
        <v>2025</v>
      </c>
      <c r="D359">
        <v>10</v>
      </c>
      <c r="E359" t="str">
        <f t="shared" si="5"/>
        <v>OUT</v>
      </c>
      <c r="F359">
        <v>3</v>
      </c>
      <c r="G359" s="87">
        <v>2.2005044739000001</v>
      </c>
    </row>
    <row r="360" spans="1:7">
      <c r="A360">
        <v>362</v>
      </c>
      <c r="B360" t="s">
        <v>1469</v>
      </c>
      <c r="C360">
        <v>2025</v>
      </c>
      <c r="D360">
        <v>10</v>
      </c>
      <c r="E360" t="str">
        <f t="shared" si="5"/>
        <v>OUT</v>
      </c>
      <c r="F360">
        <v>3</v>
      </c>
      <c r="G360" s="87">
        <v>0.44961143469999998</v>
      </c>
    </row>
    <row r="361" spans="1:7">
      <c r="A361">
        <v>363</v>
      </c>
      <c r="B361" t="s">
        <v>1473</v>
      </c>
      <c r="C361">
        <v>2025</v>
      </c>
      <c r="D361">
        <v>10</v>
      </c>
      <c r="E361" t="str">
        <f t="shared" si="5"/>
        <v>OUT</v>
      </c>
      <c r="F361">
        <v>3</v>
      </c>
      <c r="G361" s="87">
        <v>1.0889889100000001</v>
      </c>
    </row>
    <row r="362" spans="1:7">
      <c r="A362">
        <v>364</v>
      </c>
      <c r="B362" t="s">
        <v>1467</v>
      </c>
      <c r="C362">
        <v>2025</v>
      </c>
      <c r="D362">
        <v>10</v>
      </c>
      <c r="E362" t="str">
        <f t="shared" si="5"/>
        <v>OUT</v>
      </c>
      <c r="F362">
        <v>3</v>
      </c>
      <c r="G362" s="87">
        <v>3.7957765325000001</v>
      </c>
    </row>
    <row r="363" spans="1:7">
      <c r="A363">
        <v>365</v>
      </c>
      <c r="B363" t="s">
        <v>1473</v>
      </c>
      <c r="C363">
        <v>2025</v>
      </c>
      <c r="D363">
        <v>10</v>
      </c>
      <c r="E363" t="str">
        <f t="shared" si="5"/>
        <v>OUT</v>
      </c>
      <c r="F363">
        <v>3</v>
      </c>
      <c r="G363" s="87">
        <v>7.3018724786</v>
      </c>
    </row>
    <row r="364" spans="1:7">
      <c r="A364">
        <v>366</v>
      </c>
      <c r="B364" t="s">
        <v>1473</v>
      </c>
      <c r="C364">
        <v>2025</v>
      </c>
      <c r="D364">
        <v>10</v>
      </c>
      <c r="E364" t="str">
        <f t="shared" si="5"/>
        <v>OUT</v>
      </c>
      <c r="F364">
        <v>3</v>
      </c>
      <c r="G364" s="87">
        <v>0.92099660559999996</v>
      </c>
    </row>
    <row r="365" spans="1:7">
      <c r="A365">
        <v>367</v>
      </c>
      <c r="B365" t="s">
        <v>1473</v>
      </c>
      <c r="C365">
        <v>2025</v>
      </c>
      <c r="D365">
        <v>10</v>
      </c>
      <c r="E365" t="str">
        <f t="shared" si="5"/>
        <v>OUT</v>
      </c>
      <c r="F365">
        <v>3</v>
      </c>
      <c r="G365" s="87">
        <v>6.4952216624999997</v>
      </c>
    </row>
    <row r="366" spans="1:7">
      <c r="A366">
        <v>368</v>
      </c>
      <c r="B366" t="s">
        <v>1473</v>
      </c>
      <c r="C366">
        <v>2025</v>
      </c>
      <c r="D366">
        <v>10</v>
      </c>
      <c r="E366" t="str">
        <f t="shared" si="5"/>
        <v>OUT</v>
      </c>
      <c r="F366">
        <v>3</v>
      </c>
      <c r="G366" s="87">
        <v>4.7944562180999997</v>
      </c>
    </row>
    <row r="367" spans="1:7">
      <c r="A367">
        <v>369</v>
      </c>
      <c r="B367" t="s">
        <v>480</v>
      </c>
      <c r="C367">
        <v>2025</v>
      </c>
      <c r="D367">
        <v>10</v>
      </c>
      <c r="E367" t="str">
        <f t="shared" si="5"/>
        <v>OUT</v>
      </c>
      <c r="F367">
        <v>3</v>
      </c>
      <c r="G367" s="87">
        <v>0.86388345060000005</v>
      </c>
    </row>
    <row r="368" spans="1:7">
      <c r="A368">
        <v>370</v>
      </c>
      <c r="B368" t="s">
        <v>1469</v>
      </c>
      <c r="C368">
        <v>2025</v>
      </c>
      <c r="D368">
        <v>10</v>
      </c>
      <c r="E368" t="str">
        <f t="shared" si="5"/>
        <v>OUT</v>
      </c>
      <c r="F368">
        <v>3</v>
      </c>
      <c r="G368" s="87">
        <v>4.2995959547</v>
      </c>
    </row>
    <row r="369" spans="1:7">
      <c r="A369">
        <v>371</v>
      </c>
      <c r="B369" t="s">
        <v>480</v>
      </c>
      <c r="C369">
        <v>2025</v>
      </c>
      <c r="D369">
        <v>10</v>
      </c>
      <c r="E369" t="str">
        <f t="shared" si="5"/>
        <v>OUT</v>
      </c>
      <c r="F369">
        <v>3</v>
      </c>
      <c r="G369" s="87">
        <v>0.32289625830000002</v>
      </c>
    </row>
    <row r="370" spans="1:7">
      <c r="A370">
        <v>372</v>
      </c>
      <c r="B370" t="s">
        <v>1469</v>
      </c>
      <c r="C370">
        <v>2025</v>
      </c>
      <c r="D370">
        <v>10</v>
      </c>
      <c r="E370" t="str">
        <f t="shared" si="5"/>
        <v>OUT</v>
      </c>
      <c r="F370">
        <v>3</v>
      </c>
      <c r="G370" s="87">
        <v>3.4049434281000002</v>
      </c>
    </row>
    <row r="371" spans="1:7">
      <c r="A371">
        <v>373</v>
      </c>
      <c r="B371" t="s">
        <v>480</v>
      </c>
      <c r="C371">
        <v>2025</v>
      </c>
      <c r="D371">
        <v>10</v>
      </c>
      <c r="E371" t="str">
        <f t="shared" si="5"/>
        <v>OUT</v>
      </c>
      <c r="F371">
        <v>3</v>
      </c>
      <c r="G371" s="87">
        <v>0.5971296572</v>
      </c>
    </row>
    <row r="372" spans="1:7">
      <c r="A372">
        <v>374</v>
      </c>
      <c r="B372" t="s">
        <v>480</v>
      </c>
      <c r="C372">
        <v>2025</v>
      </c>
      <c r="D372">
        <v>10</v>
      </c>
      <c r="E372" t="str">
        <f t="shared" si="5"/>
        <v>OUT</v>
      </c>
      <c r="F372">
        <v>3</v>
      </c>
      <c r="G372" s="87">
        <v>2.4553073256000002</v>
      </c>
    </row>
    <row r="373" spans="1:7">
      <c r="A373">
        <v>375</v>
      </c>
      <c r="B373" t="s">
        <v>480</v>
      </c>
      <c r="C373">
        <v>2025</v>
      </c>
      <c r="D373">
        <v>10</v>
      </c>
      <c r="E373" t="str">
        <f t="shared" si="5"/>
        <v>OUT</v>
      </c>
      <c r="F373">
        <v>3</v>
      </c>
      <c r="G373" s="87">
        <v>0.24835800529999999</v>
      </c>
    </row>
    <row r="374" spans="1:7">
      <c r="A374">
        <v>376</v>
      </c>
      <c r="B374" t="s">
        <v>1473</v>
      </c>
      <c r="C374">
        <v>2025</v>
      </c>
      <c r="D374">
        <v>10</v>
      </c>
      <c r="E374" t="str">
        <f t="shared" si="5"/>
        <v>OUT</v>
      </c>
      <c r="F374">
        <v>6</v>
      </c>
      <c r="G374" s="87">
        <v>1.6778561283</v>
      </c>
    </row>
    <row r="375" spans="1:7">
      <c r="A375">
        <v>377</v>
      </c>
      <c r="B375" t="s">
        <v>1467</v>
      </c>
      <c r="C375">
        <v>2025</v>
      </c>
      <c r="D375">
        <v>10</v>
      </c>
      <c r="E375" t="str">
        <f t="shared" si="5"/>
        <v>OUT</v>
      </c>
      <c r="F375">
        <v>6</v>
      </c>
      <c r="G375" s="87">
        <v>2.6409444091999998</v>
      </c>
    </row>
    <row r="376" spans="1:7">
      <c r="A376">
        <v>378</v>
      </c>
      <c r="B376" t="s">
        <v>480</v>
      </c>
      <c r="C376">
        <v>2025</v>
      </c>
      <c r="D376">
        <v>10</v>
      </c>
      <c r="E376" t="str">
        <f t="shared" si="5"/>
        <v>OUT</v>
      </c>
      <c r="F376">
        <v>6</v>
      </c>
      <c r="G376" s="87">
        <v>1.3184042478</v>
      </c>
    </row>
    <row r="377" spans="1:7">
      <c r="A377">
        <v>379</v>
      </c>
      <c r="B377" t="s">
        <v>1473</v>
      </c>
      <c r="C377">
        <v>2025</v>
      </c>
      <c r="D377">
        <v>10</v>
      </c>
      <c r="E377" t="str">
        <f t="shared" si="5"/>
        <v>OUT</v>
      </c>
      <c r="F377">
        <v>6</v>
      </c>
      <c r="G377" s="87">
        <v>2.7692565682999999</v>
      </c>
    </row>
    <row r="378" spans="1:7">
      <c r="A378">
        <v>380</v>
      </c>
      <c r="B378" t="s">
        <v>1474</v>
      </c>
      <c r="C378">
        <v>2025</v>
      </c>
      <c r="D378">
        <v>10</v>
      </c>
      <c r="E378" t="str">
        <f t="shared" si="5"/>
        <v>OUT</v>
      </c>
      <c r="F378">
        <v>6</v>
      </c>
      <c r="G378" s="87">
        <v>0.89959091749999998</v>
      </c>
    </row>
    <row r="379" spans="1:7">
      <c r="A379">
        <v>381</v>
      </c>
      <c r="B379" t="s">
        <v>1467</v>
      </c>
      <c r="C379">
        <v>2025</v>
      </c>
      <c r="D379">
        <v>10</v>
      </c>
      <c r="E379" t="str">
        <f t="shared" si="5"/>
        <v>OUT</v>
      </c>
      <c r="F379">
        <v>6</v>
      </c>
      <c r="G379" s="87">
        <v>2.8065369199999999E-2</v>
      </c>
    </row>
    <row r="380" spans="1:7">
      <c r="A380">
        <v>382</v>
      </c>
      <c r="B380" t="s">
        <v>1467</v>
      </c>
      <c r="C380">
        <v>2025</v>
      </c>
      <c r="D380">
        <v>10</v>
      </c>
      <c r="E380" t="str">
        <f t="shared" si="5"/>
        <v>OUT</v>
      </c>
      <c r="F380">
        <v>6</v>
      </c>
      <c r="G380" s="87">
        <v>3.2823460917</v>
      </c>
    </row>
    <row r="381" spans="1:7">
      <c r="A381">
        <v>383</v>
      </c>
      <c r="B381" t="s">
        <v>1473</v>
      </c>
      <c r="C381">
        <v>2025</v>
      </c>
      <c r="D381">
        <v>10</v>
      </c>
      <c r="E381" t="str">
        <f t="shared" si="5"/>
        <v>OUT</v>
      </c>
      <c r="F381">
        <v>6</v>
      </c>
      <c r="G381" s="87">
        <v>1.0808465539000001</v>
      </c>
    </row>
    <row r="382" spans="1:7">
      <c r="A382">
        <v>384</v>
      </c>
      <c r="B382" t="s">
        <v>480</v>
      </c>
      <c r="C382">
        <v>2025</v>
      </c>
      <c r="D382">
        <v>10</v>
      </c>
      <c r="E382" t="str">
        <f t="shared" si="5"/>
        <v>OUT</v>
      </c>
      <c r="F382">
        <v>6</v>
      </c>
      <c r="G382" s="87">
        <v>0.83993045919999998</v>
      </c>
    </row>
    <row r="383" spans="1:7">
      <c r="A383">
        <v>385</v>
      </c>
      <c r="B383" t="s">
        <v>1469</v>
      </c>
      <c r="C383">
        <v>2025</v>
      </c>
      <c r="D383">
        <v>10</v>
      </c>
      <c r="E383" t="str">
        <f t="shared" si="5"/>
        <v>OUT</v>
      </c>
      <c r="F383">
        <v>6</v>
      </c>
      <c r="G383" s="87">
        <v>4.3928698743999997</v>
      </c>
    </row>
    <row r="384" spans="1:7">
      <c r="A384">
        <v>386</v>
      </c>
      <c r="B384" t="s">
        <v>1467</v>
      </c>
      <c r="C384">
        <v>2025</v>
      </c>
      <c r="D384">
        <v>10</v>
      </c>
      <c r="E384" t="str">
        <f t="shared" si="5"/>
        <v>OUT</v>
      </c>
      <c r="F384">
        <v>6</v>
      </c>
      <c r="G384" s="87">
        <v>23.849216377200001</v>
      </c>
    </row>
    <row r="385" spans="1:7">
      <c r="A385">
        <v>387</v>
      </c>
      <c r="B385" t="s">
        <v>480</v>
      </c>
      <c r="C385">
        <v>2025</v>
      </c>
      <c r="D385">
        <v>10</v>
      </c>
      <c r="E385" t="str">
        <f t="shared" si="5"/>
        <v>OUT</v>
      </c>
      <c r="F385">
        <v>6</v>
      </c>
      <c r="G385" s="87">
        <v>0.16671464580000001</v>
      </c>
    </row>
    <row r="386" spans="1:7">
      <c r="A386">
        <v>388</v>
      </c>
      <c r="B386" t="s">
        <v>1468</v>
      </c>
      <c r="C386">
        <v>2025</v>
      </c>
      <c r="D386">
        <v>10</v>
      </c>
      <c r="E386" t="str">
        <f t="shared" si="5"/>
        <v>OUT</v>
      </c>
      <c r="F386">
        <v>6</v>
      </c>
      <c r="G386" s="87">
        <v>0.52874320669999997</v>
      </c>
    </row>
    <row r="387" spans="1:7">
      <c r="A387">
        <v>389</v>
      </c>
      <c r="B387" t="s">
        <v>480</v>
      </c>
      <c r="C387">
        <v>2025</v>
      </c>
      <c r="D387">
        <v>10</v>
      </c>
      <c r="E387" t="str">
        <f t="shared" ref="E387:E450" si="6">UPPER(TEXT(DATE(2000, D387, 1), "MMM"))</f>
        <v>OUT</v>
      </c>
      <c r="F387">
        <v>6</v>
      </c>
      <c r="G387" s="87">
        <v>0.13157073559999999</v>
      </c>
    </row>
    <row r="388" spans="1:7">
      <c r="A388">
        <v>390</v>
      </c>
      <c r="B388" t="s">
        <v>480</v>
      </c>
      <c r="C388">
        <v>2025</v>
      </c>
      <c r="D388">
        <v>10</v>
      </c>
      <c r="E388" t="str">
        <f t="shared" si="6"/>
        <v>OUT</v>
      </c>
      <c r="F388">
        <v>6</v>
      </c>
      <c r="G388" s="87">
        <v>0.1292926519</v>
      </c>
    </row>
    <row r="389" spans="1:7">
      <c r="A389">
        <v>391</v>
      </c>
      <c r="B389" t="s">
        <v>480</v>
      </c>
      <c r="C389">
        <v>2025</v>
      </c>
      <c r="D389">
        <v>10</v>
      </c>
      <c r="E389" t="str">
        <f t="shared" si="6"/>
        <v>OUT</v>
      </c>
      <c r="F389">
        <v>6</v>
      </c>
      <c r="G389" s="87">
        <v>0.20664595969999999</v>
      </c>
    </row>
    <row r="390" spans="1:7">
      <c r="A390">
        <v>392</v>
      </c>
      <c r="B390" t="s">
        <v>1473</v>
      </c>
      <c r="C390">
        <v>2025</v>
      </c>
      <c r="D390">
        <v>10</v>
      </c>
      <c r="E390" t="str">
        <f t="shared" si="6"/>
        <v>OUT</v>
      </c>
      <c r="F390">
        <v>6</v>
      </c>
      <c r="G390" s="87">
        <v>1.7681626293999999</v>
      </c>
    </row>
    <row r="391" spans="1:7">
      <c r="A391">
        <v>393</v>
      </c>
      <c r="B391" t="s">
        <v>480</v>
      </c>
      <c r="C391">
        <v>2025</v>
      </c>
      <c r="D391">
        <v>10</v>
      </c>
      <c r="E391" t="str">
        <f t="shared" si="6"/>
        <v>OUT</v>
      </c>
      <c r="F391">
        <v>6</v>
      </c>
      <c r="G391" s="87">
        <v>0.2001296028</v>
      </c>
    </row>
    <row r="392" spans="1:7">
      <c r="A392">
        <v>394</v>
      </c>
      <c r="B392" t="s">
        <v>480</v>
      </c>
      <c r="C392">
        <v>2025</v>
      </c>
      <c r="D392">
        <v>10</v>
      </c>
      <c r="E392" t="str">
        <f t="shared" si="6"/>
        <v>OUT</v>
      </c>
      <c r="F392">
        <v>6</v>
      </c>
      <c r="G392" s="87">
        <v>0.73007567470000001</v>
      </c>
    </row>
    <row r="393" spans="1:7">
      <c r="A393">
        <v>395</v>
      </c>
      <c r="B393" t="s">
        <v>480</v>
      </c>
      <c r="C393">
        <v>2025</v>
      </c>
      <c r="D393">
        <v>10</v>
      </c>
      <c r="E393" t="str">
        <f t="shared" si="6"/>
        <v>OUT</v>
      </c>
      <c r="F393">
        <v>6</v>
      </c>
      <c r="G393" s="87">
        <v>0.15963168220000001</v>
      </c>
    </row>
    <row r="394" spans="1:7">
      <c r="A394">
        <v>396</v>
      </c>
      <c r="B394" t="s">
        <v>480</v>
      </c>
      <c r="C394">
        <v>2025</v>
      </c>
      <c r="D394">
        <v>10</v>
      </c>
      <c r="E394" t="str">
        <f t="shared" si="6"/>
        <v>OUT</v>
      </c>
      <c r="F394">
        <v>6</v>
      </c>
      <c r="G394" s="87">
        <v>6.3615083599999997E-2</v>
      </c>
    </row>
    <row r="395" spans="1:7">
      <c r="A395">
        <v>397</v>
      </c>
      <c r="B395" t="s">
        <v>1472</v>
      </c>
      <c r="C395">
        <v>2025</v>
      </c>
      <c r="D395">
        <v>10</v>
      </c>
      <c r="E395" t="str">
        <f t="shared" si="6"/>
        <v>OUT</v>
      </c>
      <c r="F395">
        <v>6</v>
      </c>
      <c r="G395" s="87">
        <v>1.1971701503000001</v>
      </c>
    </row>
    <row r="396" spans="1:7">
      <c r="A396">
        <v>398</v>
      </c>
      <c r="B396" t="s">
        <v>1467</v>
      </c>
      <c r="C396">
        <v>2025</v>
      </c>
      <c r="D396">
        <v>10</v>
      </c>
      <c r="E396" t="str">
        <f t="shared" si="6"/>
        <v>OUT</v>
      </c>
      <c r="F396">
        <v>6</v>
      </c>
      <c r="G396" s="87">
        <v>1.2322409264</v>
      </c>
    </row>
    <row r="397" spans="1:7">
      <c r="A397">
        <v>399</v>
      </c>
      <c r="B397" t="s">
        <v>1473</v>
      </c>
      <c r="C397">
        <v>2025</v>
      </c>
      <c r="D397">
        <v>10</v>
      </c>
      <c r="E397" t="str">
        <f t="shared" si="6"/>
        <v>OUT</v>
      </c>
      <c r="F397">
        <v>6</v>
      </c>
      <c r="G397" s="87">
        <v>1.2817774575000001</v>
      </c>
    </row>
    <row r="398" spans="1:7">
      <c r="A398">
        <v>400</v>
      </c>
      <c r="B398" t="s">
        <v>480</v>
      </c>
      <c r="C398">
        <v>2025</v>
      </c>
      <c r="D398">
        <v>10</v>
      </c>
      <c r="E398" t="str">
        <f t="shared" si="6"/>
        <v>OUT</v>
      </c>
      <c r="F398">
        <v>6</v>
      </c>
      <c r="G398" s="87">
        <v>0.1640212117</v>
      </c>
    </row>
    <row r="399" spans="1:7">
      <c r="A399">
        <v>401</v>
      </c>
      <c r="B399" t="s">
        <v>1472</v>
      </c>
      <c r="C399">
        <v>2025</v>
      </c>
      <c r="D399">
        <v>10</v>
      </c>
      <c r="E399" t="str">
        <f t="shared" si="6"/>
        <v>OUT</v>
      </c>
      <c r="F399">
        <v>6</v>
      </c>
      <c r="G399" s="87">
        <v>0.16430555829999999</v>
      </c>
    </row>
    <row r="400" spans="1:7">
      <c r="A400">
        <v>402</v>
      </c>
      <c r="B400" t="s">
        <v>480</v>
      </c>
      <c r="C400">
        <v>2025</v>
      </c>
      <c r="D400">
        <v>10</v>
      </c>
      <c r="E400" t="str">
        <f t="shared" si="6"/>
        <v>OUT</v>
      </c>
      <c r="F400">
        <v>6</v>
      </c>
      <c r="G400" s="87">
        <v>0.1479784931</v>
      </c>
    </row>
    <row r="401" spans="1:7">
      <c r="A401">
        <v>403</v>
      </c>
      <c r="B401" t="s">
        <v>1473</v>
      </c>
      <c r="C401">
        <v>2025</v>
      </c>
      <c r="D401">
        <v>10</v>
      </c>
      <c r="E401" t="str">
        <f t="shared" si="6"/>
        <v>OUT</v>
      </c>
      <c r="F401">
        <v>7</v>
      </c>
      <c r="G401" s="87">
        <v>3.1289977985999999</v>
      </c>
    </row>
    <row r="402" spans="1:7">
      <c r="A402">
        <v>404</v>
      </c>
      <c r="B402" t="s">
        <v>480</v>
      </c>
      <c r="C402">
        <v>2025</v>
      </c>
      <c r="D402">
        <v>10</v>
      </c>
      <c r="E402" t="str">
        <f t="shared" si="6"/>
        <v>OUT</v>
      </c>
      <c r="F402">
        <v>7</v>
      </c>
      <c r="G402" s="87">
        <v>0.55279423579999998</v>
      </c>
    </row>
    <row r="403" spans="1:7">
      <c r="A403">
        <v>405</v>
      </c>
      <c r="B403" t="s">
        <v>1467</v>
      </c>
      <c r="C403">
        <v>2025</v>
      </c>
      <c r="D403">
        <v>10</v>
      </c>
      <c r="E403" t="str">
        <f t="shared" si="6"/>
        <v>OUT</v>
      </c>
      <c r="F403">
        <v>7</v>
      </c>
      <c r="G403" s="87">
        <v>1.7799278816999999</v>
      </c>
    </row>
    <row r="404" spans="1:7">
      <c r="A404">
        <v>406</v>
      </c>
      <c r="B404" t="s">
        <v>1472</v>
      </c>
      <c r="C404">
        <v>2025</v>
      </c>
      <c r="D404">
        <v>10</v>
      </c>
      <c r="E404" t="str">
        <f t="shared" si="6"/>
        <v>OUT</v>
      </c>
      <c r="F404">
        <v>7</v>
      </c>
      <c r="G404" s="87">
        <v>0.48699511499999998</v>
      </c>
    </row>
    <row r="405" spans="1:7">
      <c r="A405">
        <v>407</v>
      </c>
      <c r="B405" t="s">
        <v>480</v>
      </c>
      <c r="C405">
        <v>2025</v>
      </c>
      <c r="D405">
        <v>10</v>
      </c>
      <c r="E405" t="str">
        <f t="shared" si="6"/>
        <v>OUT</v>
      </c>
      <c r="F405">
        <v>7</v>
      </c>
      <c r="G405" s="87">
        <v>0.45171770560000002</v>
      </c>
    </row>
    <row r="406" spans="1:7">
      <c r="A406">
        <v>408</v>
      </c>
      <c r="B406" t="s">
        <v>1473</v>
      </c>
      <c r="C406">
        <v>2025</v>
      </c>
      <c r="D406">
        <v>10</v>
      </c>
      <c r="E406" t="str">
        <f t="shared" si="6"/>
        <v>OUT</v>
      </c>
      <c r="F406">
        <v>7</v>
      </c>
      <c r="G406" s="87">
        <v>2.6971794500000001</v>
      </c>
    </row>
    <row r="407" spans="1:7">
      <c r="A407">
        <v>409</v>
      </c>
      <c r="B407" t="s">
        <v>480</v>
      </c>
      <c r="C407">
        <v>2025</v>
      </c>
      <c r="D407">
        <v>10</v>
      </c>
      <c r="E407" t="str">
        <f t="shared" si="6"/>
        <v>OUT</v>
      </c>
      <c r="F407">
        <v>7</v>
      </c>
      <c r="G407" s="87">
        <v>1.9927176006</v>
      </c>
    </row>
    <row r="408" spans="1:7">
      <c r="A408">
        <v>410</v>
      </c>
      <c r="B408" t="s">
        <v>1467</v>
      </c>
      <c r="C408">
        <v>2025</v>
      </c>
      <c r="D408">
        <v>10</v>
      </c>
      <c r="E408" t="str">
        <f t="shared" si="6"/>
        <v>OUT</v>
      </c>
      <c r="F408">
        <v>7</v>
      </c>
      <c r="G408" s="87">
        <v>4.0243627271999998</v>
      </c>
    </row>
    <row r="409" spans="1:7">
      <c r="A409">
        <v>411</v>
      </c>
      <c r="B409" t="s">
        <v>1469</v>
      </c>
      <c r="C409">
        <v>2025</v>
      </c>
      <c r="D409">
        <v>10</v>
      </c>
      <c r="E409" t="str">
        <f t="shared" si="6"/>
        <v>OUT</v>
      </c>
      <c r="F409">
        <v>7</v>
      </c>
      <c r="G409" s="87">
        <v>19.917448872200001</v>
      </c>
    </row>
    <row r="410" spans="1:7">
      <c r="A410">
        <v>412</v>
      </c>
      <c r="B410" t="s">
        <v>1473</v>
      </c>
      <c r="C410">
        <v>2025</v>
      </c>
      <c r="D410">
        <v>10</v>
      </c>
      <c r="E410" t="str">
        <f t="shared" si="6"/>
        <v>OUT</v>
      </c>
      <c r="F410">
        <v>7</v>
      </c>
      <c r="G410" s="87">
        <v>0.26801808919999998</v>
      </c>
    </row>
    <row r="411" spans="1:7">
      <c r="A411">
        <v>413</v>
      </c>
      <c r="B411" t="s">
        <v>1472</v>
      </c>
      <c r="C411">
        <v>2025</v>
      </c>
      <c r="D411">
        <v>10</v>
      </c>
      <c r="E411" t="str">
        <f t="shared" si="6"/>
        <v>OUT</v>
      </c>
      <c r="F411">
        <v>7</v>
      </c>
      <c r="G411" s="87">
        <v>0.95998026439999995</v>
      </c>
    </row>
    <row r="412" spans="1:7">
      <c r="A412">
        <v>414</v>
      </c>
      <c r="B412" t="s">
        <v>1473</v>
      </c>
      <c r="C412">
        <v>2025</v>
      </c>
      <c r="D412">
        <v>10</v>
      </c>
      <c r="E412" t="str">
        <f t="shared" si="6"/>
        <v>OUT</v>
      </c>
      <c r="F412">
        <v>7</v>
      </c>
      <c r="G412" s="87">
        <v>2.3685412089</v>
      </c>
    </row>
    <row r="413" spans="1:7">
      <c r="A413">
        <v>415</v>
      </c>
      <c r="B413" t="s">
        <v>1469</v>
      </c>
      <c r="C413">
        <v>2025</v>
      </c>
      <c r="D413">
        <v>10</v>
      </c>
      <c r="E413" t="str">
        <f t="shared" si="6"/>
        <v>OUT</v>
      </c>
      <c r="F413">
        <v>7</v>
      </c>
      <c r="G413" s="87">
        <v>1.7646525869</v>
      </c>
    </row>
    <row r="414" spans="1:7">
      <c r="A414">
        <v>416</v>
      </c>
      <c r="B414" t="s">
        <v>480</v>
      </c>
      <c r="C414">
        <v>2025</v>
      </c>
      <c r="D414">
        <v>10</v>
      </c>
      <c r="E414" t="str">
        <f t="shared" si="6"/>
        <v>OUT</v>
      </c>
      <c r="F414">
        <v>7</v>
      </c>
      <c r="G414" s="87">
        <v>0.28063787439999999</v>
      </c>
    </row>
    <row r="415" spans="1:7">
      <c r="A415">
        <v>417</v>
      </c>
      <c r="B415" t="s">
        <v>1472</v>
      </c>
      <c r="C415">
        <v>2025</v>
      </c>
      <c r="D415">
        <v>10</v>
      </c>
      <c r="E415" t="str">
        <f t="shared" si="6"/>
        <v>OUT</v>
      </c>
      <c r="F415">
        <v>7</v>
      </c>
      <c r="G415" s="87">
        <v>0.26792557859999999</v>
      </c>
    </row>
    <row r="416" spans="1:7">
      <c r="A416">
        <v>418</v>
      </c>
      <c r="B416" t="s">
        <v>480</v>
      </c>
      <c r="C416">
        <v>2025</v>
      </c>
      <c r="D416">
        <v>10</v>
      </c>
      <c r="E416" t="str">
        <f t="shared" si="6"/>
        <v>OUT</v>
      </c>
      <c r="F416">
        <v>7</v>
      </c>
      <c r="G416" s="87">
        <v>0.93053329969999998</v>
      </c>
    </row>
    <row r="417" spans="1:7">
      <c r="A417">
        <v>419</v>
      </c>
      <c r="B417" t="s">
        <v>1467</v>
      </c>
      <c r="C417">
        <v>2025</v>
      </c>
      <c r="D417">
        <v>10</v>
      </c>
      <c r="E417" t="str">
        <f t="shared" si="6"/>
        <v>OUT</v>
      </c>
      <c r="F417">
        <v>8</v>
      </c>
      <c r="G417" s="87">
        <v>5.0371879268999997</v>
      </c>
    </row>
    <row r="418" spans="1:7">
      <c r="A418">
        <v>420</v>
      </c>
      <c r="B418" t="s">
        <v>480</v>
      </c>
      <c r="C418">
        <v>2025</v>
      </c>
      <c r="D418">
        <v>10</v>
      </c>
      <c r="E418" t="str">
        <f t="shared" si="6"/>
        <v>OUT</v>
      </c>
      <c r="F418">
        <v>8</v>
      </c>
      <c r="G418" s="87">
        <v>0.92713720889999995</v>
      </c>
    </row>
    <row r="419" spans="1:7">
      <c r="A419">
        <v>421</v>
      </c>
      <c r="B419" t="s">
        <v>1467</v>
      </c>
      <c r="C419">
        <v>2025</v>
      </c>
      <c r="D419">
        <v>10</v>
      </c>
      <c r="E419" t="str">
        <f t="shared" si="6"/>
        <v>OUT</v>
      </c>
      <c r="F419">
        <v>8</v>
      </c>
      <c r="G419" s="87">
        <v>2.8598127536</v>
      </c>
    </row>
    <row r="420" spans="1:7">
      <c r="A420">
        <v>422</v>
      </c>
      <c r="B420" t="s">
        <v>1467</v>
      </c>
      <c r="C420">
        <v>2025</v>
      </c>
      <c r="D420">
        <v>10</v>
      </c>
      <c r="E420" t="str">
        <f t="shared" si="6"/>
        <v>OUT</v>
      </c>
      <c r="F420">
        <v>8</v>
      </c>
      <c r="G420" s="87">
        <v>4.6405545135999997</v>
      </c>
    </row>
    <row r="421" spans="1:7">
      <c r="A421">
        <v>423</v>
      </c>
      <c r="B421" t="s">
        <v>1473</v>
      </c>
      <c r="C421">
        <v>2025</v>
      </c>
      <c r="D421">
        <v>10</v>
      </c>
      <c r="E421" t="str">
        <f t="shared" si="6"/>
        <v>OUT</v>
      </c>
      <c r="F421">
        <v>8</v>
      </c>
      <c r="G421" s="87">
        <v>0.48357592780000003</v>
      </c>
    </row>
    <row r="422" spans="1:7">
      <c r="A422">
        <v>424</v>
      </c>
      <c r="B422" t="s">
        <v>480</v>
      </c>
      <c r="C422">
        <v>2025</v>
      </c>
      <c r="D422">
        <v>10</v>
      </c>
      <c r="E422" t="str">
        <f t="shared" si="6"/>
        <v>OUT</v>
      </c>
      <c r="F422">
        <v>8</v>
      </c>
      <c r="G422" s="87">
        <v>1.1793992607999999</v>
      </c>
    </row>
    <row r="423" spans="1:7">
      <c r="A423">
        <v>425</v>
      </c>
      <c r="B423" t="s">
        <v>480</v>
      </c>
      <c r="C423">
        <v>2025</v>
      </c>
      <c r="D423">
        <v>10</v>
      </c>
      <c r="E423" t="str">
        <f t="shared" si="6"/>
        <v>OUT</v>
      </c>
      <c r="F423">
        <v>8</v>
      </c>
      <c r="G423" s="87">
        <v>0.21378835830000001</v>
      </c>
    </row>
    <row r="424" spans="1:7">
      <c r="A424">
        <v>426</v>
      </c>
      <c r="B424" t="s">
        <v>480</v>
      </c>
      <c r="C424">
        <v>2025</v>
      </c>
      <c r="D424">
        <v>10</v>
      </c>
      <c r="E424" t="str">
        <f t="shared" si="6"/>
        <v>OUT</v>
      </c>
      <c r="F424">
        <v>8</v>
      </c>
      <c r="G424" s="87">
        <v>0.49380202579999999</v>
      </c>
    </row>
    <row r="425" spans="1:7">
      <c r="A425">
        <v>427</v>
      </c>
      <c r="B425" t="s">
        <v>1472</v>
      </c>
      <c r="C425">
        <v>2025</v>
      </c>
      <c r="D425">
        <v>10</v>
      </c>
      <c r="E425" t="str">
        <f t="shared" si="6"/>
        <v>OUT</v>
      </c>
      <c r="F425">
        <v>8</v>
      </c>
      <c r="G425" s="87">
        <v>0.78518076110000001</v>
      </c>
    </row>
    <row r="426" spans="1:7">
      <c r="A426">
        <v>428</v>
      </c>
      <c r="B426" t="s">
        <v>1469</v>
      </c>
      <c r="C426">
        <v>2025</v>
      </c>
      <c r="D426">
        <v>10</v>
      </c>
      <c r="E426" t="str">
        <f t="shared" si="6"/>
        <v>OUT</v>
      </c>
      <c r="F426">
        <v>8</v>
      </c>
      <c r="G426" s="87">
        <v>15.826113808300001</v>
      </c>
    </row>
    <row r="427" spans="1:7">
      <c r="A427">
        <v>429</v>
      </c>
      <c r="B427" t="s">
        <v>480</v>
      </c>
      <c r="C427">
        <v>2025</v>
      </c>
      <c r="D427">
        <v>10</v>
      </c>
      <c r="E427" t="str">
        <f t="shared" si="6"/>
        <v>OUT</v>
      </c>
      <c r="F427">
        <v>8</v>
      </c>
      <c r="G427" s="87">
        <v>0.37404996499999998</v>
      </c>
    </row>
    <row r="428" spans="1:7">
      <c r="A428">
        <v>430</v>
      </c>
      <c r="B428" t="s">
        <v>1472</v>
      </c>
      <c r="C428">
        <v>2025</v>
      </c>
      <c r="D428">
        <v>10</v>
      </c>
      <c r="E428" t="str">
        <f t="shared" si="6"/>
        <v>OUT</v>
      </c>
      <c r="F428">
        <v>8</v>
      </c>
      <c r="G428" s="87">
        <v>0.17367100329999999</v>
      </c>
    </row>
    <row r="429" spans="1:7">
      <c r="A429">
        <v>431</v>
      </c>
      <c r="B429" t="s">
        <v>480</v>
      </c>
      <c r="C429">
        <v>2025</v>
      </c>
      <c r="D429">
        <v>10</v>
      </c>
      <c r="E429" t="str">
        <f t="shared" si="6"/>
        <v>OUT</v>
      </c>
      <c r="F429">
        <v>8</v>
      </c>
      <c r="G429" s="87">
        <v>0.60128585889999997</v>
      </c>
    </row>
    <row r="430" spans="1:7">
      <c r="A430">
        <v>432</v>
      </c>
      <c r="B430" t="s">
        <v>480</v>
      </c>
      <c r="C430">
        <v>2025</v>
      </c>
      <c r="D430">
        <v>10</v>
      </c>
      <c r="E430" t="str">
        <f t="shared" si="6"/>
        <v>OUT</v>
      </c>
      <c r="F430">
        <v>9</v>
      </c>
      <c r="G430" s="87">
        <v>0.15313078220000001</v>
      </c>
    </row>
    <row r="431" spans="1:7">
      <c r="A431">
        <v>433</v>
      </c>
      <c r="B431" t="s">
        <v>480</v>
      </c>
      <c r="C431">
        <v>2025</v>
      </c>
      <c r="D431">
        <v>10</v>
      </c>
      <c r="E431" t="str">
        <f t="shared" si="6"/>
        <v>OUT</v>
      </c>
      <c r="F431">
        <v>9</v>
      </c>
      <c r="G431" s="87">
        <v>0.36535982140000001</v>
      </c>
    </row>
    <row r="432" spans="1:7">
      <c r="A432">
        <v>434</v>
      </c>
      <c r="B432" t="s">
        <v>480</v>
      </c>
      <c r="C432">
        <v>2025</v>
      </c>
      <c r="D432">
        <v>10</v>
      </c>
      <c r="E432" t="str">
        <f t="shared" si="6"/>
        <v>OUT</v>
      </c>
      <c r="F432">
        <v>9</v>
      </c>
      <c r="G432" s="87">
        <v>0.2633534119</v>
      </c>
    </row>
    <row r="433" spans="1:7">
      <c r="A433">
        <v>435</v>
      </c>
      <c r="B433" t="s">
        <v>1468</v>
      </c>
      <c r="C433">
        <v>2025</v>
      </c>
      <c r="D433">
        <v>10</v>
      </c>
      <c r="E433" t="str">
        <f t="shared" si="6"/>
        <v>OUT</v>
      </c>
      <c r="F433">
        <v>9</v>
      </c>
      <c r="G433" s="87">
        <v>3.4126380216999999</v>
      </c>
    </row>
    <row r="434" spans="1:7">
      <c r="A434">
        <v>436</v>
      </c>
      <c r="B434" t="s">
        <v>1470</v>
      </c>
      <c r="C434">
        <v>2025</v>
      </c>
      <c r="D434">
        <v>10</v>
      </c>
      <c r="E434" t="str">
        <f t="shared" si="6"/>
        <v>OUT</v>
      </c>
      <c r="F434">
        <v>9</v>
      </c>
      <c r="G434" s="87">
        <v>9.4340483493999994</v>
      </c>
    </row>
    <row r="435" spans="1:7">
      <c r="A435">
        <v>437</v>
      </c>
      <c r="B435" t="s">
        <v>480</v>
      </c>
      <c r="C435">
        <v>2025</v>
      </c>
      <c r="D435">
        <v>10</v>
      </c>
      <c r="E435" t="str">
        <f t="shared" si="6"/>
        <v>OUT</v>
      </c>
      <c r="F435">
        <v>9</v>
      </c>
      <c r="G435" s="87">
        <v>8.2774878100000004E-2</v>
      </c>
    </row>
    <row r="436" spans="1:7">
      <c r="A436">
        <v>438</v>
      </c>
      <c r="B436" t="s">
        <v>480</v>
      </c>
      <c r="C436">
        <v>2025</v>
      </c>
      <c r="D436">
        <v>10</v>
      </c>
      <c r="E436" t="str">
        <f t="shared" si="6"/>
        <v>OUT</v>
      </c>
      <c r="F436">
        <v>9</v>
      </c>
      <c r="G436" s="87">
        <v>0.1691472906</v>
      </c>
    </row>
    <row r="437" spans="1:7">
      <c r="A437">
        <v>439</v>
      </c>
      <c r="B437" t="s">
        <v>480</v>
      </c>
      <c r="C437">
        <v>2025</v>
      </c>
      <c r="D437">
        <v>10</v>
      </c>
      <c r="E437" t="str">
        <f t="shared" si="6"/>
        <v>OUT</v>
      </c>
      <c r="F437">
        <v>9</v>
      </c>
      <c r="G437" s="87">
        <v>0.26640445080000003</v>
      </c>
    </row>
    <row r="438" spans="1:7">
      <c r="A438">
        <v>440</v>
      </c>
      <c r="B438" t="s">
        <v>480</v>
      </c>
      <c r="C438">
        <v>2025</v>
      </c>
      <c r="D438">
        <v>10</v>
      </c>
      <c r="E438" t="str">
        <f t="shared" si="6"/>
        <v>OUT</v>
      </c>
      <c r="F438">
        <v>9</v>
      </c>
      <c r="G438" s="87">
        <v>0.27164625720000002</v>
      </c>
    </row>
    <row r="439" spans="1:7">
      <c r="A439">
        <v>441</v>
      </c>
      <c r="B439" t="s">
        <v>1472</v>
      </c>
      <c r="C439">
        <v>2025</v>
      </c>
      <c r="D439">
        <v>10</v>
      </c>
      <c r="E439" t="str">
        <f t="shared" si="6"/>
        <v>OUT</v>
      </c>
      <c r="F439">
        <v>9</v>
      </c>
      <c r="G439" s="87">
        <v>0.65194302469999998</v>
      </c>
    </row>
    <row r="440" spans="1:7">
      <c r="A440">
        <v>442</v>
      </c>
      <c r="B440" t="s">
        <v>480</v>
      </c>
      <c r="C440">
        <v>2025</v>
      </c>
      <c r="D440">
        <v>10</v>
      </c>
      <c r="E440" t="str">
        <f t="shared" si="6"/>
        <v>OUT</v>
      </c>
      <c r="F440">
        <v>9</v>
      </c>
      <c r="G440" s="87">
        <v>0.1347621578</v>
      </c>
    </row>
    <row r="441" spans="1:7">
      <c r="A441">
        <v>443</v>
      </c>
      <c r="B441" t="s">
        <v>1472</v>
      </c>
      <c r="C441">
        <v>2025</v>
      </c>
      <c r="D441">
        <v>10</v>
      </c>
      <c r="E441" t="str">
        <f t="shared" si="6"/>
        <v>OUT</v>
      </c>
      <c r="F441">
        <v>9</v>
      </c>
      <c r="G441" s="87">
        <v>0.33027253610000001</v>
      </c>
    </row>
    <row r="442" spans="1:7">
      <c r="A442">
        <v>444</v>
      </c>
      <c r="B442" t="s">
        <v>480</v>
      </c>
      <c r="C442">
        <v>2025</v>
      </c>
      <c r="D442">
        <v>10</v>
      </c>
      <c r="E442" t="str">
        <f t="shared" si="6"/>
        <v>OUT</v>
      </c>
      <c r="F442">
        <v>9</v>
      </c>
      <c r="G442" s="87">
        <v>0.1061089933</v>
      </c>
    </row>
    <row r="443" spans="1:7">
      <c r="A443">
        <v>445</v>
      </c>
      <c r="B443" t="s">
        <v>480</v>
      </c>
      <c r="C443">
        <v>2025</v>
      </c>
      <c r="D443">
        <v>10</v>
      </c>
      <c r="E443" t="str">
        <f t="shared" si="6"/>
        <v>OUT</v>
      </c>
      <c r="F443">
        <v>9</v>
      </c>
      <c r="G443" s="87">
        <v>0.32794426389999998</v>
      </c>
    </row>
    <row r="444" spans="1:7">
      <c r="A444">
        <v>446</v>
      </c>
      <c r="B444" t="s">
        <v>1472</v>
      </c>
      <c r="C444">
        <v>2025</v>
      </c>
      <c r="D444">
        <v>10</v>
      </c>
      <c r="E444" t="str">
        <f t="shared" si="6"/>
        <v>OUT</v>
      </c>
      <c r="F444">
        <v>9</v>
      </c>
      <c r="G444" s="87">
        <v>0.27072050110000001</v>
      </c>
    </row>
    <row r="445" spans="1:7">
      <c r="A445">
        <v>447</v>
      </c>
      <c r="B445" t="s">
        <v>480</v>
      </c>
      <c r="C445">
        <v>2025</v>
      </c>
      <c r="D445">
        <v>10</v>
      </c>
      <c r="E445" t="str">
        <f t="shared" si="6"/>
        <v>OUT</v>
      </c>
      <c r="F445">
        <v>9</v>
      </c>
      <c r="G445" s="87">
        <v>0.28447704470000001</v>
      </c>
    </row>
    <row r="446" spans="1:7">
      <c r="A446">
        <v>448</v>
      </c>
      <c r="B446" t="s">
        <v>1472</v>
      </c>
      <c r="C446">
        <v>2025</v>
      </c>
      <c r="D446">
        <v>10</v>
      </c>
      <c r="E446" t="str">
        <f t="shared" si="6"/>
        <v>OUT</v>
      </c>
      <c r="F446">
        <v>9</v>
      </c>
      <c r="G446" s="87">
        <v>0.1620950803</v>
      </c>
    </row>
    <row r="447" spans="1:7">
      <c r="A447">
        <v>449</v>
      </c>
      <c r="B447" t="s">
        <v>480</v>
      </c>
      <c r="C447">
        <v>2025</v>
      </c>
      <c r="D447">
        <v>10</v>
      </c>
      <c r="E447" t="str">
        <f t="shared" si="6"/>
        <v>OUT</v>
      </c>
      <c r="F447">
        <v>9</v>
      </c>
      <c r="G447" s="87">
        <v>0.55564160060000001</v>
      </c>
    </row>
    <row r="448" spans="1:7">
      <c r="A448">
        <v>450</v>
      </c>
      <c r="B448" t="s">
        <v>1467</v>
      </c>
      <c r="C448">
        <v>2025</v>
      </c>
      <c r="D448">
        <v>10</v>
      </c>
      <c r="E448" t="str">
        <f t="shared" si="6"/>
        <v>OUT</v>
      </c>
      <c r="F448">
        <v>9</v>
      </c>
      <c r="G448" s="87">
        <v>90.463541110799994</v>
      </c>
    </row>
    <row r="449" spans="1:7">
      <c r="A449">
        <v>451</v>
      </c>
      <c r="B449" t="s">
        <v>480</v>
      </c>
      <c r="C449">
        <v>2025</v>
      </c>
      <c r="D449">
        <v>10</v>
      </c>
      <c r="E449" t="str">
        <f t="shared" si="6"/>
        <v>OUT</v>
      </c>
      <c r="F449">
        <v>9</v>
      </c>
      <c r="G449" s="87">
        <v>0.21829253030000001</v>
      </c>
    </row>
    <row r="450" spans="1:7">
      <c r="A450">
        <v>452</v>
      </c>
      <c r="B450" t="s">
        <v>480</v>
      </c>
      <c r="C450">
        <v>2025</v>
      </c>
      <c r="D450">
        <v>10</v>
      </c>
      <c r="E450" t="str">
        <f t="shared" si="6"/>
        <v>OUT</v>
      </c>
      <c r="F450">
        <v>9</v>
      </c>
      <c r="G450" s="87">
        <v>0.30980993220000003</v>
      </c>
    </row>
    <row r="451" spans="1:7">
      <c r="A451">
        <v>453</v>
      </c>
      <c r="B451" t="s">
        <v>480</v>
      </c>
      <c r="C451">
        <v>2025</v>
      </c>
      <c r="D451">
        <v>10</v>
      </c>
      <c r="E451" t="str">
        <f t="shared" ref="E451:E514" si="7">UPPER(TEXT(DATE(2000, D451, 1), "MMM"))</f>
        <v>OUT</v>
      </c>
      <c r="F451">
        <v>9</v>
      </c>
      <c r="G451" s="87">
        <v>0.12486542389999999</v>
      </c>
    </row>
    <row r="452" spans="1:7">
      <c r="A452">
        <v>454</v>
      </c>
      <c r="B452" t="s">
        <v>480</v>
      </c>
      <c r="C452">
        <v>2025</v>
      </c>
      <c r="D452">
        <v>10</v>
      </c>
      <c r="E452" t="str">
        <f t="shared" si="7"/>
        <v>OUT</v>
      </c>
      <c r="F452">
        <v>9</v>
      </c>
      <c r="G452" s="87">
        <v>2.5144289978000001</v>
      </c>
    </row>
    <row r="453" spans="1:7">
      <c r="A453">
        <v>455</v>
      </c>
      <c r="B453" t="s">
        <v>480</v>
      </c>
      <c r="C453">
        <v>2025</v>
      </c>
      <c r="D453">
        <v>10</v>
      </c>
      <c r="E453" t="str">
        <f t="shared" si="7"/>
        <v>OUT</v>
      </c>
      <c r="F453">
        <v>9</v>
      </c>
      <c r="G453" s="87">
        <v>8.5678647799999993E-2</v>
      </c>
    </row>
    <row r="454" spans="1:7">
      <c r="A454">
        <v>456</v>
      </c>
      <c r="B454" t="s">
        <v>480</v>
      </c>
      <c r="C454">
        <v>2025</v>
      </c>
      <c r="D454">
        <v>10</v>
      </c>
      <c r="E454" t="str">
        <f t="shared" si="7"/>
        <v>OUT</v>
      </c>
      <c r="F454">
        <v>9</v>
      </c>
      <c r="G454" s="87">
        <v>8.4244223300000004E-2</v>
      </c>
    </row>
    <row r="455" spans="1:7">
      <c r="A455">
        <v>457</v>
      </c>
      <c r="B455" t="s">
        <v>480</v>
      </c>
      <c r="C455">
        <v>2025</v>
      </c>
      <c r="D455">
        <v>10</v>
      </c>
      <c r="E455" t="str">
        <f t="shared" si="7"/>
        <v>OUT</v>
      </c>
      <c r="F455">
        <v>9</v>
      </c>
      <c r="G455" s="87">
        <v>0.28436977330000002</v>
      </c>
    </row>
    <row r="456" spans="1:7">
      <c r="A456">
        <v>458</v>
      </c>
      <c r="B456" t="s">
        <v>480</v>
      </c>
      <c r="C456">
        <v>2025</v>
      </c>
      <c r="D456">
        <v>10</v>
      </c>
      <c r="E456" t="str">
        <f t="shared" si="7"/>
        <v>OUT</v>
      </c>
      <c r="F456">
        <v>9</v>
      </c>
      <c r="G456" s="87">
        <v>0.1036793619</v>
      </c>
    </row>
    <row r="457" spans="1:7">
      <c r="A457">
        <v>459</v>
      </c>
      <c r="B457" t="s">
        <v>480</v>
      </c>
      <c r="C457">
        <v>2025</v>
      </c>
      <c r="D457">
        <v>10</v>
      </c>
      <c r="E457" t="str">
        <f t="shared" si="7"/>
        <v>OUT</v>
      </c>
      <c r="F457">
        <v>10</v>
      </c>
      <c r="G457" s="87">
        <v>1.9562128578</v>
      </c>
    </row>
    <row r="458" spans="1:7">
      <c r="A458">
        <v>460</v>
      </c>
      <c r="B458" t="s">
        <v>1472</v>
      </c>
      <c r="C458">
        <v>2025</v>
      </c>
      <c r="D458">
        <v>10</v>
      </c>
      <c r="E458" t="str">
        <f t="shared" si="7"/>
        <v>OUT</v>
      </c>
      <c r="F458">
        <v>10</v>
      </c>
      <c r="G458" s="87">
        <v>0.32325931140000003</v>
      </c>
    </row>
    <row r="459" spans="1:7">
      <c r="A459">
        <v>461</v>
      </c>
      <c r="B459" t="s">
        <v>480</v>
      </c>
      <c r="C459">
        <v>2025</v>
      </c>
      <c r="D459">
        <v>10</v>
      </c>
      <c r="E459" t="str">
        <f t="shared" si="7"/>
        <v>OUT</v>
      </c>
      <c r="F459">
        <v>10</v>
      </c>
      <c r="G459" s="87">
        <v>1.6601398475</v>
      </c>
    </row>
    <row r="460" spans="1:7">
      <c r="A460">
        <v>462</v>
      </c>
      <c r="B460" t="s">
        <v>480</v>
      </c>
      <c r="C460">
        <v>2025</v>
      </c>
      <c r="D460">
        <v>10</v>
      </c>
      <c r="E460" t="str">
        <f t="shared" si="7"/>
        <v>OUT</v>
      </c>
      <c r="F460">
        <v>10</v>
      </c>
      <c r="G460" s="87">
        <v>0.21992433889999999</v>
      </c>
    </row>
    <row r="461" spans="1:7">
      <c r="A461">
        <v>463</v>
      </c>
      <c r="B461" t="s">
        <v>1472</v>
      </c>
      <c r="C461">
        <v>2025</v>
      </c>
      <c r="D461">
        <v>10</v>
      </c>
      <c r="E461" t="str">
        <f t="shared" si="7"/>
        <v>OUT</v>
      </c>
      <c r="F461">
        <v>10</v>
      </c>
      <c r="G461" s="87">
        <v>0.34974306389999998</v>
      </c>
    </row>
    <row r="462" spans="1:7">
      <c r="A462">
        <v>464</v>
      </c>
      <c r="B462" t="s">
        <v>480</v>
      </c>
      <c r="C462">
        <v>2025</v>
      </c>
      <c r="D462">
        <v>10</v>
      </c>
      <c r="E462" t="str">
        <f t="shared" si="7"/>
        <v>OUT</v>
      </c>
      <c r="F462">
        <v>10</v>
      </c>
      <c r="G462" s="87">
        <v>3.9394006775000001</v>
      </c>
    </row>
    <row r="463" spans="1:7">
      <c r="A463">
        <v>465</v>
      </c>
      <c r="B463" t="s">
        <v>480</v>
      </c>
      <c r="C463">
        <v>2025</v>
      </c>
      <c r="D463">
        <v>10</v>
      </c>
      <c r="E463" t="str">
        <f t="shared" si="7"/>
        <v>OUT</v>
      </c>
      <c r="F463">
        <v>13</v>
      </c>
      <c r="G463" s="87">
        <v>2.4387591730999998</v>
      </c>
    </row>
    <row r="464" spans="1:7">
      <c r="A464">
        <v>466</v>
      </c>
      <c r="B464" t="s">
        <v>1473</v>
      </c>
      <c r="C464">
        <v>2025</v>
      </c>
      <c r="D464">
        <v>10</v>
      </c>
      <c r="E464" t="str">
        <f t="shared" si="7"/>
        <v>OUT</v>
      </c>
      <c r="F464">
        <v>13</v>
      </c>
      <c r="G464" s="87">
        <v>1.0778503364000001</v>
      </c>
    </row>
    <row r="465" spans="1:7">
      <c r="A465">
        <v>467</v>
      </c>
      <c r="B465" t="s">
        <v>1467</v>
      </c>
      <c r="C465">
        <v>2025</v>
      </c>
      <c r="D465">
        <v>10</v>
      </c>
      <c r="E465" t="str">
        <f t="shared" si="7"/>
        <v>OUT</v>
      </c>
      <c r="F465">
        <v>13</v>
      </c>
      <c r="G465" s="87">
        <v>0.71686600249999999</v>
      </c>
    </row>
    <row r="466" spans="1:7">
      <c r="A466">
        <v>468</v>
      </c>
      <c r="B466" t="s">
        <v>1467</v>
      </c>
      <c r="C466">
        <v>2025</v>
      </c>
      <c r="D466">
        <v>10</v>
      </c>
      <c r="E466" t="str">
        <f t="shared" si="7"/>
        <v>OUT</v>
      </c>
      <c r="F466">
        <v>13</v>
      </c>
      <c r="G466" s="87">
        <v>5.1567275091999996</v>
      </c>
    </row>
    <row r="467" spans="1:7">
      <c r="A467">
        <v>469</v>
      </c>
      <c r="B467" t="s">
        <v>1469</v>
      </c>
      <c r="C467">
        <v>2025</v>
      </c>
      <c r="D467">
        <v>10</v>
      </c>
      <c r="E467" t="str">
        <f t="shared" si="7"/>
        <v>OUT</v>
      </c>
      <c r="F467">
        <v>13</v>
      </c>
      <c r="G467" s="87">
        <v>0.56407306140000002</v>
      </c>
    </row>
    <row r="468" spans="1:7">
      <c r="A468">
        <v>470</v>
      </c>
      <c r="B468" t="s">
        <v>1473</v>
      </c>
      <c r="C468">
        <v>2025</v>
      </c>
      <c r="D468">
        <v>10</v>
      </c>
      <c r="E468" t="str">
        <f t="shared" si="7"/>
        <v>OUT</v>
      </c>
      <c r="F468">
        <v>13</v>
      </c>
      <c r="G468" s="87">
        <v>2.2567629577999999</v>
      </c>
    </row>
    <row r="469" spans="1:7">
      <c r="A469">
        <v>471</v>
      </c>
      <c r="B469" t="s">
        <v>1469</v>
      </c>
      <c r="C469">
        <v>2025</v>
      </c>
      <c r="D469">
        <v>10</v>
      </c>
      <c r="E469" t="str">
        <f t="shared" si="7"/>
        <v>OUT</v>
      </c>
      <c r="F469">
        <v>13</v>
      </c>
      <c r="G469" s="87">
        <v>3.8431222714</v>
      </c>
    </row>
    <row r="470" spans="1:7">
      <c r="A470">
        <v>472</v>
      </c>
      <c r="B470" t="s">
        <v>480</v>
      </c>
      <c r="C470">
        <v>2025</v>
      </c>
      <c r="D470">
        <v>10</v>
      </c>
      <c r="E470" t="str">
        <f t="shared" si="7"/>
        <v>OUT</v>
      </c>
      <c r="F470">
        <v>13</v>
      </c>
      <c r="G470" s="87">
        <v>1.4533438128</v>
      </c>
    </row>
    <row r="471" spans="1:7">
      <c r="A471">
        <v>473</v>
      </c>
      <c r="B471" t="s">
        <v>1473</v>
      </c>
      <c r="C471">
        <v>2025</v>
      </c>
      <c r="D471">
        <v>10</v>
      </c>
      <c r="E471" t="str">
        <f t="shared" si="7"/>
        <v>OUT</v>
      </c>
      <c r="F471">
        <v>13</v>
      </c>
      <c r="G471" s="87">
        <v>2.7671289474999998</v>
      </c>
    </row>
    <row r="472" spans="1:7">
      <c r="A472">
        <v>474</v>
      </c>
      <c r="B472" t="s">
        <v>1473</v>
      </c>
      <c r="C472">
        <v>2025</v>
      </c>
      <c r="D472">
        <v>10</v>
      </c>
      <c r="E472" t="str">
        <f t="shared" si="7"/>
        <v>OUT</v>
      </c>
      <c r="F472">
        <v>13</v>
      </c>
      <c r="G472" s="87">
        <v>4.5305581597</v>
      </c>
    </row>
    <row r="473" spans="1:7">
      <c r="A473">
        <v>475</v>
      </c>
      <c r="B473" t="s">
        <v>480</v>
      </c>
      <c r="C473">
        <v>2025</v>
      </c>
      <c r="D473">
        <v>10</v>
      </c>
      <c r="E473" t="str">
        <f t="shared" si="7"/>
        <v>OUT</v>
      </c>
      <c r="F473">
        <v>13</v>
      </c>
      <c r="G473" s="87">
        <v>0.25689234690000001</v>
      </c>
    </row>
    <row r="474" spans="1:7">
      <c r="A474">
        <v>476</v>
      </c>
      <c r="B474" t="s">
        <v>480</v>
      </c>
      <c r="C474">
        <v>2025</v>
      </c>
      <c r="D474">
        <v>10</v>
      </c>
      <c r="E474" t="str">
        <f t="shared" si="7"/>
        <v>OUT</v>
      </c>
      <c r="F474">
        <v>13</v>
      </c>
      <c r="G474" s="87">
        <v>8.0757035300000002E-2</v>
      </c>
    </row>
    <row r="475" spans="1:7">
      <c r="A475">
        <v>477</v>
      </c>
      <c r="B475" t="s">
        <v>480</v>
      </c>
      <c r="C475">
        <v>2025</v>
      </c>
      <c r="D475">
        <v>10</v>
      </c>
      <c r="E475" t="str">
        <f t="shared" si="7"/>
        <v>OUT</v>
      </c>
      <c r="F475">
        <v>13</v>
      </c>
      <c r="G475" s="87">
        <v>0.11949296669999999</v>
      </c>
    </row>
    <row r="476" spans="1:7">
      <c r="A476">
        <v>478</v>
      </c>
      <c r="B476" t="s">
        <v>480</v>
      </c>
      <c r="C476">
        <v>2025</v>
      </c>
      <c r="D476">
        <v>10</v>
      </c>
      <c r="E476" t="str">
        <f t="shared" si="7"/>
        <v>OUT</v>
      </c>
      <c r="F476">
        <v>13</v>
      </c>
      <c r="G476" s="87">
        <v>7.7636078100000006E-2</v>
      </c>
    </row>
    <row r="477" spans="1:7">
      <c r="A477">
        <v>479</v>
      </c>
      <c r="B477" t="s">
        <v>480</v>
      </c>
      <c r="C477">
        <v>2025</v>
      </c>
      <c r="D477">
        <v>10</v>
      </c>
      <c r="E477" t="str">
        <f t="shared" si="7"/>
        <v>OUT</v>
      </c>
      <c r="F477">
        <v>13</v>
      </c>
      <c r="G477" s="87">
        <v>8.4413902200000002E-2</v>
      </c>
    </row>
    <row r="478" spans="1:7">
      <c r="A478">
        <v>480</v>
      </c>
      <c r="B478" t="s">
        <v>480</v>
      </c>
      <c r="C478">
        <v>2025</v>
      </c>
      <c r="D478">
        <v>10</v>
      </c>
      <c r="E478" t="str">
        <f t="shared" si="7"/>
        <v>OUT</v>
      </c>
      <c r="F478">
        <v>13</v>
      </c>
      <c r="G478" s="87">
        <v>5.6794778900000002E-2</v>
      </c>
    </row>
    <row r="479" spans="1:7">
      <c r="A479">
        <v>481</v>
      </c>
      <c r="B479" t="s">
        <v>480</v>
      </c>
      <c r="C479">
        <v>2025</v>
      </c>
      <c r="D479">
        <v>10</v>
      </c>
      <c r="E479" t="str">
        <f t="shared" si="7"/>
        <v>OUT</v>
      </c>
      <c r="F479">
        <v>13</v>
      </c>
      <c r="G479" s="87">
        <v>9.8828338299999999E-2</v>
      </c>
    </row>
    <row r="480" spans="1:7">
      <c r="A480">
        <v>482</v>
      </c>
      <c r="B480" t="s">
        <v>480</v>
      </c>
      <c r="C480">
        <v>2025</v>
      </c>
      <c r="D480">
        <v>10</v>
      </c>
      <c r="E480" t="str">
        <f t="shared" si="7"/>
        <v>OUT</v>
      </c>
      <c r="F480">
        <v>13</v>
      </c>
      <c r="G480" s="87">
        <v>9.8178031099999993E-2</v>
      </c>
    </row>
    <row r="481" spans="1:7">
      <c r="A481">
        <v>483</v>
      </c>
      <c r="B481" t="s">
        <v>1467</v>
      </c>
      <c r="C481">
        <v>2025</v>
      </c>
      <c r="D481">
        <v>10</v>
      </c>
      <c r="E481" t="str">
        <f t="shared" si="7"/>
        <v>OUT</v>
      </c>
      <c r="F481">
        <v>13</v>
      </c>
      <c r="G481" s="87">
        <v>0.82434364670000004</v>
      </c>
    </row>
    <row r="482" spans="1:7">
      <c r="A482">
        <v>484</v>
      </c>
      <c r="B482" t="s">
        <v>480</v>
      </c>
      <c r="C482">
        <v>2025</v>
      </c>
      <c r="D482">
        <v>10</v>
      </c>
      <c r="E482" t="str">
        <f t="shared" si="7"/>
        <v>OUT</v>
      </c>
      <c r="F482">
        <v>13</v>
      </c>
      <c r="G482" s="87">
        <v>0.1506463233</v>
      </c>
    </row>
    <row r="483" spans="1:7">
      <c r="A483">
        <v>485</v>
      </c>
      <c r="B483" t="s">
        <v>1473</v>
      </c>
      <c r="C483">
        <v>2025</v>
      </c>
      <c r="D483">
        <v>10</v>
      </c>
      <c r="E483" t="str">
        <f t="shared" si="7"/>
        <v>OUT</v>
      </c>
      <c r="F483">
        <v>13</v>
      </c>
      <c r="G483" s="87">
        <v>1.3098102083000001</v>
      </c>
    </row>
    <row r="484" spans="1:7">
      <c r="A484">
        <v>486</v>
      </c>
      <c r="B484" t="s">
        <v>480</v>
      </c>
      <c r="C484">
        <v>2025</v>
      </c>
      <c r="D484">
        <v>10</v>
      </c>
      <c r="E484" t="str">
        <f t="shared" si="7"/>
        <v>OUT</v>
      </c>
      <c r="F484">
        <v>13</v>
      </c>
      <c r="G484" s="87">
        <v>2.6484576141999998</v>
      </c>
    </row>
    <row r="485" spans="1:7">
      <c r="A485">
        <v>487</v>
      </c>
      <c r="B485" t="s">
        <v>1467</v>
      </c>
      <c r="C485">
        <v>2025</v>
      </c>
      <c r="D485">
        <v>10</v>
      </c>
      <c r="E485" t="str">
        <f t="shared" si="7"/>
        <v>OUT</v>
      </c>
      <c r="F485">
        <v>13</v>
      </c>
      <c r="G485" s="87">
        <v>2.8495528153</v>
      </c>
    </row>
    <row r="486" spans="1:7">
      <c r="A486">
        <v>488</v>
      </c>
      <c r="B486" t="s">
        <v>1473</v>
      </c>
      <c r="C486">
        <v>2025</v>
      </c>
      <c r="D486">
        <v>10</v>
      </c>
      <c r="E486" t="str">
        <f t="shared" si="7"/>
        <v>OUT</v>
      </c>
      <c r="F486">
        <v>13</v>
      </c>
      <c r="G486" s="87">
        <v>0.9338254225</v>
      </c>
    </row>
    <row r="487" spans="1:7">
      <c r="A487">
        <v>489</v>
      </c>
      <c r="B487" t="s">
        <v>1473</v>
      </c>
      <c r="C487">
        <v>2025</v>
      </c>
      <c r="D487">
        <v>10</v>
      </c>
      <c r="E487" t="str">
        <f t="shared" si="7"/>
        <v>OUT</v>
      </c>
      <c r="F487">
        <v>13</v>
      </c>
      <c r="G487" s="87">
        <v>0.14057740469999999</v>
      </c>
    </row>
    <row r="488" spans="1:7">
      <c r="A488">
        <v>490</v>
      </c>
      <c r="B488" t="s">
        <v>1469</v>
      </c>
      <c r="C488">
        <v>2025</v>
      </c>
      <c r="D488">
        <v>10</v>
      </c>
      <c r="E488" t="str">
        <f t="shared" si="7"/>
        <v>OUT</v>
      </c>
      <c r="F488">
        <v>13</v>
      </c>
      <c r="G488" s="87">
        <v>14.481547001099999</v>
      </c>
    </row>
    <row r="489" spans="1:7">
      <c r="A489">
        <v>491</v>
      </c>
      <c r="B489" t="s">
        <v>480</v>
      </c>
      <c r="C489">
        <v>2025</v>
      </c>
      <c r="D489">
        <v>10</v>
      </c>
      <c r="E489" t="str">
        <f t="shared" si="7"/>
        <v>OUT</v>
      </c>
      <c r="F489">
        <v>13</v>
      </c>
      <c r="G489" s="87">
        <v>0.53896322389999995</v>
      </c>
    </row>
    <row r="490" spans="1:7">
      <c r="A490">
        <v>492</v>
      </c>
      <c r="B490" t="s">
        <v>480</v>
      </c>
      <c r="C490">
        <v>2025</v>
      </c>
      <c r="D490">
        <v>10</v>
      </c>
      <c r="E490" t="str">
        <f t="shared" si="7"/>
        <v>OUT</v>
      </c>
      <c r="F490">
        <v>14</v>
      </c>
      <c r="G490" s="87">
        <v>0.9918025922</v>
      </c>
    </row>
    <row r="491" spans="1:7">
      <c r="A491">
        <v>493</v>
      </c>
      <c r="B491" t="s">
        <v>1466</v>
      </c>
      <c r="C491">
        <v>2025</v>
      </c>
      <c r="D491">
        <v>10</v>
      </c>
      <c r="E491" t="str">
        <f t="shared" si="7"/>
        <v>OUT</v>
      </c>
      <c r="F491">
        <v>14</v>
      </c>
      <c r="G491" s="87">
        <v>3.4624097625000001</v>
      </c>
    </row>
    <row r="492" spans="1:7">
      <c r="A492">
        <v>494</v>
      </c>
      <c r="B492" t="s">
        <v>1473</v>
      </c>
      <c r="C492">
        <v>2025</v>
      </c>
      <c r="D492">
        <v>10</v>
      </c>
      <c r="E492" t="str">
        <f t="shared" si="7"/>
        <v>OUT</v>
      </c>
      <c r="F492">
        <v>14</v>
      </c>
      <c r="G492" s="87">
        <v>9.4139878077999999</v>
      </c>
    </row>
    <row r="493" spans="1:7">
      <c r="A493">
        <v>495</v>
      </c>
      <c r="B493" t="s">
        <v>1472</v>
      </c>
      <c r="C493">
        <v>2025</v>
      </c>
      <c r="D493">
        <v>10</v>
      </c>
      <c r="E493" t="str">
        <f t="shared" si="7"/>
        <v>OUT</v>
      </c>
      <c r="F493">
        <v>14</v>
      </c>
      <c r="G493" s="87">
        <v>0.50526176469999995</v>
      </c>
    </row>
    <row r="494" spans="1:7">
      <c r="A494">
        <v>496</v>
      </c>
      <c r="B494" t="s">
        <v>480</v>
      </c>
      <c r="C494">
        <v>2025</v>
      </c>
      <c r="D494">
        <v>10</v>
      </c>
      <c r="E494" t="str">
        <f t="shared" si="7"/>
        <v>OUT</v>
      </c>
      <c r="F494">
        <v>14</v>
      </c>
      <c r="G494" s="87">
        <v>0.26635599030000001</v>
      </c>
    </row>
    <row r="495" spans="1:7">
      <c r="A495">
        <v>497</v>
      </c>
      <c r="B495" t="s">
        <v>1472</v>
      </c>
      <c r="C495">
        <v>2025</v>
      </c>
      <c r="D495">
        <v>10</v>
      </c>
      <c r="E495" t="str">
        <f t="shared" si="7"/>
        <v>OUT</v>
      </c>
      <c r="F495">
        <v>14</v>
      </c>
      <c r="G495" s="87">
        <v>0.2223727231</v>
      </c>
    </row>
    <row r="496" spans="1:7">
      <c r="A496">
        <v>498</v>
      </c>
      <c r="B496" t="s">
        <v>480</v>
      </c>
      <c r="C496">
        <v>2025</v>
      </c>
      <c r="D496">
        <v>10</v>
      </c>
      <c r="E496" t="str">
        <f t="shared" si="7"/>
        <v>OUT</v>
      </c>
      <c r="F496">
        <v>14</v>
      </c>
      <c r="G496" s="87">
        <v>1.2216540317</v>
      </c>
    </row>
    <row r="497" spans="1:7">
      <c r="A497">
        <v>499</v>
      </c>
      <c r="B497" t="s">
        <v>480</v>
      </c>
      <c r="C497">
        <v>2025</v>
      </c>
      <c r="D497">
        <v>10</v>
      </c>
      <c r="E497" t="str">
        <f t="shared" si="7"/>
        <v>OUT</v>
      </c>
      <c r="F497">
        <v>14</v>
      </c>
      <c r="G497" s="87">
        <v>0.45698082359999997</v>
      </c>
    </row>
    <row r="498" spans="1:7">
      <c r="A498">
        <v>500</v>
      </c>
      <c r="B498" t="s">
        <v>1469</v>
      </c>
      <c r="C498">
        <v>2025</v>
      </c>
      <c r="D498">
        <v>10</v>
      </c>
      <c r="E498" t="str">
        <f t="shared" si="7"/>
        <v>OUT</v>
      </c>
      <c r="F498">
        <v>14</v>
      </c>
      <c r="G498" s="87">
        <v>18.686272262799999</v>
      </c>
    </row>
    <row r="499" spans="1:7">
      <c r="A499">
        <v>501</v>
      </c>
      <c r="B499" t="s">
        <v>480</v>
      </c>
      <c r="C499">
        <v>2025</v>
      </c>
      <c r="D499">
        <v>10</v>
      </c>
      <c r="E499" t="str">
        <f t="shared" si="7"/>
        <v>OUT</v>
      </c>
      <c r="F499">
        <v>14</v>
      </c>
      <c r="G499" s="87">
        <v>5.62704131E-2</v>
      </c>
    </row>
    <row r="500" spans="1:7">
      <c r="A500">
        <v>502</v>
      </c>
      <c r="B500" t="s">
        <v>1469</v>
      </c>
      <c r="C500">
        <v>2025</v>
      </c>
      <c r="D500">
        <v>10</v>
      </c>
      <c r="E500" t="str">
        <f t="shared" si="7"/>
        <v>OUT</v>
      </c>
      <c r="F500">
        <v>14</v>
      </c>
      <c r="G500" s="87">
        <v>4.4710617710999996</v>
      </c>
    </row>
    <row r="501" spans="1:7">
      <c r="A501">
        <v>503</v>
      </c>
      <c r="B501" t="s">
        <v>480</v>
      </c>
      <c r="C501">
        <v>2025</v>
      </c>
      <c r="D501">
        <v>10</v>
      </c>
      <c r="E501" t="str">
        <f t="shared" si="7"/>
        <v>OUT</v>
      </c>
      <c r="F501">
        <v>14</v>
      </c>
      <c r="G501" s="87">
        <v>7.0111225299999996E-2</v>
      </c>
    </row>
    <row r="502" spans="1:7">
      <c r="A502">
        <v>504</v>
      </c>
      <c r="B502" t="s">
        <v>1468</v>
      </c>
      <c r="C502">
        <v>2025</v>
      </c>
      <c r="D502">
        <v>10</v>
      </c>
      <c r="E502" t="str">
        <f t="shared" si="7"/>
        <v>OUT</v>
      </c>
      <c r="F502">
        <v>14</v>
      </c>
      <c r="G502" s="87">
        <v>3.9700456750000002</v>
      </c>
    </row>
    <row r="503" spans="1:7">
      <c r="A503">
        <v>505</v>
      </c>
      <c r="B503" t="s">
        <v>480</v>
      </c>
      <c r="C503">
        <v>2025</v>
      </c>
      <c r="D503">
        <v>10</v>
      </c>
      <c r="E503" t="str">
        <f t="shared" si="7"/>
        <v>OUT</v>
      </c>
      <c r="F503">
        <v>14</v>
      </c>
      <c r="G503" s="87">
        <v>0.28747891640000001</v>
      </c>
    </row>
    <row r="504" spans="1:7">
      <c r="A504">
        <v>506</v>
      </c>
      <c r="B504" t="s">
        <v>480</v>
      </c>
      <c r="C504">
        <v>2025</v>
      </c>
      <c r="D504">
        <v>10</v>
      </c>
      <c r="E504" t="str">
        <f t="shared" si="7"/>
        <v>OUT</v>
      </c>
      <c r="F504">
        <v>14</v>
      </c>
      <c r="G504" s="87">
        <v>1.0277412160999999</v>
      </c>
    </row>
    <row r="505" spans="1:7">
      <c r="A505">
        <v>507</v>
      </c>
      <c r="B505" t="s">
        <v>1473</v>
      </c>
      <c r="C505">
        <v>2025</v>
      </c>
      <c r="D505">
        <v>10</v>
      </c>
      <c r="E505" t="str">
        <f t="shared" si="7"/>
        <v>OUT</v>
      </c>
      <c r="F505">
        <v>14</v>
      </c>
      <c r="G505" s="87">
        <v>0.28225198309999999</v>
      </c>
    </row>
    <row r="506" spans="1:7">
      <c r="A506">
        <v>508</v>
      </c>
      <c r="B506" t="s">
        <v>480</v>
      </c>
      <c r="C506">
        <v>2025</v>
      </c>
      <c r="D506">
        <v>10</v>
      </c>
      <c r="E506" t="str">
        <f t="shared" si="7"/>
        <v>OUT</v>
      </c>
      <c r="F506">
        <v>14</v>
      </c>
      <c r="G506" s="87">
        <v>2.7371302132999999</v>
      </c>
    </row>
    <row r="507" spans="1:7">
      <c r="A507">
        <v>509</v>
      </c>
      <c r="B507" t="s">
        <v>1469</v>
      </c>
      <c r="C507">
        <v>2025</v>
      </c>
      <c r="D507">
        <v>10</v>
      </c>
      <c r="E507" t="str">
        <f t="shared" si="7"/>
        <v>OUT</v>
      </c>
      <c r="F507">
        <v>14</v>
      </c>
      <c r="G507" s="87">
        <v>0.4436501075</v>
      </c>
    </row>
    <row r="508" spans="1:7">
      <c r="A508">
        <v>510</v>
      </c>
      <c r="B508" t="s">
        <v>480</v>
      </c>
      <c r="C508">
        <v>2025</v>
      </c>
      <c r="D508">
        <v>10</v>
      </c>
      <c r="E508" t="str">
        <f t="shared" si="7"/>
        <v>OUT</v>
      </c>
      <c r="F508">
        <v>15</v>
      </c>
      <c r="G508" s="87">
        <v>1.5149401719</v>
      </c>
    </row>
    <row r="509" spans="1:7">
      <c r="A509">
        <v>511</v>
      </c>
      <c r="B509" t="s">
        <v>1473</v>
      </c>
      <c r="C509">
        <v>2025</v>
      </c>
      <c r="D509">
        <v>10</v>
      </c>
      <c r="E509" t="str">
        <f t="shared" si="7"/>
        <v>OUT</v>
      </c>
      <c r="F509">
        <v>15</v>
      </c>
      <c r="G509" s="87">
        <v>9.9815341097000001</v>
      </c>
    </row>
    <row r="510" spans="1:7">
      <c r="A510">
        <v>512</v>
      </c>
      <c r="B510" t="s">
        <v>1470</v>
      </c>
      <c r="C510">
        <v>2025</v>
      </c>
      <c r="D510">
        <v>10</v>
      </c>
      <c r="E510" t="str">
        <f t="shared" si="7"/>
        <v>OUT</v>
      </c>
      <c r="F510">
        <v>15</v>
      </c>
      <c r="G510" s="87">
        <v>9.9380942858000001</v>
      </c>
    </row>
    <row r="511" spans="1:7">
      <c r="A511">
        <v>513</v>
      </c>
      <c r="B511" t="s">
        <v>1467</v>
      </c>
      <c r="C511">
        <v>2025</v>
      </c>
      <c r="D511">
        <v>10</v>
      </c>
      <c r="E511" t="str">
        <f t="shared" si="7"/>
        <v>OUT</v>
      </c>
      <c r="F511">
        <v>15</v>
      </c>
      <c r="G511" s="87">
        <v>5.0992894280999996</v>
      </c>
    </row>
    <row r="512" spans="1:7">
      <c r="A512">
        <v>514</v>
      </c>
      <c r="B512" t="s">
        <v>1466</v>
      </c>
      <c r="C512">
        <v>2025</v>
      </c>
      <c r="D512">
        <v>10</v>
      </c>
      <c r="E512" t="str">
        <f t="shared" si="7"/>
        <v>OUT</v>
      </c>
      <c r="F512">
        <v>15</v>
      </c>
      <c r="G512" s="87">
        <v>2.0277852155999998</v>
      </c>
    </row>
    <row r="513" spans="1:7">
      <c r="A513">
        <v>515</v>
      </c>
      <c r="B513" t="s">
        <v>480</v>
      </c>
      <c r="C513">
        <v>2025</v>
      </c>
      <c r="D513">
        <v>10</v>
      </c>
      <c r="E513" t="str">
        <f t="shared" si="7"/>
        <v>OUT</v>
      </c>
      <c r="F513">
        <v>15</v>
      </c>
      <c r="G513" s="87">
        <v>0.1841277086</v>
      </c>
    </row>
    <row r="514" spans="1:7">
      <c r="A514">
        <v>516</v>
      </c>
      <c r="B514" t="s">
        <v>1471</v>
      </c>
      <c r="C514">
        <v>2025</v>
      </c>
      <c r="D514">
        <v>10</v>
      </c>
      <c r="E514" t="str">
        <f t="shared" si="7"/>
        <v>OUT</v>
      </c>
      <c r="F514">
        <v>15</v>
      </c>
      <c r="G514" s="87">
        <v>2.2107312663999998</v>
      </c>
    </row>
    <row r="515" spans="1:7">
      <c r="A515">
        <v>517</v>
      </c>
      <c r="B515" t="s">
        <v>1469</v>
      </c>
      <c r="C515">
        <v>2025</v>
      </c>
      <c r="D515">
        <v>10</v>
      </c>
      <c r="E515" t="str">
        <f t="shared" ref="E515:E578" si="8">UPPER(TEXT(DATE(2000, D515, 1), "MMM"))</f>
        <v>OUT</v>
      </c>
      <c r="F515">
        <v>15</v>
      </c>
      <c r="G515" s="87">
        <v>1.3752245458000001</v>
      </c>
    </row>
    <row r="516" spans="1:7">
      <c r="A516">
        <v>518</v>
      </c>
      <c r="B516" t="s">
        <v>1466</v>
      </c>
      <c r="C516">
        <v>2025</v>
      </c>
      <c r="D516">
        <v>10</v>
      </c>
      <c r="E516" t="str">
        <f t="shared" si="8"/>
        <v>OUT</v>
      </c>
      <c r="F516">
        <v>15</v>
      </c>
      <c r="G516" s="87">
        <v>4.7169184989000001</v>
      </c>
    </row>
    <row r="517" spans="1:7">
      <c r="A517">
        <v>519</v>
      </c>
      <c r="B517" t="s">
        <v>1471</v>
      </c>
      <c r="C517">
        <v>2025</v>
      </c>
      <c r="D517">
        <v>10</v>
      </c>
      <c r="E517" t="str">
        <f t="shared" si="8"/>
        <v>OUT</v>
      </c>
      <c r="F517">
        <v>15</v>
      </c>
      <c r="G517" s="87">
        <v>0.71728047110000004</v>
      </c>
    </row>
    <row r="518" spans="1:7">
      <c r="A518">
        <v>520</v>
      </c>
      <c r="B518" t="s">
        <v>480</v>
      </c>
      <c r="C518">
        <v>2025</v>
      </c>
      <c r="D518">
        <v>10</v>
      </c>
      <c r="E518" t="str">
        <f t="shared" si="8"/>
        <v>OUT</v>
      </c>
      <c r="F518">
        <v>15</v>
      </c>
      <c r="G518" s="87">
        <v>3.2188337847000001</v>
      </c>
    </row>
    <row r="519" spans="1:7">
      <c r="A519">
        <v>521</v>
      </c>
      <c r="B519" t="s">
        <v>480</v>
      </c>
      <c r="C519">
        <v>2025</v>
      </c>
      <c r="D519">
        <v>10</v>
      </c>
      <c r="E519" t="str">
        <f t="shared" si="8"/>
        <v>OUT</v>
      </c>
      <c r="F519">
        <v>15</v>
      </c>
      <c r="G519" s="87">
        <v>0.21759934219999999</v>
      </c>
    </row>
    <row r="520" spans="1:7">
      <c r="A520">
        <v>522</v>
      </c>
      <c r="B520" t="s">
        <v>480</v>
      </c>
      <c r="C520">
        <v>2025</v>
      </c>
      <c r="D520">
        <v>10</v>
      </c>
      <c r="E520" t="str">
        <f t="shared" si="8"/>
        <v>OUT</v>
      </c>
      <c r="F520">
        <v>15</v>
      </c>
      <c r="G520" s="87">
        <v>0.35841504559999998</v>
      </c>
    </row>
    <row r="521" spans="1:7">
      <c r="A521">
        <v>523</v>
      </c>
      <c r="B521" t="s">
        <v>480</v>
      </c>
      <c r="C521">
        <v>2025</v>
      </c>
      <c r="D521">
        <v>10</v>
      </c>
      <c r="E521" t="str">
        <f t="shared" si="8"/>
        <v>OUT</v>
      </c>
      <c r="F521">
        <v>15</v>
      </c>
      <c r="G521" s="87">
        <v>8.1488197200000001E-2</v>
      </c>
    </row>
    <row r="522" spans="1:7">
      <c r="A522">
        <v>524</v>
      </c>
      <c r="B522" t="s">
        <v>1467</v>
      </c>
      <c r="C522">
        <v>2025</v>
      </c>
      <c r="D522">
        <v>10</v>
      </c>
      <c r="E522" t="str">
        <f t="shared" si="8"/>
        <v>OUT</v>
      </c>
      <c r="F522">
        <v>16</v>
      </c>
      <c r="G522" s="87">
        <v>3.9881161258</v>
      </c>
    </row>
    <row r="523" spans="1:7">
      <c r="A523">
        <v>525</v>
      </c>
      <c r="B523" t="s">
        <v>1473</v>
      </c>
      <c r="C523">
        <v>2025</v>
      </c>
      <c r="D523">
        <v>10</v>
      </c>
      <c r="E523" t="str">
        <f t="shared" si="8"/>
        <v>OUT</v>
      </c>
      <c r="F523">
        <v>16</v>
      </c>
      <c r="G523" s="87">
        <v>10.049126273600001</v>
      </c>
    </row>
    <row r="524" spans="1:7">
      <c r="A524">
        <v>526</v>
      </c>
      <c r="B524" t="s">
        <v>1471</v>
      </c>
      <c r="C524">
        <v>2025</v>
      </c>
      <c r="D524">
        <v>10</v>
      </c>
      <c r="E524" t="str">
        <f t="shared" si="8"/>
        <v>OUT</v>
      </c>
      <c r="F524">
        <v>16</v>
      </c>
      <c r="G524" s="87">
        <v>2.0640889044000001</v>
      </c>
    </row>
    <row r="525" spans="1:7">
      <c r="A525">
        <v>527</v>
      </c>
      <c r="B525" t="s">
        <v>1467</v>
      </c>
      <c r="C525">
        <v>2025</v>
      </c>
      <c r="D525">
        <v>10</v>
      </c>
      <c r="E525" t="str">
        <f t="shared" si="8"/>
        <v>OUT</v>
      </c>
      <c r="F525">
        <v>16</v>
      </c>
      <c r="G525" s="87">
        <v>5.4718330425000001</v>
      </c>
    </row>
    <row r="526" spans="1:7">
      <c r="A526">
        <v>528</v>
      </c>
      <c r="B526" t="s">
        <v>1470</v>
      </c>
      <c r="C526">
        <v>2025</v>
      </c>
      <c r="D526">
        <v>10</v>
      </c>
      <c r="E526" t="str">
        <f t="shared" si="8"/>
        <v>OUT</v>
      </c>
      <c r="F526">
        <v>16</v>
      </c>
      <c r="G526" s="87">
        <v>9.1359392817000007</v>
      </c>
    </row>
    <row r="527" spans="1:7">
      <c r="A527">
        <v>529</v>
      </c>
      <c r="B527" t="s">
        <v>1472</v>
      </c>
      <c r="C527">
        <v>2025</v>
      </c>
      <c r="D527">
        <v>10</v>
      </c>
      <c r="E527" t="str">
        <f t="shared" si="8"/>
        <v>OUT</v>
      </c>
      <c r="F527">
        <v>16</v>
      </c>
      <c r="G527" s="87">
        <v>0.1326841567</v>
      </c>
    </row>
    <row r="528" spans="1:7">
      <c r="A528">
        <v>530</v>
      </c>
      <c r="B528" t="s">
        <v>480</v>
      </c>
      <c r="C528">
        <v>2025</v>
      </c>
      <c r="D528">
        <v>10</v>
      </c>
      <c r="E528" t="str">
        <f t="shared" si="8"/>
        <v>OUT</v>
      </c>
      <c r="F528">
        <v>16</v>
      </c>
      <c r="G528" s="87">
        <v>0.46739714809999999</v>
      </c>
    </row>
    <row r="529" spans="1:7">
      <c r="A529">
        <v>531</v>
      </c>
      <c r="B529" t="s">
        <v>1472</v>
      </c>
      <c r="C529">
        <v>2025</v>
      </c>
      <c r="D529">
        <v>10</v>
      </c>
      <c r="E529" t="str">
        <f t="shared" si="8"/>
        <v>OUT</v>
      </c>
      <c r="F529">
        <v>16</v>
      </c>
      <c r="G529" s="87">
        <v>0.1183287667</v>
      </c>
    </row>
    <row r="530" spans="1:7">
      <c r="A530">
        <v>532</v>
      </c>
      <c r="B530" t="s">
        <v>480</v>
      </c>
      <c r="C530">
        <v>2025</v>
      </c>
      <c r="D530">
        <v>10</v>
      </c>
      <c r="E530" t="str">
        <f t="shared" si="8"/>
        <v>OUT</v>
      </c>
      <c r="F530">
        <v>16</v>
      </c>
      <c r="G530" s="87">
        <v>0.13063868670000001</v>
      </c>
    </row>
    <row r="531" spans="1:7">
      <c r="A531">
        <v>533</v>
      </c>
      <c r="B531" t="s">
        <v>1472</v>
      </c>
      <c r="C531">
        <v>2025</v>
      </c>
      <c r="D531">
        <v>10</v>
      </c>
      <c r="E531" t="str">
        <f t="shared" si="8"/>
        <v>OUT</v>
      </c>
      <c r="F531">
        <v>16</v>
      </c>
      <c r="G531" s="87">
        <v>0.12993111469999999</v>
      </c>
    </row>
    <row r="532" spans="1:7">
      <c r="A532">
        <v>534</v>
      </c>
      <c r="B532" t="s">
        <v>480</v>
      </c>
      <c r="C532">
        <v>2025</v>
      </c>
      <c r="D532">
        <v>10</v>
      </c>
      <c r="E532" t="str">
        <f t="shared" si="8"/>
        <v>OUT</v>
      </c>
      <c r="F532">
        <v>16</v>
      </c>
      <c r="G532" s="87">
        <v>2.2842247411000001</v>
      </c>
    </row>
    <row r="533" spans="1:7">
      <c r="A533">
        <v>535</v>
      </c>
      <c r="B533" t="s">
        <v>1467</v>
      </c>
      <c r="C533">
        <v>2025</v>
      </c>
      <c r="D533">
        <v>10</v>
      </c>
      <c r="E533" t="str">
        <f t="shared" si="8"/>
        <v>OUT</v>
      </c>
      <c r="F533">
        <v>16</v>
      </c>
      <c r="G533" s="87">
        <v>2.8074653091999999</v>
      </c>
    </row>
    <row r="534" spans="1:7">
      <c r="A534">
        <v>536</v>
      </c>
      <c r="B534" t="s">
        <v>480</v>
      </c>
      <c r="C534">
        <v>2025</v>
      </c>
      <c r="D534">
        <v>10</v>
      </c>
      <c r="E534" t="str">
        <f t="shared" si="8"/>
        <v>OUT</v>
      </c>
      <c r="F534">
        <v>16</v>
      </c>
      <c r="G534" s="87">
        <v>9.755664E-4</v>
      </c>
    </row>
    <row r="535" spans="1:7">
      <c r="A535">
        <v>537</v>
      </c>
      <c r="B535" t="s">
        <v>480</v>
      </c>
      <c r="C535">
        <v>2025</v>
      </c>
      <c r="D535">
        <v>10</v>
      </c>
      <c r="E535" t="str">
        <f t="shared" si="8"/>
        <v>OUT</v>
      </c>
      <c r="F535">
        <v>16</v>
      </c>
      <c r="G535" s="87">
        <v>1.2239198694</v>
      </c>
    </row>
    <row r="536" spans="1:7">
      <c r="A536">
        <v>538</v>
      </c>
      <c r="B536" t="s">
        <v>1466</v>
      </c>
      <c r="C536">
        <v>2025</v>
      </c>
      <c r="D536">
        <v>10</v>
      </c>
      <c r="E536" t="str">
        <f t="shared" si="8"/>
        <v>OUT</v>
      </c>
      <c r="F536">
        <v>16</v>
      </c>
      <c r="G536" s="87">
        <v>2.5688926392</v>
      </c>
    </row>
    <row r="537" spans="1:7">
      <c r="A537">
        <v>539</v>
      </c>
      <c r="B537" t="s">
        <v>480</v>
      </c>
      <c r="C537">
        <v>2025</v>
      </c>
      <c r="D537">
        <v>10</v>
      </c>
      <c r="E537" t="str">
        <f t="shared" si="8"/>
        <v>OUT</v>
      </c>
      <c r="F537">
        <v>16</v>
      </c>
      <c r="G537" s="87">
        <v>0.1141926808</v>
      </c>
    </row>
    <row r="538" spans="1:7">
      <c r="A538">
        <v>540</v>
      </c>
      <c r="B538" t="s">
        <v>480</v>
      </c>
      <c r="C538">
        <v>2025</v>
      </c>
      <c r="D538">
        <v>10</v>
      </c>
      <c r="E538" t="str">
        <f t="shared" si="8"/>
        <v>OUT</v>
      </c>
      <c r="F538">
        <v>16</v>
      </c>
      <c r="G538" s="87">
        <v>3.50332436E-2</v>
      </c>
    </row>
    <row r="539" spans="1:7">
      <c r="A539">
        <v>541</v>
      </c>
      <c r="B539" t="s">
        <v>480</v>
      </c>
      <c r="C539">
        <v>2025</v>
      </c>
      <c r="D539">
        <v>10</v>
      </c>
      <c r="E539" t="str">
        <f t="shared" si="8"/>
        <v>OUT</v>
      </c>
      <c r="F539">
        <v>16</v>
      </c>
      <c r="G539" s="87">
        <v>5.6636578299999997E-2</v>
      </c>
    </row>
    <row r="540" spans="1:7">
      <c r="A540">
        <v>542</v>
      </c>
      <c r="B540" t="s">
        <v>480</v>
      </c>
      <c r="C540">
        <v>2025</v>
      </c>
      <c r="D540">
        <v>10</v>
      </c>
      <c r="E540" t="str">
        <f t="shared" si="8"/>
        <v>OUT</v>
      </c>
      <c r="F540">
        <v>16</v>
      </c>
      <c r="G540" s="87">
        <v>1.9346819919</v>
      </c>
    </row>
    <row r="541" spans="1:7">
      <c r="A541">
        <v>543</v>
      </c>
      <c r="B541" t="s">
        <v>1469</v>
      </c>
      <c r="C541">
        <v>2025</v>
      </c>
      <c r="D541">
        <v>10</v>
      </c>
      <c r="E541" t="str">
        <f t="shared" si="8"/>
        <v>OUT</v>
      </c>
      <c r="F541">
        <v>16</v>
      </c>
      <c r="G541" s="87">
        <v>1.6537956381000001</v>
      </c>
    </row>
    <row r="542" spans="1:7">
      <c r="A542">
        <v>544</v>
      </c>
      <c r="B542" t="s">
        <v>480</v>
      </c>
      <c r="C542">
        <v>2025</v>
      </c>
      <c r="D542">
        <v>10</v>
      </c>
      <c r="E542" t="str">
        <f t="shared" si="8"/>
        <v>OUT</v>
      </c>
      <c r="F542">
        <v>17</v>
      </c>
      <c r="G542" s="87">
        <v>1.0320199547</v>
      </c>
    </row>
    <row r="543" spans="1:7">
      <c r="A543">
        <v>545</v>
      </c>
      <c r="B543" t="s">
        <v>1467</v>
      </c>
      <c r="C543">
        <v>2025</v>
      </c>
      <c r="D543">
        <v>10</v>
      </c>
      <c r="E543" t="str">
        <f t="shared" si="8"/>
        <v>OUT</v>
      </c>
      <c r="F543">
        <v>17</v>
      </c>
      <c r="G543" s="87">
        <v>0.77594961890000003</v>
      </c>
    </row>
    <row r="544" spans="1:7">
      <c r="A544">
        <v>546</v>
      </c>
      <c r="B544" t="s">
        <v>480</v>
      </c>
      <c r="C544">
        <v>2025</v>
      </c>
      <c r="D544">
        <v>10</v>
      </c>
      <c r="E544" t="str">
        <f t="shared" si="8"/>
        <v>OUT</v>
      </c>
      <c r="F544">
        <v>17</v>
      </c>
      <c r="G544" s="87">
        <v>0.1152038158</v>
      </c>
    </row>
    <row r="545" spans="1:7">
      <c r="A545">
        <v>547</v>
      </c>
      <c r="B545" t="s">
        <v>480</v>
      </c>
      <c r="C545">
        <v>2025</v>
      </c>
      <c r="D545">
        <v>10</v>
      </c>
      <c r="E545" t="str">
        <f t="shared" si="8"/>
        <v>OUT</v>
      </c>
      <c r="F545">
        <v>17</v>
      </c>
      <c r="G545" s="87">
        <v>4.5581634897000001</v>
      </c>
    </row>
    <row r="546" spans="1:7">
      <c r="A546">
        <v>548</v>
      </c>
      <c r="B546" t="s">
        <v>1473</v>
      </c>
      <c r="C546">
        <v>2025</v>
      </c>
      <c r="D546">
        <v>10</v>
      </c>
      <c r="E546" t="str">
        <f t="shared" si="8"/>
        <v>OUT</v>
      </c>
      <c r="F546">
        <v>17</v>
      </c>
      <c r="G546" s="87">
        <v>0.27499986529999998</v>
      </c>
    </row>
    <row r="547" spans="1:7">
      <c r="A547">
        <v>549</v>
      </c>
      <c r="B547" t="s">
        <v>1469</v>
      </c>
      <c r="C547">
        <v>2025</v>
      </c>
      <c r="D547">
        <v>10</v>
      </c>
      <c r="E547" t="str">
        <f t="shared" si="8"/>
        <v>OUT</v>
      </c>
      <c r="F547">
        <v>17</v>
      </c>
      <c r="G547" s="87">
        <v>1.8024024503</v>
      </c>
    </row>
    <row r="548" spans="1:7">
      <c r="A548">
        <v>550</v>
      </c>
      <c r="B548" t="s">
        <v>1467</v>
      </c>
      <c r="C548">
        <v>2025</v>
      </c>
      <c r="D548">
        <v>10</v>
      </c>
      <c r="E548" t="str">
        <f t="shared" si="8"/>
        <v>OUT</v>
      </c>
      <c r="F548">
        <v>17</v>
      </c>
      <c r="G548" s="87">
        <v>3.8030119133000002</v>
      </c>
    </row>
    <row r="549" spans="1:7">
      <c r="A549">
        <v>551</v>
      </c>
      <c r="B549" t="s">
        <v>480</v>
      </c>
      <c r="C549">
        <v>2025</v>
      </c>
      <c r="D549">
        <v>10</v>
      </c>
      <c r="E549" t="str">
        <f t="shared" si="8"/>
        <v>OUT</v>
      </c>
      <c r="F549">
        <v>17</v>
      </c>
      <c r="G549" s="87">
        <v>3.3872557386</v>
      </c>
    </row>
    <row r="550" spans="1:7">
      <c r="A550">
        <v>552</v>
      </c>
      <c r="B550" t="s">
        <v>1473</v>
      </c>
      <c r="C550">
        <v>2025</v>
      </c>
      <c r="D550">
        <v>10</v>
      </c>
      <c r="E550" t="str">
        <f t="shared" si="8"/>
        <v>OUT</v>
      </c>
      <c r="F550">
        <v>17</v>
      </c>
      <c r="G550" s="87">
        <v>2.4938728167000002</v>
      </c>
    </row>
    <row r="551" spans="1:7">
      <c r="A551">
        <v>553</v>
      </c>
      <c r="B551" t="s">
        <v>1467</v>
      </c>
      <c r="C551">
        <v>2025</v>
      </c>
      <c r="D551">
        <v>10</v>
      </c>
      <c r="E551" t="str">
        <f t="shared" si="8"/>
        <v>OUT</v>
      </c>
      <c r="F551">
        <v>20</v>
      </c>
      <c r="G551" s="87">
        <v>2.0785148722</v>
      </c>
    </row>
    <row r="552" spans="1:7">
      <c r="A552">
        <v>554</v>
      </c>
      <c r="B552" t="s">
        <v>1469</v>
      </c>
      <c r="C552">
        <v>2025</v>
      </c>
      <c r="D552">
        <v>10</v>
      </c>
      <c r="E552" t="str">
        <f t="shared" si="8"/>
        <v>OUT</v>
      </c>
      <c r="F552">
        <v>20</v>
      </c>
      <c r="G552" s="87">
        <v>8.1250911000000006E-3</v>
      </c>
    </row>
    <row r="553" spans="1:7">
      <c r="A553">
        <v>555</v>
      </c>
      <c r="B553" t="s">
        <v>1473</v>
      </c>
      <c r="C553">
        <v>2025</v>
      </c>
      <c r="D553">
        <v>10</v>
      </c>
      <c r="E553" t="str">
        <f t="shared" si="8"/>
        <v>OUT</v>
      </c>
      <c r="F553">
        <v>20</v>
      </c>
      <c r="G553" s="87">
        <v>5.2247834472000001</v>
      </c>
    </row>
    <row r="554" spans="1:7">
      <c r="A554">
        <v>556</v>
      </c>
      <c r="B554" t="s">
        <v>480</v>
      </c>
      <c r="C554">
        <v>2025</v>
      </c>
      <c r="D554">
        <v>10</v>
      </c>
      <c r="E554" t="str">
        <f t="shared" si="8"/>
        <v>OUT</v>
      </c>
      <c r="F554">
        <v>20</v>
      </c>
      <c r="G554" s="87">
        <v>0.2214084506</v>
      </c>
    </row>
    <row r="555" spans="1:7">
      <c r="A555">
        <v>557</v>
      </c>
      <c r="B555" t="s">
        <v>480</v>
      </c>
      <c r="C555">
        <v>2025</v>
      </c>
      <c r="D555">
        <v>10</v>
      </c>
      <c r="E555" t="str">
        <f t="shared" si="8"/>
        <v>OUT</v>
      </c>
      <c r="F555">
        <v>20</v>
      </c>
      <c r="G555" s="87">
        <v>0.16313555360000001</v>
      </c>
    </row>
    <row r="556" spans="1:7">
      <c r="A556">
        <v>558</v>
      </c>
      <c r="B556" t="s">
        <v>480</v>
      </c>
      <c r="C556">
        <v>2025</v>
      </c>
      <c r="D556">
        <v>10</v>
      </c>
      <c r="E556" t="str">
        <f t="shared" si="8"/>
        <v>OUT</v>
      </c>
      <c r="F556">
        <v>20</v>
      </c>
      <c r="G556" s="87">
        <v>0.34382208809999998</v>
      </c>
    </row>
    <row r="557" spans="1:7">
      <c r="A557">
        <v>559</v>
      </c>
      <c r="B557" t="s">
        <v>480</v>
      </c>
      <c r="C557">
        <v>2025</v>
      </c>
      <c r="D557">
        <v>10</v>
      </c>
      <c r="E557" t="str">
        <f t="shared" si="8"/>
        <v>OUT</v>
      </c>
      <c r="F557">
        <v>20</v>
      </c>
      <c r="G557" s="87">
        <v>5.7681583600000003E-2</v>
      </c>
    </row>
    <row r="558" spans="1:7">
      <c r="A558">
        <v>560</v>
      </c>
      <c r="B558" t="s">
        <v>480</v>
      </c>
      <c r="C558">
        <v>2025</v>
      </c>
      <c r="D558">
        <v>10</v>
      </c>
      <c r="E558" t="str">
        <f t="shared" si="8"/>
        <v>OUT</v>
      </c>
      <c r="F558">
        <v>20</v>
      </c>
      <c r="G558" s="87">
        <v>0.51090556389999997</v>
      </c>
    </row>
    <row r="559" spans="1:7">
      <c r="A559">
        <v>561</v>
      </c>
      <c r="B559" t="s">
        <v>480</v>
      </c>
      <c r="C559">
        <v>2025</v>
      </c>
      <c r="D559">
        <v>10</v>
      </c>
      <c r="E559" t="str">
        <f t="shared" si="8"/>
        <v>OUT</v>
      </c>
      <c r="F559">
        <v>20</v>
      </c>
      <c r="G559" s="87">
        <v>9.6256668899999995E-2</v>
      </c>
    </row>
    <row r="560" spans="1:7">
      <c r="A560">
        <v>562</v>
      </c>
      <c r="B560" t="s">
        <v>480</v>
      </c>
      <c r="C560">
        <v>2025</v>
      </c>
      <c r="D560">
        <v>10</v>
      </c>
      <c r="E560" t="str">
        <f t="shared" si="8"/>
        <v>OUT</v>
      </c>
      <c r="F560">
        <v>20</v>
      </c>
      <c r="G560" s="87">
        <v>1.0661516997</v>
      </c>
    </row>
    <row r="561" spans="1:7">
      <c r="A561">
        <v>563</v>
      </c>
      <c r="B561" t="s">
        <v>1469</v>
      </c>
      <c r="C561">
        <v>2025</v>
      </c>
      <c r="D561">
        <v>10</v>
      </c>
      <c r="E561" t="str">
        <f t="shared" si="8"/>
        <v>OUT</v>
      </c>
      <c r="F561">
        <v>20</v>
      </c>
      <c r="G561" s="87">
        <v>6.3399394980999997</v>
      </c>
    </row>
    <row r="562" spans="1:7">
      <c r="A562">
        <v>564</v>
      </c>
      <c r="B562" t="s">
        <v>1471</v>
      </c>
      <c r="C562">
        <v>2025</v>
      </c>
      <c r="D562">
        <v>10</v>
      </c>
      <c r="E562" t="str">
        <f t="shared" si="8"/>
        <v>OUT</v>
      </c>
      <c r="F562">
        <v>20</v>
      </c>
      <c r="G562" s="87">
        <v>1.2536009961000001</v>
      </c>
    </row>
    <row r="563" spans="1:7">
      <c r="A563">
        <v>565</v>
      </c>
      <c r="B563" t="s">
        <v>1469</v>
      </c>
      <c r="C563">
        <v>2025</v>
      </c>
      <c r="D563">
        <v>10</v>
      </c>
      <c r="E563" t="str">
        <f t="shared" si="8"/>
        <v>OUT</v>
      </c>
      <c r="F563">
        <v>20</v>
      </c>
      <c r="G563" s="87">
        <v>1.9730223756</v>
      </c>
    </row>
    <row r="564" spans="1:7">
      <c r="A564">
        <v>566</v>
      </c>
      <c r="B564" t="s">
        <v>1471</v>
      </c>
      <c r="C564">
        <v>2025</v>
      </c>
      <c r="D564">
        <v>10</v>
      </c>
      <c r="E564" t="str">
        <f t="shared" si="8"/>
        <v>OUT</v>
      </c>
      <c r="F564">
        <v>20</v>
      </c>
      <c r="G564" s="87">
        <v>4.5332325580999999</v>
      </c>
    </row>
    <row r="565" spans="1:7">
      <c r="A565">
        <v>567</v>
      </c>
      <c r="B565" t="s">
        <v>1473</v>
      </c>
      <c r="C565">
        <v>2025</v>
      </c>
      <c r="D565">
        <v>10</v>
      </c>
      <c r="E565" t="str">
        <f t="shared" si="8"/>
        <v>OUT</v>
      </c>
      <c r="F565">
        <v>20</v>
      </c>
      <c r="G565" s="87">
        <v>2.7076797324999999</v>
      </c>
    </row>
    <row r="566" spans="1:7">
      <c r="A566">
        <v>568</v>
      </c>
      <c r="B566" t="s">
        <v>480</v>
      </c>
      <c r="C566">
        <v>2025</v>
      </c>
      <c r="D566">
        <v>10</v>
      </c>
      <c r="E566" t="str">
        <f t="shared" si="8"/>
        <v>OUT</v>
      </c>
      <c r="F566">
        <v>21</v>
      </c>
      <c r="G566" s="87">
        <v>0.45629723109999998</v>
      </c>
    </row>
    <row r="567" spans="1:7">
      <c r="A567">
        <v>569</v>
      </c>
      <c r="B567" t="s">
        <v>1467</v>
      </c>
      <c r="C567">
        <v>2025</v>
      </c>
      <c r="D567">
        <v>10</v>
      </c>
      <c r="E567" t="str">
        <f t="shared" si="8"/>
        <v>OUT</v>
      </c>
      <c r="F567">
        <v>21</v>
      </c>
      <c r="G567" s="87">
        <v>0.89398466060000004</v>
      </c>
    </row>
    <row r="568" spans="1:7">
      <c r="A568">
        <v>570</v>
      </c>
      <c r="B568" t="s">
        <v>1473</v>
      </c>
      <c r="C568">
        <v>2025</v>
      </c>
      <c r="D568">
        <v>10</v>
      </c>
      <c r="E568" t="str">
        <f t="shared" si="8"/>
        <v>OUT</v>
      </c>
      <c r="F568">
        <v>21</v>
      </c>
      <c r="G568" s="87">
        <v>7.3204378882999999</v>
      </c>
    </row>
    <row r="569" spans="1:7">
      <c r="A569">
        <v>571</v>
      </c>
      <c r="B569" t="s">
        <v>480</v>
      </c>
      <c r="C569">
        <v>2025</v>
      </c>
      <c r="D569">
        <v>10</v>
      </c>
      <c r="E569" t="str">
        <f t="shared" si="8"/>
        <v>OUT</v>
      </c>
      <c r="F569">
        <v>21</v>
      </c>
      <c r="G569" s="87">
        <v>8.0742775599999997E-2</v>
      </c>
    </row>
    <row r="570" spans="1:7">
      <c r="A570">
        <v>572</v>
      </c>
      <c r="B570" t="s">
        <v>480</v>
      </c>
      <c r="C570">
        <v>2025</v>
      </c>
      <c r="D570">
        <v>10</v>
      </c>
      <c r="E570" t="str">
        <f t="shared" si="8"/>
        <v>OUT</v>
      </c>
      <c r="F570">
        <v>21</v>
      </c>
      <c r="G570" s="87">
        <v>0.94203537390000003</v>
      </c>
    </row>
    <row r="571" spans="1:7">
      <c r="A571">
        <v>573</v>
      </c>
      <c r="B571" t="s">
        <v>1467</v>
      </c>
      <c r="C571">
        <v>2025</v>
      </c>
      <c r="D571">
        <v>10</v>
      </c>
      <c r="E571" t="str">
        <f t="shared" si="8"/>
        <v>OUT</v>
      </c>
      <c r="F571">
        <v>21</v>
      </c>
      <c r="G571" s="87">
        <v>2.9466170055999998</v>
      </c>
    </row>
    <row r="572" spans="1:7">
      <c r="A572">
        <v>574</v>
      </c>
      <c r="B572" t="s">
        <v>1467</v>
      </c>
      <c r="C572">
        <v>2025</v>
      </c>
      <c r="D572">
        <v>10</v>
      </c>
      <c r="E572" t="str">
        <f t="shared" si="8"/>
        <v>OUT</v>
      </c>
      <c r="F572">
        <v>21</v>
      </c>
      <c r="G572" s="87">
        <v>8.7281942299999997</v>
      </c>
    </row>
    <row r="573" spans="1:7">
      <c r="A573">
        <v>575</v>
      </c>
      <c r="B573" t="s">
        <v>480</v>
      </c>
      <c r="C573">
        <v>2025</v>
      </c>
      <c r="D573">
        <v>10</v>
      </c>
      <c r="E573" t="str">
        <f t="shared" si="8"/>
        <v>OUT</v>
      </c>
      <c r="F573">
        <v>21</v>
      </c>
      <c r="G573" s="87">
        <v>0.39403427419999998</v>
      </c>
    </row>
    <row r="574" spans="1:7">
      <c r="A574">
        <v>576</v>
      </c>
      <c r="B574" t="s">
        <v>480</v>
      </c>
      <c r="C574">
        <v>2025</v>
      </c>
      <c r="D574">
        <v>10</v>
      </c>
      <c r="E574" t="str">
        <f t="shared" si="8"/>
        <v>OUT</v>
      </c>
      <c r="F574">
        <v>21</v>
      </c>
      <c r="G574" s="87">
        <v>8.5844251900000001E-2</v>
      </c>
    </row>
    <row r="575" spans="1:7">
      <c r="A575">
        <v>577</v>
      </c>
      <c r="B575" t="s">
        <v>480</v>
      </c>
      <c r="C575">
        <v>2025</v>
      </c>
      <c r="D575">
        <v>10</v>
      </c>
      <c r="E575" t="str">
        <f t="shared" si="8"/>
        <v>OUT</v>
      </c>
      <c r="F575">
        <v>21</v>
      </c>
      <c r="G575" s="87">
        <v>5.5900237499999998E-2</v>
      </c>
    </row>
    <row r="576" spans="1:7">
      <c r="A576">
        <v>578</v>
      </c>
      <c r="B576" t="s">
        <v>480</v>
      </c>
      <c r="C576">
        <v>2025</v>
      </c>
      <c r="D576">
        <v>10</v>
      </c>
      <c r="E576" t="str">
        <f t="shared" si="8"/>
        <v>OUT</v>
      </c>
      <c r="F576">
        <v>21</v>
      </c>
      <c r="G576" s="87">
        <v>6.5857277800000003E-2</v>
      </c>
    </row>
    <row r="577" spans="1:7">
      <c r="A577">
        <v>579</v>
      </c>
      <c r="B577" t="s">
        <v>480</v>
      </c>
      <c r="C577">
        <v>2025</v>
      </c>
      <c r="D577">
        <v>10</v>
      </c>
      <c r="E577" t="str">
        <f t="shared" si="8"/>
        <v>OUT</v>
      </c>
      <c r="F577">
        <v>21</v>
      </c>
      <c r="G577" s="87">
        <v>3.3670027981000001</v>
      </c>
    </row>
    <row r="578" spans="1:7">
      <c r="A578">
        <v>580</v>
      </c>
      <c r="B578" t="s">
        <v>1467</v>
      </c>
      <c r="C578">
        <v>2025</v>
      </c>
      <c r="D578">
        <v>10</v>
      </c>
      <c r="E578" t="str">
        <f t="shared" si="8"/>
        <v>OUT</v>
      </c>
      <c r="F578">
        <v>21</v>
      </c>
      <c r="G578" s="87">
        <v>0.93592751439999999</v>
      </c>
    </row>
    <row r="579" spans="1:7">
      <c r="A579">
        <v>581</v>
      </c>
      <c r="B579" t="s">
        <v>1467</v>
      </c>
      <c r="C579">
        <v>2025</v>
      </c>
      <c r="D579">
        <v>10</v>
      </c>
      <c r="E579" t="str">
        <f t="shared" ref="E579:E642" si="9">UPPER(TEXT(DATE(2000, D579, 1), "MMM"))</f>
        <v>OUT</v>
      </c>
      <c r="F579">
        <v>21</v>
      </c>
      <c r="G579" s="87">
        <v>1.5996787186000001</v>
      </c>
    </row>
    <row r="580" spans="1:7">
      <c r="A580">
        <v>582</v>
      </c>
      <c r="B580" t="s">
        <v>480</v>
      </c>
      <c r="C580">
        <v>2025</v>
      </c>
      <c r="D580">
        <v>10</v>
      </c>
      <c r="E580" t="str">
        <f t="shared" si="9"/>
        <v>OUT</v>
      </c>
      <c r="F580">
        <v>21</v>
      </c>
      <c r="G580" s="87">
        <v>2.4884397110999998</v>
      </c>
    </row>
    <row r="581" spans="1:7">
      <c r="A581">
        <v>583</v>
      </c>
      <c r="B581" t="s">
        <v>1469</v>
      </c>
      <c r="C581">
        <v>2025</v>
      </c>
      <c r="D581">
        <v>10</v>
      </c>
      <c r="E581" t="str">
        <f t="shared" si="9"/>
        <v>OUT</v>
      </c>
      <c r="F581">
        <v>21</v>
      </c>
      <c r="G581" s="87">
        <v>0.7580137897</v>
      </c>
    </row>
    <row r="582" spans="1:7">
      <c r="A582">
        <v>584</v>
      </c>
      <c r="B582" t="s">
        <v>1467</v>
      </c>
      <c r="C582">
        <v>2025</v>
      </c>
      <c r="D582">
        <v>10</v>
      </c>
      <c r="E582" t="str">
        <f t="shared" si="9"/>
        <v>OUT</v>
      </c>
      <c r="F582">
        <v>21</v>
      </c>
      <c r="G582" s="87">
        <v>1.7637015041999999</v>
      </c>
    </row>
    <row r="583" spans="1:7">
      <c r="A583">
        <v>585</v>
      </c>
      <c r="B583" t="s">
        <v>1469</v>
      </c>
      <c r="C583">
        <v>2025</v>
      </c>
      <c r="D583">
        <v>10</v>
      </c>
      <c r="E583" t="str">
        <f t="shared" si="9"/>
        <v>OUT</v>
      </c>
      <c r="F583">
        <v>21</v>
      </c>
      <c r="G583" s="87">
        <v>1.8098345731000001</v>
      </c>
    </row>
    <row r="584" spans="1:7">
      <c r="A584">
        <v>586</v>
      </c>
      <c r="B584" t="s">
        <v>1473</v>
      </c>
      <c r="C584">
        <v>2025</v>
      </c>
      <c r="D584">
        <v>10</v>
      </c>
      <c r="E584" t="str">
        <f t="shared" si="9"/>
        <v>OUT</v>
      </c>
      <c r="F584">
        <v>21</v>
      </c>
      <c r="G584" s="87">
        <v>0.22587890059999999</v>
      </c>
    </row>
    <row r="585" spans="1:7">
      <c r="A585">
        <v>587</v>
      </c>
      <c r="B585" t="s">
        <v>1469</v>
      </c>
      <c r="C585">
        <v>2025</v>
      </c>
      <c r="D585">
        <v>10</v>
      </c>
      <c r="E585" t="str">
        <f t="shared" si="9"/>
        <v>OUT</v>
      </c>
      <c r="F585">
        <v>21</v>
      </c>
      <c r="G585" s="87">
        <v>1.0001940227999999</v>
      </c>
    </row>
    <row r="586" spans="1:7">
      <c r="A586">
        <v>588</v>
      </c>
      <c r="B586" t="s">
        <v>1473</v>
      </c>
      <c r="C586">
        <v>2025</v>
      </c>
      <c r="D586">
        <v>10</v>
      </c>
      <c r="E586" t="str">
        <f t="shared" si="9"/>
        <v>OUT</v>
      </c>
      <c r="F586">
        <v>21</v>
      </c>
      <c r="G586" s="87">
        <v>0.15766871690000001</v>
      </c>
    </row>
    <row r="587" spans="1:7">
      <c r="A587">
        <v>589</v>
      </c>
      <c r="B587" t="s">
        <v>1471</v>
      </c>
      <c r="C587">
        <v>2025</v>
      </c>
      <c r="D587">
        <v>10</v>
      </c>
      <c r="E587" t="str">
        <f t="shared" si="9"/>
        <v>OUT</v>
      </c>
      <c r="F587">
        <v>21</v>
      </c>
      <c r="G587" s="87">
        <v>0.48281597609999999</v>
      </c>
    </row>
    <row r="588" spans="1:7">
      <c r="A588">
        <v>590</v>
      </c>
      <c r="B588" t="s">
        <v>1473</v>
      </c>
      <c r="C588">
        <v>2025</v>
      </c>
      <c r="D588">
        <v>10</v>
      </c>
      <c r="E588" t="str">
        <f t="shared" si="9"/>
        <v>OUT</v>
      </c>
      <c r="F588">
        <v>21</v>
      </c>
      <c r="G588" s="87">
        <v>14.4725656328</v>
      </c>
    </row>
    <row r="589" spans="1:7">
      <c r="A589">
        <v>591</v>
      </c>
      <c r="B589" t="s">
        <v>1469</v>
      </c>
      <c r="C589">
        <v>2025</v>
      </c>
      <c r="D589">
        <v>10</v>
      </c>
      <c r="E589" t="str">
        <f t="shared" si="9"/>
        <v>OUT</v>
      </c>
      <c r="F589">
        <v>21</v>
      </c>
      <c r="G589" s="87">
        <v>0.45468530579999999</v>
      </c>
    </row>
    <row r="590" spans="1:7">
      <c r="A590">
        <v>592</v>
      </c>
      <c r="B590" t="s">
        <v>480</v>
      </c>
      <c r="C590">
        <v>2025</v>
      </c>
      <c r="D590">
        <v>10</v>
      </c>
      <c r="E590" t="str">
        <f t="shared" si="9"/>
        <v>OUT</v>
      </c>
      <c r="F590">
        <v>21</v>
      </c>
      <c r="G590" s="87">
        <v>0.2160443094</v>
      </c>
    </row>
    <row r="591" spans="1:7">
      <c r="A591">
        <v>593</v>
      </c>
      <c r="B591" t="s">
        <v>480</v>
      </c>
      <c r="C591">
        <v>2025</v>
      </c>
      <c r="D591">
        <v>10</v>
      </c>
      <c r="E591" t="str">
        <f t="shared" si="9"/>
        <v>OUT</v>
      </c>
      <c r="F591">
        <v>22</v>
      </c>
      <c r="G591" s="87">
        <v>3.9773773900000003E-2</v>
      </c>
    </row>
    <row r="592" spans="1:7">
      <c r="A592">
        <v>594</v>
      </c>
      <c r="B592" t="s">
        <v>1473</v>
      </c>
      <c r="C592">
        <v>2025</v>
      </c>
      <c r="D592">
        <v>10</v>
      </c>
      <c r="E592" t="str">
        <f t="shared" si="9"/>
        <v>OUT</v>
      </c>
      <c r="F592">
        <v>22</v>
      </c>
      <c r="G592" s="87">
        <v>23.987290290000001</v>
      </c>
    </row>
    <row r="593" spans="1:7">
      <c r="A593">
        <v>595</v>
      </c>
      <c r="B593" t="s">
        <v>480</v>
      </c>
      <c r="C593">
        <v>2025</v>
      </c>
      <c r="D593">
        <v>10</v>
      </c>
      <c r="E593" t="str">
        <f t="shared" si="9"/>
        <v>OUT</v>
      </c>
      <c r="F593">
        <v>22</v>
      </c>
      <c r="G593" s="87">
        <v>9.3558104200000006E-2</v>
      </c>
    </row>
    <row r="594" spans="1:7">
      <c r="A594">
        <v>596</v>
      </c>
      <c r="B594" t="s">
        <v>1470</v>
      </c>
      <c r="C594">
        <v>2025</v>
      </c>
      <c r="D594">
        <v>10</v>
      </c>
      <c r="E594" t="str">
        <f t="shared" si="9"/>
        <v>OUT</v>
      </c>
      <c r="F594">
        <v>22</v>
      </c>
      <c r="G594" s="87">
        <v>9.7919644572000006</v>
      </c>
    </row>
    <row r="595" spans="1:7">
      <c r="A595">
        <v>597</v>
      </c>
      <c r="B595" t="s">
        <v>480</v>
      </c>
      <c r="C595">
        <v>2025</v>
      </c>
      <c r="D595">
        <v>10</v>
      </c>
      <c r="E595" t="str">
        <f t="shared" si="9"/>
        <v>OUT</v>
      </c>
      <c r="F595">
        <v>22</v>
      </c>
      <c r="G595" s="87">
        <v>0.40164152139999998</v>
      </c>
    </row>
    <row r="596" spans="1:7">
      <c r="A596">
        <v>598</v>
      </c>
      <c r="B596" t="s">
        <v>1471</v>
      </c>
      <c r="C596">
        <v>2025</v>
      </c>
      <c r="D596">
        <v>10</v>
      </c>
      <c r="E596" t="str">
        <f t="shared" si="9"/>
        <v>OUT</v>
      </c>
      <c r="F596">
        <v>22</v>
      </c>
      <c r="G596" s="87">
        <v>1.9562304767000001</v>
      </c>
    </row>
    <row r="597" spans="1:7">
      <c r="A597">
        <v>599</v>
      </c>
      <c r="B597" t="s">
        <v>1469</v>
      </c>
      <c r="C597">
        <v>2025</v>
      </c>
      <c r="D597">
        <v>10</v>
      </c>
      <c r="E597" t="str">
        <f t="shared" si="9"/>
        <v>OUT</v>
      </c>
      <c r="F597">
        <v>22</v>
      </c>
      <c r="G597" s="87">
        <v>0.64932425220000001</v>
      </c>
    </row>
    <row r="598" spans="1:7">
      <c r="A598">
        <v>600</v>
      </c>
      <c r="B598" t="s">
        <v>1467</v>
      </c>
      <c r="C598">
        <v>2025</v>
      </c>
      <c r="D598">
        <v>10</v>
      </c>
      <c r="E598" t="str">
        <f t="shared" si="9"/>
        <v>OUT</v>
      </c>
      <c r="F598">
        <v>22</v>
      </c>
      <c r="G598" s="87">
        <v>2.1486663383</v>
      </c>
    </row>
    <row r="599" spans="1:7">
      <c r="A599">
        <v>601</v>
      </c>
      <c r="B599" t="s">
        <v>1467</v>
      </c>
      <c r="C599">
        <v>2025</v>
      </c>
      <c r="D599">
        <v>10</v>
      </c>
      <c r="E599" t="str">
        <f t="shared" si="9"/>
        <v>OUT</v>
      </c>
      <c r="F599">
        <v>22</v>
      </c>
      <c r="G599" s="87">
        <v>7.2936891658</v>
      </c>
    </row>
    <row r="600" spans="1:7">
      <c r="A600">
        <v>602</v>
      </c>
      <c r="B600" t="s">
        <v>480</v>
      </c>
      <c r="C600">
        <v>2025</v>
      </c>
      <c r="D600">
        <v>10</v>
      </c>
      <c r="E600" t="str">
        <f t="shared" si="9"/>
        <v>OUT</v>
      </c>
      <c r="F600">
        <v>22</v>
      </c>
      <c r="G600" s="87">
        <v>5.74793917E-2</v>
      </c>
    </row>
    <row r="601" spans="1:7">
      <c r="A601">
        <v>603</v>
      </c>
      <c r="B601" t="s">
        <v>1471</v>
      </c>
      <c r="C601">
        <v>2025</v>
      </c>
      <c r="D601">
        <v>10</v>
      </c>
      <c r="E601" t="str">
        <f t="shared" si="9"/>
        <v>OUT</v>
      </c>
      <c r="F601">
        <v>22</v>
      </c>
      <c r="G601" s="87">
        <v>1.1575352888999999</v>
      </c>
    </row>
    <row r="602" spans="1:7">
      <c r="A602">
        <v>604</v>
      </c>
      <c r="B602" t="s">
        <v>1471</v>
      </c>
      <c r="C602">
        <v>2025</v>
      </c>
      <c r="D602">
        <v>10</v>
      </c>
      <c r="E602" t="str">
        <f t="shared" si="9"/>
        <v>OUT</v>
      </c>
      <c r="F602">
        <v>22</v>
      </c>
      <c r="G602" s="87">
        <v>2.4514886514000001</v>
      </c>
    </row>
    <row r="603" spans="1:7">
      <c r="A603">
        <v>605</v>
      </c>
      <c r="B603" t="s">
        <v>1467</v>
      </c>
      <c r="C603">
        <v>2025</v>
      </c>
      <c r="D603">
        <v>10</v>
      </c>
      <c r="E603" t="str">
        <f t="shared" si="9"/>
        <v>OUT</v>
      </c>
      <c r="F603">
        <v>22</v>
      </c>
      <c r="G603" s="87">
        <v>4.3636130792000003</v>
      </c>
    </row>
    <row r="604" spans="1:7">
      <c r="A604">
        <v>606</v>
      </c>
      <c r="B604" t="s">
        <v>480</v>
      </c>
      <c r="C604">
        <v>2025</v>
      </c>
      <c r="D604">
        <v>10</v>
      </c>
      <c r="E604" t="str">
        <f t="shared" si="9"/>
        <v>OUT</v>
      </c>
      <c r="F604">
        <v>22</v>
      </c>
      <c r="G604" s="87">
        <v>0.1859602394</v>
      </c>
    </row>
    <row r="605" spans="1:7">
      <c r="A605">
        <v>607</v>
      </c>
      <c r="B605" t="s">
        <v>1471</v>
      </c>
      <c r="C605">
        <v>2025</v>
      </c>
      <c r="D605">
        <v>10</v>
      </c>
      <c r="E605" t="str">
        <f t="shared" si="9"/>
        <v>OUT</v>
      </c>
      <c r="F605">
        <v>22</v>
      </c>
      <c r="G605" s="87">
        <v>1.2497555335999999</v>
      </c>
    </row>
    <row r="606" spans="1:7">
      <c r="A606">
        <v>608</v>
      </c>
      <c r="B606" t="s">
        <v>1469</v>
      </c>
      <c r="C606">
        <v>2025</v>
      </c>
      <c r="D606">
        <v>10</v>
      </c>
      <c r="E606" t="str">
        <f t="shared" si="9"/>
        <v>OUT</v>
      </c>
      <c r="F606">
        <v>22</v>
      </c>
      <c r="G606" s="87">
        <v>0.89866362609999995</v>
      </c>
    </row>
    <row r="607" spans="1:7">
      <c r="A607">
        <v>609</v>
      </c>
      <c r="B607" t="s">
        <v>480</v>
      </c>
      <c r="C607">
        <v>2025</v>
      </c>
      <c r="D607">
        <v>10</v>
      </c>
      <c r="E607" t="str">
        <f t="shared" si="9"/>
        <v>OUT</v>
      </c>
      <c r="F607">
        <v>22</v>
      </c>
      <c r="G607" s="87">
        <v>0.19094736279999999</v>
      </c>
    </row>
    <row r="608" spans="1:7">
      <c r="A608">
        <v>610</v>
      </c>
      <c r="B608" t="s">
        <v>480</v>
      </c>
      <c r="C608">
        <v>2025</v>
      </c>
      <c r="D608">
        <v>10</v>
      </c>
      <c r="E608" t="str">
        <f t="shared" si="9"/>
        <v>OUT</v>
      </c>
      <c r="F608">
        <v>23</v>
      </c>
      <c r="G608" s="87">
        <v>4.18596917E-2</v>
      </c>
    </row>
    <row r="609" spans="1:7">
      <c r="A609">
        <v>611</v>
      </c>
      <c r="B609" t="s">
        <v>480</v>
      </c>
      <c r="C609">
        <v>2025</v>
      </c>
      <c r="D609">
        <v>10</v>
      </c>
      <c r="E609" t="str">
        <f t="shared" si="9"/>
        <v>OUT</v>
      </c>
      <c r="F609">
        <v>23</v>
      </c>
      <c r="G609" s="87">
        <v>8.26598261E-2</v>
      </c>
    </row>
    <row r="610" spans="1:7">
      <c r="A610">
        <v>612</v>
      </c>
      <c r="B610" t="s">
        <v>1469</v>
      </c>
      <c r="C610">
        <v>2025</v>
      </c>
      <c r="D610">
        <v>10</v>
      </c>
      <c r="E610" t="str">
        <f t="shared" si="9"/>
        <v>OUT</v>
      </c>
      <c r="F610">
        <v>23</v>
      </c>
      <c r="G610" s="87">
        <v>0.49680403750000002</v>
      </c>
    </row>
    <row r="611" spans="1:7">
      <c r="A611">
        <v>613</v>
      </c>
      <c r="B611" t="s">
        <v>480</v>
      </c>
      <c r="C611">
        <v>2025</v>
      </c>
      <c r="D611">
        <v>10</v>
      </c>
      <c r="E611" t="str">
        <f t="shared" si="9"/>
        <v>OUT</v>
      </c>
      <c r="F611">
        <v>23</v>
      </c>
      <c r="G611" s="87">
        <v>5.1171565000000002E-2</v>
      </c>
    </row>
    <row r="612" spans="1:7">
      <c r="A612">
        <v>614</v>
      </c>
      <c r="B612" t="s">
        <v>480</v>
      </c>
      <c r="C612">
        <v>2025</v>
      </c>
      <c r="D612">
        <v>10</v>
      </c>
      <c r="E612" t="str">
        <f t="shared" si="9"/>
        <v>OUT</v>
      </c>
      <c r="F612">
        <v>23</v>
      </c>
      <c r="G612" s="87">
        <v>6.6699867800000007E-2</v>
      </c>
    </row>
    <row r="613" spans="1:7">
      <c r="A613">
        <v>615</v>
      </c>
      <c r="B613" t="s">
        <v>480</v>
      </c>
      <c r="C613">
        <v>2025</v>
      </c>
      <c r="D613">
        <v>10</v>
      </c>
      <c r="E613" t="str">
        <f t="shared" si="9"/>
        <v>OUT</v>
      </c>
      <c r="F613">
        <v>23</v>
      </c>
      <c r="G613" s="87">
        <v>0.15174290139999999</v>
      </c>
    </row>
    <row r="614" spans="1:7">
      <c r="A614">
        <v>616</v>
      </c>
      <c r="B614" t="s">
        <v>480</v>
      </c>
      <c r="C614">
        <v>2025</v>
      </c>
      <c r="D614">
        <v>10</v>
      </c>
      <c r="E614" t="str">
        <f t="shared" si="9"/>
        <v>OUT</v>
      </c>
      <c r="F614">
        <v>23</v>
      </c>
      <c r="G614" s="87">
        <v>0.13405798890000001</v>
      </c>
    </row>
    <row r="615" spans="1:7">
      <c r="A615">
        <v>617</v>
      </c>
      <c r="B615" t="s">
        <v>1473</v>
      </c>
      <c r="C615">
        <v>2025</v>
      </c>
      <c r="D615">
        <v>10</v>
      </c>
      <c r="E615" t="str">
        <f t="shared" si="9"/>
        <v>OUT</v>
      </c>
      <c r="F615">
        <v>23</v>
      </c>
      <c r="G615" s="87">
        <v>1.8941798838999999</v>
      </c>
    </row>
    <row r="616" spans="1:7">
      <c r="A616">
        <v>618</v>
      </c>
      <c r="B616" t="s">
        <v>1471</v>
      </c>
      <c r="C616">
        <v>2025</v>
      </c>
      <c r="D616">
        <v>10</v>
      </c>
      <c r="E616" t="str">
        <f t="shared" si="9"/>
        <v>OUT</v>
      </c>
      <c r="F616">
        <v>23</v>
      </c>
      <c r="G616" s="87">
        <v>3.1325152900000002</v>
      </c>
    </row>
    <row r="617" spans="1:7">
      <c r="A617">
        <v>619</v>
      </c>
      <c r="B617" t="s">
        <v>1467</v>
      </c>
      <c r="C617">
        <v>2025</v>
      </c>
      <c r="D617">
        <v>10</v>
      </c>
      <c r="E617" t="str">
        <f t="shared" si="9"/>
        <v>OUT</v>
      </c>
      <c r="F617">
        <v>23</v>
      </c>
      <c r="G617" s="87">
        <v>2.5665728157999999</v>
      </c>
    </row>
    <row r="618" spans="1:7">
      <c r="A618">
        <v>620</v>
      </c>
      <c r="B618" t="s">
        <v>1467</v>
      </c>
      <c r="C618">
        <v>2025</v>
      </c>
      <c r="D618">
        <v>10</v>
      </c>
      <c r="E618" t="str">
        <f t="shared" si="9"/>
        <v>OUT</v>
      </c>
      <c r="F618">
        <v>23</v>
      </c>
      <c r="G618" s="87">
        <v>27.6384248044</v>
      </c>
    </row>
    <row r="619" spans="1:7">
      <c r="A619">
        <v>621</v>
      </c>
      <c r="B619" t="s">
        <v>1473</v>
      </c>
      <c r="C619">
        <v>2025</v>
      </c>
      <c r="D619">
        <v>10</v>
      </c>
      <c r="E619" t="str">
        <f t="shared" si="9"/>
        <v>OUT</v>
      </c>
      <c r="F619">
        <v>23</v>
      </c>
      <c r="G619" s="87">
        <v>7.5885372927999999</v>
      </c>
    </row>
    <row r="620" spans="1:7">
      <c r="A620">
        <v>622</v>
      </c>
      <c r="B620" t="s">
        <v>1467</v>
      </c>
      <c r="C620">
        <v>2025</v>
      </c>
      <c r="D620">
        <v>10</v>
      </c>
      <c r="E620" t="str">
        <f t="shared" si="9"/>
        <v>OUT</v>
      </c>
      <c r="F620">
        <v>23</v>
      </c>
      <c r="G620" s="87">
        <v>4.6988193233000004</v>
      </c>
    </row>
    <row r="621" spans="1:7">
      <c r="A621">
        <v>623</v>
      </c>
      <c r="B621" t="s">
        <v>1471</v>
      </c>
      <c r="C621">
        <v>2025</v>
      </c>
      <c r="D621">
        <v>10</v>
      </c>
      <c r="E621" t="str">
        <f t="shared" si="9"/>
        <v>OUT</v>
      </c>
      <c r="F621">
        <v>23</v>
      </c>
      <c r="G621" s="87">
        <v>2.2538255510999998</v>
      </c>
    </row>
    <row r="622" spans="1:7">
      <c r="A622">
        <v>624</v>
      </c>
      <c r="B622" t="s">
        <v>1470</v>
      </c>
      <c r="C622">
        <v>2025</v>
      </c>
      <c r="D622">
        <v>10</v>
      </c>
      <c r="E622" t="str">
        <f t="shared" si="9"/>
        <v>OUT</v>
      </c>
      <c r="F622">
        <v>23</v>
      </c>
      <c r="G622" s="87">
        <v>1.8448056956000001</v>
      </c>
    </row>
    <row r="623" spans="1:7">
      <c r="A623">
        <v>625</v>
      </c>
      <c r="B623" t="s">
        <v>1473</v>
      </c>
      <c r="C623">
        <v>2025</v>
      </c>
      <c r="D623">
        <v>10</v>
      </c>
      <c r="E623" t="str">
        <f t="shared" si="9"/>
        <v>OUT</v>
      </c>
      <c r="F623">
        <v>23</v>
      </c>
      <c r="G623" s="87">
        <v>0.12715692610000001</v>
      </c>
    </row>
    <row r="624" spans="1:7">
      <c r="A624">
        <v>626</v>
      </c>
      <c r="B624" t="s">
        <v>1471</v>
      </c>
      <c r="C624">
        <v>2025</v>
      </c>
      <c r="D624">
        <v>10</v>
      </c>
      <c r="E624" t="str">
        <f t="shared" si="9"/>
        <v>OUT</v>
      </c>
      <c r="F624">
        <v>23</v>
      </c>
      <c r="G624" s="87">
        <v>0.2136342064</v>
      </c>
    </row>
    <row r="625" spans="1:7">
      <c r="A625">
        <v>627</v>
      </c>
      <c r="B625" t="s">
        <v>1473</v>
      </c>
      <c r="C625">
        <v>2025</v>
      </c>
      <c r="D625">
        <v>10</v>
      </c>
      <c r="E625" t="str">
        <f t="shared" si="9"/>
        <v>OUT</v>
      </c>
      <c r="F625">
        <v>23</v>
      </c>
      <c r="G625" s="87">
        <v>0.59905820060000003</v>
      </c>
    </row>
    <row r="626" spans="1:7">
      <c r="A626">
        <v>628</v>
      </c>
      <c r="B626" t="s">
        <v>1469</v>
      </c>
      <c r="C626">
        <v>2025</v>
      </c>
      <c r="D626">
        <v>10</v>
      </c>
      <c r="E626" t="str">
        <f t="shared" si="9"/>
        <v>OUT</v>
      </c>
      <c r="F626">
        <v>23</v>
      </c>
      <c r="G626" s="87">
        <v>0.48451038530000001</v>
      </c>
    </row>
    <row r="627" spans="1:7">
      <c r="A627">
        <v>629</v>
      </c>
      <c r="B627" t="s">
        <v>1471</v>
      </c>
      <c r="C627">
        <v>2025</v>
      </c>
      <c r="D627">
        <v>10</v>
      </c>
      <c r="E627" t="str">
        <f t="shared" si="9"/>
        <v>OUT</v>
      </c>
      <c r="F627">
        <v>23</v>
      </c>
      <c r="G627" s="87">
        <v>0.26071669079999998</v>
      </c>
    </row>
    <row r="628" spans="1:7">
      <c r="A628">
        <v>630</v>
      </c>
      <c r="B628" t="s">
        <v>1471</v>
      </c>
      <c r="C628">
        <v>2025</v>
      </c>
      <c r="D628">
        <v>10</v>
      </c>
      <c r="E628" t="str">
        <f t="shared" si="9"/>
        <v>OUT</v>
      </c>
      <c r="F628">
        <v>24</v>
      </c>
      <c r="G628" s="87">
        <v>3.2900758524999998</v>
      </c>
    </row>
    <row r="629" spans="1:7">
      <c r="A629">
        <v>631</v>
      </c>
      <c r="B629" t="s">
        <v>1469</v>
      </c>
      <c r="C629">
        <v>2025</v>
      </c>
      <c r="D629">
        <v>10</v>
      </c>
      <c r="E629" t="str">
        <f t="shared" si="9"/>
        <v>OUT</v>
      </c>
      <c r="F629">
        <v>24</v>
      </c>
      <c r="G629" s="87">
        <v>5.9927091019000001</v>
      </c>
    </row>
    <row r="630" spans="1:7">
      <c r="A630">
        <v>632</v>
      </c>
      <c r="B630" t="s">
        <v>1467</v>
      </c>
      <c r="C630">
        <v>2025</v>
      </c>
      <c r="D630">
        <v>10</v>
      </c>
      <c r="E630" t="str">
        <f t="shared" si="9"/>
        <v>OUT</v>
      </c>
      <c r="F630">
        <v>24</v>
      </c>
      <c r="G630" s="87">
        <v>9.8429160552999999</v>
      </c>
    </row>
    <row r="631" spans="1:7">
      <c r="A631">
        <v>633</v>
      </c>
      <c r="B631" t="s">
        <v>1470</v>
      </c>
      <c r="C631">
        <v>2025</v>
      </c>
      <c r="D631">
        <v>10</v>
      </c>
      <c r="E631" t="str">
        <f t="shared" si="9"/>
        <v>OUT</v>
      </c>
      <c r="F631">
        <v>24</v>
      </c>
      <c r="G631" s="87">
        <v>5.8882252716999997</v>
      </c>
    </row>
    <row r="632" spans="1:7">
      <c r="A632">
        <v>634</v>
      </c>
      <c r="B632" t="s">
        <v>480</v>
      </c>
      <c r="C632">
        <v>2025</v>
      </c>
      <c r="D632">
        <v>10</v>
      </c>
      <c r="E632" t="str">
        <f t="shared" si="9"/>
        <v>OUT</v>
      </c>
      <c r="F632">
        <v>24</v>
      </c>
      <c r="G632" s="87">
        <v>2.08311108E-2</v>
      </c>
    </row>
    <row r="633" spans="1:7">
      <c r="A633">
        <v>635</v>
      </c>
      <c r="B633" t="s">
        <v>1471</v>
      </c>
      <c r="C633">
        <v>2025</v>
      </c>
      <c r="D633">
        <v>10</v>
      </c>
      <c r="E633" t="str">
        <f t="shared" si="9"/>
        <v>OUT</v>
      </c>
      <c r="F633">
        <v>24</v>
      </c>
      <c r="G633" s="87">
        <v>0.60528965830000003</v>
      </c>
    </row>
    <row r="634" spans="1:7">
      <c r="A634">
        <v>636</v>
      </c>
      <c r="B634" t="s">
        <v>480</v>
      </c>
      <c r="C634">
        <v>2025</v>
      </c>
      <c r="D634">
        <v>10</v>
      </c>
      <c r="E634" t="str">
        <f t="shared" si="9"/>
        <v>OUT</v>
      </c>
      <c r="F634">
        <v>24</v>
      </c>
      <c r="G634" s="87">
        <v>1.8297202296999999</v>
      </c>
    </row>
    <row r="635" spans="1:7">
      <c r="A635">
        <v>637</v>
      </c>
      <c r="B635" t="s">
        <v>1471</v>
      </c>
      <c r="C635">
        <v>2025</v>
      </c>
      <c r="D635">
        <v>10</v>
      </c>
      <c r="E635" t="str">
        <f t="shared" si="9"/>
        <v>OUT</v>
      </c>
      <c r="F635">
        <v>24</v>
      </c>
      <c r="G635" s="87">
        <v>1.9380255708</v>
      </c>
    </row>
    <row r="636" spans="1:7">
      <c r="A636">
        <v>638</v>
      </c>
      <c r="B636" t="s">
        <v>1469</v>
      </c>
      <c r="C636">
        <v>2025</v>
      </c>
      <c r="D636">
        <v>10</v>
      </c>
      <c r="E636" t="str">
        <f t="shared" si="9"/>
        <v>OUT</v>
      </c>
      <c r="F636">
        <v>24</v>
      </c>
      <c r="G636" s="87">
        <v>2.5480758928</v>
      </c>
    </row>
    <row r="637" spans="1:7">
      <c r="A637">
        <v>639</v>
      </c>
      <c r="B637" t="s">
        <v>480</v>
      </c>
      <c r="C637">
        <v>2025</v>
      </c>
      <c r="D637">
        <v>10</v>
      </c>
      <c r="E637" t="str">
        <f t="shared" si="9"/>
        <v>OUT</v>
      </c>
      <c r="F637">
        <v>24</v>
      </c>
      <c r="G637" s="87">
        <v>3.5014155599999999E-2</v>
      </c>
    </row>
    <row r="638" spans="1:7">
      <c r="A638">
        <v>640</v>
      </c>
      <c r="B638" t="s">
        <v>480</v>
      </c>
      <c r="C638">
        <v>2025</v>
      </c>
      <c r="D638">
        <v>10</v>
      </c>
      <c r="E638" t="str">
        <f t="shared" si="9"/>
        <v>OUT</v>
      </c>
      <c r="F638">
        <v>24</v>
      </c>
      <c r="G638" s="87">
        <v>3.6867597199999998E-2</v>
      </c>
    </row>
    <row r="639" spans="1:7">
      <c r="A639">
        <v>641</v>
      </c>
      <c r="B639" t="s">
        <v>480</v>
      </c>
      <c r="C639">
        <v>2025</v>
      </c>
      <c r="D639">
        <v>10</v>
      </c>
      <c r="E639" t="str">
        <f t="shared" si="9"/>
        <v>OUT</v>
      </c>
      <c r="F639">
        <v>24</v>
      </c>
      <c r="G639" s="87">
        <v>0.1087641058</v>
      </c>
    </row>
    <row r="640" spans="1:7">
      <c r="A640">
        <v>642</v>
      </c>
      <c r="B640" t="s">
        <v>480</v>
      </c>
      <c r="C640">
        <v>2025</v>
      </c>
      <c r="D640">
        <v>10</v>
      </c>
      <c r="E640" t="str">
        <f t="shared" si="9"/>
        <v>OUT</v>
      </c>
      <c r="F640">
        <v>24</v>
      </c>
      <c r="G640" s="87">
        <v>5.3181519699999999E-2</v>
      </c>
    </row>
    <row r="641" spans="1:7">
      <c r="A641">
        <v>643</v>
      </c>
      <c r="B641" t="s">
        <v>480</v>
      </c>
      <c r="C641">
        <v>2025</v>
      </c>
      <c r="D641">
        <v>10</v>
      </c>
      <c r="E641" t="str">
        <f t="shared" si="9"/>
        <v>OUT</v>
      </c>
      <c r="F641">
        <v>24</v>
      </c>
      <c r="G641" s="87">
        <v>1.7794628739</v>
      </c>
    </row>
    <row r="642" spans="1:7">
      <c r="A642">
        <v>644</v>
      </c>
      <c r="B642" t="s">
        <v>1473</v>
      </c>
      <c r="C642">
        <v>2025</v>
      </c>
      <c r="D642">
        <v>10</v>
      </c>
      <c r="E642" t="str">
        <f t="shared" si="9"/>
        <v>OUT</v>
      </c>
      <c r="F642">
        <v>24</v>
      </c>
      <c r="G642" s="87">
        <v>2.0961455082999998</v>
      </c>
    </row>
    <row r="643" spans="1:7">
      <c r="A643">
        <v>645</v>
      </c>
      <c r="B643" t="s">
        <v>1470</v>
      </c>
      <c r="C643">
        <v>2025</v>
      </c>
      <c r="D643">
        <v>10</v>
      </c>
      <c r="E643" t="str">
        <f t="shared" ref="E643:E706" si="10">UPPER(TEXT(DATE(2000, D643, 1), "MMM"))</f>
        <v>OUT</v>
      </c>
      <c r="F643">
        <v>24</v>
      </c>
      <c r="G643" s="87">
        <v>0.1307290136</v>
      </c>
    </row>
    <row r="644" spans="1:7">
      <c r="A644">
        <v>646</v>
      </c>
      <c r="B644" t="s">
        <v>1469</v>
      </c>
      <c r="C644">
        <v>2025</v>
      </c>
      <c r="D644">
        <v>10</v>
      </c>
      <c r="E644" t="str">
        <f t="shared" si="10"/>
        <v>OUT</v>
      </c>
      <c r="F644">
        <v>24</v>
      </c>
      <c r="G644" s="87">
        <v>1.1311930925</v>
      </c>
    </row>
    <row r="645" spans="1:7">
      <c r="A645">
        <v>647</v>
      </c>
      <c r="B645" t="s">
        <v>480</v>
      </c>
      <c r="C645">
        <v>2025</v>
      </c>
      <c r="D645">
        <v>10</v>
      </c>
      <c r="E645" t="str">
        <f t="shared" si="10"/>
        <v>OUT</v>
      </c>
      <c r="F645">
        <v>24</v>
      </c>
      <c r="G645" s="87">
        <v>0.37328140329999998</v>
      </c>
    </row>
    <row r="646" spans="1:7">
      <c r="A646">
        <v>648</v>
      </c>
      <c r="B646" t="s">
        <v>480</v>
      </c>
      <c r="C646">
        <v>2025</v>
      </c>
      <c r="D646">
        <v>10</v>
      </c>
      <c r="E646" t="str">
        <f t="shared" si="10"/>
        <v>OUT</v>
      </c>
      <c r="F646">
        <v>24</v>
      </c>
      <c r="G646" s="87">
        <v>5.8302603299999999E-2</v>
      </c>
    </row>
    <row r="647" spans="1:7">
      <c r="A647">
        <v>649</v>
      </c>
      <c r="B647" t="s">
        <v>1473</v>
      </c>
      <c r="C647">
        <v>2025</v>
      </c>
      <c r="D647">
        <v>10</v>
      </c>
      <c r="E647" t="str">
        <f t="shared" si="10"/>
        <v>OUT</v>
      </c>
      <c r="F647">
        <v>27</v>
      </c>
      <c r="G647" s="87">
        <v>1.7552970214000001</v>
      </c>
    </row>
    <row r="648" spans="1:7">
      <c r="A648">
        <v>650</v>
      </c>
      <c r="B648" t="s">
        <v>1471</v>
      </c>
      <c r="C648">
        <v>2025</v>
      </c>
      <c r="D648">
        <v>10</v>
      </c>
      <c r="E648" t="str">
        <f t="shared" si="10"/>
        <v>OUT</v>
      </c>
      <c r="F648">
        <v>27</v>
      </c>
      <c r="G648" s="87">
        <v>3.7155119296999999</v>
      </c>
    </row>
    <row r="649" spans="1:7">
      <c r="A649">
        <v>651</v>
      </c>
      <c r="B649" t="s">
        <v>1470</v>
      </c>
      <c r="C649">
        <v>2025</v>
      </c>
      <c r="D649">
        <v>10</v>
      </c>
      <c r="E649" t="str">
        <f t="shared" si="10"/>
        <v>OUT</v>
      </c>
      <c r="F649">
        <v>27</v>
      </c>
      <c r="G649" s="87">
        <v>4.0705728769</v>
      </c>
    </row>
    <row r="650" spans="1:7">
      <c r="A650">
        <v>652</v>
      </c>
      <c r="B650" t="s">
        <v>1473</v>
      </c>
      <c r="C650">
        <v>2025</v>
      </c>
      <c r="D650">
        <v>10</v>
      </c>
      <c r="E650" t="str">
        <f t="shared" si="10"/>
        <v>OUT</v>
      </c>
      <c r="F650">
        <v>27</v>
      </c>
      <c r="G650" s="87">
        <v>7.4091600889000002</v>
      </c>
    </row>
    <row r="651" spans="1:7">
      <c r="A651">
        <v>653</v>
      </c>
      <c r="B651" t="s">
        <v>1467</v>
      </c>
      <c r="C651">
        <v>2025</v>
      </c>
      <c r="D651">
        <v>10</v>
      </c>
      <c r="E651" t="str">
        <f t="shared" si="10"/>
        <v>OUT</v>
      </c>
      <c r="F651">
        <v>27</v>
      </c>
      <c r="G651" s="87">
        <v>0.61828540779999996</v>
      </c>
    </row>
    <row r="652" spans="1:7">
      <c r="A652">
        <v>654</v>
      </c>
      <c r="B652" t="s">
        <v>1467</v>
      </c>
      <c r="C652">
        <v>2025</v>
      </c>
      <c r="D652">
        <v>10</v>
      </c>
      <c r="E652" t="str">
        <f t="shared" si="10"/>
        <v>OUT</v>
      </c>
      <c r="F652">
        <v>27</v>
      </c>
      <c r="G652" s="87">
        <v>3.6100631191999999</v>
      </c>
    </row>
    <row r="653" spans="1:7">
      <c r="A653">
        <v>655</v>
      </c>
      <c r="B653" t="s">
        <v>1467</v>
      </c>
      <c r="C653">
        <v>2025</v>
      </c>
      <c r="D653">
        <v>10</v>
      </c>
      <c r="E653" t="str">
        <f t="shared" si="10"/>
        <v>OUT</v>
      </c>
      <c r="F653">
        <v>27</v>
      </c>
      <c r="G653" s="87">
        <v>1.1298300364</v>
      </c>
    </row>
    <row r="654" spans="1:7">
      <c r="A654">
        <v>656</v>
      </c>
      <c r="B654" t="s">
        <v>480</v>
      </c>
      <c r="C654">
        <v>2025</v>
      </c>
      <c r="D654">
        <v>10</v>
      </c>
      <c r="E654" t="str">
        <f t="shared" si="10"/>
        <v>OUT</v>
      </c>
      <c r="F654">
        <v>27</v>
      </c>
      <c r="G654" s="87">
        <v>0.1908922294</v>
      </c>
    </row>
    <row r="655" spans="1:7">
      <c r="A655">
        <v>657</v>
      </c>
      <c r="B655" t="s">
        <v>1471</v>
      </c>
      <c r="C655">
        <v>2025</v>
      </c>
      <c r="D655">
        <v>10</v>
      </c>
      <c r="E655" t="str">
        <f t="shared" si="10"/>
        <v>OUT</v>
      </c>
      <c r="F655">
        <v>27</v>
      </c>
      <c r="G655" s="87">
        <v>4.3539406189000003</v>
      </c>
    </row>
    <row r="656" spans="1:7">
      <c r="A656">
        <v>658</v>
      </c>
      <c r="B656" t="s">
        <v>1470</v>
      </c>
      <c r="C656">
        <v>2025</v>
      </c>
      <c r="D656">
        <v>10</v>
      </c>
      <c r="E656" t="str">
        <f t="shared" si="10"/>
        <v>OUT</v>
      </c>
      <c r="F656">
        <v>27</v>
      </c>
      <c r="G656" s="87">
        <v>4.1394557705999997</v>
      </c>
    </row>
    <row r="657" spans="1:7">
      <c r="A657">
        <v>659</v>
      </c>
      <c r="B657" t="s">
        <v>1466</v>
      </c>
      <c r="C657">
        <v>2025</v>
      </c>
      <c r="D657">
        <v>10</v>
      </c>
      <c r="E657" t="str">
        <f t="shared" si="10"/>
        <v>OUT</v>
      </c>
      <c r="F657">
        <v>27</v>
      </c>
      <c r="G657" s="87">
        <v>3.4871838403000002</v>
      </c>
    </row>
    <row r="658" spans="1:7">
      <c r="A658">
        <v>660</v>
      </c>
      <c r="B658" t="s">
        <v>1469</v>
      </c>
      <c r="C658">
        <v>2025</v>
      </c>
      <c r="D658">
        <v>10</v>
      </c>
      <c r="E658" t="str">
        <f t="shared" si="10"/>
        <v>OUT</v>
      </c>
      <c r="F658">
        <v>27</v>
      </c>
      <c r="G658" s="87">
        <v>0.28276872809999998</v>
      </c>
    </row>
    <row r="659" spans="1:7">
      <c r="A659">
        <v>661</v>
      </c>
      <c r="B659" t="s">
        <v>1469</v>
      </c>
      <c r="C659">
        <v>2025</v>
      </c>
      <c r="D659">
        <v>10</v>
      </c>
      <c r="E659" t="str">
        <f t="shared" si="10"/>
        <v>OUT</v>
      </c>
      <c r="F659">
        <v>28</v>
      </c>
      <c r="G659" s="87">
        <v>0.79935610280000002</v>
      </c>
    </row>
    <row r="660" spans="1:7">
      <c r="A660">
        <v>662</v>
      </c>
      <c r="B660" t="s">
        <v>1471</v>
      </c>
      <c r="C660">
        <v>2025</v>
      </c>
      <c r="D660">
        <v>10</v>
      </c>
      <c r="E660" t="str">
        <f t="shared" si="10"/>
        <v>OUT</v>
      </c>
      <c r="F660">
        <v>28</v>
      </c>
      <c r="G660" s="87">
        <v>1.5002331</v>
      </c>
    </row>
    <row r="661" spans="1:7">
      <c r="A661">
        <v>663</v>
      </c>
      <c r="B661" t="s">
        <v>1466</v>
      </c>
      <c r="C661">
        <v>2025</v>
      </c>
      <c r="D661">
        <v>10</v>
      </c>
      <c r="E661" t="str">
        <f t="shared" si="10"/>
        <v>OUT</v>
      </c>
      <c r="F661">
        <v>28</v>
      </c>
      <c r="G661" s="87">
        <v>3.2244879560999999</v>
      </c>
    </row>
    <row r="662" spans="1:7">
      <c r="A662">
        <v>664</v>
      </c>
      <c r="B662" t="s">
        <v>1473</v>
      </c>
      <c r="C662">
        <v>2025</v>
      </c>
      <c r="D662">
        <v>10</v>
      </c>
      <c r="E662" t="str">
        <f t="shared" si="10"/>
        <v>OUT</v>
      </c>
      <c r="F662">
        <v>28</v>
      </c>
      <c r="G662" s="87">
        <v>5.0573353753000001</v>
      </c>
    </row>
    <row r="663" spans="1:7">
      <c r="A663">
        <v>665</v>
      </c>
      <c r="B663" t="s">
        <v>1467</v>
      </c>
      <c r="C663">
        <v>2025</v>
      </c>
      <c r="D663">
        <v>10</v>
      </c>
      <c r="E663" t="str">
        <f t="shared" si="10"/>
        <v>OUT</v>
      </c>
      <c r="F663">
        <v>28</v>
      </c>
      <c r="G663" s="87">
        <v>4.2400308728000002</v>
      </c>
    </row>
    <row r="664" spans="1:7">
      <c r="A664">
        <v>666</v>
      </c>
      <c r="B664" t="s">
        <v>1469</v>
      </c>
      <c r="C664">
        <v>2025</v>
      </c>
      <c r="D664">
        <v>10</v>
      </c>
      <c r="E664" t="str">
        <f t="shared" si="10"/>
        <v>OUT</v>
      </c>
      <c r="F664">
        <v>28</v>
      </c>
      <c r="G664" s="87">
        <v>1.0156696822</v>
      </c>
    </row>
    <row r="665" spans="1:7">
      <c r="A665">
        <v>667</v>
      </c>
      <c r="B665" t="s">
        <v>1473</v>
      </c>
      <c r="C665">
        <v>2025</v>
      </c>
      <c r="D665">
        <v>10</v>
      </c>
      <c r="E665" t="str">
        <f t="shared" si="10"/>
        <v>OUT</v>
      </c>
      <c r="F665">
        <v>28</v>
      </c>
      <c r="G665" s="87">
        <v>0.17881695</v>
      </c>
    </row>
    <row r="666" spans="1:7">
      <c r="A666">
        <v>668</v>
      </c>
      <c r="B666" t="s">
        <v>1471</v>
      </c>
      <c r="C666">
        <v>2025</v>
      </c>
      <c r="D666">
        <v>10</v>
      </c>
      <c r="E666" t="str">
        <f t="shared" si="10"/>
        <v>OUT</v>
      </c>
      <c r="F666">
        <v>28</v>
      </c>
      <c r="G666" s="87">
        <v>0.76013858469999995</v>
      </c>
    </row>
    <row r="667" spans="1:7">
      <c r="A667">
        <v>669</v>
      </c>
      <c r="B667" t="s">
        <v>1473</v>
      </c>
      <c r="C667">
        <v>2025</v>
      </c>
      <c r="D667">
        <v>10</v>
      </c>
      <c r="E667" t="str">
        <f t="shared" si="10"/>
        <v>OUT</v>
      </c>
      <c r="F667">
        <v>28</v>
      </c>
      <c r="G667" s="87">
        <v>1.5064194852999999</v>
      </c>
    </row>
    <row r="668" spans="1:7">
      <c r="A668">
        <v>670</v>
      </c>
      <c r="B668" t="s">
        <v>1469</v>
      </c>
      <c r="C668">
        <v>2025</v>
      </c>
      <c r="D668">
        <v>10</v>
      </c>
      <c r="E668" t="str">
        <f t="shared" si="10"/>
        <v>OUT</v>
      </c>
      <c r="F668">
        <v>28</v>
      </c>
      <c r="G668" s="87">
        <v>1.1194454418999999</v>
      </c>
    </row>
    <row r="669" spans="1:7">
      <c r="A669">
        <v>671</v>
      </c>
      <c r="B669" t="s">
        <v>1472</v>
      </c>
      <c r="C669">
        <v>2025</v>
      </c>
      <c r="D669">
        <v>10</v>
      </c>
      <c r="E669" t="str">
        <f t="shared" si="10"/>
        <v>OUT</v>
      </c>
      <c r="F669">
        <v>28</v>
      </c>
      <c r="G669" s="87">
        <v>0.1049144447</v>
      </c>
    </row>
    <row r="670" spans="1:7">
      <c r="A670">
        <v>672</v>
      </c>
      <c r="B670" t="s">
        <v>1471</v>
      </c>
      <c r="C670">
        <v>2025</v>
      </c>
      <c r="D670">
        <v>10</v>
      </c>
      <c r="E670" t="str">
        <f t="shared" si="10"/>
        <v>OUT</v>
      </c>
      <c r="F670">
        <v>28</v>
      </c>
      <c r="G670" s="87">
        <v>0.98494262079999995</v>
      </c>
    </row>
    <row r="671" spans="1:7">
      <c r="A671">
        <v>673</v>
      </c>
      <c r="B671" t="s">
        <v>1469</v>
      </c>
      <c r="C671">
        <v>2025</v>
      </c>
      <c r="D671">
        <v>10</v>
      </c>
      <c r="E671" t="str">
        <f t="shared" si="10"/>
        <v>OUT</v>
      </c>
      <c r="F671">
        <v>28</v>
      </c>
      <c r="G671" s="87">
        <v>3.4000661008000002</v>
      </c>
    </row>
    <row r="672" spans="1:7">
      <c r="A672">
        <v>674</v>
      </c>
      <c r="B672" t="s">
        <v>480</v>
      </c>
      <c r="C672">
        <v>2025</v>
      </c>
      <c r="D672">
        <v>10</v>
      </c>
      <c r="E672" t="str">
        <f t="shared" si="10"/>
        <v>OUT</v>
      </c>
      <c r="F672">
        <v>28</v>
      </c>
      <c r="G672" s="87">
        <v>4.9702784999999999E-2</v>
      </c>
    </row>
    <row r="673" spans="1:7">
      <c r="A673">
        <v>675</v>
      </c>
      <c r="B673" t="s">
        <v>480</v>
      </c>
      <c r="C673">
        <v>2025</v>
      </c>
      <c r="D673">
        <v>10</v>
      </c>
      <c r="E673" t="str">
        <f t="shared" si="10"/>
        <v>OUT</v>
      </c>
      <c r="F673">
        <v>28</v>
      </c>
      <c r="G673" s="87">
        <v>0.16500843170000001</v>
      </c>
    </row>
    <row r="674" spans="1:7">
      <c r="A674">
        <v>676</v>
      </c>
      <c r="B674" t="s">
        <v>1471</v>
      </c>
      <c r="C674">
        <v>2025</v>
      </c>
      <c r="D674">
        <v>10</v>
      </c>
      <c r="E674" t="str">
        <f t="shared" si="10"/>
        <v>OUT</v>
      </c>
      <c r="F674">
        <v>28</v>
      </c>
      <c r="G674" s="87">
        <v>1.7302024786000001</v>
      </c>
    </row>
    <row r="675" spans="1:7">
      <c r="A675">
        <v>677</v>
      </c>
      <c r="B675" t="s">
        <v>1473</v>
      </c>
      <c r="C675">
        <v>2025</v>
      </c>
      <c r="D675">
        <v>10</v>
      </c>
      <c r="E675" t="str">
        <f t="shared" si="10"/>
        <v>OUT</v>
      </c>
      <c r="F675">
        <v>28</v>
      </c>
      <c r="G675" s="87">
        <v>0.53914648529999998</v>
      </c>
    </row>
    <row r="676" spans="1:7">
      <c r="A676">
        <v>678</v>
      </c>
      <c r="B676" t="s">
        <v>1466</v>
      </c>
      <c r="C676">
        <v>2025</v>
      </c>
      <c r="D676">
        <v>10</v>
      </c>
      <c r="E676" t="str">
        <f t="shared" si="10"/>
        <v>OUT</v>
      </c>
      <c r="F676">
        <v>28</v>
      </c>
      <c r="G676" s="87">
        <v>3.7391916491999999</v>
      </c>
    </row>
    <row r="677" spans="1:7">
      <c r="A677">
        <v>679</v>
      </c>
      <c r="B677" t="s">
        <v>1473</v>
      </c>
      <c r="C677">
        <v>2025</v>
      </c>
      <c r="D677">
        <v>10</v>
      </c>
      <c r="E677" t="str">
        <f t="shared" si="10"/>
        <v>OUT</v>
      </c>
      <c r="F677">
        <v>28</v>
      </c>
      <c r="G677" s="87">
        <v>3.4854225944000001</v>
      </c>
    </row>
    <row r="678" spans="1:7">
      <c r="A678">
        <v>680</v>
      </c>
      <c r="B678" t="s">
        <v>1469</v>
      </c>
      <c r="C678">
        <v>2025</v>
      </c>
      <c r="D678">
        <v>10</v>
      </c>
      <c r="E678" t="str">
        <f t="shared" si="10"/>
        <v>OUT</v>
      </c>
      <c r="F678">
        <v>28</v>
      </c>
      <c r="G678" s="87">
        <v>1.5609748283</v>
      </c>
    </row>
    <row r="679" spans="1:7">
      <c r="A679">
        <v>681</v>
      </c>
      <c r="B679" t="s">
        <v>480</v>
      </c>
      <c r="C679">
        <v>2025</v>
      </c>
      <c r="D679">
        <v>10</v>
      </c>
      <c r="E679" t="str">
        <f t="shared" si="10"/>
        <v>OUT</v>
      </c>
      <c r="F679">
        <v>28</v>
      </c>
      <c r="G679" s="87">
        <v>0.13709095469999999</v>
      </c>
    </row>
    <row r="680" spans="1:7">
      <c r="A680">
        <v>682</v>
      </c>
      <c r="B680" t="s">
        <v>1471</v>
      </c>
      <c r="C680">
        <v>2025</v>
      </c>
      <c r="D680">
        <v>10</v>
      </c>
      <c r="E680" t="str">
        <f t="shared" si="10"/>
        <v>OUT</v>
      </c>
      <c r="F680">
        <v>28</v>
      </c>
      <c r="G680" s="87">
        <v>2.4349470203000001</v>
      </c>
    </row>
    <row r="681" spans="1:7">
      <c r="A681">
        <v>683</v>
      </c>
      <c r="B681" t="s">
        <v>1469</v>
      </c>
      <c r="C681">
        <v>2025</v>
      </c>
      <c r="D681">
        <v>10</v>
      </c>
      <c r="E681" t="str">
        <f t="shared" si="10"/>
        <v>OUT</v>
      </c>
      <c r="F681">
        <v>28</v>
      </c>
      <c r="G681" s="87">
        <v>1.1188938311000001</v>
      </c>
    </row>
    <row r="682" spans="1:7">
      <c r="A682">
        <v>684</v>
      </c>
      <c r="B682" t="s">
        <v>480</v>
      </c>
      <c r="C682">
        <v>2025</v>
      </c>
      <c r="D682">
        <v>10</v>
      </c>
      <c r="E682" t="str">
        <f t="shared" si="10"/>
        <v>OUT</v>
      </c>
      <c r="F682">
        <v>28</v>
      </c>
      <c r="G682" s="87">
        <v>4.8567778899999997E-2</v>
      </c>
    </row>
    <row r="683" spans="1:7">
      <c r="A683">
        <v>685</v>
      </c>
      <c r="B683" t="s">
        <v>1473</v>
      </c>
      <c r="C683">
        <v>2025</v>
      </c>
      <c r="D683">
        <v>10</v>
      </c>
      <c r="E683" t="str">
        <f t="shared" si="10"/>
        <v>OUT</v>
      </c>
      <c r="F683">
        <v>29</v>
      </c>
      <c r="G683" s="87">
        <v>5.8185249296999997</v>
      </c>
    </row>
    <row r="684" spans="1:7">
      <c r="A684">
        <v>686</v>
      </c>
      <c r="B684" t="s">
        <v>1471</v>
      </c>
      <c r="C684">
        <v>2025</v>
      </c>
      <c r="D684">
        <v>10</v>
      </c>
      <c r="E684" t="str">
        <f t="shared" si="10"/>
        <v>OUT</v>
      </c>
      <c r="F684">
        <v>29</v>
      </c>
      <c r="G684" s="87">
        <v>3.4671262938999998</v>
      </c>
    </row>
    <row r="685" spans="1:7">
      <c r="A685">
        <v>687</v>
      </c>
      <c r="B685" t="s">
        <v>1466</v>
      </c>
      <c r="C685">
        <v>2025</v>
      </c>
      <c r="D685">
        <v>10</v>
      </c>
      <c r="E685" t="str">
        <f t="shared" si="10"/>
        <v>OUT</v>
      </c>
      <c r="F685">
        <v>29</v>
      </c>
      <c r="G685" s="87">
        <v>3.4103341938999998</v>
      </c>
    </row>
    <row r="686" spans="1:7">
      <c r="A686">
        <v>688</v>
      </c>
      <c r="B686" t="s">
        <v>1468</v>
      </c>
      <c r="C686">
        <v>2025</v>
      </c>
      <c r="D686">
        <v>10</v>
      </c>
      <c r="E686" t="str">
        <f t="shared" si="10"/>
        <v>OUT</v>
      </c>
      <c r="F686">
        <v>29</v>
      </c>
      <c r="G686" s="87">
        <v>0.30639930059999998</v>
      </c>
    </row>
    <row r="687" spans="1:7">
      <c r="A687">
        <v>689</v>
      </c>
      <c r="B687" t="s">
        <v>1466</v>
      </c>
      <c r="C687">
        <v>2025</v>
      </c>
      <c r="D687">
        <v>10</v>
      </c>
      <c r="E687" t="str">
        <f t="shared" si="10"/>
        <v>OUT</v>
      </c>
      <c r="F687">
        <v>29</v>
      </c>
      <c r="G687" s="87">
        <v>2.1015624633000001</v>
      </c>
    </row>
    <row r="688" spans="1:7">
      <c r="A688">
        <v>690</v>
      </c>
      <c r="B688" t="s">
        <v>1469</v>
      </c>
      <c r="C688">
        <v>2025</v>
      </c>
      <c r="D688">
        <v>10</v>
      </c>
      <c r="E688" t="str">
        <f t="shared" si="10"/>
        <v>OUT</v>
      </c>
      <c r="F688">
        <v>29</v>
      </c>
      <c r="G688" s="87">
        <v>3.7091190133</v>
      </c>
    </row>
    <row r="689" spans="1:7">
      <c r="A689">
        <v>691</v>
      </c>
      <c r="B689" t="s">
        <v>1466</v>
      </c>
      <c r="C689">
        <v>2025</v>
      </c>
      <c r="D689">
        <v>10</v>
      </c>
      <c r="E689" t="str">
        <f t="shared" si="10"/>
        <v>OUT</v>
      </c>
      <c r="F689">
        <v>29</v>
      </c>
      <c r="G689" s="87">
        <v>4.7428095994000001</v>
      </c>
    </row>
    <row r="690" spans="1:7">
      <c r="A690">
        <v>692</v>
      </c>
      <c r="B690" t="s">
        <v>480</v>
      </c>
      <c r="C690">
        <v>2025</v>
      </c>
      <c r="D690">
        <v>10</v>
      </c>
      <c r="E690" t="str">
        <f t="shared" si="10"/>
        <v>OUT</v>
      </c>
      <c r="F690">
        <v>29</v>
      </c>
      <c r="G690" s="87">
        <v>4.2428391699999998E-2</v>
      </c>
    </row>
    <row r="691" spans="1:7">
      <c r="A691">
        <v>693</v>
      </c>
      <c r="B691" t="s">
        <v>480</v>
      </c>
      <c r="C691">
        <v>2025</v>
      </c>
      <c r="D691">
        <v>10</v>
      </c>
      <c r="E691" t="str">
        <f t="shared" si="10"/>
        <v>OUT</v>
      </c>
      <c r="F691">
        <v>29</v>
      </c>
      <c r="G691" s="87">
        <v>0.20801583060000001</v>
      </c>
    </row>
    <row r="692" spans="1:7">
      <c r="A692">
        <v>694</v>
      </c>
      <c r="B692" t="s">
        <v>1470</v>
      </c>
      <c r="C692">
        <v>2025</v>
      </c>
      <c r="D692">
        <v>10</v>
      </c>
      <c r="E692" t="str">
        <f t="shared" si="10"/>
        <v>OUT</v>
      </c>
      <c r="F692">
        <v>29</v>
      </c>
      <c r="G692" s="87">
        <v>4.2229928022000003</v>
      </c>
    </row>
    <row r="693" spans="1:7">
      <c r="A693">
        <v>695</v>
      </c>
      <c r="B693" t="s">
        <v>1471</v>
      </c>
      <c r="C693">
        <v>2025</v>
      </c>
      <c r="D693">
        <v>10</v>
      </c>
      <c r="E693" t="str">
        <f t="shared" si="10"/>
        <v>OUT</v>
      </c>
      <c r="F693">
        <v>29</v>
      </c>
      <c r="G693" s="87">
        <v>4.0991976480999996</v>
      </c>
    </row>
    <row r="694" spans="1:7">
      <c r="A694">
        <v>696</v>
      </c>
      <c r="B694" t="s">
        <v>1473</v>
      </c>
      <c r="C694">
        <v>2025</v>
      </c>
      <c r="D694">
        <v>10</v>
      </c>
      <c r="E694" t="str">
        <f t="shared" si="10"/>
        <v>OUT</v>
      </c>
      <c r="F694">
        <v>29</v>
      </c>
      <c r="G694" s="87">
        <v>4.1233067275000002</v>
      </c>
    </row>
    <row r="695" spans="1:7">
      <c r="A695">
        <v>697</v>
      </c>
      <c r="B695" t="s">
        <v>480</v>
      </c>
      <c r="C695">
        <v>2025</v>
      </c>
      <c r="D695">
        <v>10</v>
      </c>
      <c r="E695" t="str">
        <f t="shared" si="10"/>
        <v>OUT</v>
      </c>
      <c r="F695">
        <v>30</v>
      </c>
      <c r="G695" s="87">
        <v>6.5081114699999998E-2</v>
      </c>
    </row>
    <row r="696" spans="1:7">
      <c r="A696">
        <v>698</v>
      </c>
      <c r="B696" t="s">
        <v>480</v>
      </c>
      <c r="C696">
        <v>2025</v>
      </c>
      <c r="D696">
        <v>10</v>
      </c>
      <c r="E696" t="str">
        <f t="shared" si="10"/>
        <v>OUT</v>
      </c>
      <c r="F696">
        <v>30</v>
      </c>
      <c r="G696" s="87">
        <v>3.6757683899999997E-2</v>
      </c>
    </row>
    <row r="697" spans="1:7">
      <c r="A697">
        <v>699</v>
      </c>
      <c r="B697" t="s">
        <v>1469</v>
      </c>
      <c r="C697">
        <v>2025</v>
      </c>
      <c r="D697">
        <v>10</v>
      </c>
      <c r="E697" t="str">
        <f t="shared" si="10"/>
        <v>OUT</v>
      </c>
      <c r="F697">
        <v>30</v>
      </c>
      <c r="G697" s="87">
        <v>0.56641980329999997</v>
      </c>
    </row>
    <row r="698" spans="1:7">
      <c r="A698">
        <v>700</v>
      </c>
      <c r="B698" t="s">
        <v>480</v>
      </c>
      <c r="C698">
        <v>2025</v>
      </c>
      <c r="D698">
        <v>10</v>
      </c>
      <c r="E698" t="str">
        <f t="shared" si="10"/>
        <v>OUT</v>
      </c>
      <c r="F698">
        <v>30</v>
      </c>
      <c r="G698" s="87">
        <v>0.1231016467</v>
      </c>
    </row>
    <row r="699" spans="1:7">
      <c r="A699">
        <v>701</v>
      </c>
      <c r="B699" t="s">
        <v>1473</v>
      </c>
      <c r="C699">
        <v>2025</v>
      </c>
      <c r="D699">
        <v>10</v>
      </c>
      <c r="E699" t="str">
        <f t="shared" si="10"/>
        <v>OUT</v>
      </c>
      <c r="F699">
        <v>30</v>
      </c>
      <c r="G699" s="87">
        <v>9.6438508466999995</v>
      </c>
    </row>
    <row r="700" spans="1:7">
      <c r="A700">
        <v>702</v>
      </c>
      <c r="B700" t="s">
        <v>480</v>
      </c>
      <c r="C700">
        <v>2025</v>
      </c>
      <c r="D700">
        <v>10</v>
      </c>
      <c r="E700" t="str">
        <f t="shared" si="10"/>
        <v>OUT</v>
      </c>
      <c r="F700">
        <v>30</v>
      </c>
      <c r="G700" s="87">
        <v>0.10336859029999999</v>
      </c>
    </row>
    <row r="701" spans="1:7">
      <c r="A701">
        <v>703</v>
      </c>
      <c r="B701" t="s">
        <v>1471</v>
      </c>
      <c r="C701">
        <v>2025</v>
      </c>
      <c r="D701">
        <v>10</v>
      </c>
      <c r="E701" t="str">
        <f t="shared" si="10"/>
        <v>OUT</v>
      </c>
      <c r="F701">
        <v>30</v>
      </c>
      <c r="G701" s="87">
        <v>0.35962550970000001</v>
      </c>
    </row>
    <row r="702" spans="1:7">
      <c r="A702">
        <v>704</v>
      </c>
      <c r="B702" t="s">
        <v>480</v>
      </c>
      <c r="C702">
        <v>2025</v>
      </c>
      <c r="D702">
        <v>10</v>
      </c>
      <c r="E702" t="str">
        <f t="shared" si="10"/>
        <v>OUT</v>
      </c>
      <c r="F702">
        <v>30</v>
      </c>
      <c r="G702" s="87">
        <v>0.1463065617</v>
      </c>
    </row>
    <row r="703" spans="1:7">
      <c r="A703">
        <v>705</v>
      </c>
      <c r="B703" t="s">
        <v>1471</v>
      </c>
      <c r="C703">
        <v>2025</v>
      </c>
      <c r="D703">
        <v>10</v>
      </c>
      <c r="E703" t="str">
        <f t="shared" si="10"/>
        <v>OUT</v>
      </c>
      <c r="F703">
        <v>30</v>
      </c>
      <c r="G703" s="87">
        <v>0.74824897609999996</v>
      </c>
    </row>
    <row r="704" spans="1:7">
      <c r="A704">
        <v>706</v>
      </c>
      <c r="B704" t="s">
        <v>1473</v>
      </c>
      <c r="C704">
        <v>2025</v>
      </c>
      <c r="D704">
        <v>10</v>
      </c>
      <c r="E704" t="str">
        <f t="shared" si="10"/>
        <v>OUT</v>
      </c>
      <c r="F704">
        <v>30</v>
      </c>
      <c r="G704" s="87">
        <v>3.5909284683</v>
      </c>
    </row>
    <row r="705" spans="1:7">
      <c r="A705">
        <v>707</v>
      </c>
      <c r="B705" t="s">
        <v>480</v>
      </c>
      <c r="C705">
        <v>2025</v>
      </c>
      <c r="D705">
        <v>10</v>
      </c>
      <c r="E705" t="str">
        <f t="shared" si="10"/>
        <v>OUT</v>
      </c>
      <c r="F705">
        <v>30</v>
      </c>
      <c r="G705" s="87">
        <v>5.73391678E-2</v>
      </c>
    </row>
    <row r="706" spans="1:7">
      <c r="A706">
        <v>708</v>
      </c>
      <c r="B706" t="s">
        <v>1471</v>
      </c>
      <c r="C706">
        <v>2025</v>
      </c>
      <c r="D706">
        <v>10</v>
      </c>
      <c r="E706" t="str">
        <f t="shared" si="10"/>
        <v>OUT</v>
      </c>
      <c r="F706">
        <v>30</v>
      </c>
      <c r="G706" s="87">
        <v>1.3744365410999999</v>
      </c>
    </row>
    <row r="707" spans="1:7">
      <c r="A707">
        <v>709</v>
      </c>
      <c r="B707" t="s">
        <v>1469</v>
      </c>
      <c r="C707">
        <v>2025</v>
      </c>
      <c r="D707">
        <v>10</v>
      </c>
      <c r="E707" t="str">
        <f t="shared" ref="E707:E770" si="11">UPPER(TEXT(DATE(2000, D707, 1), "MMM"))</f>
        <v>OUT</v>
      </c>
      <c r="F707">
        <v>30</v>
      </c>
      <c r="G707" s="87">
        <v>5.6132221838999996</v>
      </c>
    </row>
    <row r="708" spans="1:7">
      <c r="A708">
        <v>710</v>
      </c>
      <c r="B708" t="s">
        <v>480</v>
      </c>
      <c r="C708">
        <v>2025</v>
      </c>
      <c r="D708">
        <v>10</v>
      </c>
      <c r="E708" t="str">
        <f t="shared" si="11"/>
        <v>OUT</v>
      </c>
      <c r="F708">
        <v>30</v>
      </c>
      <c r="G708" s="87">
        <v>2.1501737936</v>
      </c>
    </row>
    <row r="709" spans="1:7">
      <c r="A709">
        <v>711</v>
      </c>
      <c r="B709" t="s">
        <v>1466</v>
      </c>
      <c r="C709">
        <v>2025</v>
      </c>
      <c r="D709">
        <v>10</v>
      </c>
      <c r="E709" t="str">
        <f t="shared" si="11"/>
        <v>OUT</v>
      </c>
      <c r="F709">
        <v>30</v>
      </c>
      <c r="G709" s="87">
        <v>3.4987937675</v>
      </c>
    </row>
    <row r="710" spans="1:7">
      <c r="A710">
        <v>712</v>
      </c>
      <c r="B710" t="s">
        <v>1472</v>
      </c>
      <c r="C710">
        <v>2025</v>
      </c>
      <c r="D710">
        <v>10</v>
      </c>
      <c r="E710" t="str">
        <f t="shared" si="11"/>
        <v>OUT</v>
      </c>
      <c r="F710">
        <v>30</v>
      </c>
      <c r="G710" s="87">
        <v>19.003865189700001</v>
      </c>
    </row>
    <row r="711" spans="1:7">
      <c r="A711">
        <v>713</v>
      </c>
      <c r="B711" t="s">
        <v>480</v>
      </c>
      <c r="C711">
        <v>2025</v>
      </c>
      <c r="D711">
        <v>10</v>
      </c>
      <c r="E711" t="str">
        <f t="shared" si="11"/>
        <v>OUT</v>
      </c>
      <c r="F711">
        <v>30</v>
      </c>
      <c r="G711" s="87">
        <v>0.56038411560000001</v>
      </c>
    </row>
    <row r="712" spans="1:7">
      <c r="A712">
        <v>714</v>
      </c>
      <c r="B712" t="s">
        <v>480</v>
      </c>
      <c r="C712">
        <v>2025</v>
      </c>
      <c r="D712">
        <v>10</v>
      </c>
      <c r="E712" t="str">
        <f t="shared" si="11"/>
        <v>OUT</v>
      </c>
      <c r="F712">
        <v>30</v>
      </c>
      <c r="G712" s="87">
        <v>5.5517606099999998E-2</v>
      </c>
    </row>
    <row r="713" spans="1:7">
      <c r="A713">
        <v>715</v>
      </c>
      <c r="B713" t="s">
        <v>480</v>
      </c>
      <c r="C713">
        <v>2025</v>
      </c>
      <c r="D713">
        <v>10</v>
      </c>
      <c r="E713" t="str">
        <f t="shared" si="11"/>
        <v>OUT</v>
      </c>
      <c r="F713">
        <v>30</v>
      </c>
      <c r="G713" s="87">
        <v>1.1163254533</v>
      </c>
    </row>
    <row r="714" spans="1:7">
      <c r="A714">
        <v>716</v>
      </c>
      <c r="B714" t="s">
        <v>1470</v>
      </c>
      <c r="C714">
        <v>2025</v>
      </c>
      <c r="D714">
        <v>10</v>
      </c>
      <c r="E714" t="str">
        <f t="shared" si="11"/>
        <v>OUT</v>
      </c>
      <c r="F714">
        <v>30</v>
      </c>
      <c r="G714" s="87">
        <v>1.7253759172000001</v>
      </c>
    </row>
    <row r="715" spans="1:7">
      <c r="A715">
        <v>717</v>
      </c>
      <c r="B715" t="s">
        <v>480</v>
      </c>
      <c r="C715">
        <v>2025</v>
      </c>
      <c r="D715">
        <v>10</v>
      </c>
      <c r="E715" t="str">
        <f t="shared" si="11"/>
        <v>OUT</v>
      </c>
      <c r="F715">
        <v>30</v>
      </c>
      <c r="G715" s="87">
        <v>0.65648899579999997</v>
      </c>
    </row>
    <row r="716" spans="1:7">
      <c r="A716">
        <v>718</v>
      </c>
      <c r="B716" t="s">
        <v>1469</v>
      </c>
      <c r="C716">
        <v>2025</v>
      </c>
      <c r="D716">
        <v>10</v>
      </c>
      <c r="E716" t="str">
        <f t="shared" si="11"/>
        <v>OUT</v>
      </c>
      <c r="F716">
        <v>30</v>
      </c>
      <c r="G716" s="87">
        <v>1.0982946202999999</v>
      </c>
    </row>
    <row r="717" spans="1:7">
      <c r="A717">
        <v>719</v>
      </c>
      <c r="B717" t="s">
        <v>480</v>
      </c>
      <c r="C717">
        <v>2025</v>
      </c>
      <c r="D717">
        <v>10</v>
      </c>
      <c r="E717" t="str">
        <f t="shared" si="11"/>
        <v>OUT</v>
      </c>
      <c r="F717">
        <v>30</v>
      </c>
      <c r="G717" s="87">
        <v>0.2467378522</v>
      </c>
    </row>
    <row r="718" spans="1:7">
      <c r="A718">
        <v>720</v>
      </c>
      <c r="B718" t="s">
        <v>480</v>
      </c>
      <c r="C718">
        <v>2025</v>
      </c>
      <c r="D718">
        <v>10</v>
      </c>
      <c r="E718" t="str">
        <f t="shared" si="11"/>
        <v>OUT</v>
      </c>
      <c r="F718">
        <v>30</v>
      </c>
      <c r="G718" s="87">
        <v>2.7927222500000001E-2</v>
      </c>
    </row>
    <row r="719" spans="1:7">
      <c r="A719">
        <v>721</v>
      </c>
      <c r="B719" t="s">
        <v>1471</v>
      </c>
      <c r="C719">
        <v>2025</v>
      </c>
      <c r="D719">
        <v>10</v>
      </c>
      <c r="E719" t="str">
        <f t="shared" si="11"/>
        <v>OUT</v>
      </c>
      <c r="F719">
        <v>30</v>
      </c>
      <c r="G719" s="87">
        <v>0.49708023969999998</v>
      </c>
    </row>
    <row r="720" spans="1:7">
      <c r="A720">
        <v>722</v>
      </c>
      <c r="B720" t="s">
        <v>480</v>
      </c>
      <c r="C720">
        <v>2025</v>
      </c>
      <c r="D720">
        <v>10</v>
      </c>
      <c r="E720" t="str">
        <f t="shared" si="11"/>
        <v>OUT</v>
      </c>
      <c r="F720">
        <v>31</v>
      </c>
      <c r="G720" s="87">
        <v>0.15855441640000001</v>
      </c>
    </row>
    <row r="721" spans="1:7">
      <c r="A721">
        <v>723</v>
      </c>
      <c r="B721" t="s">
        <v>1466</v>
      </c>
      <c r="C721">
        <v>2025</v>
      </c>
      <c r="D721">
        <v>10</v>
      </c>
      <c r="E721" t="str">
        <f t="shared" si="11"/>
        <v>OUT</v>
      </c>
      <c r="F721">
        <v>31</v>
      </c>
      <c r="G721" s="87">
        <v>9.7910473688999993</v>
      </c>
    </row>
    <row r="722" spans="1:7">
      <c r="A722">
        <v>724</v>
      </c>
      <c r="B722" t="s">
        <v>1466</v>
      </c>
      <c r="C722">
        <v>2025</v>
      </c>
      <c r="D722">
        <v>10</v>
      </c>
      <c r="E722" t="str">
        <f t="shared" si="11"/>
        <v>OUT</v>
      </c>
      <c r="F722">
        <v>31</v>
      </c>
      <c r="G722" s="87">
        <v>3.5650432453000001</v>
      </c>
    </row>
    <row r="723" spans="1:7">
      <c r="A723">
        <v>725</v>
      </c>
      <c r="B723" t="s">
        <v>1471</v>
      </c>
      <c r="C723">
        <v>2025</v>
      </c>
      <c r="D723">
        <v>10</v>
      </c>
      <c r="E723" t="str">
        <f t="shared" si="11"/>
        <v>OUT</v>
      </c>
      <c r="F723">
        <v>31</v>
      </c>
      <c r="G723" s="87">
        <v>0.66607958420000002</v>
      </c>
    </row>
    <row r="724" spans="1:7">
      <c r="A724">
        <v>726</v>
      </c>
      <c r="B724" t="s">
        <v>1470</v>
      </c>
      <c r="C724">
        <v>2025</v>
      </c>
      <c r="D724">
        <v>10</v>
      </c>
      <c r="E724" t="str">
        <f t="shared" si="11"/>
        <v>OUT</v>
      </c>
      <c r="F724">
        <v>31</v>
      </c>
      <c r="G724" s="87">
        <v>1.7739010578000001</v>
      </c>
    </row>
    <row r="725" spans="1:7">
      <c r="A725">
        <v>727</v>
      </c>
      <c r="B725" t="s">
        <v>480</v>
      </c>
      <c r="C725">
        <v>2025</v>
      </c>
      <c r="D725">
        <v>10</v>
      </c>
      <c r="E725" t="str">
        <f t="shared" si="11"/>
        <v>OUT</v>
      </c>
      <c r="F725">
        <v>31</v>
      </c>
      <c r="G725" s="87">
        <v>5.4235693100000003E-2</v>
      </c>
    </row>
    <row r="726" spans="1:7">
      <c r="A726">
        <v>728</v>
      </c>
      <c r="B726" t="s">
        <v>1471</v>
      </c>
      <c r="C726">
        <v>2025</v>
      </c>
      <c r="D726">
        <v>10</v>
      </c>
      <c r="E726" t="str">
        <f t="shared" si="11"/>
        <v>OUT</v>
      </c>
      <c r="F726">
        <v>31</v>
      </c>
      <c r="G726" s="87">
        <v>2.3248985936</v>
      </c>
    </row>
    <row r="727" spans="1:7">
      <c r="A727">
        <v>729</v>
      </c>
      <c r="B727" t="s">
        <v>1473</v>
      </c>
      <c r="C727">
        <v>2025</v>
      </c>
      <c r="D727">
        <v>10</v>
      </c>
      <c r="E727" t="str">
        <f t="shared" si="11"/>
        <v>OUT</v>
      </c>
      <c r="F727">
        <v>31</v>
      </c>
      <c r="G727" s="87">
        <v>6.9641428225000004</v>
      </c>
    </row>
    <row r="728" spans="1:7">
      <c r="A728">
        <v>730</v>
      </c>
      <c r="B728" t="s">
        <v>480</v>
      </c>
      <c r="C728">
        <v>2025</v>
      </c>
      <c r="D728">
        <v>10</v>
      </c>
      <c r="E728" t="str">
        <f t="shared" si="11"/>
        <v>OUT</v>
      </c>
      <c r="F728">
        <v>31</v>
      </c>
      <c r="G728" s="87">
        <v>0.36839977810000002</v>
      </c>
    </row>
    <row r="729" spans="1:7">
      <c r="A729">
        <v>731</v>
      </c>
      <c r="B729" t="s">
        <v>1467</v>
      </c>
      <c r="C729">
        <v>2025</v>
      </c>
      <c r="D729">
        <v>10</v>
      </c>
      <c r="E729" t="str">
        <f t="shared" si="11"/>
        <v>OUT</v>
      </c>
      <c r="F729">
        <v>31</v>
      </c>
      <c r="G729" s="87">
        <v>4.1747415389000002</v>
      </c>
    </row>
    <row r="730" spans="1:7">
      <c r="A730">
        <v>732</v>
      </c>
      <c r="B730" t="s">
        <v>1471</v>
      </c>
      <c r="C730">
        <v>2025</v>
      </c>
      <c r="D730">
        <v>10</v>
      </c>
      <c r="E730" t="str">
        <f t="shared" si="11"/>
        <v>OUT</v>
      </c>
      <c r="F730">
        <v>31</v>
      </c>
      <c r="G730" s="87">
        <v>0.14241415439999999</v>
      </c>
    </row>
    <row r="731" spans="1:7">
      <c r="A731">
        <v>733</v>
      </c>
      <c r="B731" t="s">
        <v>480</v>
      </c>
      <c r="C731">
        <v>2025</v>
      </c>
      <c r="D731">
        <v>10</v>
      </c>
      <c r="E731" t="str">
        <f t="shared" si="11"/>
        <v>OUT</v>
      </c>
      <c r="F731">
        <v>31</v>
      </c>
      <c r="G731" s="87">
        <v>0.30351462470000001</v>
      </c>
    </row>
    <row r="732" spans="1:7">
      <c r="A732">
        <v>734</v>
      </c>
      <c r="B732" t="s">
        <v>1471</v>
      </c>
      <c r="C732">
        <v>2025</v>
      </c>
      <c r="D732">
        <v>10</v>
      </c>
      <c r="E732" t="str">
        <f t="shared" si="11"/>
        <v>OUT</v>
      </c>
      <c r="F732">
        <v>31</v>
      </c>
      <c r="G732" s="87">
        <v>7.90685208E-2</v>
      </c>
    </row>
    <row r="733" spans="1:7">
      <c r="A733">
        <v>735</v>
      </c>
      <c r="B733" t="s">
        <v>480</v>
      </c>
      <c r="C733">
        <v>2025</v>
      </c>
      <c r="D733">
        <v>10</v>
      </c>
      <c r="E733" t="str">
        <f t="shared" si="11"/>
        <v>OUT</v>
      </c>
      <c r="F733">
        <v>31</v>
      </c>
      <c r="G733" s="87">
        <v>0.34713408579999999</v>
      </c>
    </row>
    <row r="734" spans="1:7">
      <c r="A734">
        <v>736</v>
      </c>
      <c r="B734" t="s">
        <v>1469</v>
      </c>
      <c r="C734">
        <v>2025</v>
      </c>
      <c r="D734">
        <v>10</v>
      </c>
      <c r="E734" t="str">
        <f t="shared" si="11"/>
        <v>OUT</v>
      </c>
      <c r="F734">
        <v>31</v>
      </c>
      <c r="G734" s="87">
        <v>3.7404249321999998</v>
      </c>
    </row>
    <row r="735" spans="1:7">
      <c r="A735">
        <v>737</v>
      </c>
      <c r="B735" t="s">
        <v>1471</v>
      </c>
      <c r="C735">
        <v>2025</v>
      </c>
      <c r="D735">
        <v>10</v>
      </c>
      <c r="E735" t="str">
        <f t="shared" si="11"/>
        <v>OUT</v>
      </c>
      <c r="F735">
        <v>31</v>
      </c>
      <c r="G735" s="87">
        <v>3.6194578961000001</v>
      </c>
    </row>
    <row r="736" spans="1:7">
      <c r="A736">
        <v>738</v>
      </c>
      <c r="B736" t="s">
        <v>1473</v>
      </c>
      <c r="C736">
        <v>2025</v>
      </c>
      <c r="D736">
        <v>11</v>
      </c>
      <c r="E736" t="str">
        <f t="shared" si="11"/>
        <v>NOV</v>
      </c>
      <c r="F736">
        <v>3</v>
      </c>
      <c r="G736" s="87">
        <v>5.3061516877999999</v>
      </c>
    </row>
    <row r="737" spans="1:7">
      <c r="A737">
        <v>739</v>
      </c>
      <c r="B737" t="s">
        <v>1473</v>
      </c>
      <c r="C737">
        <v>2025</v>
      </c>
      <c r="D737">
        <v>11</v>
      </c>
      <c r="E737" t="str">
        <f t="shared" si="11"/>
        <v>NOV</v>
      </c>
      <c r="F737">
        <v>3</v>
      </c>
      <c r="G737" s="87">
        <v>0.29248663559999999</v>
      </c>
    </row>
    <row r="738" spans="1:7">
      <c r="A738">
        <v>740</v>
      </c>
      <c r="B738" t="s">
        <v>1471</v>
      </c>
      <c r="C738">
        <v>2025</v>
      </c>
      <c r="D738">
        <v>11</v>
      </c>
      <c r="E738" t="str">
        <f t="shared" si="11"/>
        <v>NOV</v>
      </c>
      <c r="F738">
        <v>3</v>
      </c>
      <c r="G738" s="87">
        <v>0.88594839970000006</v>
      </c>
    </row>
    <row r="739" spans="1:7">
      <c r="A739">
        <v>741</v>
      </c>
      <c r="B739" t="s">
        <v>1470</v>
      </c>
      <c r="C739">
        <v>2025</v>
      </c>
      <c r="D739">
        <v>11</v>
      </c>
      <c r="E739" t="str">
        <f t="shared" si="11"/>
        <v>NOV</v>
      </c>
      <c r="F739">
        <v>3</v>
      </c>
      <c r="G739" s="87">
        <v>1.8326644103</v>
      </c>
    </row>
    <row r="740" spans="1:7">
      <c r="A740">
        <v>742</v>
      </c>
      <c r="B740" t="s">
        <v>1468</v>
      </c>
      <c r="C740">
        <v>2025</v>
      </c>
      <c r="D740">
        <v>11</v>
      </c>
      <c r="E740" t="str">
        <f t="shared" si="11"/>
        <v>NOV</v>
      </c>
      <c r="F740">
        <v>3</v>
      </c>
      <c r="G740" s="87">
        <v>0.29438598640000002</v>
      </c>
    </row>
    <row r="741" spans="1:7">
      <c r="A741">
        <v>743</v>
      </c>
      <c r="B741" t="s">
        <v>1469</v>
      </c>
      <c r="C741">
        <v>2025</v>
      </c>
      <c r="D741">
        <v>11</v>
      </c>
      <c r="E741" t="str">
        <f t="shared" si="11"/>
        <v>NOV</v>
      </c>
      <c r="F741">
        <v>3</v>
      </c>
      <c r="G741" s="87">
        <v>1.3162879038999999</v>
      </c>
    </row>
    <row r="742" spans="1:7">
      <c r="A742">
        <v>744</v>
      </c>
      <c r="B742" t="s">
        <v>480</v>
      </c>
      <c r="C742">
        <v>2025</v>
      </c>
      <c r="D742">
        <v>11</v>
      </c>
      <c r="E742" t="str">
        <f t="shared" si="11"/>
        <v>NOV</v>
      </c>
      <c r="F742">
        <v>3</v>
      </c>
      <c r="G742" s="87">
        <v>6.0775216700000002E-2</v>
      </c>
    </row>
    <row r="743" spans="1:7">
      <c r="A743">
        <v>745</v>
      </c>
      <c r="B743" t="s">
        <v>1471</v>
      </c>
      <c r="C743">
        <v>2025</v>
      </c>
      <c r="D743">
        <v>11</v>
      </c>
      <c r="E743" t="str">
        <f t="shared" si="11"/>
        <v>NOV</v>
      </c>
      <c r="F743">
        <v>3</v>
      </c>
      <c r="G743" s="87">
        <v>1.5149845944</v>
      </c>
    </row>
    <row r="744" spans="1:7">
      <c r="A744">
        <v>746</v>
      </c>
      <c r="B744" t="s">
        <v>480</v>
      </c>
      <c r="C744">
        <v>2025</v>
      </c>
      <c r="D744">
        <v>11</v>
      </c>
      <c r="E744" t="str">
        <f t="shared" si="11"/>
        <v>NOV</v>
      </c>
      <c r="F744">
        <v>3</v>
      </c>
      <c r="G744" s="87">
        <v>7.8706324530999998</v>
      </c>
    </row>
    <row r="745" spans="1:7">
      <c r="A745">
        <v>747</v>
      </c>
      <c r="B745" t="s">
        <v>1473</v>
      </c>
      <c r="C745">
        <v>2025</v>
      </c>
      <c r="D745">
        <v>11</v>
      </c>
      <c r="E745" t="str">
        <f t="shared" si="11"/>
        <v>NOV</v>
      </c>
      <c r="F745">
        <v>3</v>
      </c>
      <c r="G745" s="87">
        <v>0.85105287389999995</v>
      </c>
    </row>
    <row r="746" spans="1:7">
      <c r="A746">
        <v>748</v>
      </c>
      <c r="B746" t="s">
        <v>1469</v>
      </c>
      <c r="C746">
        <v>2025</v>
      </c>
      <c r="D746">
        <v>11</v>
      </c>
      <c r="E746" t="str">
        <f t="shared" si="11"/>
        <v>NOV</v>
      </c>
      <c r="F746">
        <v>3</v>
      </c>
      <c r="G746" s="87">
        <v>3.9001234949999999</v>
      </c>
    </row>
    <row r="747" spans="1:7">
      <c r="A747">
        <v>749</v>
      </c>
      <c r="B747" t="s">
        <v>480</v>
      </c>
      <c r="C747">
        <v>2025</v>
      </c>
      <c r="D747">
        <v>11</v>
      </c>
      <c r="E747" t="str">
        <f t="shared" si="11"/>
        <v>NOV</v>
      </c>
      <c r="F747">
        <v>3</v>
      </c>
      <c r="G747" s="87">
        <v>0.26982041109999999</v>
      </c>
    </row>
    <row r="748" spans="1:7">
      <c r="A748">
        <v>750</v>
      </c>
      <c r="B748" t="s">
        <v>1471</v>
      </c>
      <c r="C748">
        <v>2025</v>
      </c>
      <c r="D748">
        <v>11</v>
      </c>
      <c r="E748" t="str">
        <f t="shared" si="11"/>
        <v>NOV</v>
      </c>
      <c r="F748">
        <v>3</v>
      </c>
      <c r="G748" s="87">
        <v>2.4401522617000002</v>
      </c>
    </row>
    <row r="749" spans="1:7">
      <c r="A749">
        <v>751</v>
      </c>
      <c r="B749" t="s">
        <v>1468</v>
      </c>
      <c r="C749">
        <v>2025</v>
      </c>
      <c r="D749">
        <v>11</v>
      </c>
      <c r="E749" t="str">
        <f t="shared" si="11"/>
        <v>NOV</v>
      </c>
      <c r="F749">
        <v>3</v>
      </c>
      <c r="G749" s="87">
        <v>2.0363898713999999</v>
      </c>
    </row>
    <row r="750" spans="1:7">
      <c r="A750">
        <v>752</v>
      </c>
      <c r="B750" t="s">
        <v>1473</v>
      </c>
      <c r="C750">
        <v>2025</v>
      </c>
      <c r="D750">
        <v>11</v>
      </c>
      <c r="E750" t="str">
        <f t="shared" si="11"/>
        <v>NOV</v>
      </c>
      <c r="F750">
        <v>3</v>
      </c>
      <c r="G750" s="87">
        <v>18.568860839399999</v>
      </c>
    </row>
    <row r="751" spans="1:7">
      <c r="A751">
        <v>753</v>
      </c>
      <c r="B751" t="s">
        <v>1470</v>
      </c>
      <c r="C751">
        <v>2025</v>
      </c>
      <c r="D751">
        <v>11</v>
      </c>
      <c r="E751" t="str">
        <f t="shared" si="11"/>
        <v>NOV</v>
      </c>
      <c r="F751">
        <v>3</v>
      </c>
      <c r="G751" s="87">
        <v>2.7449962011000002</v>
      </c>
    </row>
    <row r="752" spans="1:7">
      <c r="A752">
        <v>754</v>
      </c>
      <c r="B752" t="s">
        <v>1471</v>
      </c>
      <c r="C752">
        <v>2025</v>
      </c>
      <c r="D752">
        <v>11</v>
      </c>
      <c r="E752" t="str">
        <f t="shared" si="11"/>
        <v>NOV</v>
      </c>
      <c r="F752">
        <v>3</v>
      </c>
      <c r="G752" s="87">
        <v>0.57755529859999999</v>
      </c>
    </row>
    <row r="753" spans="1:7">
      <c r="A753">
        <v>755</v>
      </c>
      <c r="B753" t="s">
        <v>1469</v>
      </c>
      <c r="C753">
        <v>2025</v>
      </c>
      <c r="D753">
        <v>11</v>
      </c>
      <c r="E753" t="str">
        <f t="shared" si="11"/>
        <v>NOV</v>
      </c>
      <c r="F753">
        <v>3</v>
      </c>
      <c r="G753" s="87">
        <v>16.380783870799998</v>
      </c>
    </row>
    <row r="754" spans="1:7">
      <c r="A754">
        <v>756</v>
      </c>
      <c r="B754" t="s">
        <v>480</v>
      </c>
      <c r="C754">
        <v>2025</v>
      </c>
      <c r="D754">
        <v>11</v>
      </c>
      <c r="E754" t="str">
        <f t="shared" si="11"/>
        <v>NOV</v>
      </c>
      <c r="F754">
        <v>3</v>
      </c>
      <c r="G754" s="87">
        <v>1.3881296999999999E-3</v>
      </c>
    </row>
    <row r="755" spans="1:7">
      <c r="A755">
        <v>757</v>
      </c>
      <c r="B755" t="s">
        <v>1472</v>
      </c>
      <c r="C755">
        <v>2025</v>
      </c>
      <c r="D755">
        <v>11</v>
      </c>
      <c r="E755" t="str">
        <f t="shared" si="11"/>
        <v>NOV</v>
      </c>
      <c r="F755">
        <v>3</v>
      </c>
      <c r="G755" s="87">
        <v>0.52356280499999996</v>
      </c>
    </row>
    <row r="756" spans="1:7">
      <c r="A756">
        <v>758</v>
      </c>
      <c r="B756" t="s">
        <v>1471</v>
      </c>
      <c r="C756">
        <v>2025</v>
      </c>
      <c r="D756">
        <v>11</v>
      </c>
      <c r="E756" t="str">
        <f t="shared" si="11"/>
        <v>NOV</v>
      </c>
      <c r="F756">
        <v>3</v>
      </c>
      <c r="G756" s="87">
        <v>0.68792333139999995</v>
      </c>
    </row>
    <row r="757" spans="1:7">
      <c r="A757">
        <v>759</v>
      </c>
      <c r="B757" t="s">
        <v>480</v>
      </c>
      <c r="C757">
        <v>2025</v>
      </c>
      <c r="D757">
        <v>11</v>
      </c>
      <c r="E757" t="str">
        <f t="shared" si="11"/>
        <v>NOV</v>
      </c>
      <c r="F757">
        <v>3</v>
      </c>
      <c r="G757" s="87">
        <v>5.2260995300000002E-2</v>
      </c>
    </row>
    <row r="758" spans="1:7">
      <c r="A758">
        <v>760</v>
      </c>
      <c r="B758" t="s">
        <v>1471</v>
      </c>
      <c r="C758">
        <v>2025</v>
      </c>
      <c r="D758">
        <v>11</v>
      </c>
      <c r="E758" t="str">
        <f t="shared" si="11"/>
        <v>NOV</v>
      </c>
      <c r="F758">
        <v>3</v>
      </c>
      <c r="G758" s="87">
        <v>1.1847381014</v>
      </c>
    </row>
    <row r="759" spans="1:7">
      <c r="A759">
        <v>761</v>
      </c>
      <c r="B759" t="s">
        <v>1469</v>
      </c>
      <c r="C759">
        <v>2025</v>
      </c>
      <c r="D759">
        <v>11</v>
      </c>
      <c r="E759" t="str">
        <f t="shared" si="11"/>
        <v>NOV</v>
      </c>
      <c r="F759">
        <v>3</v>
      </c>
      <c r="G759" s="87">
        <v>0.91236821310000005</v>
      </c>
    </row>
    <row r="760" spans="1:7">
      <c r="A760">
        <v>762</v>
      </c>
      <c r="B760" t="s">
        <v>1469</v>
      </c>
      <c r="C760">
        <v>2025</v>
      </c>
      <c r="D760">
        <v>11</v>
      </c>
      <c r="E760" t="str">
        <f t="shared" si="11"/>
        <v>NOV</v>
      </c>
      <c r="F760">
        <v>3</v>
      </c>
      <c r="G760" s="87">
        <v>14.658805703900001</v>
      </c>
    </row>
    <row r="761" spans="1:7">
      <c r="A761">
        <v>763</v>
      </c>
      <c r="B761" t="s">
        <v>1473</v>
      </c>
      <c r="C761">
        <v>2025</v>
      </c>
      <c r="D761">
        <v>11</v>
      </c>
      <c r="E761" t="str">
        <f t="shared" si="11"/>
        <v>NOV</v>
      </c>
      <c r="F761">
        <v>4</v>
      </c>
      <c r="G761" s="87">
        <v>10.142779577800001</v>
      </c>
    </row>
    <row r="762" spans="1:7">
      <c r="A762">
        <v>764</v>
      </c>
      <c r="B762" t="s">
        <v>480</v>
      </c>
      <c r="C762">
        <v>2025</v>
      </c>
      <c r="D762">
        <v>11</v>
      </c>
      <c r="E762" t="str">
        <f t="shared" si="11"/>
        <v>NOV</v>
      </c>
      <c r="F762">
        <v>4</v>
      </c>
      <c r="G762" s="87">
        <v>1.1870966392</v>
      </c>
    </row>
    <row r="763" spans="1:7">
      <c r="A763">
        <v>765</v>
      </c>
      <c r="B763" t="s">
        <v>1473</v>
      </c>
      <c r="C763">
        <v>2025</v>
      </c>
      <c r="D763">
        <v>11</v>
      </c>
      <c r="E763" t="str">
        <f t="shared" si="11"/>
        <v>NOV</v>
      </c>
      <c r="F763">
        <v>4</v>
      </c>
      <c r="G763" s="87">
        <v>4.3372558625000002</v>
      </c>
    </row>
    <row r="764" spans="1:7">
      <c r="A764">
        <v>766</v>
      </c>
      <c r="B764" t="s">
        <v>1467</v>
      </c>
      <c r="C764">
        <v>2025</v>
      </c>
      <c r="D764">
        <v>11</v>
      </c>
      <c r="E764" t="str">
        <f t="shared" si="11"/>
        <v>NOV</v>
      </c>
      <c r="F764">
        <v>4</v>
      </c>
      <c r="G764" s="87">
        <v>3.6785878292</v>
      </c>
    </row>
    <row r="765" spans="1:7">
      <c r="A765">
        <v>767</v>
      </c>
      <c r="B765" t="s">
        <v>480</v>
      </c>
      <c r="C765">
        <v>2025</v>
      </c>
      <c r="D765">
        <v>11</v>
      </c>
      <c r="E765" t="str">
        <f t="shared" si="11"/>
        <v>NOV</v>
      </c>
      <c r="F765">
        <v>4</v>
      </c>
      <c r="G765" s="87">
        <v>9.4520751405999999</v>
      </c>
    </row>
    <row r="766" spans="1:7">
      <c r="A766">
        <v>768</v>
      </c>
      <c r="B766" t="s">
        <v>1470</v>
      </c>
      <c r="C766">
        <v>2025</v>
      </c>
      <c r="D766">
        <v>11</v>
      </c>
      <c r="E766" t="str">
        <f t="shared" si="11"/>
        <v>NOV</v>
      </c>
      <c r="F766">
        <v>4</v>
      </c>
      <c r="G766" s="87">
        <v>6.8540280971999996</v>
      </c>
    </row>
    <row r="767" spans="1:7">
      <c r="A767">
        <v>769</v>
      </c>
      <c r="B767" t="s">
        <v>1471</v>
      </c>
      <c r="C767">
        <v>2025</v>
      </c>
      <c r="D767">
        <v>11</v>
      </c>
      <c r="E767" t="str">
        <f t="shared" si="11"/>
        <v>NOV</v>
      </c>
      <c r="F767">
        <v>4</v>
      </c>
      <c r="G767" s="87">
        <v>2.5210411800000001</v>
      </c>
    </row>
    <row r="768" spans="1:7">
      <c r="A768">
        <v>770</v>
      </c>
      <c r="B768" t="s">
        <v>1466</v>
      </c>
      <c r="C768">
        <v>2025</v>
      </c>
      <c r="D768">
        <v>11</v>
      </c>
      <c r="E768" t="str">
        <f t="shared" si="11"/>
        <v>NOV</v>
      </c>
      <c r="F768">
        <v>4</v>
      </c>
      <c r="G768" s="87">
        <v>4.7284323988999999</v>
      </c>
    </row>
    <row r="769" spans="1:7">
      <c r="A769">
        <v>771</v>
      </c>
      <c r="B769" t="s">
        <v>1473</v>
      </c>
      <c r="C769">
        <v>2025</v>
      </c>
      <c r="D769">
        <v>11</v>
      </c>
      <c r="E769" t="str">
        <f t="shared" si="11"/>
        <v>NOV</v>
      </c>
      <c r="F769">
        <v>4</v>
      </c>
      <c r="G769" s="87">
        <v>1.5591951094000001</v>
      </c>
    </row>
    <row r="770" spans="1:7">
      <c r="A770">
        <v>772</v>
      </c>
      <c r="B770" t="s">
        <v>1471</v>
      </c>
      <c r="C770">
        <v>2025</v>
      </c>
      <c r="D770">
        <v>11</v>
      </c>
      <c r="E770" t="str">
        <f t="shared" si="11"/>
        <v>NOV</v>
      </c>
      <c r="F770">
        <v>4</v>
      </c>
      <c r="G770" s="87">
        <v>1.8346889608000001</v>
      </c>
    </row>
    <row r="771" spans="1:7">
      <c r="A771">
        <v>773</v>
      </c>
      <c r="B771" t="s">
        <v>1473</v>
      </c>
      <c r="C771">
        <v>2025</v>
      </c>
      <c r="D771">
        <v>11</v>
      </c>
      <c r="E771" t="str">
        <f t="shared" ref="E771:E834" si="12">UPPER(TEXT(DATE(2000, D771, 1), "MMM"))</f>
        <v>NOV</v>
      </c>
      <c r="F771">
        <v>4</v>
      </c>
      <c r="G771" s="87">
        <v>1.2609664367</v>
      </c>
    </row>
    <row r="772" spans="1:7">
      <c r="A772">
        <v>774</v>
      </c>
      <c r="B772" t="s">
        <v>480</v>
      </c>
      <c r="C772">
        <v>2025</v>
      </c>
      <c r="D772">
        <v>11</v>
      </c>
      <c r="E772" t="str">
        <f t="shared" si="12"/>
        <v>NOV</v>
      </c>
      <c r="F772">
        <v>4</v>
      </c>
      <c r="G772" s="87">
        <v>0.82045610859999996</v>
      </c>
    </row>
    <row r="773" spans="1:7">
      <c r="A773">
        <v>775</v>
      </c>
      <c r="B773" t="s">
        <v>1472</v>
      </c>
      <c r="C773">
        <v>2025</v>
      </c>
      <c r="D773">
        <v>11</v>
      </c>
      <c r="E773" t="str">
        <f t="shared" si="12"/>
        <v>NOV</v>
      </c>
      <c r="F773">
        <v>4</v>
      </c>
      <c r="G773" s="87">
        <v>0.1630719719</v>
      </c>
    </row>
    <row r="774" spans="1:7">
      <c r="A774">
        <v>776</v>
      </c>
      <c r="B774" t="s">
        <v>1471</v>
      </c>
      <c r="C774">
        <v>2025</v>
      </c>
      <c r="D774">
        <v>11</v>
      </c>
      <c r="E774" t="str">
        <f t="shared" si="12"/>
        <v>NOV</v>
      </c>
      <c r="F774">
        <v>4</v>
      </c>
      <c r="G774" s="87">
        <v>0.83121503610000003</v>
      </c>
    </row>
    <row r="775" spans="1:7">
      <c r="A775">
        <v>777</v>
      </c>
      <c r="B775" t="s">
        <v>480</v>
      </c>
      <c r="C775">
        <v>2025</v>
      </c>
      <c r="D775">
        <v>11</v>
      </c>
      <c r="E775" t="str">
        <f t="shared" si="12"/>
        <v>NOV</v>
      </c>
      <c r="F775">
        <v>4</v>
      </c>
      <c r="G775" s="87">
        <v>4.7606254700000003E-2</v>
      </c>
    </row>
    <row r="776" spans="1:7">
      <c r="A776">
        <v>778</v>
      </c>
      <c r="B776" t="s">
        <v>1471</v>
      </c>
      <c r="C776">
        <v>2025</v>
      </c>
      <c r="D776">
        <v>11</v>
      </c>
      <c r="E776" t="str">
        <f t="shared" si="12"/>
        <v>NOV</v>
      </c>
      <c r="F776">
        <v>4</v>
      </c>
      <c r="G776" s="87">
        <v>0.17284862640000001</v>
      </c>
    </row>
    <row r="777" spans="1:7">
      <c r="A777">
        <v>779</v>
      </c>
      <c r="B777" t="s">
        <v>480</v>
      </c>
      <c r="C777">
        <v>2025</v>
      </c>
      <c r="D777">
        <v>11</v>
      </c>
      <c r="E777" t="str">
        <f t="shared" si="12"/>
        <v>NOV</v>
      </c>
      <c r="F777">
        <v>4</v>
      </c>
      <c r="G777" s="87">
        <v>0.437749155</v>
      </c>
    </row>
    <row r="778" spans="1:7">
      <c r="A778">
        <v>780</v>
      </c>
      <c r="B778" t="s">
        <v>1473</v>
      </c>
      <c r="C778">
        <v>2025</v>
      </c>
      <c r="D778">
        <v>11</v>
      </c>
      <c r="E778" t="str">
        <f t="shared" si="12"/>
        <v>NOV</v>
      </c>
      <c r="F778">
        <v>5</v>
      </c>
      <c r="G778" s="87">
        <v>8.0972084522000003</v>
      </c>
    </row>
    <row r="779" spans="1:7">
      <c r="A779">
        <v>781</v>
      </c>
      <c r="B779" t="s">
        <v>480</v>
      </c>
      <c r="C779">
        <v>2025</v>
      </c>
      <c r="D779">
        <v>11</v>
      </c>
      <c r="E779" t="str">
        <f t="shared" si="12"/>
        <v>NOV</v>
      </c>
      <c r="F779">
        <v>5</v>
      </c>
      <c r="G779" s="87">
        <v>0.8482725928</v>
      </c>
    </row>
    <row r="780" spans="1:7">
      <c r="A780">
        <v>782</v>
      </c>
      <c r="B780" t="s">
        <v>1467</v>
      </c>
      <c r="C780">
        <v>2025</v>
      </c>
      <c r="D780">
        <v>11</v>
      </c>
      <c r="E780" t="str">
        <f t="shared" si="12"/>
        <v>NOV</v>
      </c>
      <c r="F780">
        <v>5</v>
      </c>
      <c r="G780" s="87">
        <v>3.5900287714000001</v>
      </c>
    </row>
    <row r="781" spans="1:7">
      <c r="A781">
        <v>783</v>
      </c>
      <c r="B781" t="s">
        <v>1467</v>
      </c>
      <c r="C781">
        <v>2025</v>
      </c>
      <c r="D781">
        <v>11</v>
      </c>
      <c r="E781" t="str">
        <f t="shared" si="12"/>
        <v>NOV</v>
      </c>
      <c r="F781">
        <v>5</v>
      </c>
      <c r="G781" s="87">
        <v>3.0013935327999999</v>
      </c>
    </row>
    <row r="782" spans="1:7">
      <c r="A782">
        <v>784</v>
      </c>
      <c r="B782" t="s">
        <v>1471</v>
      </c>
      <c r="C782">
        <v>2025</v>
      </c>
      <c r="D782">
        <v>11</v>
      </c>
      <c r="E782" t="str">
        <f t="shared" si="12"/>
        <v>NOV</v>
      </c>
      <c r="F782">
        <v>5</v>
      </c>
      <c r="G782" s="87">
        <v>1.420499935</v>
      </c>
    </row>
    <row r="783" spans="1:7">
      <c r="A783">
        <v>785</v>
      </c>
      <c r="B783" t="s">
        <v>1470</v>
      </c>
      <c r="C783">
        <v>2025</v>
      </c>
      <c r="D783">
        <v>11</v>
      </c>
      <c r="E783" t="str">
        <f t="shared" si="12"/>
        <v>NOV</v>
      </c>
      <c r="F783">
        <v>5</v>
      </c>
      <c r="G783" s="87">
        <v>1.4917563828</v>
      </c>
    </row>
    <row r="784" spans="1:7">
      <c r="A784">
        <v>786</v>
      </c>
      <c r="B784" t="s">
        <v>1472</v>
      </c>
      <c r="C784">
        <v>2025</v>
      </c>
      <c r="D784">
        <v>11</v>
      </c>
      <c r="E784" t="str">
        <f t="shared" si="12"/>
        <v>NOV</v>
      </c>
      <c r="F784">
        <v>5</v>
      </c>
      <c r="G784" s="87">
        <v>0.63837227439999999</v>
      </c>
    </row>
    <row r="785" spans="1:7">
      <c r="A785">
        <v>787</v>
      </c>
      <c r="B785" t="s">
        <v>1471</v>
      </c>
      <c r="C785">
        <v>2025</v>
      </c>
      <c r="D785">
        <v>11</v>
      </c>
      <c r="E785" t="str">
        <f t="shared" si="12"/>
        <v>NOV</v>
      </c>
      <c r="F785">
        <v>5</v>
      </c>
      <c r="G785" s="87">
        <v>0.88003247689999997</v>
      </c>
    </row>
    <row r="786" spans="1:7">
      <c r="A786">
        <v>788</v>
      </c>
      <c r="B786" t="s">
        <v>1469</v>
      </c>
      <c r="C786">
        <v>2025</v>
      </c>
      <c r="D786">
        <v>11</v>
      </c>
      <c r="E786" t="str">
        <f t="shared" si="12"/>
        <v>NOV</v>
      </c>
      <c r="F786">
        <v>5</v>
      </c>
      <c r="G786" s="87">
        <v>3.1931260603</v>
      </c>
    </row>
    <row r="787" spans="1:7">
      <c r="A787">
        <v>789</v>
      </c>
      <c r="B787" t="s">
        <v>1469</v>
      </c>
      <c r="C787">
        <v>2025</v>
      </c>
      <c r="D787">
        <v>11</v>
      </c>
      <c r="E787" t="str">
        <f t="shared" si="12"/>
        <v>NOV</v>
      </c>
      <c r="F787">
        <v>5</v>
      </c>
      <c r="G787" s="87">
        <v>6.0993053100000001</v>
      </c>
    </row>
    <row r="788" spans="1:7">
      <c r="A788">
        <v>790</v>
      </c>
      <c r="B788" t="s">
        <v>480</v>
      </c>
      <c r="C788">
        <v>2025</v>
      </c>
      <c r="D788">
        <v>11</v>
      </c>
      <c r="E788" t="str">
        <f t="shared" si="12"/>
        <v>NOV</v>
      </c>
      <c r="F788">
        <v>5</v>
      </c>
      <c r="G788" s="87">
        <v>6.5011685299999997E-2</v>
      </c>
    </row>
    <row r="789" spans="1:7">
      <c r="A789">
        <v>791</v>
      </c>
      <c r="B789" t="s">
        <v>480</v>
      </c>
      <c r="C789">
        <v>2025</v>
      </c>
      <c r="D789">
        <v>11</v>
      </c>
      <c r="E789" t="str">
        <f t="shared" si="12"/>
        <v>NOV</v>
      </c>
      <c r="F789">
        <v>5</v>
      </c>
      <c r="G789" s="87">
        <v>8.7080052500000005E-2</v>
      </c>
    </row>
    <row r="790" spans="1:7">
      <c r="A790">
        <v>792</v>
      </c>
      <c r="B790" t="s">
        <v>1471</v>
      </c>
      <c r="C790">
        <v>2025</v>
      </c>
      <c r="D790">
        <v>11</v>
      </c>
      <c r="E790" t="str">
        <f t="shared" si="12"/>
        <v>NOV</v>
      </c>
      <c r="F790">
        <v>5</v>
      </c>
      <c r="G790" s="87">
        <v>3.6703952586000002</v>
      </c>
    </row>
    <row r="791" spans="1:7">
      <c r="A791">
        <v>793</v>
      </c>
      <c r="B791" t="s">
        <v>1473</v>
      </c>
      <c r="C791">
        <v>2025</v>
      </c>
      <c r="D791">
        <v>11</v>
      </c>
      <c r="E791" t="str">
        <f t="shared" si="12"/>
        <v>NOV</v>
      </c>
      <c r="F791">
        <v>5</v>
      </c>
      <c r="G791" s="87">
        <v>2.1483433597000001</v>
      </c>
    </row>
    <row r="792" spans="1:7">
      <c r="A792">
        <v>794</v>
      </c>
      <c r="B792" t="s">
        <v>480</v>
      </c>
      <c r="C792">
        <v>2025</v>
      </c>
      <c r="D792">
        <v>11</v>
      </c>
      <c r="E792" t="str">
        <f t="shared" si="12"/>
        <v>NOV</v>
      </c>
      <c r="F792">
        <v>5</v>
      </c>
      <c r="G792" s="87">
        <v>5.0415040600000002E-2</v>
      </c>
    </row>
    <row r="793" spans="1:7">
      <c r="A793">
        <v>795</v>
      </c>
      <c r="B793" t="s">
        <v>480</v>
      </c>
      <c r="C793">
        <v>2025</v>
      </c>
      <c r="D793">
        <v>11</v>
      </c>
      <c r="E793" t="str">
        <f t="shared" si="12"/>
        <v>NOV</v>
      </c>
      <c r="F793">
        <v>5</v>
      </c>
      <c r="G793" s="87">
        <v>3.7095892800000002E-2</v>
      </c>
    </row>
    <row r="794" spans="1:7">
      <c r="A794">
        <v>796</v>
      </c>
      <c r="B794" t="s">
        <v>480</v>
      </c>
      <c r="C794">
        <v>2025</v>
      </c>
      <c r="D794">
        <v>11</v>
      </c>
      <c r="E794" t="str">
        <f t="shared" si="12"/>
        <v>NOV</v>
      </c>
      <c r="F794">
        <v>5</v>
      </c>
      <c r="G794" s="87">
        <v>6.8611386400000002E-2</v>
      </c>
    </row>
    <row r="795" spans="1:7">
      <c r="A795">
        <v>797</v>
      </c>
      <c r="B795" t="s">
        <v>480</v>
      </c>
      <c r="C795">
        <v>2025</v>
      </c>
      <c r="D795">
        <v>11</v>
      </c>
      <c r="E795" t="str">
        <f t="shared" si="12"/>
        <v>NOV</v>
      </c>
      <c r="F795">
        <v>5</v>
      </c>
      <c r="G795" s="87">
        <v>2.3432483099999998E-2</v>
      </c>
    </row>
    <row r="796" spans="1:7">
      <c r="A796">
        <v>798</v>
      </c>
      <c r="B796" t="s">
        <v>480</v>
      </c>
      <c r="C796">
        <v>2025</v>
      </c>
      <c r="D796">
        <v>11</v>
      </c>
      <c r="E796" t="str">
        <f t="shared" si="12"/>
        <v>NOV</v>
      </c>
      <c r="F796">
        <v>5</v>
      </c>
      <c r="G796" s="87">
        <v>8.6629346400000001E-2</v>
      </c>
    </row>
    <row r="797" spans="1:7">
      <c r="A797">
        <v>799</v>
      </c>
      <c r="B797" t="s">
        <v>1471</v>
      </c>
      <c r="C797">
        <v>2025</v>
      </c>
      <c r="D797">
        <v>11</v>
      </c>
      <c r="E797" t="str">
        <f t="shared" si="12"/>
        <v>NOV</v>
      </c>
      <c r="F797">
        <v>5</v>
      </c>
      <c r="G797" s="87">
        <v>0.24249274169999999</v>
      </c>
    </row>
    <row r="798" spans="1:7">
      <c r="A798">
        <v>800</v>
      </c>
      <c r="B798" t="s">
        <v>1469</v>
      </c>
      <c r="C798">
        <v>2025</v>
      </c>
      <c r="D798">
        <v>11</v>
      </c>
      <c r="E798" t="str">
        <f t="shared" si="12"/>
        <v>NOV</v>
      </c>
      <c r="F798">
        <v>6</v>
      </c>
      <c r="G798" s="87">
        <v>2.1454833881000002</v>
      </c>
    </row>
    <row r="799" spans="1:7">
      <c r="A799">
        <v>801</v>
      </c>
      <c r="B799" t="s">
        <v>480</v>
      </c>
      <c r="C799">
        <v>2025</v>
      </c>
      <c r="D799">
        <v>11</v>
      </c>
      <c r="E799" t="str">
        <f t="shared" si="12"/>
        <v>NOV</v>
      </c>
      <c r="F799">
        <v>6</v>
      </c>
      <c r="G799" s="87">
        <v>0.2597950228</v>
      </c>
    </row>
    <row r="800" spans="1:7">
      <c r="A800">
        <v>802</v>
      </c>
      <c r="B800" t="s">
        <v>1473</v>
      </c>
      <c r="C800">
        <v>2025</v>
      </c>
      <c r="D800">
        <v>11</v>
      </c>
      <c r="E800" t="str">
        <f t="shared" si="12"/>
        <v>NOV</v>
      </c>
      <c r="F800">
        <v>6</v>
      </c>
      <c r="G800" s="87">
        <v>3.2136020438999999</v>
      </c>
    </row>
    <row r="801" spans="1:7">
      <c r="A801">
        <v>803</v>
      </c>
      <c r="B801" t="s">
        <v>1471</v>
      </c>
      <c r="C801">
        <v>2025</v>
      </c>
      <c r="D801">
        <v>11</v>
      </c>
      <c r="E801" t="str">
        <f t="shared" si="12"/>
        <v>NOV</v>
      </c>
      <c r="F801">
        <v>6</v>
      </c>
      <c r="G801" s="87">
        <v>1.1094276614</v>
      </c>
    </row>
    <row r="802" spans="1:7">
      <c r="A802">
        <v>804</v>
      </c>
      <c r="B802" t="s">
        <v>1467</v>
      </c>
      <c r="C802">
        <v>2025</v>
      </c>
      <c r="D802">
        <v>11</v>
      </c>
      <c r="E802" t="str">
        <f t="shared" si="12"/>
        <v>NOV</v>
      </c>
      <c r="F802">
        <v>6</v>
      </c>
      <c r="G802" s="87">
        <v>26.6322769758</v>
      </c>
    </row>
    <row r="803" spans="1:7">
      <c r="A803">
        <v>805</v>
      </c>
      <c r="B803" t="s">
        <v>480</v>
      </c>
      <c r="C803">
        <v>2025</v>
      </c>
      <c r="D803">
        <v>11</v>
      </c>
      <c r="E803" t="str">
        <f t="shared" si="12"/>
        <v>NOV</v>
      </c>
      <c r="F803">
        <v>6</v>
      </c>
      <c r="G803" s="87">
        <v>0.1478259847</v>
      </c>
    </row>
    <row r="804" spans="1:7">
      <c r="A804">
        <v>806</v>
      </c>
      <c r="B804" t="s">
        <v>480</v>
      </c>
      <c r="C804">
        <v>2025</v>
      </c>
      <c r="D804">
        <v>11</v>
      </c>
      <c r="E804" t="str">
        <f t="shared" si="12"/>
        <v>NOV</v>
      </c>
      <c r="F804">
        <v>6</v>
      </c>
      <c r="G804" s="87">
        <v>0.14214272999999999</v>
      </c>
    </row>
    <row r="805" spans="1:7">
      <c r="A805">
        <v>807</v>
      </c>
      <c r="B805" t="s">
        <v>1470</v>
      </c>
      <c r="C805">
        <v>2025</v>
      </c>
      <c r="D805">
        <v>11</v>
      </c>
      <c r="E805" t="str">
        <f t="shared" si="12"/>
        <v>NOV</v>
      </c>
      <c r="F805">
        <v>6</v>
      </c>
      <c r="G805" s="87">
        <v>1.4501750600000001</v>
      </c>
    </row>
    <row r="806" spans="1:7">
      <c r="A806">
        <v>808</v>
      </c>
      <c r="B806" t="s">
        <v>480</v>
      </c>
      <c r="C806">
        <v>2025</v>
      </c>
      <c r="D806">
        <v>11</v>
      </c>
      <c r="E806" t="str">
        <f t="shared" si="12"/>
        <v>NOV</v>
      </c>
      <c r="F806">
        <v>6</v>
      </c>
      <c r="G806" s="87">
        <v>0.21183052220000001</v>
      </c>
    </row>
    <row r="807" spans="1:7">
      <c r="A807">
        <v>809</v>
      </c>
      <c r="B807" t="s">
        <v>480</v>
      </c>
      <c r="C807">
        <v>2025</v>
      </c>
      <c r="D807">
        <v>11</v>
      </c>
      <c r="E807" t="str">
        <f t="shared" si="12"/>
        <v>NOV</v>
      </c>
      <c r="F807">
        <v>6</v>
      </c>
      <c r="G807" s="87">
        <v>4.7989451099999997E-2</v>
      </c>
    </row>
    <row r="808" spans="1:7">
      <c r="A808">
        <v>810</v>
      </c>
      <c r="B808" t="s">
        <v>480</v>
      </c>
      <c r="C808">
        <v>2025</v>
      </c>
      <c r="D808">
        <v>11</v>
      </c>
      <c r="E808" t="str">
        <f t="shared" si="12"/>
        <v>NOV</v>
      </c>
      <c r="F808">
        <v>6</v>
      </c>
      <c r="G808" s="87">
        <v>5.8939524700000002E-2</v>
      </c>
    </row>
    <row r="809" spans="1:7">
      <c r="A809">
        <v>811</v>
      </c>
      <c r="B809" t="s">
        <v>480</v>
      </c>
      <c r="C809">
        <v>2025</v>
      </c>
      <c r="D809">
        <v>11</v>
      </c>
      <c r="E809" t="str">
        <f t="shared" si="12"/>
        <v>NOV</v>
      </c>
      <c r="F809">
        <v>6</v>
      </c>
      <c r="G809" s="87">
        <v>1.2330992360999999</v>
      </c>
    </row>
    <row r="810" spans="1:7">
      <c r="A810">
        <v>812</v>
      </c>
      <c r="B810" t="s">
        <v>1466</v>
      </c>
      <c r="C810">
        <v>2025</v>
      </c>
      <c r="D810">
        <v>11</v>
      </c>
      <c r="E810" t="str">
        <f t="shared" si="12"/>
        <v>NOV</v>
      </c>
      <c r="F810">
        <v>6</v>
      </c>
      <c r="G810" s="87">
        <v>6.5460677358000003</v>
      </c>
    </row>
    <row r="811" spans="1:7">
      <c r="A811">
        <v>813</v>
      </c>
      <c r="B811" t="s">
        <v>1469</v>
      </c>
      <c r="C811">
        <v>2025</v>
      </c>
      <c r="D811">
        <v>11</v>
      </c>
      <c r="E811" t="str">
        <f t="shared" si="12"/>
        <v>NOV</v>
      </c>
      <c r="F811">
        <v>6</v>
      </c>
      <c r="G811" s="87">
        <v>0.17375314310000001</v>
      </c>
    </row>
    <row r="812" spans="1:7">
      <c r="A812">
        <v>814</v>
      </c>
      <c r="B812" t="s">
        <v>1473</v>
      </c>
      <c r="C812">
        <v>2025</v>
      </c>
      <c r="D812">
        <v>11</v>
      </c>
      <c r="E812" t="str">
        <f t="shared" si="12"/>
        <v>NOV</v>
      </c>
      <c r="F812">
        <v>6</v>
      </c>
      <c r="G812" s="87">
        <v>6.3694522914</v>
      </c>
    </row>
    <row r="813" spans="1:7">
      <c r="A813">
        <v>815</v>
      </c>
      <c r="B813" t="s">
        <v>480</v>
      </c>
      <c r="C813">
        <v>2025</v>
      </c>
      <c r="D813">
        <v>11</v>
      </c>
      <c r="E813" t="str">
        <f t="shared" si="12"/>
        <v>NOV</v>
      </c>
      <c r="F813">
        <v>6</v>
      </c>
      <c r="G813" s="87">
        <v>1.8917031681000001</v>
      </c>
    </row>
    <row r="814" spans="1:7">
      <c r="A814">
        <v>816</v>
      </c>
      <c r="B814" t="s">
        <v>480</v>
      </c>
      <c r="C814">
        <v>2025</v>
      </c>
      <c r="D814">
        <v>11</v>
      </c>
      <c r="E814" t="str">
        <f t="shared" si="12"/>
        <v>NOV</v>
      </c>
      <c r="F814">
        <v>6</v>
      </c>
      <c r="G814" s="87">
        <v>0.41539609690000001</v>
      </c>
    </row>
    <row r="815" spans="1:7">
      <c r="A815">
        <v>817</v>
      </c>
      <c r="B815" t="s">
        <v>480</v>
      </c>
      <c r="C815">
        <v>2025</v>
      </c>
      <c r="D815">
        <v>11</v>
      </c>
      <c r="E815" t="str">
        <f t="shared" si="12"/>
        <v>NOV</v>
      </c>
      <c r="F815">
        <v>6</v>
      </c>
      <c r="G815" s="87">
        <v>0.24963176440000001</v>
      </c>
    </row>
    <row r="816" spans="1:7">
      <c r="A816">
        <v>818</v>
      </c>
      <c r="B816" t="s">
        <v>1470</v>
      </c>
      <c r="C816">
        <v>2025</v>
      </c>
      <c r="D816">
        <v>11</v>
      </c>
      <c r="E816" t="str">
        <f t="shared" si="12"/>
        <v>NOV</v>
      </c>
      <c r="F816">
        <v>6</v>
      </c>
      <c r="G816" s="87">
        <v>2.1010258482999999</v>
      </c>
    </row>
    <row r="817" spans="1:7">
      <c r="A817">
        <v>819</v>
      </c>
      <c r="B817" t="s">
        <v>480</v>
      </c>
      <c r="C817">
        <v>2025</v>
      </c>
      <c r="D817">
        <v>11</v>
      </c>
      <c r="E817" t="str">
        <f t="shared" si="12"/>
        <v>NOV</v>
      </c>
      <c r="F817">
        <v>6</v>
      </c>
      <c r="G817" s="87">
        <v>3.4486555000000002E-2</v>
      </c>
    </row>
    <row r="818" spans="1:7">
      <c r="A818">
        <v>820</v>
      </c>
      <c r="B818" t="s">
        <v>480</v>
      </c>
      <c r="C818">
        <v>2025</v>
      </c>
      <c r="D818">
        <v>11</v>
      </c>
      <c r="E818" t="str">
        <f t="shared" si="12"/>
        <v>NOV</v>
      </c>
      <c r="F818">
        <v>6</v>
      </c>
      <c r="G818" s="87">
        <v>0.20698987029999999</v>
      </c>
    </row>
    <row r="819" spans="1:7">
      <c r="A819">
        <v>821</v>
      </c>
      <c r="B819" t="s">
        <v>1471</v>
      </c>
      <c r="C819">
        <v>2025</v>
      </c>
      <c r="D819">
        <v>11</v>
      </c>
      <c r="E819" t="str">
        <f t="shared" si="12"/>
        <v>NOV</v>
      </c>
      <c r="F819">
        <v>6</v>
      </c>
      <c r="G819" s="87">
        <v>0.3608675281</v>
      </c>
    </row>
    <row r="820" spans="1:7">
      <c r="A820">
        <v>822</v>
      </c>
      <c r="B820" t="s">
        <v>480</v>
      </c>
      <c r="C820">
        <v>2025</v>
      </c>
      <c r="D820">
        <v>11</v>
      </c>
      <c r="E820" t="str">
        <f t="shared" si="12"/>
        <v>NOV</v>
      </c>
      <c r="F820">
        <v>6</v>
      </c>
      <c r="G820" s="87">
        <v>0.65508353939999997</v>
      </c>
    </row>
    <row r="821" spans="1:7">
      <c r="A821">
        <v>823</v>
      </c>
      <c r="B821" t="s">
        <v>1473</v>
      </c>
      <c r="C821">
        <v>2025</v>
      </c>
      <c r="D821">
        <v>11</v>
      </c>
      <c r="E821" t="str">
        <f t="shared" si="12"/>
        <v>NOV</v>
      </c>
      <c r="F821">
        <v>6</v>
      </c>
      <c r="G821" s="87">
        <v>0.51090298749999996</v>
      </c>
    </row>
    <row r="822" spans="1:7">
      <c r="A822">
        <v>824</v>
      </c>
      <c r="B822" t="s">
        <v>1469</v>
      </c>
      <c r="C822">
        <v>2025</v>
      </c>
      <c r="D822">
        <v>11</v>
      </c>
      <c r="E822" t="str">
        <f t="shared" si="12"/>
        <v>NOV</v>
      </c>
      <c r="F822">
        <v>7</v>
      </c>
      <c r="G822" s="87">
        <v>0.96735186920000005</v>
      </c>
    </row>
    <row r="823" spans="1:7">
      <c r="A823">
        <v>825</v>
      </c>
      <c r="B823" t="s">
        <v>480</v>
      </c>
      <c r="C823">
        <v>2025</v>
      </c>
      <c r="D823">
        <v>11</v>
      </c>
      <c r="E823" t="str">
        <f t="shared" si="12"/>
        <v>NOV</v>
      </c>
      <c r="F823">
        <v>7</v>
      </c>
      <c r="G823" s="87">
        <v>0.1373928033</v>
      </c>
    </row>
    <row r="824" spans="1:7">
      <c r="A824">
        <v>826</v>
      </c>
      <c r="B824" t="s">
        <v>1466</v>
      </c>
      <c r="C824">
        <v>2025</v>
      </c>
      <c r="D824">
        <v>11</v>
      </c>
      <c r="E824" t="str">
        <f t="shared" si="12"/>
        <v>NOV</v>
      </c>
      <c r="F824">
        <v>7</v>
      </c>
      <c r="G824" s="87">
        <v>7.7965821189</v>
      </c>
    </row>
    <row r="825" spans="1:7">
      <c r="A825">
        <v>827</v>
      </c>
      <c r="B825" t="s">
        <v>480</v>
      </c>
      <c r="C825">
        <v>2025</v>
      </c>
      <c r="D825">
        <v>11</v>
      </c>
      <c r="E825" t="str">
        <f t="shared" si="12"/>
        <v>NOV</v>
      </c>
      <c r="F825">
        <v>7</v>
      </c>
      <c r="G825" s="87">
        <v>8.0356444200000002E-2</v>
      </c>
    </row>
    <row r="826" spans="1:7">
      <c r="A826">
        <v>828</v>
      </c>
      <c r="B826" t="s">
        <v>480</v>
      </c>
      <c r="C826">
        <v>2025</v>
      </c>
      <c r="D826">
        <v>11</v>
      </c>
      <c r="E826" t="str">
        <f t="shared" si="12"/>
        <v>NOV</v>
      </c>
      <c r="F826">
        <v>7</v>
      </c>
      <c r="G826" s="87">
        <v>3.1736273475000001</v>
      </c>
    </row>
    <row r="827" spans="1:7">
      <c r="A827">
        <v>829</v>
      </c>
      <c r="B827" t="s">
        <v>1473</v>
      </c>
      <c r="C827">
        <v>2025</v>
      </c>
      <c r="D827">
        <v>11</v>
      </c>
      <c r="E827" t="str">
        <f t="shared" si="12"/>
        <v>NOV</v>
      </c>
      <c r="F827">
        <v>7</v>
      </c>
      <c r="G827" s="87">
        <v>9.2449090328000008</v>
      </c>
    </row>
    <row r="828" spans="1:7">
      <c r="A828">
        <v>830</v>
      </c>
      <c r="B828" t="s">
        <v>1473</v>
      </c>
      <c r="C828">
        <v>2025</v>
      </c>
      <c r="D828">
        <v>11</v>
      </c>
      <c r="E828" t="str">
        <f t="shared" si="12"/>
        <v>NOV</v>
      </c>
      <c r="F828">
        <v>7</v>
      </c>
      <c r="G828" s="87">
        <v>3.4133895666999998</v>
      </c>
    </row>
    <row r="829" spans="1:7">
      <c r="A829">
        <v>831</v>
      </c>
      <c r="B829" t="s">
        <v>1469</v>
      </c>
      <c r="C829">
        <v>2025</v>
      </c>
      <c r="D829">
        <v>11</v>
      </c>
      <c r="E829" t="str">
        <f t="shared" si="12"/>
        <v>NOV</v>
      </c>
      <c r="F829">
        <v>7</v>
      </c>
      <c r="G829" s="87">
        <v>5.7356024343999996</v>
      </c>
    </row>
    <row r="830" spans="1:7">
      <c r="A830">
        <v>832</v>
      </c>
      <c r="B830" t="s">
        <v>480</v>
      </c>
      <c r="C830">
        <v>2025</v>
      </c>
      <c r="D830">
        <v>11</v>
      </c>
      <c r="E830" t="str">
        <f t="shared" si="12"/>
        <v>NOV</v>
      </c>
      <c r="F830">
        <v>7</v>
      </c>
      <c r="G830" s="87">
        <v>0.57259809750000001</v>
      </c>
    </row>
    <row r="831" spans="1:7">
      <c r="A831">
        <v>833</v>
      </c>
      <c r="B831" t="s">
        <v>480</v>
      </c>
      <c r="C831">
        <v>2025</v>
      </c>
      <c r="D831">
        <v>11</v>
      </c>
      <c r="E831" t="str">
        <f t="shared" si="12"/>
        <v>NOV</v>
      </c>
      <c r="F831">
        <v>7</v>
      </c>
      <c r="G831" s="87">
        <v>1.7824271186</v>
      </c>
    </row>
    <row r="832" spans="1:7">
      <c r="A832">
        <v>834</v>
      </c>
      <c r="B832" t="s">
        <v>480</v>
      </c>
      <c r="C832">
        <v>2025</v>
      </c>
      <c r="D832">
        <v>11</v>
      </c>
      <c r="E832" t="str">
        <f t="shared" si="12"/>
        <v>NOV</v>
      </c>
      <c r="F832">
        <v>7</v>
      </c>
      <c r="G832" s="87">
        <v>0.31463237529999999</v>
      </c>
    </row>
    <row r="833" spans="1:7">
      <c r="A833">
        <v>835</v>
      </c>
      <c r="B833" t="s">
        <v>1467</v>
      </c>
      <c r="C833">
        <v>2025</v>
      </c>
      <c r="D833">
        <v>11</v>
      </c>
      <c r="E833" t="str">
        <f t="shared" si="12"/>
        <v>NOV</v>
      </c>
      <c r="F833">
        <v>7</v>
      </c>
      <c r="G833" s="87">
        <v>1.9300739247000001</v>
      </c>
    </row>
    <row r="834" spans="1:7">
      <c r="A834">
        <v>836</v>
      </c>
      <c r="B834" t="s">
        <v>480</v>
      </c>
      <c r="C834">
        <v>2025</v>
      </c>
      <c r="D834">
        <v>11</v>
      </c>
      <c r="E834" t="str">
        <f t="shared" si="12"/>
        <v>NOV</v>
      </c>
      <c r="F834">
        <v>7</v>
      </c>
      <c r="G834" s="87">
        <v>0.23621312999999999</v>
      </c>
    </row>
    <row r="835" spans="1:7">
      <c r="A835">
        <v>837</v>
      </c>
      <c r="B835" t="s">
        <v>480</v>
      </c>
      <c r="C835">
        <v>2025</v>
      </c>
      <c r="D835">
        <v>11</v>
      </c>
      <c r="E835" t="str">
        <f t="shared" ref="E835:E898" si="13">UPPER(TEXT(DATE(2000, D835, 1), "MMM"))</f>
        <v>NOV</v>
      </c>
      <c r="F835">
        <v>7</v>
      </c>
      <c r="G835" s="87">
        <v>6.7195198100000006E-2</v>
      </c>
    </row>
    <row r="836" spans="1:7">
      <c r="A836">
        <v>838</v>
      </c>
      <c r="B836" t="s">
        <v>480</v>
      </c>
      <c r="C836">
        <v>2025</v>
      </c>
      <c r="D836">
        <v>11</v>
      </c>
      <c r="E836" t="str">
        <f t="shared" si="13"/>
        <v>NOV</v>
      </c>
      <c r="F836">
        <v>7</v>
      </c>
      <c r="G836" s="87">
        <v>0.5622211775</v>
      </c>
    </row>
    <row r="837" spans="1:7">
      <c r="A837">
        <v>839</v>
      </c>
      <c r="B837" t="s">
        <v>480</v>
      </c>
      <c r="C837">
        <v>2025</v>
      </c>
      <c r="D837">
        <v>11</v>
      </c>
      <c r="E837" t="str">
        <f t="shared" si="13"/>
        <v>NOV</v>
      </c>
      <c r="F837">
        <v>7</v>
      </c>
      <c r="G837" s="87">
        <v>5.4312736100000002E-2</v>
      </c>
    </row>
    <row r="838" spans="1:7">
      <c r="A838">
        <v>840</v>
      </c>
      <c r="B838" t="s">
        <v>480</v>
      </c>
      <c r="C838">
        <v>2025</v>
      </c>
      <c r="D838">
        <v>11</v>
      </c>
      <c r="E838" t="str">
        <f t="shared" si="13"/>
        <v>NOV</v>
      </c>
      <c r="F838">
        <v>7</v>
      </c>
      <c r="G838" s="87">
        <v>5.6324664699999999E-2</v>
      </c>
    </row>
    <row r="839" spans="1:7">
      <c r="A839">
        <v>841</v>
      </c>
      <c r="B839" t="s">
        <v>480</v>
      </c>
      <c r="C839">
        <v>2025</v>
      </c>
      <c r="D839">
        <v>11</v>
      </c>
      <c r="E839" t="str">
        <f t="shared" si="13"/>
        <v>NOV</v>
      </c>
      <c r="F839">
        <v>7</v>
      </c>
      <c r="G839" s="87">
        <v>6.78944925E-2</v>
      </c>
    </row>
    <row r="840" spans="1:7">
      <c r="A840">
        <v>842</v>
      </c>
      <c r="B840" t="s">
        <v>480</v>
      </c>
      <c r="C840">
        <v>2025</v>
      </c>
      <c r="D840">
        <v>11</v>
      </c>
      <c r="E840" t="str">
        <f t="shared" si="13"/>
        <v>NOV</v>
      </c>
      <c r="F840">
        <v>7</v>
      </c>
      <c r="G840" s="87">
        <v>0.29506548310000003</v>
      </c>
    </row>
    <row r="841" spans="1:7">
      <c r="A841">
        <v>843</v>
      </c>
      <c r="B841" t="s">
        <v>1472</v>
      </c>
      <c r="C841">
        <v>2025</v>
      </c>
      <c r="D841">
        <v>11</v>
      </c>
      <c r="E841" t="str">
        <f t="shared" si="13"/>
        <v>NOV</v>
      </c>
      <c r="F841">
        <v>10</v>
      </c>
      <c r="G841" s="87">
        <v>1.4514459555999999</v>
      </c>
    </row>
    <row r="842" spans="1:7">
      <c r="A842">
        <v>844</v>
      </c>
      <c r="B842" t="s">
        <v>1473</v>
      </c>
      <c r="C842">
        <v>2025</v>
      </c>
      <c r="D842">
        <v>11</v>
      </c>
      <c r="E842" t="str">
        <f t="shared" si="13"/>
        <v>NOV</v>
      </c>
      <c r="F842">
        <v>10</v>
      </c>
      <c r="G842" s="87">
        <v>0.7904295683</v>
      </c>
    </row>
    <row r="843" spans="1:7">
      <c r="A843">
        <v>845</v>
      </c>
      <c r="B843" t="s">
        <v>1466</v>
      </c>
      <c r="C843">
        <v>2025</v>
      </c>
      <c r="D843">
        <v>11</v>
      </c>
      <c r="E843" t="str">
        <f t="shared" si="13"/>
        <v>NOV</v>
      </c>
      <c r="F843">
        <v>10</v>
      </c>
      <c r="G843" s="87">
        <v>2.2620302872</v>
      </c>
    </row>
    <row r="844" spans="1:7">
      <c r="A844">
        <v>846</v>
      </c>
      <c r="B844" t="s">
        <v>480</v>
      </c>
      <c r="C844">
        <v>2025</v>
      </c>
      <c r="D844">
        <v>11</v>
      </c>
      <c r="E844" t="str">
        <f t="shared" si="13"/>
        <v>NOV</v>
      </c>
      <c r="F844">
        <v>10</v>
      </c>
      <c r="G844" s="87">
        <v>0.79391346890000003</v>
      </c>
    </row>
    <row r="845" spans="1:7">
      <c r="A845">
        <v>847</v>
      </c>
      <c r="B845" t="s">
        <v>1470</v>
      </c>
      <c r="C845">
        <v>2025</v>
      </c>
      <c r="D845">
        <v>11</v>
      </c>
      <c r="E845" t="str">
        <f t="shared" si="13"/>
        <v>NOV</v>
      </c>
      <c r="F845">
        <v>10</v>
      </c>
      <c r="G845" s="87">
        <v>5.0237883364</v>
      </c>
    </row>
    <row r="846" spans="1:7">
      <c r="A846">
        <v>848</v>
      </c>
      <c r="B846" t="s">
        <v>480</v>
      </c>
      <c r="C846">
        <v>2025</v>
      </c>
      <c r="D846">
        <v>11</v>
      </c>
      <c r="E846" t="str">
        <f t="shared" si="13"/>
        <v>NOV</v>
      </c>
      <c r="F846">
        <v>10</v>
      </c>
      <c r="G846" s="87">
        <v>1.0749749886</v>
      </c>
    </row>
    <row r="847" spans="1:7">
      <c r="A847">
        <v>849</v>
      </c>
      <c r="B847" t="s">
        <v>1473</v>
      </c>
      <c r="C847">
        <v>2025</v>
      </c>
      <c r="D847">
        <v>11</v>
      </c>
      <c r="E847" t="str">
        <f t="shared" si="13"/>
        <v>NOV</v>
      </c>
      <c r="F847">
        <v>10</v>
      </c>
      <c r="G847" s="87">
        <v>3.1535037061</v>
      </c>
    </row>
    <row r="848" spans="1:7">
      <c r="A848">
        <v>850</v>
      </c>
      <c r="B848" t="s">
        <v>480</v>
      </c>
      <c r="C848">
        <v>2025</v>
      </c>
      <c r="D848">
        <v>11</v>
      </c>
      <c r="E848" t="str">
        <f t="shared" si="13"/>
        <v>NOV</v>
      </c>
      <c r="F848">
        <v>10</v>
      </c>
      <c r="G848" s="87">
        <v>7.9249408494000004</v>
      </c>
    </row>
    <row r="849" spans="1:7">
      <c r="A849">
        <v>851</v>
      </c>
      <c r="B849" t="s">
        <v>480</v>
      </c>
      <c r="C849">
        <v>2025</v>
      </c>
      <c r="D849">
        <v>11</v>
      </c>
      <c r="E849" t="str">
        <f t="shared" si="13"/>
        <v>NOV</v>
      </c>
      <c r="F849">
        <v>10</v>
      </c>
      <c r="G849" s="87">
        <v>0.2053168839</v>
      </c>
    </row>
    <row r="850" spans="1:7">
      <c r="A850">
        <v>852</v>
      </c>
      <c r="B850" t="s">
        <v>480</v>
      </c>
      <c r="C850">
        <v>2025</v>
      </c>
      <c r="D850">
        <v>11</v>
      </c>
      <c r="E850" t="str">
        <f t="shared" si="13"/>
        <v>NOV</v>
      </c>
      <c r="F850">
        <v>10</v>
      </c>
      <c r="G850" s="87">
        <v>1.4018784278</v>
      </c>
    </row>
    <row r="851" spans="1:7">
      <c r="A851">
        <v>853</v>
      </c>
      <c r="B851" t="s">
        <v>1470</v>
      </c>
      <c r="C851">
        <v>2025</v>
      </c>
      <c r="D851">
        <v>11</v>
      </c>
      <c r="E851" t="str">
        <f t="shared" si="13"/>
        <v>NOV</v>
      </c>
      <c r="F851">
        <v>10</v>
      </c>
      <c r="G851" s="87">
        <v>8.5371060000000003E-4</v>
      </c>
    </row>
    <row r="852" spans="1:7">
      <c r="A852">
        <v>854</v>
      </c>
      <c r="B852" t="s">
        <v>1470</v>
      </c>
      <c r="C852">
        <v>2025</v>
      </c>
      <c r="D852">
        <v>11</v>
      </c>
      <c r="E852" t="str">
        <f t="shared" si="13"/>
        <v>NOV</v>
      </c>
      <c r="F852">
        <v>10</v>
      </c>
      <c r="G852" s="87">
        <v>6.4818263630999997</v>
      </c>
    </row>
    <row r="853" spans="1:7">
      <c r="A853">
        <v>855</v>
      </c>
      <c r="B853" t="s">
        <v>1467</v>
      </c>
      <c r="C853">
        <v>2025</v>
      </c>
      <c r="D853">
        <v>11</v>
      </c>
      <c r="E853" t="str">
        <f t="shared" si="13"/>
        <v>NOV</v>
      </c>
      <c r="F853">
        <v>10</v>
      </c>
      <c r="G853" s="87">
        <v>1.3735977114</v>
      </c>
    </row>
    <row r="854" spans="1:7">
      <c r="A854">
        <v>856</v>
      </c>
      <c r="B854" t="s">
        <v>1469</v>
      </c>
      <c r="C854">
        <v>2025</v>
      </c>
      <c r="D854">
        <v>11</v>
      </c>
      <c r="E854" t="str">
        <f t="shared" si="13"/>
        <v>NOV</v>
      </c>
      <c r="F854">
        <v>10</v>
      </c>
      <c r="G854" s="87">
        <v>23.3774992936</v>
      </c>
    </row>
    <row r="855" spans="1:7">
      <c r="A855">
        <v>857</v>
      </c>
      <c r="B855" t="s">
        <v>1466</v>
      </c>
      <c r="C855">
        <v>2025</v>
      </c>
      <c r="D855">
        <v>11</v>
      </c>
      <c r="E855" t="str">
        <f t="shared" si="13"/>
        <v>NOV</v>
      </c>
      <c r="F855">
        <v>10</v>
      </c>
      <c r="G855" s="87">
        <v>2.0975267088999998</v>
      </c>
    </row>
    <row r="856" spans="1:7">
      <c r="A856">
        <v>858</v>
      </c>
      <c r="B856" t="s">
        <v>480</v>
      </c>
      <c r="C856">
        <v>2025</v>
      </c>
      <c r="D856">
        <v>11</v>
      </c>
      <c r="E856" t="str">
        <f t="shared" si="13"/>
        <v>NOV</v>
      </c>
      <c r="F856">
        <v>10</v>
      </c>
      <c r="G856" s="87">
        <v>7.1933957199999995E-2</v>
      </c>
    </row>
    <row r="857" spans="1:7">
      <c r="A857">
        <v>859</v>
      </c>
      <c r="B857" t="s">
        <v>480</v>
      </c>
      <c r="C857">
        <v>2025</v>
      </c>
      <c r="D857">
        <v>11</v>
      </c>
      <c r="E857" t="str">
        <f t="shared" si="13"/>
        <v>NOV</v>
      </c>
      <c r="F857">
        <v>10</v>
      </c>
      <c r="G857" s="87">
        <v>1.1449388019</v>
      </c>
    </row>
    <row r="858" spans="1:7">
      <c r="A858">
        <v>860</v>
      </c>
      <c r="B858" t="s">
        <v>1473</v>
      </c>
      <c r="C858">
        <v>2025</v>
      </c>
      <c r="D858">
        <v>11</v>
      </c>
      <c r="E858" t="str">
        <f t="shared" si="13"/>
        <v>NOV</v>
      </c>
      <c r="F858">
        <v>10</v>
      </c>
      <c r="G858" s="87">
        <v>23.8677473692</v>
      </c>
    </row>
    <row r="859" spans="1:7">
      <c r="A859">
        <v>861</v>
      </c>
      <c r="B859" t="s">
        <v>1473</v>
      </c>
      <c r="C859">
        <v>2025</v>
      </c>
      <c r="D859">
        <v>11</v>
      </c>
      <c r="E859" t="str">
        <f t="shared" si="13"/>
        <v>NOV</v>
      </c>
      <c r="F859">
        <v>10</v>
      </c>
      <c r="G859" s="87">
        <v>4.1412482646999997</v>
      </c>
    </row>
    <row r="860" spans="1:7">
      <c r="A860">
        <v>862</v>
      </c>
      <c r="B860" t="s">
        <v>480</v>
      </c>
      <c r="C860">
        <v>2025</v>
      </c>
      <c r="D860">
        <v>11</v>
      </c>
      <c r="E860" t="str">
        <f t="shared" si="13"/>
        <v>NOV</v>
      </c>
      <c r="F860">
        <v>10</v>
      </c>
      <c r="G860" s="87">
        <v>0.1158928308</v>
      </c>
    </row>
    <row r="861" spans="1:7">
      <c r="A861">
        <v>863</v>
      </c>
      <c r="B861" t="s">
        <v>480</v>
      </c>
      <c r="C861">
        <v>2025</v>
      </c>
      <c r="D861">
        <v>11</v>
      </c>
      <c r="E861" t="str">
        <f t="shared" si="13"/>
        <v>NOV</v>
      </c>
      <c r="F861">
        <v>10</v>
      </c>
      <c r="G861" s="87">
        <v>1.9019731606000001</v>
      </c>
    </row>
    <row r="862" spans="1:7">
      <c r="A862">
        <v>864</v>
      </c>
      <c r="B862" t="s">
        <v>1472</v>
      </c>
      <c r="C862">
        <v>2025</v>
      </c>
      <c r="D862">
        <v>11</v>
      </c>
      <c r="E862" t="str">
        <f t="shared" si="13"/>
        <v>NOV</v>
      </c>
      <c r="F862">
        <v>10</v>
      </c>
      <c r="G862" s="87">
        <v>2.5675164100000001</v>
      </c>
    </row>
    <row r="863" spans="1:7">
      <c r="A863">
        <v>865</v>
      </c>
      <c r="B863" t="s">
        <v>480</v>
      </c>
      <c r="C863">
        <v>2025</v>
      </c>
      <c r="D863">
        <v>11</v>
      </c>
      <c r="E863" t="str">
        <f t="shared" si="13"/>
        <v>NOV</v>
      </c>
      <c r="F863">
        <v>10</v>
      </c>
      <c r="G863" s="87">
        <v>0.96943352579999997</v>
      </c>
    </row>
    <row r="864" spans="1:7">
      <c r="A864">
        <v>866</v>
      </c>
      <c r="B864" t="s">
        <v>1470</v>
      </c>
      <c r="C864">
        <v>2025</v>
      </c>
      <c r="D864">
        <v>11</v>
      </c>
      <c r="E864" t="str">
        <f t="shared" si="13"/>
        <v>NOV</v>
      </c>
      <c r="F864">
        <v>10</v>
      </c>
      <c r="G864" s="87">
        <v>0.95663123530000005</v>
      </c>
    </row>
    <row r="865" spans="1:7">
      <c r="A865">
        <v>867</v>
      </c>
      <c r="B865" t="s">
        <v>480</v>
      </c>
      <c r="C865">
        <v>2025</v>
      </c>
      <c r="D865">
        <v>11</v>
      </c>
      <c r="E865" t="str">
        <f t="shared" si="13"/>
        <v>NOV</v>
      </c>
      <c r="F865">
        <v>10</v>
      </c>
      <c r="G865" s="87">
        <v>0.14471222919999999</v>
      </c>
    </row>
    <row r="866" spans="1:7">
      <c r="A866">
        <v>868</v>
      </c>
      <c r="B866" t="s">
        <v>1473</v>
      </c>
      <c r="C866">
        <v>2025</v>
      </c>
      <c r="D866">
        <v>11</v>
      </c>
      <c r="E866" t="str">
        <f t="shared" si="13"/>
        <v>NOV</v>
      </c>
      <c r="F866">
        <v>11</v>
      </c>
      <c r="G866" s="87">
        <v>10.0240049428</v>
      </c>
    </row>
    <row r="867" spans="1:7">
      <c r="A867">
        <v>869</v>
      </c>
      <c r="B867" t="s">
        <v>480</v>
      </c>
      <c r="C867">
        <v>2025</v>
      </c>
      <c r="D867">
        <v>11</v>
      </c>
      <c r="E867" t="str">
        <f t="shared" si="13"/>
        <v>NOV</v>
      </c>
      <c r="F867">
        <v>11</v>
      </c>
      <c r="G867" s="87">
        <v>9.9506449113999995</v>
      </c>
    </row>
    <row r="868" spans="1:7">
      <c r="A868">
        <v>870</v>
      </c>
      <c r="B868" t="s">
        <v>1471</v>
      </c>
      <c r="C868">
        <v>2025</v>
      </c>
      <c r="D868">
        <v>11</v>
      </c>
      <c r="E868" t="str">
        <f t="shared" si="13"/>
        <v>NOV</v>
      </c>
      <c r="F868">
        <v>11</v>
      </c>
      <c r="G868" s="87">
        <v>1.1486977599999999</v>
      </c>
    </row>
    <row r="869" spans="1:7">
      <c r="A869">
        <v>871</v>
      </c>
      <c r="B869" t="s">
        <v>1470</v>
      </c>
      <c r="C869">
        <v>2025</v>
      </c>
      <c r="D869">
        <v>11</v>
      </c>
      <c r="E869" t="str">
        <f t="shared" si="13"/>
        <v>NOV</v>
      </c>
      <c r="F869">
        <v>11</v>
      </c>
      <c r="G869" s="87">
        <v>3.5683078305999998</v>
      </c>
    </row>
    <row r="870" spans="1:7">
      <c r="A870">
        <v>872</v>
      </c>
      <c r="B870" t="s">
        <v>480</v>
      </c>
      <c r="C870">
        <v>2025</v>
      </c>
      <c r="D870">
        <v>11</v>
      </c>
      <c r="E870" t="str">
        <f t="shared" si="13"/>
        <v>NOV</v>
      </c>
      <c r="F870">
        <v>11</v>
      </c>
      <c r="G870" s="87">
        <v>3.5074400485999999</v>
      </c>
    </row>
    <row r="871" spans="1:7">
      <c r="A871">
        <v>873</v>
      </c>
      <c r="B871" t="s">
        <v>1473</v>
      </c>
      <c r="C871">
        <v>2025</v>
      </c>
      <c r="D871">
        <v>11</v>
      </c>
      <c r="E871" t="str">
        <f t="shared" si="13"/>
        <v>NOV</v>
      </c>
      <c r="F871">
        <v>11</v>
      </c>
      <c r="G871" s="87">
        <v>0.58994227720000003</v>
      </c>
    </row>
    <row r="872" spans="1:7">
      <c r="A872">
        <v>874</v>
      </c>
      <c r="B872" t="s">
        <v>1466</v>
      </c>
      <c r="C872">
        <v>2025</v>
      </c>
      <c r="D872">
        <v>11</v>
      </c>
      <c r="E872" t="str">
        <f t="shared" si="13"/>
        <v>NOV</v>
      </c>
      <c r="F872">
        <v>11</v>
      </c>
      <c r="G872" s="87">
        <v>1.9190707413999999</v>
      </c>
    </row>
    <row r="873" spans="1:7">
      <c r="A873">
        <v>875</v>
      </c>
      <c r="B873" t="s">
        <v>1471</v>
      </c>
      <c r="C873">
        <v>2025</v>
      </c>
      <c r="D873">
        <v>11</v>
      </c>
      <c r="E873" t="str">
        <f t="shared" si="13"/>
        <v>NOV</v>
      </c>
      <c r="F873">
        <v>11</v>
      </c>
      <c r="G873" s="87">
        <v>0.61107319530000004</v>
      </c>
    </row>
    <row r="874" spans="1:7">
      <c r="A874">
        <v>876</v>
      </c>
      <c r="B874" t="s">
        <v>480</v>
      </c>
      <c r="C874">
        <v>2025</v>
      </c>
      <c r="D874">
        <v>11</v>
      </c>
      <c r="E874" t="str">
        <f t="shared" si="13"/>
        <v>NOV</v>
      </c>
      <c r="F874">
        <v>11</v>
      </c>
      <c r="G874" s="87">
        <v>0.4873330783</v>
      </c>
    </row>
    <row r="875" spans="1:7">
      <c r="A875">
        <v>877</v>
      </c>
      <c r="B875" t="s">
        <v>1468</v>
      </c>
      <c r="C875">
        <v>2025</v>
      </c>
      <c r="D875">
        <v>11</v>
      </c>
      <c r="E875" t="str">
        <f t="shared" si="13"/>
        <v>NOV</v>
      </c>
      <c r="F875">
        <v>11</v>
      </c>
      <c r="G875" s="87">
        <v>4.0287017193999999</v>
      </c>
    </row>
    <row r="876" spans="1:7">
      <c r="A876">
        <v>878</v>
      </c>
      <c r="B876" t="s">
        <v>1466</v>
      </c>
      <c r="C876">
        <v>2025</v>
      </c>
      <c r="D876">
        <v>11</v>
      </c>
      <c r="E876" t="str">
        <f t="shared" si="13"/>
        <v>NOV</v>
      </c>
      <c r="F876">
        <v>11</v>
      </c>
      <c r="G876" s="87">
        <v>4.1375595439000001</v>
      </c>
    </row>
    <row r="877" spans="1:7">
      <c r="A877">
        <v>879</v>
      </c>
      <c r="B877" t="s">
        <v>480</v>
      </c>
      <c r="C877">
        <v>2025</v>
      </c>
      <c r="D877">
        <v>11</v>
      </c>
      <c r="E877" t="str">
        <f t="shared" si="13"/>
        <v>NOV</v>
      </c>
      <c r="F877">
        <v>11</v>
      </c>
      <c r="G877" s="87">
        <v>0.17647087559999999</v>
      </c>
    </row>
    <row r="878" spans="1:7">
      <c r="A878">
        <v>880</v>
      </c>
      <c r="B878" t="s">
        <v>480</v>
      </c>
      <c r="C878">
        <v>2025</v>
      </c>
      <c r="D878">
        <v>11</v>
      </c>
      <c r="E878" t="str">
        <f t="shared" si="13"/>
        <v>NOV</v>
      </c>
      <c r="F878">
        <v>11</v>
      </c>
      <c r="G878" s="87">
        <v>0.13929629830000001</v>
      </c>
    </row>
    <row r="879" spans="1:7">
      <c r="A879">
        <v>881</v>
      </c>
      <c r="B879" t="s">
        <v>480</v>
      </c>
      <c r="C879">
        <v>2025</v>
      </c>
      <c r="D879">
        <v>11</v>
      </c>
      <c r="E879" t="str">
        <f t="shared" si="13"/>
        <v>NOV</v>
      </c>
      <c r="F879">
        <v>11</v>
      </c>
      <c r="G879" s="87">
        <v>0.38831680419999998</v>
      </c>
    </row>
    <row r="880" spans="1:7">
      <c r="A880">
        <v>882</v>
      </c>
      <c r="B880" t="s">
        <v>480</v>
      </c>
      <c r="C880">
        <v>2025</v>
      </c>
      <c r="D880">
        <v>11</v>
      </c>
      <c r="E880" t="str">
        <f t="shared" si="13"/>
        <v>NOV</v>
      </c>
      <c r="F880">
        <v>11</v>
      </c>
      <c r="G880" s="87">
        <v>1.2229178192000001</v>
      </c>
    </row>
    <row r="881" spans="1:7">
      <c r="A881">
        <v>883</v>
      </c>
      <c r="B881" t="s">
        <v>1473</v>
      </c>
      <c r="C881">
        <v>2025</v>
      </c>
      <c r="D881">
        <v>11</v>
      </c>
      <c r="E881" t="str">
        <f t="shared" si="13"/>
        <v>NOV</v>
      </c>
      <c r="F881">
        <v>11</v>
      </c>
      <c r="G881" s="87">
        <v>1.0399812200000001E-2</v>
      </c>
    </row>
    <row r="882" spans="1:7">
      <c r="A882">
        <v>884</v>
      </c>
      <c r="B882" t="s">
        <v>480</v>
      </c>
      <c r="C882">
        <v>2025</v>
      </c>
      <c r="D882">
        <v>11</v>
      </c>
      <c r="E882" t="str">
        <f t="shared" si="13"/>
        <v>NOV</v>
      </c>
      <c r="F882">
        <v>11</v>
      </c>
      <c r="G882" s="87">
        <v>1.9756509114</v>
      </c>
    </row>
    <row r="883" spans="1:7">
      <c r="A883">
        <v>885</v>
      </c>
      <c r="B883" t="s">
        <v>1467</v>
      </c>
      <c r="C883">
        <v>2025</v>
      </c>
      <c r="D883">
        <v>11</v>
      </c>
      <c r="E883" t="str">
        <f t="shared" si="13"/>
        <v>NOV</v>
      </c>
      <c r="F883">
        <v>11</v>
      </c>
      <c r="G883" s="87">
        <v>7.8012257999999996E-3</v>
      </c>
    </row>
    <row r="884" spans="1:7">
      <c r="A884">
        <v>886</v>
      </c>
      <c r="B884" t="s">
        <v>1469</v>
      </c>
      <c r="C884">
        <v>2025</v>
      </c>
      <c r="D884">
        <v>11</v>
      </c>
      <c r="E884" t="str">
        <f t="shared" si="13"/>
        <v>NOV</v>
      </c>
      <c r="F884">
        <v>11</v>
      </c>
      <c r="G884" s="87">
        <v>0.83332573139999999</v>
      </c>
    </row>
    <row r="885" spans="1:7">
      <c r="A885">
        <v>887</v>
      </c>
      <c r="B885" t="s">
        <v>1467</v>
      </c>
      <c r="C885">
        <v>2025</v>
      </c>
      <c r="D885">
        <v>11</v>
      </c>
      <c r="E885" t="str">
        <f t="shared" si="13"/>
        <v>NOV</v>
      </c>
      <c r="F885">
        <v>11</v>
      </c>
      <c r="G885" s="87">
        <v>9.5341552999999996E-3</v>
      </c>
    </row>
    <row r="886" spans="1:7">
      <c r="A886">
        <v>888</v>
      </c>
      <c r="B886" t="s">
        <v>1467</v>
      </c>
      <c r="C886">
        <v>2025</v>
      </c>
      <c r="D886">
        <v>11</v>
      </c>
      <c r="E886" t="str">
        <f t="shared" si="13"/>
        <v>NOV</v>
      </c>
      <c r="F886">
        <v>11</v>
      </c>
      <c r="G886" s="87">
        <v>7.2184280000000005E-4</v>
      </c>
    </row>
    <row r="887" spans="1:7">
      <c r="A887">
        <v>889</v>
      </c>
      <c r="B887" t="s">
        <v>1467</v>
      </c>
      <c r="C887">
        <v>2025</v>
      </c>
      <c r="D887">
        <v>11</v>
      </c>
      <c r="E887" t="str">
        <f t="shared" si="13"/>
        <v>NOV</v>
      </c>
      <c r="F887">
        <v>11</v>
      </c>
      <c r="G887" s="87">
        <v>0.86711014310000001</v>
      </c>
    </row>
    <row r="888" spans="1:7">
      <c r="A888">
        <v>890</v>
      </c>
      <c r="B888" t="s">
        <v>1469</v>
      </c>
      <c r="C888">
        <v>2025</v>
      </c>
      <c r="D888">
        <v>11</v>
      </c>
      <c r="E888" t="str">
        <f t="shared" si="13"/>
        <v>NOV</v>
      </c>
      <c r="F888">
        <v>11</v>
      </c>
      <c r="G888" s="87">
        <v>0.53863778750000002</v>
      </c>
    </row>
    <row r="889" spans="1:7">
      <c r="A889">
        <v>891</v>
      </c>
      <c r="B889" t="s">
        <v>1473</v>
      </c>
      <c r="C889">
        <v>2025</v>
      </c>
      <c r="D889">
        <v>11</v>
      </c>
      <c r="E889" t="str">
        <f t="shared" si="13"/>
        <v>NOV</v>
      </c>
      <c r="F889">
        <v>12</v>
      </c>
      <c r="G889" s="87">
        <v>3.2427881403000001</v>
      </c>
    </row>
    <row r="890" spans="1:7">
      <c r="A890">
        <v>892</v>
      </c>
      <c r="B890" t="s">
        <v>1473</v>
      </c>
      <c r="C890">
        <v>2025</v>
      </c>
      <c r="D890">
        <v>11</v>
      </c>
      <c r="E890" t="str">
        <f t="shared" si="13"/>
        <v>NOV</v>
      </c>
      <c r="F890">
        <v>12</v>
      </c>
      <c r="G890" s="87">
        <v>1.7293502511000001</v>
      </c>
    </row>
    <row r="891" spans="1:7">
      <c r="A891">
        <v>893</v>
      </c>
      <c r="B891" t="s">
        <v>480</v>
      </c>
      <c r="C891">
        <v>2025</v>
      </c>
      <c r="D891">
        <v>11</v>
      </c>
      <c r="E891" t="str">
        <f t="shared" si="13"/>
        <v>NOV</v>
      </c>
      <c r="F891">
        <v>12</v>
      </c>
      <c r="G891" s="87">
        <v>1.6187388310999999</v>
      </c>
    </row>
    <row r="892" spans="1:7">
      <c r="A892">
        <v>894</v>
      </c>
      <c r="B892" t="s">
        <v>1466</v>
      </c>
      <c r="C892">
        <v>2025</v>
      </c>
      <c r="D892">
        <v>11</v>
      </c>
      <c r="E892" t="str">
        <f t="shared" si="13"/>
        <v>NOV</v>
      </c>
      <c r="F892">
        <v>12</v>
      </c>
      <c r="G892" s="87">
        <v>3.6214135550000002</v>
      </c>
    </row>
    <row r="893" spans="1:7">
      <c r="A893">
        <v>895</v>
      </c>
      <c r="B893" t="s">
        <v>1471</v>
      </c>
      <c r="C893">
        <v>2025</v>
      </c>
      <c r="D893">
        <v>11</v>
      </c>
      <c r="E893" t="str">
        <f t="shared" si="13"/>
        <v>NOV</v>
      </c>
      <c r="F893">
        <v>12</v>
      </c>
      <c r="G893" s="87">
        <v>9.5392353736000004</v>
      </c>
    </row>
    <row r="894" spans="1:7">
      <c r="A894">
        <v>896</v>
      </c>
      <c r="B894" t="s">
        <v>1467</v>
      </c>
      <c r="C894">
        <v>2025</v>
      </c>
      <c r="D894">
        <v>11</v>
      </c>
      <c r="E894" t="str">
        <f t="shared" si="13"/>
        <v>NOV</v>
      </c>
      <c r="F894">
        <v>12</v>
      </c>
      <c r="G894" s="87">
        <v>8.9675229916999992</v>
      </c>
    </row>
    <row r="895" spans="1:7">
      <c r="A895">
        <v>897</v>
      </c>
      <c r="B895" t="s">
        <v>480</v>
      </c>
      <c r="C895">
        <v>2025</v>
      </c>
      <c r="D895">
        <v>11</v>
      </c>
      <c r="E895" t="str">
        <f t="shared" si="13"/>
        <v>NOV</v>
      </c>
      <c r="F895">
        <v>12</v>
      </c>
      <c r="G895" s="87">
        <v>2.0898875499999998</v>
      </c>
    </row>
    <row r="896" spans="1:7">
      <c r="A896">
        <v>898</v>
      </c>
      <c r="B896" t="s">
        <v>1469</v>
      </c>
      <c r="C896">
        <v>2025</v>
      </c>
      <c r="D896">
        <v>11</v>
      </c>
      <c r="E896" t="str">
        <f t="shared" si="13"/>
        <v>NOV</v>
      </c>
      <c r="F896">
        <v>12</v>
      </c>
      <c r="G896" s="87">
        <v>3.7387409063999999</v>
      </c>
    </row>
    <row r="897" spans="1:7">
      <c r="A897">
        <v>899</v>
      </c>
      <c r="B897" t="s">
        <v>1466</v>
      </c>
      <c r="C897">
        <v>2025</v>
      </c>
      <c r="D897">
        <v>11</v>
      </c>
      <c r="E897" t="str">
        <f t="shared" si="13"/>
        <v>NOV</v>
      </c>
      <c r="F897">
        <v>12</v>
      </c>
      <c r="G897" s="87">
        <v>4.9508668456000002</v>
      </c>
    </row>
    <row r="898" spans="1:7">
      <c r="A898">
        <v>900</v>
      </c>
      <c r="B898" t="s">
        <v>1470</v>
      </c>
      <c r="C898">
        <v>2025</v>
      </c>
      <c r="D898">
        <v>11</v>
      </c>
      <c r="E898" t="str">
        <f t="shared" si="13"/>
        <v>NOV</v>
      </c>
      <c r="F898">
        <v>12</v>
      </c>
      <c r="G898" s="87">
        <v>6.3363822983000002</v>
      </c>
    </row>
    <row r="899" spans="1:7">
      <c r="A899">
        <v>901</v>
      </c>
      <c r="B899" t="s">
        <v>1466</v>
      </c>
      <c r="C899">
        <v>2025</v>
      </c>
      <c r="D899">
        <v>11</v>
      </c>
      <c r="E899" t="str">
        <f t="shared" ref="E899:E962" si="14">UPPER(TEXT(DATE(2000, D899, 1), "MMM"))</f>
        <v>NOV</v>
      </c>
      <c r="F899">
        <v>12</v>
      </c>
      <c r="G899" s="87">
        <v>4.2025655172</v>
      </c>
    </row>
    <row r="900" spans="1:7">
      <c r="A900">
        <v>902</v>
      </c>
      <c r="B900" t="s">
        <v>480</v>
      </c>
      <c r="C900">
        <v>2025</v>
      </c>
      <c r="D900">
        <v>11</v>
      </c>
      <c r="E900" t="str">
        <f t="shared" si="14"/>
        <v>NOV</v>
      </c>
      <c r="F900">
        <v>12</v>
      </c>
      <c r="G900" s="87">
        <v>1.3598173347</v>
      </c>
    </row>
    <row r="901" spans="1:7">
      <c r="A901">
        <v>903</v>
      </c>
      <c r="B901" t="s">
        <v>1469</v>
      </c>
      <c r="C901">
        <v>2025</v>
      </c>
      <c r="D901">
        <v>11</v>
      </c>
      <c r="E901" t="str">
        <f t="shared" si="14"/>
        <v>NOV</v>
      </c>
      <c r="F901">
        <v>12</v>
      </c>
      <c r="G901" s="87">
        <v>2.2533627066999999</v>
      </c>
    </row>
    <row r="902" spans="1:7">
      <c r="A902">
        <v>904</v>
      </c>
      <c r="B902" t="s">
        <v>1471</v>
      </c>
      <c r="C902">
        <v>2025</v>
      </c>
      <c r="D902">
        <v>11</v>
      </c>
      <c r="E902" t="str">
        <f t="shared" si="14"/>
        <v>NOV</v>
      </c>
      <c r="F902">
        <v>12</v>
      </c>
      <c r="G902" s="87">
        <v>3.0668123972000001</v>
      </c>
    </row>
    <row r="903" spans="1:7">
      <c r="A903">
        <v>905</v>
      </c>
      <c r="B903" t="s">
        <v>1469</v>
      </c>
      <c r="C903">
        <v>2025</v>
      </c>
      <c r="D903">
        <v>11</v>
      </c>
      <c r="E903" t="str">
        <f t="shared" si="14"/>
        <v>NOV</v>
      </c>
      <c r="F903">
        <v>12</v>
      </c>
      <c r="G903" s="87">
        <v>0.32016580360000002</v>
      </c>
    </row>
    <row r="904" spans="1:7">
      <c r="A904">
        <v>906</v>
      </c>
      <c r="B904" t="s">
        <v>1470</v>
      </c>
      <c r="C904">
        <v>2025</v>
      </c>
      <c r="D904">
        <v>11</v>
      </c>
      <c r="E904" t="str">
        <f t="shared" si="14"/>
        <v>NOV</v>
      </c>
      <c r="F904">
        <v>12</v>
      </c>
      <c r="G904" s="87">
        <v>1.7738820528000001</v>
      </c>
    </row>
    <row r="905" spans="1:7">
      <c r="A905">
        <v>907</v>
      </c>
      <c r="B905" t="s">
        <v>1466</v>
      </c>
      <c r="C905">
        <v>2025</v>
      </c>
      <c r="D905">
        <v>11</v>
      </c>
      <c r="E905" t="str">
        <f t="shared" si="14"/>
        <v>NOV</v>
      </c>
      <c r="F905">
        <v>12</v>
      </c>
      <c r="G905" s="87">
        <v>0.48321195859999999</v>
      </c>
    </row>
    <row r="906" spans="1:7">
      <c r="A906">
        <v>908</v>
      </c>
      <c r="B906" t="s">
        <v>1473</v>
      </c>
      <c r="C906">
        <v>2025</v>
      </c>
      <c r="D906">
        <v>11</v>
      </c>
      <c r="E906" t="str">
        <f t="shared" si="14"/>
        <v>NOV</v>
      </c>
      <c r="F906">
        <v>12</v>
      </c>
      <c r="G906" s="87">
        <v>0.54219561189999999</v>
      </c>
    </row>
    <row r="907" spans="1:7">
      <c r="A907">
        <v>909</v>
      </c>
      <c r="B907" t="s">
        <v>480</v>
      </c>
      <c r="C907">
        <v>2025</v>
      </c>
      <c r="D907">
        <v>11</v>
      </c>
      <c r="E907" t="str">
        <f t="shared" si="14"/>
        <v>NOV</v>
      </c>
      <c r="F907">
        <v>13</v>
      </c>
      <c r="G907" s="87">
        <v>2.38811219E-2</v>
      </c>
    </row>
    <row r="908" spans="1:7">
      <c r="A908">
        <v>910</v>
      </c>
      <c r="B908" t="s">
        <v>480</v>
      </c>
      <c r="C908">
        <v>2025</v>
      </c>
      <c r="D908">
        <v>11</v>
      </c>
      <c r="E908" t="str">
        <f t="shared" si="14"/>
        <v>NOV</v>
      </c>
      <c r="F908">
        <v>13</v>
      </c>
      <c r="G908" s="87">
        <v>2.8874307799999999E-2</v>
      </c>
    </row>
    <row r="909" spans="1:7">
      <c r="A909">
        <v>911</v>
      </c>
      <c r="B909" t="s">
        <v>480</v>
      </c>
      <c r="C909">
        <v>2025</v>
      </c>
      <c r="D909">
        <v>11</v>
      </c>
      <c r="E909" t="str">
        <f t="shared" si="14"/>
        <v>NOV</v>
      </c>
      <c r="F909">
        <v>13</v>
      </c>
      <c r="G909" s="87">
        <v>0.25529602359999998</v>
      </c>
    </row>
    <row r="910" spans="1:7">
      <c r="A910">
        <v>912</v>
      </c>
      <c r="B910" t="s">
        <v>1470</v>
      </c>
      <c r="C910">
        <v>2025</v>
      </c>
      <c r="D910">
        <v>11</v>
      </c>
      <c r="E910" t="str">
        <f t="shared" si="14"/>
        <v>NOV</v>
      </c>
      <c r="F910">
        <v>13</v>
      </c>
      <c r="G910" s="87">
        <v>8.7796475133000005</v>
      </c>
    </row>
    <row r="911" spans="1:7">
      <c r="A911">
        <v>913</v>
      </c>
      <c r="B911" t="s">
        <v>480</v>
      </c>
      <c r="C911">
        <v>2025</v>
      </c>
      <c r="D911">
        <v>11</v>
      </c>
      <c r="E911" t="str">
        <f t="shared" si="14"/>
        <v>NOV</v>
      </c>
      <c r="F911">
        <v>13</v>
      </c>
      <c r="G911" s="87">
        <v>0.1023032383</v>
      </c>
    </row>
    <row r="912" spans="1:7">
      <c r="A912">
        <v>914</v>
      </c>
      <c r="B912" t="s">
        <v>480</v>
      </c>
      <c r="C912">
        <v>2025</v>
      </c>
      <c r="D912">
        <v>11</v>
      </c>
      <c r="E912" t="str">
        <f t="shared" si="14"/>
        <v>NOV</v>
      </c>
      <c r="F912">
        <v>13</v>
      </c>
      <c r="G912" s="87">
        <v>0.34623727999999998</v>
      </c>
    </row>
    <row r="913" spans="1:7">
      <c r="A913">
        <v>915</v>
      </c>
      <c r="B913" t="s">
        <v>480</v>
      </c>
      <c r="C913">
        <v>2025</v>
      </c>
      <c r="D913">
        <v>11</v>
      </c>
      <c r="E913" t="str">
        <f t="shared" si="14"/>
        <v>NOV</v>
      </c>
      <c r="F913">
        <v>13</v>
      </c>
      <c r="G913" s="87">
        <v>2.0531852094</v>
      </c>
    </row>
    <row r="914" spans="1:7">
      <c r="A914">
        <v>916</v>
      </c>
      <c r="B914" t="s">
        <v>480</v>
      </c>
      <c r="C914">
        <v>2025</v>
      </c>
      <c r="D914">
        <v>11</v>
      </c>
      <c r="E914" t="str">
        <f t="shared" si="14"/>
        <v>NOV</v>
      </c>
      <c r="F914">
        <v>13</v>
      </c>
      <c r="G914" s="87">
        <v>0.83816383080000001</v>
      </c>
    </row>
    <row r="915" spans="1:7">
      <c r="A915">
        <v>917</v>
      </c>
      <c r="B915" t="s">
        <v>480</v>
      </c>
      <c r="C915">
        <v>2025</v>
      </c>
      <c r="D915">
        <v>11</v>
      </c>
      <c r="E915" t="str">
        <f t="shared" si="14"/>
        <v>NOV</v>
      </c>
      <c r="F915">
        <v>13</v>
      </c>
      <c r="G915" s="87">
        <v>0.2190293603</v>
      </c>
    </row>
    <row r="916" spans="1:7">
      <c r="A916">
        <v>918</v>
      </c>
      <c r="B916" t="s">
        <v>1471</v>
      </c>
      <c r="C916">
        <v>2025</v>
      </c>
      <c r="D916">
        <v>11</v>
      </c>
      <c r="E916" t="str">
        <f t="shared" si="14"/>
        <v>NOV</v>
      </c>
      <c r="F916">
        <v>13</v>
      </c>
      <c r="G916" s="87">
        <v>1.9067181997</v>
      </c>
    </row>
    <row r="917" spans="1:7">
      <c r="A917">
        <v>919</v>
      </c>
      <c r="B917" t="s">
        <v>480</v>
      </c>
      <c r="C917">
        <v>2025</v>
      </c>
      <c r="D917">
        <v>11</v>
      </c>
      <c r="E917" t="str">
        <f t="shared" si="14"/>
        <v>NOV</v>
      </c>
      <c r="F917">
        <v>13</v>
      </c>
      <c r="G917" s="87">
        <v>1.7631912856</v>
      </c>
    </row>
    <row r="918" spans="1:7">
      <c r="A918">
        <v>920</v>
      </c>
      <c r="B918" t="s">
        <v>1473</v>
      </c>
      <c r="C918">
        <v>2025</v>
      </c>
      <c r="D918">
        <v>11</v>
      </c>
      <c r="E918" t="str">
        <f t="shared" si="14"/>
        <v>NOV</v>
      </c>
      <c r="F918">
        <v>13</v>
      </c>
      <c r="G918" s="87">
        <v>0.80035321579999996</v>
      </c>
    </row>
    <row r="919" spans="1:7">
      <c r="A919">
        <v>921</v>
      </c>
      <c r="B919" t="s">
        <v>1473</v>
      </c>
      <c r="C919">
        <v>2025</v>
      </c>
      <c r="D919">
        <v>11</v>
      </c>
      <c r="E919" t="str">
        <f t="shared" si="14"/>
        <v>NOV</v>
      </c>
      <c r="F919">
        <v>14</v>
      </c>
      <c r="G919" s="87">
        <v>6.2125516619000001</v>
      </c>
    </row>
    <row r="920" spans="1:7">
      <c r="A920">
        <v>922</v>
      </c>
      <c r="B920" t="s">
        <v>480</v>
      </c>
      <c r="C920">
        <v>2025</v>
      </c>
      <c r="D920">
        <v>11</v>
      </c>
      <c r="E920" t="str">
        <f t="shared" si="14"/>
        <v>NOV</v>
      </c>
      <c r="F920">
        <v>14</v>
      </c>
      <c r="G920" s="87">
        <v>0.30610003530000002</v>
      </c>
    </row>
    <row r="921" spans="1:7">
      <c r="A921">
        <v>923</v>
      </c>
      <c r="B921" t="s">
        <v>1469</v>
      </c>
      <c r="C921">
        <v>2025</v>
      </c>
      <c r="D921">
        <v>11</v>
      </c>
      <c r="E921" t="str">
        <f t="shared" si="14"/>
        <v>NOV</v>
      </c>
      <c r="F921">
        <v>14</v>
      </c>
      <c r="G921" s="87">
        <v>2.3931431393999998</v>
      </c>
    </row>
    <row r="922" spans="1:7">
      <c r="A922">
        <v>924</v>
      </c>
      <c r="B922" t="s">
        <v>1473</v>
      </c>
      <c r="C922">
        <v>2025</v>
      </c>
      <c r="D922">
        <v>11</v>
      </c>
      <c r="E922" t="str">
        <f t="shared" si="14"/>
        <v>NOV</v>
      </c>
      <c r="F922">
        <v>14</v>
      </c>
      <c r="G922" s="87">
        <v>3.1781562756000001</v>
      </c>
    </row>
    <row r="923" spans="1:7">
      <c r="A923">
        <v>925</v>
      </c>
      <c r="B923" t="s">
        <v>480</v>
      </c>
      <c r="C923">
        <v>2025</v>
      </c>
      <c r="D923">
        <v>11</v>
      </c>
      <c r="E923" t="str">
        <f t="shared" si="14"/>
        <v>NOV</v>
      </c>
      <c r="F923">
        <v>14</v>
      </c>
      <c r="G923" s="87">
        <v>2.3596564425</v>
      </c>
    </row>
    <row r="924" spans="1:7">
      <c r="A924">
        <v>926</v>
      </c>
      <c r="B924" t="s">
        <v>1467</v>
      </c>
      <c r="C924">
        <v>2025</v>
      </c>
      <c r="D924">
        <v>11</v>
      </c>
      <c r="E924" t="str">
        <f t="shared" si="14"/>
        <v>NOV</v>
      </c>
      <c r="F924">
        <v>14</v>
      </c>
      <c r="G924" s="87">
        <v>2.0649633739</v>
      </c>
    </row>
    <row r="925" spans="1:7">
      <c r="A925">
        <v>927</v>
      </c>
      <c r="B925" t="s">
        <v>1469</v>
      </c>
      <c r="C925">
        <v>2025</v>
      </c>
      <c r="D925">
        <v>11</v>
      </c>
      <c r="E925" t="str">
        <f t="shared" si="14"/>
        <v>NOV</v>
      </c>
      <c r="F925">
        <v>14</v>
      </c>
      <c r="G925" s="87">
        <v>5.2013899469</v>
      </c>
    </row>
    <row r="926" spans="1:7">
      <c r="A926">
        <v>928</v>
      </c>
      <c r="B926" t="s">
        <v>480</v>
      </c>
      <c r="C926">
        <v>2025</v>
      </c>
      <c r="D926">
        <v>11</v>
      </c>
      <c r="E926" t="str">
        <f t="shared" si="14"/>
        <v>NOV</v>
      </c>
      <c r="F926">
        <v>14</v>
      </c>
      <c r="G926" s="87">
        <v>0.27258690499999999</v>
      </c>
    </row>
    <row r="927" spans="1:7">
      <c r="A927">
        <v>929</v>
      </c>
      <c r="B927" t="s">
        <v>1471</v>
      </c>
      <c r="C927">
        <v>2025</v>
      </c>
      <c r="D927">
        <v>11</v>
      </c>
      <c r="E927" t="str">
        <f t="shared" si="14"/>
        <v>NOV</v>
      </c>
      <c r="F927">
        <v>14</v>
      </c>
      <c r="G927" s="87">
        <v>2.1642866146999999</v>
      </c>
    </row>
    <row r="928" spans="1:7">
      <c r="A928">
        <v>930</v>
      </c>
      <c r="B928" t="s">
        <v>1469</v>
      </c>
      <c r="C928">
        <v>2025</v>
      </c>
      <c r="D928">
        <v>11</v>
      </c>
      <c r="E928" t="str">
        <f t="shared" si="14"/>
        <v>NOV</v>
      </c>
      <c r="F928">
        <v>14</v>
      </c>
      <c r="G928" s="87">
        <v>6.3366423560999996</v>
      </c>
    </row>
    <row r="929" spans="1:7">
      <c r="A929">
        <v>931</v>
      </c>
      <c r="B929" t="s">
        <v>1473</v>
      </c>
      <c r="C929">
        <v>2025</v>
      </c>
      <c r="D929">
        <v>11</v>
      </c>
      <c r="E929" t="str">
        <f t="shared" si="14"/>
        <v>NOV</v>
      </c>
      <c r="F929">
        <v>14</v>
      </c>
      <c r="G929" s="87">
        <v>4.6237024193999998</v>
      </c>
    </row>
    <row r="930" spans="1:7">
      <c r="A930">
        <v>932</v>
      </c>
      <c r="B930" t="s">
        <v>1473</v>
      </c>
      <c r="C930">
        <v>2025</v>
      </c>
      <c r="D930">
        <v>11</v>
      </c>
      <c r="E930" t="str">
        <f t="shared" si="14"/>
        <v>NOV</v>
      </c>
      <c r="F930">
        <v>14</v>
      </c>
      <c r="G930" s="87">
        <v>3.8985501817000001</v>
      </c>
    </row>
    <row r="931" spans="1:7">
      <c r="A931">
        <v>933</v>
      </c>
      <c r="B931" t="s">
        <v>1471</v>
      </c>
      <c r="C931">
        <v>2025</v>
      </c>
      <c r="D931">
        <v>11</v>
      </c>
      <c r="E931" t="str">
        <f t="shared" si="14"/>
        <v>NOV</v>
      </c>
      <c r="F931">
        <v>14</v>
      </c>
      <c r="G931" s="87">
        <v>2.7948367581000002</v>
      </c>
    </row>
    <row r="932" spans="1:7">
      <c r="A932">
        <v>934</v>
      </c>
      <c r="B932" t="s">
        <v>1470</v>
      </c>
      <c r="C932">
        <v>2025</v>
      </c>
      <c r="D932">
        <v>11</v>
      </c>
      <c r="E932" t="str">
        <f t="shared" si="14"/>
        <v>NOV</v>
      </c>
      <c r="F932">
        <v>14</v>
      </c>
      <c r="G932" s="87">
        <v>2.2328564422000001</v>
      </c>
    </row>
    <row r="933" spans="1:7">
      <c r="A933">
        <v>935</v>
      </c>
      <c r="B933" t="s">
        <v>1471</v>
      </c>
      <c r="C933">
        <v>2025</v>
      </c>
      <c r="D933">
        <v>11</v>
      </c>
      <c r="E933" t="str">
        <f t="shared" si="14"/>
        <v>NOV</v>
      </c>
      <c r="F933">
        <v>17</v>
      </c>
      <c r="G933" s="87">
        <v>1.7227870458000001</v>
      </c>
    </row>
    <row r="934" spans="1:7">
      <c r="A934">
        <v>936</v>
      </c>
      <c r="B934" t="s">
        <v>1470</v>
      </c>
      <c r="C934">
        <v>2025</v>
      </c>
      <c r="D934">
        <v>11</v>
      </c>
      <c r="E934" t="str">
        <f t="shared" si="14"/>
        <v>NOV</v>
      </c>
      <c r="F934">
        <v>17</v>
      </c>
      <c r="G934" s="87">
        <v>9.4996759750000006</v>
      </c>
    </row>
    <row r="935" spans="1:7">
      <c r="A935">
        <v>937</v>
      </c>
      <c r="B935" t="s">
        <v>1473</v>
      </c>
      <c r="C935">
        <v>2025</v>
      </c>
      <c r="D935">
        <v>11</v>
      </c>
      <c r="E935" t="str">
        <f t="shared" si="14"/>
        <v>NOV</v>
      </c>
      <c r="F935">
        <v>17</v>
      </c>
      <c r="G935" s="87">
        <v>0.56564913360000002</v>
      </c>
    </row>
    <row r="936" spans="1:7">
      <c r="A936">
        <v>938</v>
      </c>
      <c r="B936" t="s">
        <v>1473</v>
      </c>
      <c r="C936">
        <v>2025</v>
      </c>
      <c r="D936">
        <v>11</v>
      </c>
      <c r="E936" t="str">
        <f t="shared" si="14"/>
        <v>NOV</v>
      </c>
      <c r="F936">
        <v>17</v>
      </c>
      <c r="G936" s="87">
        <v>5.3683123352999997</v>
      </c>
    </row>
    <row r="937" spans="1:7">
      <c r="A937">
        <v>939</v>
      </c>
      <c r="B937" t="s">
        <v>480</v>
      </c>
      <c r="C937">
        <v>2025</v>
      </c>
      <c r="D937">
        <v>11</v>
      </c>
      <c r="E937" t="str">
        <f t="shared" si="14"/>
        <v>NOV</v>
      </c>
      <c r="F937">
        <v>17</v>
      </c>
      <c r="G937" s="87">
        <v>1.2668643089</v>
      </c>
    </row>
    <row r="938" spans="1:7">
      <c r="A938">
        <v>940</v>
      </c>
      <c r="B938" t="s">
        <v>1473</v>
      </c>
      <c r="C938">
        <v>2025</v>
      </c>
      <c r="D938">
        <v>11</v>
      </c>
      <c r="E938" t="str">
        <f t="shared" si="14"/>
        <v>NOV</v>
      </c>
      <c r="F938">
        <v>17</v>
      </c>
      <c r="G938" s="87">
        <v>6.9751015258000004</v>
      </c>
    </row>
    <row r="939" spans="1:7">
      <c r="A939">
        <v>941</v>
      </c>
      <c r="B939" t="s">
        <v>1471</v>
      </c>
      <c r="C939">
        <v>2025</v>
      </c>
      <c r="D939">
        <v>11</v>
      </c>
      <c r="E939" t="str">
        <f t="shared" si="14"/>
        <v>NOV</v>
      </c>
      <c r="F939">
        <v>17</v>
      </c>
      <c r="G939" s="87">
        <v>0.44526907139999999</v>
      </c>
    </row>
    <row r="940" spans="1:7">
      <c r="A940">
        <v>942</v>
      </c>
      <c r="B940" t="s">
        <v>1471</v>
      </c>
      <c r="C940">
        <v>2025</v>
      </c>
      <c r="D940">
        <v>11</v>
      </c>
      <c r="E940" t="str">
        <f t="shared" si="14"/>
        <v>NOV</v>
      </c>
      <c r="F940">
        <v>17</v>
      </c>
      <c r="G940" s="87">
        <v>8.37817597E-2</v>
      </c>
    </row>
    <row r="941" spans="1:7">
      <c r="A941">
        <v>943</v>
      </c>
      <c r="B941" t="s">
        <v>480</v>
      </c>
      <c r="C941">
        <v>2025</v>
      </c>
      <c r="D941">
        <v>11</v>
      </c>
      <c r="E941" t="str">
        <f t="shared" si="14"/>
        <v>NOV</v>
      </c>
      <c r="F941">
        <v>17</v>
      </c>
      <c r="G941" s="87">
        <v>0.45930183190000001</v>
      </c>
    </row>
    <row r="942" spans="1:7">
      <c r="A942">
        <v>944</v>
      </c>
      <c r="B942" t="s">
        <v>1471</v>
      </c>
      <c r="C942">
        <v>2025</v>
      </c>
      <c r="D942">
        <v>11</v>
      </c>
      <c r="E942" t="str">
        <f t="shared" si="14"/>
        <v>NOV</v>
      </c>
      <c r="F942">
        <v>17</v>
      </c>
      <c r="G942" s="87">
        <v>3.2453573253000001</v>
      </c>
    </row>
    <row r="943" spans="1:7">
      <c r="A943">
        <v>945</v>
      </c>
      <c r="B943" t="s">
        <v>1469</v>
      </c>
      <c r="C943">
        <v>2025</v>
      </c>
      <c r="D943">
        <v>11</v>
      </c>
      <c r="E943" t="str">
        <f t="shared" si="14"/>
        <v>NOV</v>
      </c>
      <c r="F943">
        <v>17</v>
      </c>
      <c r="G943" s="87">
        <v>2.0628119443999999</v>
      </c>
    </row>
    <row r="944" spans="1:7">
      <c r="A944">
        <v>946</v>
      </c>
      <c r="B944" t="s">
        <v>1473</v>
      </c>
      <c r="C944">
        <v>2025</v>
      </c>
      <c r="D944">
        <v>11</v>
      </c>
      <c r="E944" t="str">
        <f t="shared" si="14"/>
        <v>NOV</v>
      </c>
      <c r="F944">
        <v>18</v>
      </c>
      <c r="G944" s="87">
        <v>0.59406472420000001</v>
      </c>
    </row>
    <row r="945" spans="1:7">
      <c r="A945">
        <v>947</v>
      </c>
      <c r="B945" t="s">
        <v>1472</v>
      </c>
      <c r="C945">
        <v>2025</v>
      </c>
      <c r="D945">
        <v>11</v>
      </c>
      <c r="E945" t="str">
        <f t="shared" si="14"/>
        <v>NOV</v>
      </c>
      <c r="F945">
        <v>18</v>
      </c>
      <c r="G945" s="87">
        <v>3.38995053E-2</v>
      </c>
    </row>
    <row r="946" spans="1:7">
      <c r="A946">
        <v>948</v>
      </c>
      <c r="B946" t="s">
        <v>480</v>
      </c>
      <c r="C946">
        <v>2025</v>
      </c>
      <c r="D946">
        <v>11</v>
      </c>
      <c r="E946" t="str">
        <f t="shared" si="14"/>
        <v>NOV</v>
      </c>
      <c r="F946">
        <v>18</v>
      </c>
      <c r="G946" s="87">
        <v>2.6524483056000001</v>
      </c>
    </row>
    <row r="947" spans="1:7">
      <c r="A947">
        <v>949</v>
      </c>
      <c r="B947" t="s">
        <v>1473</v>
      </c>
      <c r="C947">
        <v>2025</v>
      </c>
      <c r="D947">
        <v>11</v>
      </c>
      <c r="E947" t="str">
        <f t="shared" si="14"/>
        <v>NOV</v>
      </c>
      <c r="F947">
        <v>18</v>
      </c>
      <c r="G947" s="87">
        <v>9.5531074083000007</v>
      </c>
    </row>
    <row r="948" spans="1:7">
      <c r="A948">
        <v>950</v>
      </c>
      <c r="B948" t="s">
        <v>1470</v>
      </c>
      <c r="C948">
        <v>2025</v>
      </c>
      <c r="D948">
        <v>11</v>
      </c>
      <c r="E948" t="str">
        <f t="shared" si="14"/>
        <v>NOV</v>
      </c>
      <c r="F948">
        <v>18</v>
      </c>
      <c r="G948" s="87">
        <v>1.1683764956</v>
      </c>
    </row>
    <row r="949" spans="1:7">
      <c r="A949">
        <v>951</v>
      </c>
      <c r="B949" t="s">
        <v>1469</v>
      </c>
      <c r="C949">
        <v>2025</v>
      </c>
      <c r="D949">
        <v>11</v>
      </c>
      <c r="E949" t="str">
        <f t="shared" si="14"/>
        <v>NOV</v>
      </c>
      <c r="F949">
        <v>18</v>
      </c>
      <c r="G949" s="87">
        <v>1.2542141103</v>
      </c>
    </row>
    <row r="950" spans="1:7">
      <c r="A950">
        <v>952</v>
      </c>
      <c r="B950" t="s">
        <v>1469</v>
      </c>
      <c r="C950">
        <v>2025</v>
      </c>
      <c r="D950">
        <v>11</v>
      </c>
      <c r="E950" t="str">
        <f t="shared" si="14"/>
        <v>NOV</v>
      </c>
      <c r="F950">
        <v>18</v>
      </c>
      <c r="G950" s="87">
        <v>4.4899712818999999</v>
      </c>
    </row>
    <row r="951" spans="1:7">
      <c r="A951">
        <v>953</v>
      </c>
      <c r="B951" t="s">
        <v>1473</v>
      </c>
      <c r="C951">
        <v>2025</v>
      </c>
      <c r="D951">
        <v>11</v>
      </c>
      <c r="E951" t="str">
        <f t="shared" si="14"/>
        <v>NOV</v>
      </c>
      <c r="F951">
        <v>18</v>
      </c>
      <c r="G951" s="87">
        <v>22.2852869506</v>
      </c>
    </row>
    <row r="952" spans="1:7">
      <c r="A952">
        <v>954</v>
      </c>
      <c r="B952" t="s">
        <v>1471</v>
      </c>
      <c r="C952">
        <v>2025</v>
      </c>
      <c r="D952">
        <v>11</v>
      </c>
      <c r="E952" t="str">
        <f t="shared" si="14"/>
        <v>NOV</v>
      </c>
      <c r="F952">
        <v>18</v>
      </c>
      <c r="G952" s="87">
        <v>7.9852733032999996</v>
      </c>
    </row>
    <row r="953" spans="1:7">
      <c r="A953">
        <v>955</v>
      </c>
      <c r="B953" t="s">
        <v>1469</v>
      </c>
      <c r="C953">
        <v>2025</v>
      </c>
      <c r="D953">
        <v>11</v>
      </c>
      <c r="E953" t="str">
        <f t="shared" si="14"/>
        <v>NOV</v>
      </c>
      <c r="F953">
        <v>18</v>
      </c>
      <c r="G953" s="87">
        <v>1.5010683468999999</v>
      </c>
    </row>
    <row r="954" spans="1:7">
      <c r="A954">
        <v>956</v>
      </c>
      <c r="B954" t="s">
        <v>480</v>
      </c>
      <c r="C954">
        <v>2025</v>
      </c>
      <c r="D954">
        <v>11</v>
      </c>
      <c r="E954" t="str">
        <f t="shared" si="14"/>
        <v>NOV</v>
      </c>
      <c r="F954">
        <v>18</v>
      </c>
      <c r="G954" s="87">
        <v>0.43103096860000001</v>
      </c>
    </row>
    <row r="955" spans="1:7">
      <c r="A955">
        <v>957</v>
      </c>
      <c r="B955" t="s">
        <v>480</v>
      </c>
      <c r="C955">
        <v>2025</v>
      </c>
      <c r="D955">
        <v>11</v>
      </c>
      <c r="E955" t="str">
        <f t="shared" si="14"/>
        <v>NOV</v>
      </c>
      <c r="F955">
        <v>18</v>
      </c>
      <c r="G955" s="87">
        <v>2.18434175E-2</v>
      </c>
    </row>
    <row r="956" spans="1:7">
      <c r="A956">
        <v>958</v>
      </c>
      <c r="B956" t="s">
        <v>480</v>
      </c>
      <c r="C956">
        <v>2025</v>
      </c>
      <c r="D956">
        <v>11</v>
      </c>
      <c r="E956" t="str">
        <f t="shared" si="14"/>
        <v>NOV</v>
      </c>
      <c r="F956">
        <v>18</v>
      </c>
      <c r="G956" s="87">
        <v>0.1370223539</v>
      </c>
    </row>
    <row r="957" spans="1:7">
      <c r="A957">
        <v>959</v>
      </c>
      <c r="B957" t="s">
        <v>1471</v>
      </c>
      <c r="C957">
        <v>2025</v>
      </c>
      <c r="D957">
        <v>11</v>
      </c>
      <c r="E957" t="str">
        <f t="shared" si="14"/>
        <v>NOV</v>
      </c>
      <c r="F957">
        <v>18</v>
      </c>
      <c r="G957" s="87">
        <v>0.42214363059999999</v>
      </c>
    </row>
    <row r="958" spans="1:7">
      <c r="A958">
        <v>960</v>
      </c>
      <c r="B958" t="s">
        <v>1469</v>
      </c>
      <c r="C958">
        <v>2025</v>
      </c>
      <c r="D958">
        <v>11</v>
      </c>
      <c r="E958" t="str">
        <f t="shared" si="14"/>
        <v>NOV</v>
      </c>
      <c r="F958">
        <v>18</v>
      </c>
      <c r="G958" s="87">
        <v>6.4151480067</v>
      </c>
    </row>
    <row r="959" spans="1:7">
      <c r="A959">
        <v>961</v>
      </c>
      <c r="B959" t="s">
        <v>1469</v>
      </c>
      <c r="C959">
        <v>2025</v>
      </c>
      <c r="D959">
        <v>11</v>
      </c>
      <c r="E959" t="str">
        <f t="shared" si="14"/>
        <v>NOV</v>
      </c>
      <c r="F959">
        <v>18</v>
      </c>
      <c r="G959" s="87">
        <v>4.5245806816999998</v>
      </c>
    </row>
    <row r="960" spans="1:7">
      <c r="A960">
        <v>962</v>
      </c>
      <c r="B960" t="s">
        <v>480</v>
      </c>
      <c r="C960">
        <v>2025</v>
      </c>
      <c r="D960">
        <v>11</v>
      </c>
      <c r="E960" t="str">
        <f t="shared" si="14"/>
        <v>NOV</v>
      </c>
      <c r="F960">
        <v>18</v>
      </c>
      <c r="G960" s="87">
        <v>0.1900145969</v>
      </c>
    </row>
    <row r="961" spans="1:7">
      <c r="A961">
        <v>963</v>
      </c>
      <c r="B961" t="s">
        <v>1471</v>
      </c>
      <c r="C961">
        <v>2025</v>
      </c>
      <c r="D961">
        <v>11</v>
      </c>
      <c r="E961" t="str">
        <f t="shared" si="14"/>
        <v>NOV</v>
      </c>
      <c r="F961">
        <v>18</v>
      </c>
      <c r="G961" s="87">
        <v>1.1004733353</v>
      </c>
    </row>
    <row r="962" spans="1:7">
      <c r="A962">
        <v>964</v>
      </c>
      <c r="B962" t="s">
        <v>1471</v>
      </c>
      <c r="C962">
        <v>2025</v>
      </c>
      <c r="D962">
        <v>11</v>
      </c>
      <c r="E962" t="str">
        <f t="shared" si="14"/>
        <v>NOV</v>
      </c>
      <c r="F962">
        <v>18</v>
      </c>
      <c r="G962" s="87">
        <v>1.7490049942000001</v>
      </c>
    </row>
    <row r="963" spans="1:7">
      <c r="A963">
        <v>965</v>
      </c>
      <c r="B963" t="s">
        <v>1473</v>
      </c>
      <c r="C963">
        <v>2025</v>
      </c>
      <c r="D963">
        <v>11</v>
      </c>
      <c r="E963" t="str">
        <f t="shared" ref="E963:E1026" si="15">UPPER(TEXT(DATE(2000, D963, 1), "MMM"))</f>
        <v>NOV</v>
      </c>
      <c r="F963">
        <v>19</v>
      </c>
      <c r="G963" s="87">
        <v>10.0482107361</v>
      </c>
    </row>
    <row r="964" spans="1:7">
      <c r="A964">
        <v>966</v>
      </c>
      <c r="B964" t="s">
        <v>1471</v>
      </c>
      <c r="C964">
        <v>2025</v>
      </c>
      <c r="D964">
        <v>11</v>
      </c>
      <c r="E964" t="str">
        <f t="shared" si="15"/>
        <v>NOV</v>
      </c>
      <c r="F964">
        <v>19</v>
      </c>
      <c r="G964" s="87">
        <v>0.31608772280000003</v>
      </c>
    </row>
    <row r="965" spans="1:7">
      <c r="A965">
        <v>967</v>
      </c>
      <c r="B965" t="s">
        <v>1469</v>
      </c>
      <c r="C965">
        <v>2025</v>
      </c>
      <c r="D965">
        <v>11</v>
      </c>
      <c r="E965" t="str">
        <f t="shared" si="15"/>
        <v>NOV</v>
      </c>
      <c r="F965">
        <v>19</v>
      </c>
      <c r="G965" s="87">
        <v>0.80977757719999999</v>
      </c>
    </row>
    <row r="966" spans="1:7">
      <c r="A966">
        <v>968</v>
      </c>
      <c r="B966" t="s">
        <v>1473</v>
      </c>
      <c r="C966">
        <v>2025</v>
      </c>
      <c r="D966">
        <v>11</v>
      </c>
      <c r="E966" t="str">
        <f t="shared" si="15"/>
        <v>NOV</v>
      </c>
      <c r="F966">
        <v>19</v>
      </c>
      <c r="G966" s="87">
        <v>0.17881803969999999</v>
      </c>
    </row>
    <row r="967" spans="1:7">
      <c r="A967">
        <v>969</v>
      </c>
      <c r="B967" t="s">
        <v>1471</v>
      </c>
      <c r="C967">
        <v>2025</v>
      </c>
      <c r="D967">
        <v>11</v>
      </c>
      <c r="E967" t="str">
        <f t="shared" si="15"/>
        <v>NOV</v>
      </c>
      <c r="F967">
        <v>19</v>
      </c>
      <c r="G967" s="87">
        <v>8.8340870599999996E-2</v>
      </c>
    </row>
    <row r="968" spans="1:7">
      <c r="A968">
        <v>970</v>
      </c>
      <c r="B968" t="s">
        <v>1469</v>
      </c>
      <c r="C968">
        <v>2025</v>
      </c>
      <c r="D968">
        <v>11</v>
      </c>
      <c r="E968" t="str">
        <f t="shared" si="15"/>
        <v>NOV</v>
      </c>
      <c r="F968">
        <v>19</v>
      </c>
      <c r="G968" s="87">
        <v>4.4212895069</v>
      </c>
    </row>
    <row r="969" spans="1:7">
      <c r="A969">
        <v>971</v>
      </c>
      <c r="B969" t="s">
        <v>1467</v>
      </c>
      <c r="C969">
        <v>2025</v>
      </c>
      <c r="D969">
        <v>11</v>
      </c>
      <c r="E969" t="str">
        <f t="shared" si="15"/>
        <v>NOV</v>
      </c>
      <c r="F969">
        <v>19</v>
      </c>
      <c r="G969" s="87">
        <v>4.0760910469000002</v>
      </c>
    </row>
    <row r="970" spans="1:7">
      <c r="A970">
        <v>972</v>
      </c>
      <c r="B970" t="s">
        <v>1466</v>
      </c>
      <c r="C970">
        <v>2025</v>
      </c>
      <c r="D970">
        <v>11</v>
      </c>
      <c r="E970" t="str">
        <f t="shared" si="15"/>
        <v>NOV</v>
      </c>
      <c r="F970">
        <v>19</v>
      </c>
      <c r="G970" s="87">
        <v>3.2559213833</v>
      </c>
    </row>
    <row r="971" spans="1:7">
      <c r="A971">
        <v>973</v>
      </c>
      <c r="B971" t="s">
        <v>480</v>
      </c>
      <c r="C971">
        <v>2025</v>
      </c>
      <c r="D971">
        <v>11</v>
      </c>
      <c r="E971" t="str">
        <f t="shared" si="15"/>
        <v>NOV</v>
      </c>
      <c r="F971">
        <v>19</v>
      </c>
      <c r="G971" s="87">
        <v>1.7356264236000001</v>
      </c>
    </row>
    <row r="972" spans="1:7">
      <c r="A972">
        <v>974</v>
      </c>
      <c r="B972" t="s">
        <v>480</v>
      </c>
      <c r="C972">
        <v>2025</v>
      </c>
      <c r="D972">
        <v>11</v>
      </c>
      <c r="E972" t="str">
        <f t="shared" si="15"/>
        <v>NOV</v>
      </c>
      <c r="F972">
        <v>19</v>
      </c>
      <c r="G972" s="87">
        <v>0.15743932190000001</v>
      </c>
    </row>
    <row r="973" spans="1:7">
      <c r="A973">
        <v>975</v>
      </c>
      <c r="B973" t="s">
        <v>480</v>
      </c>
      <c r="C973">
        <v>2025</v>
      </c>
      <c r="D973">
        <v>11</v>
      </c>
      <c r="E973" t="str">
        <f t="shared" si="15"/>
        <v>NOV</v>
      </c>
      <c r="F973">
        <v>19</v>
      </c>
      <c r="G973" s="87">
        <v>0.26315644389999998</v>
      </c>
    </row>
    <row r="974" spans="1:7">
      <c r="A974">
        <v>976</v>
      </c>
      <c r="B974" t="s">
        <v>480</v>
      </c>
      <c r="C974">
        <v>2025</v>
      </c>
      <c r="D974">
        <v>11</v>
      </c>
      <c r="E974" t="str">
        <f t="shared" si="15"/>
        <v>NOV</v>
      </c>
      <c r="F974">
        <v>19</v>
      </c>
      <c r="G974" s="87">
        <v>0.32953023580000002</v>
      </c>
    </row>
    <row r="975" spans="1:7">
      <c r="A975">
        <v>977</v>
      </c>
      <c r="B975" t="s">
        <v>480</v>
      </c>
      <c r="C975">
        <v>2025</v>
      </c>
      <c r="D975">
        <v>11</v>
      </c>
      <c r="E975" t="str">
        <f t="shared" si="15"/>
        <v>NOV</v>
      </c>
      <c r="F975">
        <v>19</v>
      </c>
      <c r="G975" s="87">
        <v>0.83633851390000002</v>
      </c>
    </row>
    <row r="976" spans="1:7">
      <c r="A976">
        <v>978</v>
      </c>
      <c r="B976" t="s">
        <v>1470</v>
      </c>
      <c r="C976">
        <v>2025</v>
      </c>
      <c r="D976">
        <v>11</v>
      </c>
      <c r="E976" t="str">
        <f t="shared" si="15"/>
        <v>NOV</v>
      </c>
      <c r="F976">
        <v>19</v>
      </c>
      <c r="G976" s="87">
        <v>2.3560402072</v>
      </c>
    </row>
    <row r="977" spans="1:7">
      <c r="A977">
        <v>979</v>
      </c>
      <c r="B977" t="s">
        <v>480</v>
      </c>
      <c r="C977">
        <v>2025</v>
      </c>
      <c r="D977">
        <v>11</v>
      </c>
      <c r="E977" t="str">
        <f t="shared" si="15"/>
        <v>NOV</v>
      </c>
      <c r="F977">
        <v>19</v>
      </c>
      <c r="G977" s="87">
        <v>0.26932700920000002</v>
      </c>
    </row>
    <row r="978" spans="1:7">
      <c r="A978">
        <v>980</v>
      </c>
      <c r="B978" t="s">
        <v>480</v>
      </c>
      <c r="C978">
        <v>2025</v>
      </c>
      <c r="D978">
        <v>11</v>
      </c>
      <c r="E978" t="str">
        <f t="shared" si="15"/>
        <v>NOV</v>
      </c>
      <c r="F978">
        <v>19</v>
      </c>
      <c r="G978" s="87">
        <v>0.18754870060000001</v>
      </c>
    </row>
    <row r="979" spans="1:7">
      <c r="A979">
        <v>981</v>
      </c>
      <c r="B979" t="s">
        <v>480</v>
      </c>
      <c r="C979">
        <v>2025</v>
      </c>
      <c r="D979">
        <v>11</v>
      </c>
      <c r="E979" t="str">
        <f t="shared" si="15"/>
        <v>NOV</v>
      </c>
      <c r="F979">
        <v>19</v>
      </c>
      <c r="G979" s="87">
        <v>3.1155069438999998</v>
      </c>
    </row>
    <row r="980" spans="1:7">
      <c r="A980">
        <v>982</v>
      </c>
      <c r="B980" t="s">
        <v>1470</v>
      </c>
      <c r="C980">
        <v>2025</v>
      </c>
      <c r="D980">
        <v>11</v>
      </c>
      <c r="E980" t="str">
        <f t="shared" si="15"/>
        <v>NOV</v>
      </c>
      <c r="F980">
        <v>19</v>
      </c>
      <c r="G980" s="87">
        <v>2.1786440739000001</v>
      </c>
    </row>
    <row r="981" spans="1:7">
      <c r="A981">
        <v>983</v>
      </c>
      <c r="B981" t="s">
        <v>1466</v>
      </c>
      <c r="C981">
        <v>2025</v>
      </c>
      <c r="D981">
        <v>11</v>
      </c>
      <c r="E981" t="str">
        <f t="shared" si="15"/>
        <v>NOV</v>
      </c>
      <c r="F981">
        <v>19</v>
      </c>
      <c r="G981" s="87">
        <v>1.6988902764</v>
      </c>
    </row>
    <row r="982" spans="1:7">
      <c r="A982">
        <v>984</v>
      </c>
      <c r="B982" t="s">
        <v>1469</v>
      </c>
      <c r="C982">
        <v>2025</v>
      </c>
      <c r="D982">
        <v>11</v>
      </c>
      <c r="E982" t="str">
        <f t="shared" si="15"/>
        <v>NOV</v>
      </c>
      <c r="F982">
        <v>24</v>
      </c>
      <c r="G982" s="87">
        <v>0.33450401860000001</v>
      </c>
    </row>
    <row r="983" spans="1:7">
      <c r="A983">
        <v>985</v>
      </c>
      <c r="B983" t="s">
        <v>1470</v>
      </c>
      <c r="C983">
        <v>2025</v>
      </c>
      <c r="D983">
        <v>11</v>
      </c>
      <c r="E983" t="str">
        <f t="shared" si="15"/>
        <v>NOV</v>
      </c>
      <c r="F983">
        <v>24</v>
      </c>
      <c r="G983" s="87">
        <v>2.6952070580999998</v>
      </c>
    </row>
    <row r="984" spans="1:7">
      <c r="A984">
        <v>986</v>
      </c>
      <c r="B984" t="s">
        <v>1466</v>
      </c>
      <c r="C984">
        <v>2025</v>
      </c>
      <c r="D984">
        <v>11</v>
      </c>
      <c r="E984" t="str">
        <f t="shared" si="15"/>
        <v>NOV</v>
      </c>
      <c r="F984">
        <v>24</v>
      </c>
      <c r="G984" s="87">
        <v>3.6787559880999998</v>
      </c>
    </row>
    <row r="985" spans="1:7">
      <c r="A985">
        <v>987</v>
      </c>
      <c r="B985" t="s">
        <v>1467</v>
      </c>
      <c r="C985">
        <v>2025</v>
      </c>
      <c r="D985">
        <v>11</v>
      </c>
      <c r="E985" t="str">
        <f t="shared" si="15"/>
        <v>NOV</v>
      </c>
      <c r="F985">
        <v>24</v>
      </c>
      <c r="G985" s="87">
        <v>1.9716929258</v>
      </c>
    </row>
    <row r="986" spans="1:7">
      <c r="A986">
        <v>988</v>
      </c>
      <c r="B986" t="s">
        <v>480</v>
      </c>
      <c r="C986">
        <v>2025</v>
      </c>
      <c r="D986">
        <v>11</v>
      </c>
      <c r="E986" t="str">
        <f t="shared" si="15"/>
        <v>NOV</v>
      </c>
      <c r="F986">
        <v>24</v>
      </c>
      <c r="G986" s="87">
        <v>0.36358021309999999</v>
      </c>
    </row>
    <row r="987" spans="1:7">
      <c r="A987">
        <v>989</v>
      </c>
      <c r="B987" t="s">
        <v>1473</v>
      </c>
      <c r="C987">
        <v>2025</v>
      </c>
      <c r="D987">
        <v>11</v>
      </c>
      <c r="E987" t="str">
        <f t="shared" si="15"/>
        <v>NOV</v>
      </c>
      <c r="F987">
        <v>24</v>
      </c>
      <c r="G987" s="87">
        <v>0.1780963747</v>
      </c>
    </row>
    <row r="988" spans="1:7">
      <c r="A988">
        <v>990</v>
      </c>
      <c r="B988" t="s">
        <v>1473</v>
      </c>
      <c r="C988">
        <v>2025</v>
      </c>
      <c r="D988">
        <v>11</v>
      </c>
      <c r="E988" t="str">
        <f t="shared" si="15"/>
        <v>NOV</v>
      </c>
      <c r="F988">
        <v>24</v>
      </c>
      <c r="G988" s="87">
        <v>7.0465208403000004</v>
      </c>
    </row>
    <row r="989" spans="1:7">
      <c r="A989">
        <v>991</v>
      </c>
      <c r="B989" t="s">
        <v>480</v>
      </c>
      <c r="C989">
        <v>2025</v>
      </c>
      <c r="D989">
        <v>11</v>
      </c>
      <c r="E989" t="str">
        <f t="shared" si="15"/>
        <v>NOV</v>
      </c>
      <c r="F989">
        <v>24</v>
      </c>
      <c r="G989" s="87">
        <v>1.2036428943999999</v>
      </c>
    </row>
    <row r="990" spans="1:7">
      <c r="A990">
        <v>992</v>
      </c>
      <c r="B990" t="s">
        <v>1471</v>
      </c>
      <c r="C990">
        <v>2025</v>
      </c>
      <c r="D990">
        <v>11</v>
      </c>
      <c r="E990" t="str">
        <f t="shared" si="15"/>
        <v>NOV</v>
      </c>
      <c r="F990">
        <v>24</v>
      </c>
      <c r="G990" s="87">
        <v>7.8740816022000004</v>
      </c>
    </row>
    <row r="991" spans="1:7">
      <c r="A991">
        <v>993</v>
      </c>
      <c r="B991" t="s">
        <v>1467</v>
      </c>
      <c r="C991">
        <v>2025</v>
      </c>
      <c r="D991">
        <v>11</v>
      </c>
      <c r="E991" t="str">
        <f t="shared" si="15"/>
        <v>NOV</v>
      </c>
      <c r="F991">
        <v>24</v>
      </c>
      <c r="G991" s="87">
        <v>7.5741128367000004</v>
      </c>
    </row>
    <row r="992" spans="1:7">
      <c r="A992">
        <v>994</v>
      </c>
      <c r="B992" t="s">
        <v>480</v>
      </c>
      <c r="C992">
        <v>2025</v>
      </c>
      <c r="D992">
        <v>11</v>
      </c>
      <c r="E992" t="str">
        <f t="shared" si="15"/>
        <v>NOV</v>
      </c>
      <c r="F992">
        <v>24</v>
      </c>
      <c r="G992" s="87">
        <v>0.67192250529999997</v>
      </c>
    </row>
    <row r="993" spans="1:7">
      <c r="A993">
        <v>995</v>
      </c>
      <c r="B993" t="s">
        <v>1470</v>
      </c>
      <c r="C993">
        <v>2025</v>
      </c>
      <c r="D993">
        <v>11</v>
      </c>
      <c r="E993" t="str">
        <f t="shared" si="15"/>
        <v>NOV</v>
      </c>
      <c r="F993">
        <v>24</v>
      </c>
      <c r="G993" s="87">
        <v>2.5922905294</v>
      </c>
    </row>
    <row r="994" spans="1:7">
      <c r="A994">
        <v>996</v>
      </c>
      <c r="B994" t="s">
        <v>480</v>
      </c>
      <c r="C994">
        <v>2025</v>
      </c>
      <c r="D994">
        <v>11</v>
      </c>
      <c r="E994" t="str">
        <f t="shared" si="15"/>
        <v>NOV</v>
      </c>
      <c r="F994">
        <v>24</v>
      </c>
      <c r="G994" s="87">
        <v>1.39948247E-2</v>
      </c>
    </row>
    <row r="995" spans="1:7">
      <c r="A995">
        <v>997</v>
      </c>
      <c r="B995" t="s">
        <v>480</v>
      </c>
      <c r="C995">
        <v>2025</v>
      </c>
      <c r="D995">
        <v>11</v>
      </c>
      <c r="E995" t="str">
        <f t="shared" si="15"/>
        <v>NOV</v>
      </c>
      <c r="F995">
        <v>24</v>
      </c>
      <c r="G995" s="87">
        <v>0.17146694670000001</v>
      </c>
    </row>
    <row r="996" spans="1:7">
      <c r="A996">
        <v>998</v>
      </c>
      <c r="B996" t="s">
        <v>480</v>
      </c>
      <c r="C996">
        <v>2025</v>
      </c>
      <c r="D996">
        <v>11</v>
      </c>
      <c r="E996" t="str">
        <f t="shared" si="15"/>
        <v>NOV</v>
      </c>
      <c r="F996">
        <v>24</v>
      </c>
      <c r="G996" s="87">
        <v>9.1689122200000001E-2</v>
      </c>
    </row>
    <row r="997" spans="1:7">
      <c r="A997">
        <v>999</v>
      </c>
      <c r="B997" t="s">
        <v>1466</v>
      </c>
      <c r="C997">
        <v>2025</v>
      </c>
      <c r="D997">
        <v>11</v>
      </c>
      <c r="E997" t="str">
        <f t="shared" si="15"/>
        <v>NOV</v>
      </c>
      <c r="F997">
        <v>24</v>
      </c>
      <c r="G997" s="87">
        <v>4.4447340097000003</v>
      </c>
    </row>
    <row r="998" spans="1:7">
      <c r="A998">
        <v>1000</v>
      </c>
      <c r="B998" t="s">
        <v>480</v>
      </c>
      <c r="C998">
        <v>2025</v>
      </c>
      <c r="D998">
        <v>11</v>
      </c>
      <c r="E998" t="str">
        <f t="shared" si="15"/>
        <v>NOV</v>
      </c>
      <c r="F998">
        <v>24</v>
      </c>
      <c r="G998" s="87">
        <v>1.1127655711</v>
      </c>
    </row>
    <row r="999" spans="1:7">
      <c r="A999">
        <v>1001</v>
      </c>
      <c r="B999" t="s">
        <v>1470</v>
      </c>
      <c r="C999">
        <v>2025</v>
      </c>
      <c r="D999">
        <v>11</v>
      </c>
      <c r="E999" t="str">
        <f t="shared" si="15"/>
        <v>NOV</v>
      </c>
      <c r="F999">
        <v>24</v>
      </c>
      <c r="G999" s="87">
        <v>1.2087434167</v>
      </c>
    </row>
    <row r="1000" spans="1:7">
      <c r="A1000">
        <v>1002</v>
      </c>
      <c r="B1000" t="s">
        <v>480</v>
      </c>
      <c r="C1000">
        <v>2025</v>
      </c>
      <c r="D1000">
        <v>11</v>
      </c>
      <c r="E1000" t="str">
        <f t="shared" si="15"/>
        <v>NOV</v>
      </c>
      <c r="F1000">
        <v>24</v>
      </c>
      <c r="G1000" s="87">
        <v>0.38480877060000002</v>
      </c>
    </row>
    <row r="1001" spans="1:7">
      <c r="A1001">
        <v>1003</v>
      </c>
      <c r="B1001" t="s">
        <v>1470</v>
      </c>
      <c r="C1001">
        <v>2025</v>
      </c>
      <c r="D1001">
        <v>11</v>
      </c>
      <c r="E1001" t="str">
        <f t="shared" si="15"/>
        <v>NOV</v>
      </c>
      <c r="F1001">
        <v>24</v>
      </c>
      <c r="G1001" s="87">
        <v>0.43829671219999999</v>
      </c>
    </row>
    <row r="1002" spans="1:7">
      <c r="A1002">
        <v>1004</v>
      </c>
      <c r="B1002" t="s">
        <v>1471</v>
      </c>
      <c r="C1002">
        <v>2025</v>
      </c>
      <c r="D1002">
        <v>11</v>
      </c>
      <c r="E1002" t="str">
        <f t="shared" si="15"/>
        <v>NOV</v>
      </c>
      <c r="F1002">
        <v>24</v>
      </c>
      <c r="G1002" s="87">
        <v>1.1149239964</v>
      </c>
    </row>
    <row r="1003" spans="1:7">
      <c r="A1003">
        <v>1005</v>
      </c>
      <c r="B1003" t="s">
        <v>1470</v>
      </c>
      <c r="C1003">
        <v>2025</v>
      </c>
      <c r="D1003">
        <v>11</v>
      </c>
      <c r="E1003" t="str">
        <f t="shared" si="15"/>
        <v>NOV</v>
      </c>
      <c r="F1003">
        <v>24</v>
      </c>
      <c r="G1003" s="87">
        <v>2.0599526489</v>
      </c>
    </row>
    <row r="1004" spans="1:7">
      <c r="A1004">
        <v>1006</v>
      </c>
      <c r="B1004" t="s">
        <v>480</v>
      </c>
      <c r="C1004">
        <v>2025</v>
      </c>
      <c r="D1004">
        <v>11</v>
      </c>
      <c r="E1004" t="str">
        <f t="shared" si="15"/>
        <v>NOV</v>
      </c>
      <c r="F1004">
        <v>24</v>
      </c>
      <c r="G1004" s="87">
        <v>1.3768743953</v>
      </c>
    </row>
    <row r="1005" spans="1:7">
      <c r="A1005">
        <v>1007</v>
      </c>
      <c r="B1005" t="s">
        <v>1473</v>
      </c>
      <c r="C1005">
        <v>2025</v>
      </c>
      <c r="D1005">
        <v>11</v>
      </c>
      <c r="E1005" t="str">
        <f t="shared" si="15"/>
        <v>NOV</v>
      </c>
      <c r="F1005">
        <v>24</v>
      </c>
      <c r="G1005" s="87">
        <v>15.9452558636</v>
      </c>
    </row>
    <row r="1006" spans="1:7">
      <c r="A1006">
        <v>1008</v>
      </c>
      <c r="B1006" t="s">
        <v>480</v>
      </c>
      <c r="C1006">
        <v>2025</v>
      </c>
      <c r="D1006">
        <v>11</v>
      </c>
      <c r="E1006" t="str">
        <f t="shared" si="15"/>
        <v>NOV</v>
      </c>
      <c r="F1006">
        <v>24</v>
      </c>
      <c r="G1006" s="87">
        <v>0.18379869779999999</v>
      </c>
    </row>
    <row r="1007" spans="1:7">
      <c r="A1007">
        <v>1009</v>
      </c>
      <c r="B1007" t="s">
        <v>1470</v>
      </c>
      <c r="C1007">
        <v>2025</v>
      </c>
      <c r="D1007">
        <v>11</v>
      </c>
      <c r="E1007" t="str">
        <f t="shared" si="15"/>
        <v>NOV</v>
      </c>
      <c r="F1007">
        <v>24</v>
      </c>
      <c r="G1007" s="87">
        <v>0.53683794360000003</v>
      </c>
    </row>
    <row r="1008" spans="1:7">
      <c r="A1008">
        <v>1010</v>
      </c>
      <c r="B1008" t="s">
        <v>480</v>
      </c>
      <c r="C1008">
        <v>2025</v>
      </c>
      <c r="D1008">
        <v>11</v>
      </c>
      <c r="E1008" t="str">
        <f t="shared" si="15"/>
        <v>NOV</v>
      </c>
      <c r="F1008">
        <v>24</v>
      </c>
      <c r="G1008" s="87">
        <v>0.34896368719999998</v>
      </c>
    </row>
    <row r="1009" spans="1:7">
      <c r="A1009">
        <v>1011</v>
      </c>
      <c r="B1009" t="s">
        <v>1469</v>
      </c>
      <c r="C1009">
        <v>2025</v>
      </c>
      <c r="D1009">
        <v>11</v>
      </c>
      <c r="E1009" t="str">
        <f t="shared" si="15"/>
        <v>NOV</v>
      </c>
      <c r="F1009">
        <v>25</v>
      </c>
      <c r="G1009" s="87">
        <v>3.0899070750000002</v>
      </c>
    </row>
    <row r="1010" spans="1:7">
      <c r="A1010">
        <v>1012</v>
      </c>
      <c r="B1010" t="s">
        <v>480</v>
      </c>
      <c r="C1010">
        <v>2025</v>
      </c>
      <c r="D1010">
        <v>11</v>
      </c>
      <c r="E1010" t="str">
        <f t="shared" si="15"/>
        <v>NOV</v>
      </c>
      <c r="F1010">
        <v>25</v>
      </c>
      <c r="G1010" s="87">
        <v>5.3420979269000002</v>
      </c>
    </row>
    <row r="1011" spans="1:7">
      <c r="A1011">
        <v>1013</v>
      </c>
      <c r="B1011" t="s">
        <v>1473</v>
      </c>
      <c r="C1011">
        <v>2025</v>
      </c>
      <c r="D1011">
        <v>11</v>
      </c>
      <c r="E1011" t="str">
        <f t="shared" si="15"/>
        <v>NOV</v>
      </c>
      <c r="F1011">
        <v>25</v>
      </c>
      <c r="G1011" s="87">
        <v>23.816346730300001</v>
      </c>
    </row>
    <row r="1012" spans="1:7">
      <c r="A1012">
        <v>1014</v>
      </c>
      <c r="B1012" t="s">
        <v>1470</v>
      </c>
      <c r="C1012">
        <v>2025</v>
      </c>
      <c r="D1012">
        <v>11</v>
      </c>
      <c r="E1012" t="str">
        <f t="shared" si="15"/>
        <v>NOV</v>
      </c>
      <c r="F1012">
        <v>25</v>
      </c>
      <c r="G1012" s="87">
        <v>9.7600285194000005</v>
      </c>
    </row>
    <row r="1013" spans="1:7">
      <c r="A1013">
        <v>1015</v>
      </c>
      <c r="B1013" t="s">
        <v>1466</v>
      </c>
      <c r="C1013">
        <v>2025</v>
      </c>
      <c r="D1013">
        <v>11</v>
      </c>
      <c r="E1013" t="str">
        <f t="shared" si="15"/>
        <v>NOV</v>
      </c>
      <c r="F1013">
        <v>25</v>
      </c>
      <c r="G1013" s="87">
        <v>9.8393589614000003</v>
      </c>
    </row>
    <row r="1014" spans="1:7">
      <c r="A1014">
        <v>1016</v>
      </c>
      <c r="B1014" t="s">
        <v>480</v>
      </c>
      <c r="C1014">
        <v>2025</v>
      </c>
      <c r="D1014">
        <v>11</v>
      </c>
      <c r="E1014" t="str">
        <f t="shared" si="15"/>
        <v>NOV</v>
      </c>
      <c r="F1014">
        <v>25</v>
      </c>
      <c r="G1014" s="87">
        <v>9.1907235313999998</v>
      </c>
    </row>
    <row r="1015" spans="1:7">
      <c r="A1015">
        <v>1017</v>
      </c>
      <c r="B1015" t="s">
        <v>1467</v>
      </c>
      <c r="C1015">
        <v>2025</v>
      </c>
      <c r="D1015">
        <v>11</v>
      </c>
      <c r="E1015" t="str">
        <f t="shared" si="15"/>
        <v>NOV</v>
      </c>
      <c r="F1015">
        <v>25</v>
      </c>
      <c r="G1015" s="87">
        <v>2.4248788138999999</v>
      </c>
    </row>
    <row r="1016" spans="1:7">
      <c r="A1016">
        <v>1018</v>
      </c>
      <c r="B1016" t="s">
        <v>1471</v>
      </c>
      <c r="C1016">
        <v>2025</v>
      </c>
      <c r="D1016">
        <v>11</v>
      </c>
      <c r="E1016" t="str">
        <f t="shared" si="15"/>
        <v>NOV</v>
      </c>
      <c r="F1016">
        <v>25</v>
      </c>
      <c r="G1016" s="87">
        <v>2.8872507568999999</v>
      </c>
    </row>
    <row r="1017" spans="1:7">
      <c r="A1017">
        <v>1019</v>
      </c>
      <c r="B1017" t="s">
        <v>480</v>
      </c>
      <c r="C1017">
        <v>2025</v>
      </c>
      <c r="D1017">
        <v>11</v>
      </c>
      <c r="E1017" t="str">
        <f t="shared" si="15"/>
        <v>NOV</v>
      </c>
      <c r="F1017">
        <v>25</v>
      </c>
      <c r="G1017" s="87">
        <v>0.39648292330000001</v>
      </c>
    </row>
    <row r="1018" spans="1:7">
      <c r="A1018">
        <v>1020</v>
      </c>
      <c r="B1018" t="s">
        <v>480</v>
      </c>
      <c r="C1018">
        <v>2025</v>
      </c>
      <c r="D1018">
        <v>11</v>
      </c>
      <c r="E1018" t="str">
        <f t="shared" si="15"/>
        <v>NOV</v>
      </c>
      <c r="F1018">
        <v>25</v>
      </c>
      <c r="G1018" s="87">
        <v>0.1767228961</v>
      </c>
    </row>
    <row r="1019" spans="1:7">
      <c r="A1019">
        <v>1021</v>
      </c>
      <c r="B1019" t="s">
        <v>1469</v>
      </c>
      <c r="C1019">
        <v>2025</v>
      </c>
      <c r="D1019">
        <v>11</v>
      </c>
      <c r="E1019" t="str">
        <f t="shared" si="15"/>
        <v>NOV</v>
      </c>
      <c r="F1019">
        <v>26</v>
      </c>
      <c r="G1019" s="87">
        <v>0.28134895139999999</v>
      </c>
    </row>
    <row r="1020" spans="1:7">
      <c r="A1020">
        <v>1022</v>
      </c>
      <c r="B1020" t="s">
        <v>1473</v>
      </c>
      <c r="C1020">
        <v>2025</v>
      </c>
      <c r="D1020">
        <v>11</v>
      </c>
      <c r="E1020" t="str">
        <f t="shared" si="15"/>
        <v>NOV</v>
      </c>
      <c r="F1020">
        <v>26</v>
      </c>
      <c r="G1020" s="87">
        <v>6.8044241822</v>
      </c>
    </row>
    <row r="1021" spans="1:7">
      <c r="A1021">
        <v>1023</v>
      </c>
      <c r="B1021" t="s">
        <v>1467</v>
      </c>
      <c r="C1021">
        <v>2025</v>
      </c>
      <c r="D1021">
        <v>11</v>
      </c>
      <c r="E1021" t="str">
        <f t="shared" si="15"/>
        <v>NOV</v>
      </c>
      <c r="F1021">
        <v>26</v>
      </c>
      <c r="G1021" s="87">
        <v>9.9590284517000001</v>
      </c>
    </row>
    <row r="1022" spans="1:7">
      <c r="A1022">
        <v>1024</v>
      </c>
      <c r="B1022" t="s">
        <v>480</v>
      </c>
      <c r="C1022">
        <v>2025</v>
      </c>
      <c r="D1022">
        <v>11</v>
      </c>
      <c r="E1022" t="str">
        <f t="shared" si="15"/>
        <v>NOV</v>
      </c>
      <c r="F1022">
        <v>26</v>
      </c>
      <c r="G1022" s="87">
        <v>0.1921960328</v>
      </c>
    </row>
    <row r="1023" spans="1:7">
      <c r="A1023">
        <v>1025</v>
      </c>
      <c r="B1023" t="s">
        <v>1470</v>
      </c>
      <c r="C1023">
        <v>2025</v>
      </c>
      <c r="D1023">
        <v>11</v>
      </c>
      <c r="E1023" t="str">
        <f t="shared" si="15"/>
        <v>NOV</v>
      </c>
      <c r="F1023">
        <v>26</v>
      </c>
      <c r="G1023" s="87">
        <v>2.5080020005999999</v>
      </c>
    </row>
    <row r="1024" spans="1:7">
      <c r="A1024">
        <v>1026</v>
      </c>
      <c r="B1024" t="s">
        <v>480</v>
      </c>
      <c r="C1024">
        <v>2025</v>
      </c>
      <c r="D1024">
        <v>11</v>
      </c>
      <c r="E1024" t="str">
        <f t="shared" si="15"/>
        <v>NOV</v>
      </c>
      <c r="F1024">
        <v>26</v>
      </c>
      <c r="G1024" s="87">
        <v>2.5187477433000001</v>
      </c>
    </row>
    <row r="1025" spans="1:7">
      <c r="A1025">
        <v>1027</v>
      </c>
      <c r="B1025" t="s">
        <v>1466</v>
      </c>
      <c r="C1025">
        <v>2025</v>
      </c>
      <c r="D1025">
        <v>11</v>
      </c>
      <c r="E1025" t="str">
        <f t="shared" si="15"/>
        <v>NOV</v>
      </c>
      <c r="F1025">
        <v>26</v>
      </c>
      <c r="G1025" s="87">
        <v>0.1809755639</v>
      </c>
    </row>
    <row r="1026" spans="1:7">
      <c r="A1026">
        <v>1028</v>
      </c>
      <c r="B1026" t="s">
        <v>1468</v>
      </c>
      <c r="C1026">
        <v>2025</v>
      </c>
      <c r="D1026">
        <v>11</v>
      </c>
      <c r="E1026" t="str">
        <f t="shared" si="15"/>
        <v>NOV</v>
      </c>
      <c r="F1026">
        <v>26</v>
      </c>
      <c r="G1026" s="87">
        <v>4.6772561682999996</v>
      </c>
    </row>
    <row r="1027" spans="1:7">
      <c r="A1027">
        <v>1029</v>
      </c>
      <c r="B1027" t="s">
        <v>1470</v>
      </c>
      <c r="C1027">
        <v>2025</v>
      </c>
      <c r="D1027">
        <v>11</v>
      </c>
      <c r="E1027" t="str">
        <f t="shared" ref="E1027:E1090" si="16">UPPER(TEXT(DATE(2000, D1027, 1), "MMM"))</f>
        <v>NOV</v>
      </c>
      <c r="F1027">
        <v>26</v>
      </c>
      <c r="G1027" s="87">
        <v>7.0740906735999998</v>
      </c>
    </row>
    <row r="1028" spans="1:7">
      <c r="A1028">
        <v>1030</v>
      </c>
      <c r="B1028" t="s">
        <v>480</v>
      </c>
      <c r="C1028">
        <v>2025</v>
      </c>
      <c r="D1028">
        <v>11</v>
      </c>
      <c r="E1028" t="str">
        <f t="shared" si="16"/>
        <v>NOV</v>
      </c>
      <c r="F1028">
        <v>26</v>
      </c>
      <c r="G1028" s="87">
        <v>0.30358121970000002</v>
      </c>
    </row>
    <row r="1029" spans="1:7">
      <c r="A1029">
        <v>1031</v>
      </c>
      <c r="B1029" t="s">
        <v>480</v>
      </c>
      <c r="C1029">
        <v>2025</v>
      </c>
      <c r="D1029">
        <v>11</v>
      </c>
      <c r="E1029" t="str">
        <f t="shared" si="16"/>
        <v>NOV</v>
      </c>
      <c r="F1029">
        <v>26</v>
      </c>
      <c r="G1029" s="87">
        <v>0.58773685580000001</v>
      </c>
    </row>
    <row r="1030" spans="1:7">
      <c r="A1030">
        <v>1032</v>
      </c>
      <c r="B1030" t="s">
        <v>480</v>
      </c>
      <c r="C1030">
        <v>2025</v>
      </c>
      <c r="D1030">
        <v>11</v>
      </c>
      <c r="E1030" t="str">
        <f t="shared" si="16"/>
        <v>NOV</v>
      </c>
      <c r="F1030">
        <v>26</v>
      </c>
      <c r="G1030" s="87">
        <v>1.7877006743999999</v>
      </c>
    </row>
    <row r="1031" spans="1:7">
      <c r="A1031">
        <v>1033</v>
      </c>
      <c r="B1031" t="s">
        <v>1466</v>
      </c>
      <c r="C1031">
        <v>2025</v>
      </c>
      <c r="D1031">
        <v>11</v>
      </c>
      <c r="E1031" t="str">
        <f t="shared" si="16"/>
        <v>NOV</v>
      </c>
      <c r="F1031">
        <v>26</v>
      </c>
      <c r="G1031" s="87">
        <v>2.7095224233000001</v>
      </c>
    </row>
    <row r="1032" spans="1:7">
      <c r="A1032">
        <v>1034</v>
      </c>
      <c r="B1032" t="s">
        <v>480</v>
      </c>
      <c r="C1032">
        <v>2025</v>
      </c>
      <c r="D1032">
        <v>11</v>
      </c>
      <c r="E1032" t="str">
        <f t="shared" si="16"/>
        <v>NOV</v>
      </c>
      <c r="F1032">
        <v>26</v>
      </c>
      <c r="G1032" s="87">
        <v>1.0987955061000001</v>
      </c>
    </row>
    <row r="1033" spans="1:7">
      <c r="A1033">
        <v>1035</v>
      </c>
      <c r="B1033" t="s">
        <v>1473</v>
      </c>
      <c r="C1033">
        <v>2025</v>
      </c>
      <c r="D1033">
        <v>11</v>
      </c>
      <c r="E1033" t="str">
        <f t="shared" si="16"/>
        <v>NOV</v>
      </c>
      <c r="F1033">
        <v>26</v>
      </c>
      <c r="G1033" s="87">
        <v>16.3996168547</v>
      </c>
    </row>
    <row r="1034" spans="1:7">
      <c r="A1034">
        <v>1036</v>
      </c>
      <c r="B1034" t="s">
        <v>480</v>
      </c>
      <c r="C1034">
        <v>2025</v>
      </c>
      <c r="D1034">
        <v>11</v>
      </c>
      <c r="E1034" t="str">
        <f t="shared" si="16"/>
        <v>NOV</v>
      </c>
      <c r="F1034">
        <v>26</v>
      </c>
      <c r="G1034" s="87">
        <v>1.5772884411000001</v>
      </c>
    </row>
    <row r="1035" spans="1:7">
      <c r="A1035">
        <v>1037</v>
      </c>
      <c r="B1035" t="s">
        <v>1470</v>
      </c>
      <c r="C1035">
        <v>2025</v>
      </c>
      <c r="D1035">
        <v>11</v>
      </c>
      <c r="E1035" t="str">
        <f t="shared" si="16"/>
        <v>NOV</v>
      </c>
      <c r="F1035">
        <v>27</v>
      </c>
      <c r="G1035" s="87">
        <v>7.3177257089000003</v>
      </c>
    </row>
    <row r="1036" spans="1:7">
      <c r="A1036">
        <v>1038</v>
      </c>
      <c r="B1036" t="s">
        <v>480</v>
      </c>
      <c r="C1036">
        <v>2025</v>
      </c>
      <c r="D1036">
        <v>11</v>
      </c>
      <c r="E1036" t="str">
        <f t="shared" si="16"/>
        <v>NOV</v>
      </c>
      <c r="F1036">
        <v>27</v>
      </c>
      <c r="G1036" s="87">
        <v>0.23841945810000001</v>
      </c>
    </row>
    <row r="1037" spans="1:7">
      <c r="A1037">
        <v>1039</v>
      </c>
      <c r="B1037" t="s">
        <v>1473</v>
      </c>
      <c r="C1037">
        <v>2025</v>
      </c>
      <c r="D1037">
        <v>11</v>
      </c>
      <c r="E1037" t="str">
        <f t="shared" si="16"/>
        <v>NOV</v>
      </c>
      <c r="F1037">
        <v>27</v>
      </c>
      <c r="G1037" s="87">
        <v>9.9120258952999993</v>
      </c>
    </row>
    <row r="1038" spans="1:7">
      <c r="A1038">
        <v>1040</v>
      </c>
      <c r="B1038" t="s">
        <v>1473</v>
      </c>
      <c r="C1038">
        <v>2025</v>
      </c>
      <c r="D1038">
        <v>11</v>
      </c>
      <c r="E1038" t="str">
        <f t="shared" si="16"/>
        <v>NOV</v>
      </c>
      <c r="F1038">
        <v>27</v>
      </c>
      <c r="G1038" s="87">
        <v>0.1518742542</v>
      </c>
    </row>
    <row r="1039" spans="1:7">
      <c r="A1039">
        <v>1041</v>
      </c>
      <c r="B1039" t="s">
        <v>480</v>
      </c>
      <c r="C1039">
        <v>2025</v>
      </c>
      <c r="D1039">
        <v>11</v>
      </c>
      <c r="E1039" t="str">
        <f t="shared" si="16"/>
        <v>NOV</v>
      </c>
      <c r="F1039">
        <v>27</v>
      </c>
      <c r="G1039" s="87">
        <v>9.5772908697000005</v>
      </c>
    </row>
    <row r="1040" spans="1:7">
      <c r="A1040">
        <v>1042</v>
      </c>
      <c r="B1040" t="s">
        <v>1466</v>
      </c>
      <c r="C1040">
        <v>2025</v>
      </c>
      <c r="D1040">
        <v>11</v>
      </c>
      <c r="E1040" t="str">
        <f t="shared" si="16"/>
        <v>NOV</v>
      </c>
      <c r="F1040">
        <v>27</v>
      </c>
      <c r="G1040" s="87">
        <v>3.3402896446999999</v>
      </c>
    </row>
    <row r="1041" spans="1:7">
      <c r="A1041">
        <v>1043</v>
      </c>
      <c r="B1041" t="s">
        <v>480</v>
      </c>
      <c r="C1041">
        <v>2025</v>
      </c>
      <c r="D1041">
        <v>11</v>
      </c>
      <c r="E1041" t="str">
        <f t="shared" si="16"/>
        <v>NOV</v>
      </c>
      <c r="F1041">
        <v>27</v>
      </c>
      <c r="G1041" s="87">
        <v>0.1961074481</v>
      </c>
    </row>
    <row r="1042" spans="1:7">
      <c r="A1042">
        <v>1044</v>
      </c>
      <c r="B1042" t="s">
        <v>1468</v>
      </c>
      <c r="C1042">
        <v>2025</v>
      </c>
      <c r="D1042">
        <v>11</v>
      </c>
      <c r="E1042" t="str">
        <f t="shared" si="16"/>
        <v>NOV</v>
      </c>
      <c r="F1042">
        <v>27</v>
      </c>
      <c r="G1042" s="87">
        <v>1.4288347575</v>
      </c>
    </row>
    <row r="1043" spans="1:7">
      <c r="A1043">
        <v>1045</v>
      </c>
      <c r="B1043" t="s">
        <v>480</v>
      </c>
      <c r="C1043">
        <v>2025</v>
      </c>
      <c r="D1043">
        <v>11</v>
      </c>
      <c r="E1043" t="str">
        <f t="shared" si="16"/>
        <v>NOV</v>
      </c>
      <c r="F1043">
        <v>27</v>
      </c>
      <c r="G1043" s="87">
        <v>0.20139506030000001</v>
      </c>
    </row>
    <row r="1044" spans="1:7">
      <c r="A1044">
        <v>1046</v>
      </c>
      <c r="B1044" t="s">
        <v>480</v>
      </c>
      <c r="C1044">
        <v>2025</v>
      </c>
      <c r="D1044">
        <v>11</v>
      </c>
      <c r="E1044" t="str">
        <f t="shared" si="16"/>
        <v>NOV</v>
      </c>
      <c r="F1044">
        <v>27</v>
      </c>
      <c r="G1044" s="87">
        <v>0.82587389030000002</v>
      </c>
    </row>
    <row r="1045" spans="1:7">
      <c r="A1045">
        <v>1047</v>
      </c>
      <c r="B1045" t="s">
        <v>480</v>
      </c>
      <c r="C1045">
        <v>2025</v>
      </c>
      <c r="D1045">
        <v>11</v>
      </c>
      <c r="E1045" t="str">
        <f t="shared" si="16"/>
        <v>NOV</v>
      </c>
      <c r="F1045">
        <v>27</v>
      </c>
      <c r="G1045" s="87">
        <v>0.77391980169999997</v>
      </c>
    </row>
    <row r="1046" spans="1:7">
      <c r="A1046">
        <v>1048</v>
      </c>
      <c r="B1046" t="s">
        <v>1469</v>
      </c>
      <c r="C1046">
        <v>2025</v>
      </c>
      <c r="D1046">
        <v>11</v>
      </c>
      <c r="E1046" t="str">
        <f t="shared" si="16"/>
        <v>NOV</v>
      </c>
      <c r="F1046">
        <v>27</v>
      </c>
      <c r="G1046" s="87">
        <v>3.7597086314000001</v>
      </c>
    </row>
    <row r="1047" spans="1:7">
      <c r="A1047">
        <v>1049</v>
      </c>
      <c r="B1047" t="s">
        <v>480</v>
      </c>
      <c r="C1047">
        <v>2025</v>
      </c>
      <c r="D1047">
        <v>11</v>
      </c>
      <c r="E1047" t="str">
        <f t="shared" si="16"/>
        <v>NOV</v>
      </c>
      <c r="F1047">
        <v>27</v>
      </c>
      <c r="G1047" s="87">
        <v>0.56923910639999997</v>
      </c>
    </row>
    <row r="1048" spans="1:7">
      <c r="A1048">
        <v>1050</v>
      </c>
      <c r="B1048" t="s">
        <v>480</v>
      </c>
      <c r="C1048">
        <v>2025</v>
      </c>
      <c r="D1048">
        <v>11</v>
      </c>
      <c r="E1048" t="str">
        <f t="shared" si="16"/>
        <v>NOV</v>
      </c>
      <c r="F1048">
        <v>27</v>
      </c>
      <c r="G1048" s="87">
        <v>0.37448860940000001</v>
      </c>
    </row>
    <row r="1049" spans="1:7">
      <c r="A1049">
        <v>1051</v>
      </c>
      <c r="B1049" t="s">
        <v>1469</v>
      </c>
      <c r="C1049">
        <v>2025</v>
      </c>
      <c r="D1049">
        <v>11</v>
      </c>
      <c r="E1049" t="str">
        <f t="shared" si="16"/>
        <v>NOV</v>
      </c>
      <c r="F1049">
        <v>27</v>
      </c>
      <c r="G1049" s="87">
        <v>4.6571297375</v>
      </c>
    </row>
    <row r="1050" spans="1:7">
      <c r="A1050">
        <v>1052</v>
      </c>
      <c r="B1050" t="s">
        <v>480</v>
      </c>
      <c r="C1050">
        <v>2025</v>
      </c>
      <c r="D1050">
        <v>11</v>
      </c>
      <c r="E1050" t="str">
        <f t="shared" si="16"/>
        <v>NOV</v>
      </c>
      <c r="F1050">
        <v>27</v>
      </c>
      <c r="G1050" s="87">
        <v>0.43744847219999999</v>
      </c>
    </row>
    <row r="1051" spans="1:7">
      <c r="A1051">
        <v>1053</v>
      </c>
      <c r="B1051" t="s">
        <v>1466</v>
      </c>
      <c r="C1051">
        <v>2025</v>
      </c>
      <c r="D1051">
        <v>11</v>
      </c>
      <c r="E1051" t="str">
        <f t="shared" si="16"/>
        <v>NOV</v>
      </c>
      <c r="F1051">
        <v>27</v>
      </c>
      <c r="G1051" s="87">
        <v>4.2677260278000002</v>
      </c>
    </row>
    <row r="1052" spans="1:7">
      <c r="A1052">
        <v>1054</v>
      </c>
      <c r="B1052" t="s">
        <v>480</v>
      </c>
      <c r="C1052">
        <v>2025</v>
      </c>
      <c r="D1052">
        <v>11</v>
      </c>
      <c r="E1052" t="str">
        <f t="shared" si="16"/>
        <v>NOV</v>
      </c>
      <c r="F1052">
        <v>27</v>
      </c>
      <c r="G1052" s="87">
        <v>1.1345779586</v>
      </c>
    </row>
    <row r="1053" spans="1:7">
      <c r="A1053">
        <v>1055</v>
      </c>
      <c r="B1053" t="s">
        <v>480</v>
      </c>
      <c r="C1053">
        <v>2025</v>
      </c>
      <c r="D1053">
        <v>11</v>
      </c>
      <c r="E1053" t="str">
        <f t="shared" si="16"/>
        <v>NOV</v>
      </c>
      <c r="F1053">
        <v>27</v>
      </c>
      <c r="G1053" s="87">
        <v>0.1004017319</v>
      </c>
    </row>
    <row r="1054" spans="1:7">
      <c r="A1054">
        <v>1056</v>
      </c>
      <c r="B1054" t="s">
        <v>480</v>
      </c>
      <c r="C1054">
        <v>2025</v>
      </c>
      <c r="D1054">
        <v>11</v>
      </c>
      <c r="E1054" t="str">
        <f t="shared" si="16"/>
        <v>NOV</v>
      </c>
      <c r="F1054">
        <v>27</v>
      </c>
      <c r="G1054" s="87">
        <v>0.14463788059999999</v>
      </c>
    </row>
    <row r="1055" spans="1:7">
      <c r="A1055">
        <v>1057</v>
      </c>
      <c r="B1055" t="s">
        <v>480</v>
      </c>
      <c r="C1055">
        <v>2025</v>
      </c>
      <c r="D1055">
        <v>11</v>
      </c>
      <c r="E1055" t="str">
        <f t="shared" si="16"/>
        <v>NOV</v>
      </c>
      <c r="F1055">
        <v>27</v>
      </c>
      <c r="G1055" s="87">
        <v>1.8651617892000001</v>
      </c>
    </row>
    <row r="1056" spans="1:7">
      <c r="A1056">
        <v>1058</v>
      </c>
      <c r="B1056" t="s">
        <v>1469</v>
      </c>
      <c r="C1056">
        <v>2025</v>
      </c>
      <c r="D1056">
        <v>11</v>
      </c>
      <c r="E1056" t="str">
        <f t="shared" si="16"/>
        <v>NOV</v>
      </c>
      <c r="F1056">
        <v>27</v>
      </c>
      <c r="G1056" s="87">
        <v>0.88357480610000005</v>
      </c>
    </row>
    <row r="1057" spans="1:7">
      <c r="A1057">
        <v>1059</v>
      </c>
      <c r="B1057" t="s">
        <v>1469</v>
      </c>
      <c r="C1057">
        <v>2025</v>
      </c>
      <c r="D1057">
        <v>11</v>
      </c>
      <c r="E1057" t="str">
        <f t="shared" si="16"/>
        <v>NOV</v>
      </c>
      <c r="F1057">
        <v>27</v>
      </c>
      <c r="G1057" s="87">
        <v>0.13068634000000001</v>
      </c>
    </row>
    <row r="1058" spans="1:7">
      <c r="A1058">
        <v>1060</v>
      </c>
      <c r="B1058" t="s">
        <v>480</v>
      </c>
      <c r="C1058">
        <v>2025</v>
      </c>
      <c r="D1058">
        <v>11</v>
      </c>
      <c r="E1058" t="str">
        <f t="shared" si="16"/>
        <v>NOV</v>
      </c>
      <c r="F1058">
        <v>27</v>
      </c>
      <c r="G1058" s="87">
        <v>0.75027919890000005</v>
      </c>
    </row>
    <row r="1059" spans="1:7">
      <c r="A1059">
        <v>1061</v>
      </c>
      <c r="B1059" t="s">
        <v>1470</v>
      </c>
      <c r="C1059">
        <v>2025</v>
      </c>
      <c r="D1059">
        <v>11</v>
      </c>
      <c r="E1059" t="str">
        <f t="shared" si="16"/>
        <v>NOV</v>
      </c>
      <c r="F1059">
        <v>27</v>
      </c>
      <c r="G1059" s="87">
        <v>0.29839531670000002</v>
      </c>
    </row>
    <row r="1060" spans="1:7">
      <c r="A1060">
        <v>1062</v>
      </c>
      <c r="B1060" t="s">
        <v>1469</v>
      </c>
      <c r="C1060">
        <v>2025</v>
      </c>
      <c r="D1060">
        <v>11</v>
      </c>
      <c r="E1060" t="str">
        <f t="shared" si="16"/>
        <v>NOV</v>
      </c>
      <c r="F1060">
        <v>28</v>
      </c>
      <c r="G1060" s="87">
        <v>4.2461928477999997</v>
      </c>
    </row>
    <row r="1061" spans="1:7">
      <c r="A1061">
        <v>1063</v>
      </c>
      <c r="B1061" t="s">
        <v>1473</v>
      </c>
      <c r="C1061">
        <v>2025</v>
      </c>
      <c r="D1061">
        <v>11</v>
      </c>
      <c r="E1061" t="str">
        <f t="shared" si="16"/>
        <v>NOV</v>
      </c>
      <c r="F1061">
        <v>28</v>
      </c>
      <c r="G1061" s="87">
        <v>9.9988143018999995</v>
      </c>
    </row>
    <row r="1062" spans="1:7">
      <c r="A1062">
        <v>1064</v>
      </c>
      <c r="B1062" t="s">
        <v>480</v>
      </c>
      <c r="C1062">
        <v>2025</v>
      </c>
      <c r="D1062">
        <v>11</v>
      </c>
      <c r="E1062" t="str">
        <f t="shared" si="16"/>
        <v>NOV</v>
      </c>
      <c r="F1062">
        <v>28</v>
      </c>
      <c r="G1062" s="87">
        <v>1.0418985478</v>
      </c>
    </row>
    <row r="1063" spans="1:7">
      <c r="A1063">
        <v>1065</v>
      </c>
      <c r="B1063" t="s">
        <v>1471</v>
      </c>
      <c r="C1063">
        <v>2025</v>
      </c>
      <c r="D1063">
        <v>11</v>
      </c>
      <c r="E1063" t="str">
        <f t="shared" si="16"/>
        <v>NOV</v>
      </c>
      <c r="F1063">
        <v>28</v>
      </c>
      <c r="G1063" s="87">
        <v>9.7526607380999994</v>
      </c>
    </row>
    <row r="1064" spans="1:7">
      <c r="A1064">
        <v>1066</v>
      </c>
      <c r="B1064" t="s">
        <v>1466</v>
      </c>
      <c r="C1064">
        <v>2025</v>
      </c>
      <c r="D1064">
        <v>11</v>
      </c>
      <c r="E1064" t="str">
        <f t="shared" si="16"/>
        <v>NOV</v>
      </c>
      <c r="F1064">
        <v>28</v>
      </c>
      <c r="G1064" s="87">
        <v>9.5568581427999995</v>
      </c>
    </row>
    <row r="1065" spans="1:7">
      <c r="A1065">
        <v>1067</v>
      </c>
      <c r="B1065" t="s">
        <v>1468</v>
      </c>
      <c r="C1065">
        <v>2025</v>
      </c>
      <c r="D1065">
        <v>11</v>
      </c>
      <c r="E1065" t="str">
        <f t="shared" si="16"/>
        <v>NOV</v>
      </c>
      <c r="F1065">
        <v>28</v>
      </c>
      <c r="G1065" s="87">
        <v>2.2087790866999999</v>
      </c>
    </row>
    <row r="1066" spans="1:7">
      <c r="A1066">
        <v>1068</v>
      </c>
      <c r="B1066" t="s">
        <v>480</v>
      </c>
      <c r="C1066">
        <v>2025</v>
      </c>
      <c r="D1066">
        <v>11</v>
      </c>
      <c r="E1066" t="str">
        <f t="shared" si="16"/>
        <v>NOV</v>
      </c>
      <c r="F1066">
        <v>28</v>
      </c>
      <c r="G1066" s="87">
        <v>0.27213967169999997</v>
      </c>
    </row>
    <row r="1067" spans="1:7">
      <c r="A1067">
        <v>1069</v>
      </c>
      <c r="B1067" t="s">
        <v>480</v>
      </c>
      <c r="C1067">
        <v>2025</v>
      </c>
      <c r="D1067">
        <v>11</v>
      </c>
      <c r="E1067" t="str">
        <f t="shared" si="16"/>
        <v>NOV</v>
      </c>
      <c r="F1067">
        <v>28</v>
      </c>
      <c r="G1067" s="87">
        <v>0.1460641369</v>
      </c>
    </row>
    <row r="1068" spans="1:7">
      <c r="A1068">
        <v>1070</v>
      </c>
      <c r="B1068" t="s">
        <v>480</v>
      </c>
      <c r="C1068">
        <v>2025</v>
      </c>
      <c r="D1068">
        <v>11</v>
      </c>
      <c r="E1068" t="str">
        <f t="shared" si="16"/>
        <v>NOV</v>
      </c>
      <c r="F1068">
        <v>28</v>
      </c>
      <c r="G1068" s="87">
        <v>0.26314972939999998</v>
      </c>
    </row>
    <row r="1069" spans="1:7">
      <c r="A1069">
        <v>1071</v>
      </c>
      <c r="B1069" t="s">
        <v>480</v>
      </c>
      <c r="C1069">
        <v>2025</v>
      </c>
      <c r="D1069">
        <v>11</v>
      </c>
      <c r="E1069" t="str">
        <f t="shared" si="16"/>
        <v>NOV</v>
      </c>
      <c r="F1069">
        <v>28</v>
      </c>
      <c r="G1069" s="87">
        <v>1.6436525122000001</v>
      </c>
    </row>
    <row r="1070" spans="1:7">
      <c r="A1070">
        <v>1072</v>
      </c>
      <c r="B1070" t="s">
        <v>1470</v>
      </c>
      <c r="C1070">
        <v>2025</v>
      </c>
      <c r="D1070">
        <v>11</v>
      </c>
      <c r="E1070" t="str">
        <f t="shared" si="16"/>
        <v>NOV</v>
      </c>
      <c r="F1070">
        <v>28</v>
      </c>
      <c r="G1070" s="87">
        <v>7.5937092705999998</v>
      </c>
    </row>
    <row r="1071" spans="1:7">
      <c r="A1071">
        <v>1073</v>
      </c>
      <c r="B1071" t="s">
        <v>1469</v>
      </c>
      <c r="C1071">
        <v>2025</v>
      </c>
      <c r="D1071">
        <v>11</v>
      </c>
      <c r="E1071" t="str">
        <f t="shared" si="16"/>
        <v>NOV</v>
      </c>
      <c r="F1071">
        <v>28</v>
      </c>
      <c r="G1071" s="87">
        <v>2.4589578125</v>
      </c>
    </row>
    <row r="1072" spans="1:7">
      <c r="A1072">
        <v>1074</v>
      </c>
      <c r="B1072" t="s">
        <v>480</v>
      </c>
      <c r="C1072">
        <v>2025</v>
      </c>
      <c r="D1072">
        <v>11</v>
      </c>
      <c r="E1072" t="str">
        <f t="shared" si="16"/>
        <v>NOV</v>
      </c>
      <c r="F1072">
        <v>28</v>
      </c>
      <c r="G1072" s="87">
        <v>0.4124092567</v>
      </c>
    </row>
    <row r="1073" spans="1:7">
      <c r="A1073">
        <v>1075</v>
      </c>
      <c r="B1073" t="s">
        <v>1467</v>
      </c>
      <c r="C1073">
        <v>2025</v>
      </c>
      <c r="D1073">
        <v>11</v>
      </c>
      <c r="E1073" t="str">
        <f t="shared" si="16"/>
        <v>NOV</v>
      </c>
      <c r="F1073">
        <v>28</v>
      </c>
      <c r="G1073" s="87">
        <v>4.9322791792</v>
      </c>
    </row>
    <row r="1074" spans="1:7">
      <c r="A1074">
        <v>1076</v>
      </c>
      <c r="B1074" t="s">
        <v>1469</v>
      </c>
      <c r="C1074">
        <v>2025</v>
      </c>
      <c r="D1074">
        <v>11</v>
      </c>
      <c r="E1074" t="str">
        <f t="shared" si="16"/>
        <v>NOV</v>
      </c>
      <c r="F1074">
        <v>28</v>
      </c>
      <c r="G1074" s="87">
        <v>67.345944738900002</v>
      </c>
    </row>
    <row r="1075" spans="1:7">
      <c r="A1075">
        <v>1077</v>
      </c>
      <c r="B1075" t="s">
        <v>480</v>
      </c>
      <c r="C1075">
        <v>2025</v>
      </c>
      <c r="D1075">
        <v>11</v>
      </c>
      <c r="E1075" t="str">
        <f t="shared" si="16"/>
        <v>NOV</v>
      </c>
      <c r="F1075">
        <v>28</v>
      </c>
      <c r="G1075" s="87">
        <v>3.0923672178000001</v>
      </c>
    </row>
    <row r="1076" spans="1:7">
      <c r="A1076">
        <v>1078</v>
      </c>
      <c r="B1076" t="s">
        <v>480</v>
      </c>
      <c r="C1076">
        <v>2025</v>
      </c>
      <c r="D1076">
        <v>11</v>
      </c>
      <c r="E1076" t="str">
        <f t="shared" si="16"/>
        <v>NOV</v>
      </c>
      <c r="F1076">
        <v>28</v>
      </c>
      <c r="G1076" s="87">
        <v>1.1964000281</v>
      </c>
    </row>
    <row r="1077" spans="1:7">
      <c r="A1077">
        <v>1079</v>
      </c>
      <c r="B1077" t="s">
        <v>1469</v>
      </c>
      <c r="C1077">
        <v>2025</v>
      </c>
      <c r="D1077">
        <v>12</v>
      </c>
      <c r="E1077" t="str">
        <f t="shared" si="16"/>
        <v>DEZ</v>
      </c>
      <c r="F1077">
        <v>1</v>
      </c>
      <c r="G1077" s="87">
        <v>6.3072338352999999</v>
      </c>
    </row>
    <row r="1078" spans="1:7">
      <c r="A1078">
        <v>1080</v>
      </c>
      <c r="B1078" t="s">
        <v>1473</v>
      </c>
      <c r="C1078">
        <v>2025</v>
      </c>
      <c r="D1078">
        <v>12</v>
      </c>
      <c r="E1078" t="str">
        <f t="shared" si="16"/>
        <v>DEZ</v>
      </c>
      <c r="F1078">
        <v>1</v>
      </c>
      <c r="G1078" s="87">
        <v>9.9917573956000005</v>
      </c>
    </row>
    <row r="1079" spans="1:7">
      <c r="A1079">
        <v>1081</v>
      </c>
      <c r="B1079" t="s">
        <v>480</v>
      </c>
      <c r="C1079">
        <v>2025</v>
      </c>
      <c r="D1079">
        <v>12</v>
      </c>
      <c r="E1079" t="str">
        <f t="shared" si="16"/>
        <v>DEZ</v>
      </c>
      <c r="F1079">
        <v>1</v>
      </c>
      <c r="G1079" s="87">
        <v>9.8666016811000006</v>
      </c>
    </row>
    <row r="1080" spans="1:7">
      <c r="A1080">
        <v>1082</v>
      </c>
      <c r="B1080" t="s">
        <v>480</v>
      </c>
      <c r="C1080">
        <v>2025</v>
      </c>
      <c r="D1080">
        <v>12</v>
      </c>
      <c r="E1080" t="str">
        <f t="shared" si="16"/>
        <v>DEZ</v>
      </c>
      <c r="F1080">
        <v>1</v>
      </c>
      <c r="G1080" s="87">
        <v>0.23057055109999999</v>
      </c>
    </row>
    <row r="1081" spans="1:7">
      <c r="A1081">
        <v>1083</v>
      </c>
      <c r="B1081" t="s">
        <v>1466</v>
      </c>
      <c r="C1081">
        <v>2025</v>
      </c>
      <c r="D1081">
        <v>12</v>
      </c>
      <c r="E1081" t="str">
        <f t="shared" si="16"/>
        <v>DEZ</v>
      </c>
      <c r="F1081">
        <v>1</v>
      </c>
      <c r="G1081" s="87">
        <v>5.0121109708000002</v>
      </c>
    </row>
    <row r="1082" spans="1:7">
      <c r="A1082">
        <v>1084</v>
      </c>
      <c r="B1082" t="s">
        <v>480</v>
      </c>
      <c r="C1082">
        <v>2025</v>
      </c>
      <c r="D1082">
        <v>12</v>
      </c>
      <c r="E1082" t="str">
        <f t="shared" si="16"/>
        <v>DEZ</v>
      </c>
      <c r="F1082">
        <v>1</v>
      </c>
      <c r="G1082" s="87">
        <v>1.6185985093999999</v>
      </c>
    </row>
    <row r="1083" spans="1:7">
      <c r="A1083">
        <v>1085</v>
      </c>
      <c r="B1083" t="s">
        <v>1468</v>
      </c>
      <c r="C1083">
        <v>2025</v>
      </c>
      <c r="D1083">
        <v>12</v>
      </c>
      <c r="E1083" t="str">
        <f t="shared" si="16"/>
        <v>DEZ</v>
      </c>
      <c r="F1083">
        <v>1</v>
      </c>
      <c r="G1083" s="87">
        <v>4.8784092133000003</v>
      </c>
    </row>
    <row r="1084" spans="1:7">
      <c r="A1084">
        <v>1086</v>
      </c>
      <c r="B1084" t="s">
        <v>1469</v>
      </c>
      <c r="C1084">
        <v>2025</v>
      </c>
      <c r="D1084">
        <v>12</v>
      </c>
      <c r="E1084" t="str">
        <f t="shared" si="16"/>
        <v>DEZ</v>
      </c>
      <c r="F1084">
        <v>1</v>
      </c>
      <c r="G1084" s="87">
        <v>7.0780163364000002</v>
      </c>
    </row>
    <row r="1085" spans="1:7">
      <c r="A1085">
        <v>1087</v>
      </c>
      <c r="B1085" t="s">
        <v>480</v>
      </c>
      <c r="C1085">
        <v>2025</v>
      </c>
      <c r="D1085">
        <v>12</v>
      </c>
      <c r="E1085" t="str">
        <f t="shared" si="16"/>
        <v>DEZ</v>
      </c>
      <c r="F1085">
        <v>1</v>
      </c>
      <c r="G1085" s="87">
        <v>1.6269134969000001</v>
      </c>
    </row>
    <row r="1086" spans="1:7">
      <c r="A1086">
        <v>1088</v>
      </c>
      <c r="B1086" t="s">
        <v>480</v>
      </c>
      <c r="C1086">
        <v>2025</v>
      </c>
      <c r="D1086">
        <v>12</v>
      </c>
      <c r="E1086" t="str">
        <f t="shared" si="16"/>
        <v>DEZ</v>
      </c>
      <c r="F1086">
        <v>1</v>
      </c>
      <c r="G1086" s="87">
        <v>3.2055998371999999</v>
      </c>
    </row>
    <row r="1087" spans="1:7">
      <c r="A1087">
        <v>1089</v>
      </c>
      <c r="B1087" t="s">
        <v>1469</v>
      </c>
      <c r="C1087">
        <v>2025</v>
      </c>
      <c r="D1087">
        <v>12</v>
      </c>
      <c r="E1087" t="str">
        <f t="shared" si="16"/>
        <v>DEZ</v>
      </c>
      <c r="F1087">
        <v>1</v>
      </c>
      <c r="G1087" s="87">
        <v>0.23024684810000001</v>
      </c>
    </row>
    <row r="1088" spans="1:7">
      <c r="A1088">
        <v>1090</v>
      </c>
      <c r="B1088" t="s">
        <v>1468</v>
      </c>
      <c r="C1088">
        <v>2025</v>
      </c>
      <c r="D1088">
        <v>12</v>
      </c>
      <c r="E1088" t="str">
        <f t="shared" si="16"/>
        <v>DEZ</v>
      </c>
      <c r="F1088">
        <v>1</v>
      </c>
      <c r="G1088" s="87">
        <v>1.7626309917</v>
      </c>
    </row>
    <row r="1089" spans="1:7">
      <c r="A1089">
        <v>1091</v>
      </c>
      <c r="B1089" t="s">
        <v>1469</v>
      </c>
      <c r="C1089">
        <v>2025</v>
      </c>
      <c r="D1089">
        <v>12</v>
      </c>
      <c r="E1089" t="str">
        <f t="shared" si="16"/>
        <v>DEZ</v>
      </c>
      <c r="F1089">
        <v>1</v>
      </c>
      <c r="G1089" s="87">
        <v>2.4858646707999998</v>
      </c>
    </row>
    <row r="1090" spans="1:7">
      <c r="A1090">
        <v>1092</v>
      </c>
      <c r="B1090" t="s">
        <v>1469</v>
      </c>
      <c r="C1090">
        <v>2025</v>
      </c>
      <c r="D1090">
        <v>12</v>
      </c>
      <c r="E1090" t="str">
        <f t="shared" si="16"/>
        <v>DEZ</v>
      </c>
      <c r="F1090">
        <v>1</v>
      </c>
      <c r="G1090" s="87">
        <v>17.887029581099998</v>
      </c>
    </row>
    <row r="1091" spans="1:7">
      <c r="A1091">
        <v>1093</v>
      </c>
      <c r="B1091" t="s">
        <v>1471</v>
      </c>
      <c r="C1091">
        <v>2025</v>
      </c>
      <c r="D1091">
        <v>12</v>
      </c>
      <c r="E1091" t="str">
        <f t="shared" ref="E1091:E1154" si="17">UPPER(TEXT(DATE(2000, D1091, 1), "MMM"))</f>
        <v>DEZ</v>
      </c>
      <c r="F1091">
        <v>1</v>
      </c>
      <c r="G1091" s="87">
        <v>1.3568688303000001</v>
      </c>
    </row>
    <row r="1092" spans="1:7">
      <c r="A1092">
        <v>1094</v>
      </c>
      <c r="B1092" t="s">
        <v>1466</v>
      </c>
      <c r="C1092">
        <v>2025</v>
      </c>
      <c r="D1092">
        <v>12</v>
      </c>
      <c r="E1092" t="str">
        <f t="shared" si="17"/>
        <v>DEZ</v>
      </c>
      <c r="F1092">
        <v>1</v>
      </c>
      <c r="G1092" s="87">
        <v>1.1632340283</v>
      </c>
    </row>
    <row r="1093" spans="1:7">
      <c r="A1093">
        <v>1095</v>
      </c>
      <c r="B1093" t="s">
        <v>1469</v>
      </c>
      <c r="C1093">
        <v>2025</v>
      </c>
      <c r="D1093">
        <v>12</v>
      </c>
      <c r="E1093" t="str">
        <f t="shared" si="17"/>
        <v>DEZ</v>
      </c>
      <c r="F1093">
        <v>2</v>
      </c>
      <c r="G1093" s="87">
        <v>4.0352552469000003</v>
      </c>
    </row>
    <row r="1094" spans="1:7">
      <c r="A1094">
        <v>1096</v>
      </c>
      <c r="B1094" t="s">
        <v>1471</v>
      </c>
      <c r="C1094">
        <v>2025</v>
      </c>
      <c r="D1094">
        <v>12</v>
      </c>
      <c r="E1094" t="str">
        <f t="shared" si="17"/>
        <v>DEZ</v>
      </c>
      <c r="F1094">
        <v>2</v>
      </c>
      <c r="G1094" s="87">
        <v>3.7755504242</v>
      </c>
    </row>
    <row r="1095" spans="1:7">
      <c r="A1095">
        <v>1097</v>
      </c>
      <c r="B1095" t="s">
        <v>1470</v>
      </c>
      <c r="C1095">
        <v>2025</v>
      </c>
      <c r="D1095">
        <v>12</v>
      </c>
      <c r="E1095" t="str">
        <f t="shared" si="17"/>
        <v>DEZ</v>
      </c>
      <c r="F1095">
        <v>2</v>
      </c>
      <c r="G1095" s="87">
        <v>5.5807493017000001</v>
      </c>
    </row>
    <row r="1096" spans="1:7">
      <c r="A1096">
        <v>1098</v>
      </c>
      <c r="B1096" t="s">
        <v>1466</v>
      </c>
      <c r="C1096">
        <v>2025</v>
      </c>
      <c r="D1096">
        <v>12</v>
      </c>
      <c r="E1096" t="str">
        <f t="shared" si="17"/>
        <v>DEZ</v>
      </c>
      <c r="F1096">
        <v>2</v>
      </c>
      <c r="G1096" s="87">
        <v>3.6083238477999999</v>
      </c>
    </row>
    <row r="1097" spans="1:7">
      <c r="A1097">
        <v>1099</v>
      </c>
      <c r="B1097" t="s">
        <v>480</v>
      </c>
      <c r="C1097">
        <v>2025</v>
      </c>
      <c r="D1097">
        <v>12</v>
      </c>
      <c r="E1097" t="str">
        <f t="shared" si="17"/>
        <v>DEZ</v>
      </c>
      <c r="F1097">
        <v>2</v>
      </c>
      <c r="G1097" s="87">
        <v>8.7881612967000002</v>
      </c>
    </row>
    <row r="1098" spans="1:7">
      <c r="A1098">
        <v>1100</v>
      </c>
      <c r="B1098" t="s">
        <v>1469</v>
      </c>
      <c r="C1098">
        <v>2025</v>
      </c>
      <c r="D1098">
        <v>12</v>
      </c>
      <c r="E1098" t="str">
        <f t="shared" si="17"/>
        <v>DEZ</v>
      </c>
      <c r="F1098">
        <v>2</v>
      </c>
      <c r="G1098" s="87">
        <v>7.8697846280999997</v>
      </c>
    </row>
    <row r="1099" spans="1:7">
      <c r="A1099">
        <v>1101</v>
      </c>
      <c r="B1099" t="s">
        <v>1471</v>
      </c>
      <c r="C1099">
        <v>2025</v>
      </c>
      <c r="D1099">
        <v>12</v>
      </c>
      <c r="E1099" t="str">
        <f t="shared" si="17"/>
        <v>DEZ</v>
      </c>
      <c r="F1099">
        <v>2</v>
      </c>
      <c r="G1099" s="87">
        <v>2.3803240377999999</v>
      </c>
    </row>
    <row r="1100" spans="1:7">
      <c r="A1100">
        <v>1102</v>
      </c>
      <c r="B1100" t="s">
        <v>1470</v>
      </c>
      <c r="C1100">
        <v>2025</v>
      </c>
      <c r="D1100">
        <v>12</v>
      </c>
      <c r="E1100" t="str">
        <f t="shared" si="17"/>
        <v>DEZ</v>
      </c>
      <c r="F1100">
        <v>2</v>
      </c>
      <c r="G1100" s="87">
        <v>1.003791995</v>
      </c>
    </row>
    <row r="1101" spans="1:7">
      <c r="A1101">
        <v>1103</v>
      </c>
      <c r="B1101" t="s">
        <v>1466</v>
      </c>
      <c r="C1101">
        <v>2025</v>
      </c>
      <c r="D1101">
        <v>12</v>
      </c>
      <c r="E1101" t="str">
        <f t="shared" si="17"/>
        <v>DEZ</v>
      </c>
      <c r="F1101">
        <v>2</v>
      </c>
      <c r="G1101" s="87">
        <v>4.1535317577999997</v>
      </c>
    </row>
    <row r="1102" spans="1:7">
      <c r="A1102">
        <v>1104</v>
      </c>
      <c r="B1102" t="s">
        <v>1471</v>
      </c>
      <c r="C1102">
        <v>2025</v>
      </c>
      <c r="D1102">
        <v>12</v>
      </c>
      <c r="E1102" t="str">
        <f t="shared" si="17"/>
        <v>DEZ</v>
      </c>
      <c r="F1102">
        <v>2</v>
      </c>
      <c r="G1102" s="87">
        <v>0.1023110231</v>
      </c>
    </row>
    <row r="1103" spans="1:7">
      <c r="A1103">
        <v>1105</v>
      </c>
      <c r="B1103" t="s">
        <v>480</v>
      </c>
      <c r="C1103">
        <v>2025</v>
      </c>
      <c r="D1103">
        <v>12</v>
      </c>
      <c r="E1103" t="str">
        <f t="shared" si="17"/>
        <v>DEZ</v>
      </c>
      <c r="F1103">
        <v>2</v>
      </c>
      <c r="G1103" s="87">
        <v>4.9063120799999999E-2</v>
      </c>
    </row>
    <row r="1104" spans="1:7">
      <c r="A1104">
        <v>1106</v>
      </c>
      <c r="B1104" t="s">
        <v>480</v>
      </c>
      <c r="C1104">
        <v>2025</v>
      </c>
      <c r="D1104">
        <v>12</v>
      </c>
      <c r="E1104" t="str">
        <f t="shared" si="17"/>
        <v>DEZ</v>
      </c>
      <c r="F1104">
        <v>2</v>
      </c>
      <c r="G1104" s="87">
        <v>0.4289712081</v>
      </c>
    </row>
    <row r="1105" spans="1:7">
      <c r="A1105">
        <v>1107</v>
      </c>
      <c r="B1105" t="s">
        <v>1471</v>
      </c>
      <c r="C1105">
        <v>2025</v>
      </c>
      <c r="D1105">
        <v>12</v>
      </c>
      <c r="E1105" t="str">
        <f t="shared" si="17"/>
        <v>DEZ</v>
      </c>
      <c r="F1105">
        <v>2</v>
      </c>
      <c r="G1105" s="87">
        <v>3.1416005599999998E-2</v>
      </c>
    </row>
    <row r="1106" spans="1:7">
      <c r="A1106">
        <v>1108</v>
      </c>
      <c r="B1106" t="s">
        <v>480</v>
      </c>
      <c r="C1106">
        <v>2025</v>
      </c>
      <c r="D1106">
        <v>12</v>
      </c>
      <c r="E1106" t="str">
        <f t="shared" si="17"/>
        <v>DEZ</v>
      </c>
      <c r="F1106">
        <v>2</v>
      </c>
      <c r="G1106" s="87">
        <v>0.10685737219999999</v>
      </c>
    </row>
    <row r="1107" spans="1:7">
      <c r="A1107">
        <v>1109</v>
      </c>
      <c r="B1107" t="s">
        <v>1471</v>
      </c>
      <c r="C1107">
        <v>2025</v>
      </c>
      <c r="D1107">
        <v>12</v>
      </c>
      <c r="E1107" t="str">
        <f t="shared" si="17"/>
        <v>DEZ</v>
      </c>
      <c r="F1107">
        <v>2</v>
      </c>
      <c r="G1107" s="87">
        <v>1.3871138458000001</v>
      </c>
    </row>
    <row r="1108" spans="1:7">
      <c r="A1108">
        <v>1110</v>
      </c>
      <c r="B1108" t="s">
        <v>1469</v>
      </c>
      <c r="C1108">
        <v>2025</v>
      </c>
      <c r="D1108">
        <v>12</v>
      </c>
      <c r="E1108" t="str">
        <f t="shared" si="17"/>
        <v>DEZ</v>
      </c>
      <c r="F1108">
        <v>3</v>
      </c>
      <c r="G1108" s="87">
        <v>0.77760776939999998</v>
      </c>
    </row>
    <row r="1109" spans="1:7">
      <c r="A1109">
        <v>1111</v>
      </c>
      <c r="B1109" t="s">
        <v>1473</v>
      </c>
      <c r="C1109">
        <v>2025</v>
      </c>
      <c r="D1109">
        <v>12</v>
      </c>
      <c r="E1109" t="str">
        <f t="shared" si="17"/>
        <v>DEZ</v>
      </c>
      <c r="F1109">
        <v>3</v>
      </c>
      <c r="G1109" s="87">
        <v>9.9963027055999998</v>
      </c>
    </row>
    <row r="1110" spans="1:7">
      <c r="A1110">
        <v>1112</v>
      </c>
      <c r="B1110" t="s">
        <v>1473</v>
      </c>
      <c r="C1110">
        <v>2025</v>
      </c>
      <c r="D1110">
        <v>12</v>
      </c>
      <c r="E1110" t="str">
        <f t="shared" si="17"/>
        <v>DEZ</v>
      </c>
      <c r="F1110">
        <v>3</v>
      </c>
      <c r="G1110" s="87">
        <v>6.6744177885999996</v>
      </c>
    </row>
    <row r="1111" spans="1:7">
      <c r="A1111">
        <v>1113</v>
      </c>
      <c r="B1111" t="s">
        <v>1471</v>
      </c>
      <c r="C1111">
        <v>2025</v>
      </c>
      <c r="D1111">
        <v>12</v>
      </c>
      <c r="E1111" t="str">
        <f t="shared" si="17"/>
        <v>DEZ</v>
      </c>
      <c r="F1111">
        <v>3</v>
      </c>
      <c r="G1111" s="87">
        <v>3.6257502308</v>
      </c>
    </row>
    <row r="1112" spans="1:7">
      <c r="A1112">
        <v>1114</v>
      </c>
      <c r="B1112" t="s">
        <v>1470</v>
      </c>
      <c r="C1112">
        <v>2025</v>
      </c>
      <c r="D1112">
        <v>12</v>
      </c>
      <c r="E1112" t="str">
        <f t="shared" si="17"/>
        <v>DEZ</v>
      </c>
      <c r="F1112">
        <v>3</v>
      </c>
      <c r="G1112" s="87">
        <v>9.7026413486000003</v>
      </c>
    </row>
    <row r="1113" spans="1:7">
      <c r="A1113">
        <v>1115</v>
      </c>
      <c r="B1113" t="s">
        <v>480</v>
      </c>
      <c r="C1113">
        <v>2025</v>
      </c>
      <c r="D1113">
        <v>12</v>
      </c>
      <c r="E1113" t="str">
        <f t="shared" si="17"/>
        <v>DEZ</v>
      </c>
      <c r="F1113">
        <v>3</v>
      </c>
      <c r="G1113" s="87">
        <v>9.4717444858000004</v>
      </c>
    </row>
    <row r="1114" spans="1:7">
      <c r="A1114">
        <v>1116</v>
      </c>
      <c r="B1114" t="s">
        <v>1467</v>
      </c>
      <c r="C1114">
        <v>2025</v>
      </c>
      <c r="D1114">
        <v>12</v>
      </c>
      <c r="E1114" t="str">
        <f t="shared" si="17"/>
        <v>DEZ</v>
      </c>
      <c r="F1114">
        <v>3</v>
      </c>
      <c r="G1114" s="87">
        <v>9.4744787653000007</v>
      </c>
    </row>
    <row r="1115" spans="1:7">
      <c r="A1115">
        <v>1117</v>
      </c>
      <c r="B1115" t="s">
        <v>1466</v>
      </c>
      <c r="C1115">
        <v>2025</v>
      </c>
      <c r="D1115">
        <v>12</v>
      </c>
      <c r="E1115" t="str">
        <f t="shared" si="17"/>
        <v>DEZ</v>
      </c>
      <c r="F1115">
        <v>3</v>
      </c>
      <c r="G1115" s="87">
        <v>4.5470489439000001</v>
      </c>
    </row>
    <row r="1116" spans="1:7">
      <c r="A1116">
        <v>1118</v>
      </c>
      <c r="B1116" t="s">
        <v>480</v>
      </c>
      <c r="C1116">
        <v>2025</v>
      </c>
      <c r="D1116">
        <v>12</v>
      </c>
      <c r="E1116" t="str">
        <f t="shared" si="17"/>
        <v>DEZ</v>
      </c>
      <c r="F1116">
        <v>3</v>
      </c>
      <c r="G1116" s="87">
        <v>1.0158990918999999</v>
      </c>
    </row>
    <row r="1117" spans="1:7">
      <c r="A1117">
        <v>1119</v>
      </c>
      <c r="B1117" t="s">
        <v>480</v>
      </c>
      <c r="C1117">
        <v>2025</v>
      </c>
      <c r="D1117">
        <v>12</v>
      </c>
      <c r="E1117" t="str">
        <f t="shared" si="17"/>
        <v>DEZ</v>
      </c>
      <c r="F1117">
        <v>3</v>
      </c>
      <c r="G1117" s="87">
        <v>0.40823741609999997</v>
      </c>
    </row>
    <row r="1118" spans="1:7">
      <c r="A1118">
        <v>1120</v>
      </c>
      <c r="B1118" t="s">
        <v>480</v>
      </c>
      <c r="C1118">
        <v>2025</v>
      </c>
      <c r="D1118">
        <v>12</v>
      </c>
      <c r="E1118" t="str">
        <f t="shared" si="17"/>
        <v>DEZ</v>
      </c>
      <c r="F1118">
        <v>3</v>
      </c>
      <c r="G1118" s="87">
        <v>2.9668868781</v>
      </c>
    </row>
    <row r="1119" spans="1:7">
      <c r="A1119">
        <v>1121</v>
      </c>
      <c r="B1119" t="s">
        <v>1469</v>
      </c>
      <c r="C1119">
        <v>2025</v>
      </c>
      <c r="D1119">
        <v>12</v>
      </c>
      <c r="E1119" t="str">
        <f t="shared" si="17"/>
        <v>DEZ</v>
      </c>
      <c r="F1119">
        <v>4</v>
      </c>
      <c r="G1119" s="87">
        <v>10.2504221419</v>
      </c>
    </row>
    <row r="1120" spans="1:7">
      <c r="A1120">
        <v>1122</v>
      </c>
      <c r="B1120" t="s">
        <v>1473</v>
      </c>
      <c r="C1120">
        <v>2025</v>
      </c>
      <c r="D1120">
        <v>12</v>
      </c>
      <c r="E1120" t="str">
        <f t="shared" si="17"/>
        <v>DEZ</v>
      </c>
      <c r="F1120">
        <v>4</v>
      </c>
      <c r="G1120" s="87">
        <v>9.9409547685999993</v>
      </c>
    </row>
    <row r="1121" spans="1:7">
      <c r="A1121">
        <v>1123</v>
      </c>
      <c r="B1121" t="s">
        <v>480</v>
      </c>
      <c r="C1121">
        <v>2025</v>
      </c>
      <c r="D1121">
        <v>12</v>
      </c>
      <c r="E1121" t="str">
        <f t="shared" si="17"/>
        <v>DEZ</v>
      </c>
      <c r="F1121">
        <v>4</v>
      </c>
      <c r="G1121" s="87">
        <v>0.21248998359999999</v>
      </c>
    </row>
    <row r="1122" spans="1:7">
      <c r="A1122">
        <v>1124</v>
      </c>
      <c r="B1122" t="s">
        <v>480</v>
      </c>
      <c r="C1122">
        <v>2025</v>
      </c>
      <c r="D1122">
        <v>12</v>
      </c>
      <c r="E1122" t="str">
        <f t="shared" si="17"/>
        <v>DEZ</v>
      </c>
      <c r="F1122">
        <v>4</v>
      </c>
      <c r="G1122" s="87">
        <v>9.4507797816999997</v>
      </c>
    </row>
    <row r="1123" spans="1:7">
      <c r="A1123">
        <v>1125</v>
      </c>
      <c r="B1123" t="s">
        <v>480</v>
      </c>
      <c r="C1123">
        <v>2025</v>
      </c>
      <c r="D1123">
        <v>12</v>
      </c>
      <c r="E1123" t="str">
        <f t="shared" si="17"/>
        <v>DEZ</v>
      </c>
      <c r="F1123">
        <v>4</v>
      </c>
      <c r="G1123" s="87">
        <v>3.3180052202999999</v>
      </c>
    </row>
    <row r="1124" spans="1:7">
      <c r="A1124">
        <v>1126</v>
      </c>
      <c r="B1124" t="s">
        <v>480</v>
      </c>
      <c r="C1124">
        <v>2025</v>
      </c>
      <c r="D1124">
        <v>12</v>
      </c>
      <c r="E1124" t="str">
        <f t="shared" si="17"/>
        <v>DEZ</v>
      </c>
      <c r="F1124">
        <v>4</v>
      </c>
      <c r="G1124" s="87">
        <v>3.4852298661000001</v>
      </c>
    </row>
    <row r="1125" spans="1:7">
      <c r="A1125">
        <v>1127</v>
      </c>
      <c r="B1125" t="s">
        <v>1471</v>
      </c>
      <c r="C1125">
        <v>2025</v>
      </c>
      <c r="D1125">
        <v>12</v>
      </c>
      <c r="E1125" t="str">
        <f t="shared" si="17"/>
        <v>DEZ</v>
      </c>
      <c r="F1125">
        <v>4</v>
      </c>
      <c r="G1125" s="87">
        <v>1.0096447399999999</v>
      </c>
    </row>
    <row r="1126" spans="1:7">
      <c r="A1126">
        <v>1128</v>
      </c>
      <c r="B1126" t="s">
        <v>1469</v>
      </c>
      <c r="C1126">
        <v>2025</v>
      </c>
      <c r="D1126">
        <v>12</v>
      </c>
      <c r="E1126" t="str">
        <f t="shared" si="17"/>
        <v>DEZ</v>
      </c>
      <c r="F1126">
        <v>5</v>
      </c>
      <c r="G1126" s="87">
        <v>1.6508180999999999E-3</v>
      </c>
    </row>
    <row r="1127" spans="1:7">
      <c r="A1127">
        <v>1129</v>
      </c>
      <c r="B1127" t="s">
        <v>1466</v>
      </c>
      <c r="C1127">
        <v>2025</v>
      </c>
      <c r="D1127">
        <v>12</v>
      </c>
      <c r="E1127" t="str">
        <f t="shared" si="17"/>
        <v>DEZ</v>
      </c>
      <c r="F1127">
        <v>5</v>
      </c>
      <c r="G1127" s="87">
        <v>4.0697876735999996</v>
      </c>
    </row>
    <row r="1128" spans="1:7">
      <c r="A1128">
        <v>1130</v>
      </c>
      <c r="B1128" t="s">
        <v>1471</v>
      </c>
      <c r="C1128">
        <v>2025</v>
      </c>
      <c r="D1128">
        <v>12</v>
      </c>
      <c r="E1128" t="str">
        <f t="shared" si="17"/>
        <v>DEZ</v>
      </c>
      <c r="F1128">
        <v>5</v>
      </c>
      <c r="G1128" s="87">
        <v>3.6970355771999999</v>
      </c>
    </row>
    <row r="1129" spans="1:7">
      <c r="A1129">
        <v>1131</v>
      </c>
      <c r="B1129" t="s">
        <v>480</v>
      </c>
      <c r="C1129">
        <v>2025</v>
      </c>
      <c r="D1129">
        <v>12</v>
      </c>
      <c r="E1129" t="str">
        <f t="shared" si="17"/>
        <v>DEZ</v>
      </c>
      <c r="F1129">
        <v>5</v>
      </c>
      <c r="G1129" s="87">
        <v>9.5259798711000006</v>
      </c>
    </row>
    <row r="1130" spans="1:7">
      <c r="A1130">
        <v>1132</v>
      </c>
      <c r="B1130" t="s">
        <v>1470</v>
      </c>
      <c r="C1130">
        <v>2025</v>
      </c>
      <c r="D1130">
        <v>12</v>
      </c>
      <c r="E1130" t="str">
        <f t="shared" si="17"/>
        <v>DEZ</v>
      </c>
      <c r="F1130">
        <v>5</v>
      </c>
      <c r="G1130" s="87">
        <v>8.8815867841999996</v>
      </c>
    </row>
    <row r="1131" spans="1:7">
      <c r="A1131">
        <v>1133</v>
      </c>
      <c r="B1131" t="s">
        <v>1471</v>
      </c>
      <c r="C1131">
        <v>2025</v>
      </c>
      <c r="D1131">
        <v>12</v>
      </c>
      <c r="E1131" t="str">
        <f t="shared" si="17"/>
        <v>DEZ</v>
      </c>
      <c r="F1131">
        <v>5</v>
      </c>
      <c r="G1131" s="87">
        <v>7.9279544199999996E-2</v>
      </c>
    </row>
    <row r="1132" spans="1:7">
      <c r="A1132">
        <v>1134</v>
      </c>
      <c r="B1132" t="s">
        <v>480</v>
      </c>
      <c r="C1132">
        <v>2025</v>
      </c>
      <c r="D1132">
        <v>12</v>
      </c>
      <c r="E1132" t="str">
        <f t="shared" si="17"/>
        <v>DEZ</v>
      </c>
      <c r="F1132">
        <v>5</v>
      </c>
      <c r="G1132" s="87">
        <v>0.32960790919999999</v>
      </c>
    </row>
    <row r="1133" spans="1:7">
      <c r="A1133">
        <v>1135</v>
      </c>
      <c r="B1133" t="s">
        <v>1466</v>
      </c>
      <c r="C1133">
        <v>2025</v>
      </c>
      <c r="D1133">
        <v>12</v>
      </c>
      <c r="E1133" t="str">
        <f t="shared" si="17"/>
        <v>DEZ</v>
      </c>
      <c r="F1133">
        <v>5</v>
      </c>
      <c r="G1133" s="87">
        <v>4.0448741485999999</v>
      </c>
    </row>
    <row r="1134" spans="1:7">
      <c r="A1134">
        <v>1136</v>
      </c>
      <c r="B1134" t="s">
        <v>480</v>
      </c>
      <c r="C1134">
        <v>2025</v>
      </c>
      <c r="D1134">
        <v>12</v>
      </c>
      <c r="E1134" t="str">
        <f t="shared" si="17"/>
        <v>DEZ</v>
      </c>
      <c r="F1134">
        <v>5</v>
      </c>
      <c r="G1134" s="87">
        <v>0.28832437420000001</v>
      </c>
    </row>
    <row r="1135" spans="1:7">
      <c r="A1135">
        <v>1137</v>
      </c>
      <c r="B1135" t="s">
        <v>480</v>
      </c>
      <c r="C1135">
        <v>2025</v>
      </c>
      <c r="D1135">
        <v>12</v>
      </c>
      <c r="E1135" t="str">
        <f t="shared" si="17"/>
        <v>DEZ</v>
      </c>
      <c r="F1135">
        <v>5</v>
      </c>
      <c r="G1135" s="87">
        <v>0.40736574279999999</v>
      </c>
    </row>
    <row r="1136" spans="1:7">
      <c r="A1136">
        <v>1138</v>
      </c>
      <c r="B1136" t="s">
        <v>1471</v>
      </c>
      <c r="C1136">
        <v>2025</v>
      </c>
      <c r="D1136">
        <v>12</v>
      </c>
      <c r="E1136" t="str">
        <f t="shared" si="17"/>
        <v>DEZ</v>
      </c>
      <c r="F1136">
        <v>5</v>
      </c>
      <c r="G1136" s="87">
        <v>3.3410329774999998</v>
      </c>
    </row>
    <row r="1137" spans="1:7">
      <c r="A1137">
        <v>1139</v>
      </c>
      <c r="B1137" t="s">
        <v>1469</v>
      </c>
      <c r="C1137">
        <v>2025</v>
      </c>
      <c r="D1137">
        <v>12</v>
      </c>
      <c r="E1137" t="str">
        <f t="shared" si="17"/>
        <v>DEZ</v>
      </c>
      <c r="F1137">
        <v>8</v>
      </c>
      <c r="G1137" s="87">
        <v>1.2004527972000001</v>
      </c>
    </row>
    <row r="1138" spans="1:7">
      <c r="A1138">
        <v>1140</v>
      </c>
      <c r="B1138" t="s">
        <v>1473</v>
      </c>
      <c r="C1138">
        <v>2025</v>
      </c>
      <c r="D1138">
        <v>12</v>
      </c>
      <c r="E1138" t="str">
        <f t="shared" si="17"/>
        <v>DEZ</v>
      </c>
      <c r="F1138">
        <v>8</v>
      </c>
      <c r="G1138" s="87">
        <v>25.2783982939</v>
      </c>
    </row>
    <row r="1139" spans="1:7">
      <c r="A1139">
        <v>1141</v>
      </c>
      <c r="B1139" t="s">
        <v>480</v>
      </c>
      <c r="C1139">
        <v>2025</v>
      </c>
      <c r="D1139">
        <v>12</v>
      </c>
      <c r="E1139" t="str">
        <f t="shared" si="17"/>
        <v>DEZ</v>
      </c>
      <c r="F1139">
        <v>8</v>
      </c>
      <c r="G1139" s="87">
        <v>3.5005871599999998</v>
      </c>
    </row>
    <row r="1140" spans="1:7">
      <c r="A1140">
        <v>1142</v>
      </c>
      <c r="B1140" t="s">
        <v>1471</v>
      </c>
      <c r="C1140">
        <v>2025</v>
      </c>
      <c r="D1140">
        <v>12</v>
      </c>
      <c r="E1140" t="str">
        <f t="shared" si="17"/>
        <v>DEZ</v>
      </c>
      <c r="F1140">
        <v>8</v>
      </c>
      <c r="G1140" s="87">
        <v>9.5155635122</v>
      </c>
    </row>
    <row r="1141" spans="1:7">
      <c r="A1141">
        <v>1143</v>
      </c>
      <c r="B1141" t="s">
        <v>1468</v>
      </c>
      <c r="C1141">
        <v>2025</v>
      </c>
      <c r="D1141">
        <v>12</v>
      </c>
      <c r="E1141" t="str">
        <f t="shared" si="17"/>
        <v>DEZ</v>
      </c>
      <c r="F1141">
        <v>8</v>
      </c>
      <c r="G1141" s="87">
        <v>1.3245855625</v>
      </c>
    </row>
    <row r="1142" spans="1:7">
      <c r="A1142">
        <v>1144</v>
      </c>
      <c r="B1142" t="s">
        <v>1467</v>
      </c>
      <c r="C1142">
        <v>2025</v>
      </c>
      <c r="D1142">
        <v>12</v>
      </c>
      <c r="E1142" t="str">
        <f t="shared" si="17"/>
        <v>DEZ</v>
      </c>
      <c r="F1142">
        <v>8</v>
      </c>
      <c r="G1142" s="87">
        <v>2.8680862275000001</v>
      </c>
    </row>
    <row r="1143" spans="1:7">
      <c r="A1143">
        <v>1145</v>
      </c>
      <c r="B1143" t="s">
        <v>1469</v>
      </c>
      <c r="C1143">
        <v>2025</v>
      </c>
      <c r="D1143">
        <v>12</v>
      </c>
      <c r="E1143" t="str">
        <f t="shared" si="17"/>
        <v>DEZ</v>
      </c>
      <c r="F1143">
        <v>8</v>
      </c>
      <c r="G1143" s="87">
        <v>2.4213946113999998</v>
      </c>
    </row>
    <row r="1144" spans="1:7">
      <c r="A1144">
        <v>1146</v>
      </c>
      <c r="B1144" t="s">
        <v>1469</v>
      </c>
      <c r="C1144">
        <v>2025</v>
      </c>
      <c r="D1144">
        <v>12</v>
      </c>
      <c r="E1144" t="str">
        <f t="shared" si="17"/>
        <v>DEZ</v>
      </c>
      <c r="F1144">
        <v>8</v>
      </c>
      <c r="G1144" s="87">
        <v>4.5663282153000004</v>
      </c>
    </row>
    <row r="1145" spans="1:7">
      <c r="A1145">
        <v>1147</v>
      </c>
      <c r="B1145" t="s">
        <v>480</v>
      </c>
      <c r="C1145">
        <v>2025</v>
      </c>
      <c r="D1145">
        <v>12</v>
      </c>
      <c r="E1145" t="str">
        <f t="shared" si="17"/>
        <v>DEZ</v>
      </c>
      <c r="F1145">
        <v>8</v>
      </c>
      <c r="G1145" s="87">
        <v>1.2469944097000001</v>
      </c>
    </row>
    <row r="1146" spans="1:7">
      <c r="A1146">
        <v>1148</v>
      </c>
      <c r="B1146" t="s">
        <v>1467</v>
      </c>
      <c r="C1146">
        <v>2025</v>
      </c>
      <c r="D1146">
        <v>12</v>
      </c>
      <c r="E1146" t="str">
        <f t="shared" si="17"/>
        <v>DEZ</v>
      </c>
      <c r="F1146">
        <v>8</v>
      </c>
      <c r="G1146" s="87">
        <v>3.4843151485999999</v>
      </c>
    </row>
    <row r="1147" spans="1:7">
      <c r="A1147">
        <v>1149</v>
      </c>
      <c r="B1147" t="s">
        <v>480</v>
      </c>
      <c r="C1147">
        <v>2025</v>
      </c>
      <c r="D1147">
        <v>12</v>
      </c>
      <c r="E1147" t="str">
        <f t="shared" si="17"/>
        <v>DEZ</v>
      </c>
      <c r="F1147">
        <v>8</v>
      </c>
      <c r="G1147" s="87">
        <v>0.72136849219999999</v>
      </c>
    </row>
    <row r="1148" spans="1:7">
      <c r="A1148">
        <v>1150</v>
      </c>
      <c r="B1148" t="s">
        <v>480</v>
      </c>
      <c r="C1148">
        <v>2025</v>
      </c>
      <c r="D1148">
        <v>12</v>
      </c>
      <c r="E1148" t="str">
        <f t="shared" si="17"/>
        <v>DEZ</v>
      </c>
      <c r="F1148">
        <v>8</v>
      </c>
      <c r="G1148" s="87">
        <v>0.44252343560000001</v>
      </c>
    </row>
    <row r="1149" spans="1:7">
      <c r="A1149">
        <v>1151</v>
      </c>
      <c r="B1149" t="s">
        <v>480</v>
      </c>
      <c r="C1149">
        <v>2025</v>
      </c>
      <c r="D1149">
        <v>12</v>
      </c>
      <c r="E1149" t="str">
        <f t="shared" si="17"/>
        <v>DEZ</v>
      </c>
      <c r="F1149">
        <v>8</v>
      </c>
      <c r="G1149" s="87">
        <v>0.15296982440000001</v>
      </c>
    </row>
    <row r="1150" spans="1:7">
      <c r="A1150">
        <v>1152</v>
      </c>
      <c r="B1150" t="s">
        <v>480</v>
      </c>
      <c r="C1150">
        <v>2025</v>
      </c>
      <c r="D1150">
        <v>12</v>
      </c>
      <c r="E1150" t="str">
        <f t="shared" si="17"/>
        <v>DEZ</v>
      </c>
      <c r="F1150">
        <v>8</v>
      </c>
      <c r="G1150" s="87">
        <v>0.32469582250000001</v>
      </c>
    </row>
    <row r="1151" spans="1:7">
      <c r="A1151">
        <v>1153</v>
      </c>
      <c r="B1151" t="s">
        <v>480</v>
      </c>
      <c r="C1151">
        <v>2025</v>
      </c>
      <c r="D1151">
        <v>12</v>
      </c>
      <c r="E1151" t="str">
        <f t="shared" si="17"/>
        <v>DEZ</v>
      </c>
      <c r="F1151">
        <v>8</v>
      </c>
      <c r="G1151" s="87">
        <v>0.33478877940000001</v>
      </c>
    </row>
    <row r="1152" spans="1:7">
      <c r="A1152">
        <v>1154</v>
      </c>
      <c r="B1152" t="s">
        <v>480</v>
      </c>
      <c r="C1152">
        <v>2025</v>
      </c>
      <c r="D1152">
        <v>12</v>
      </c>
      <c r="E1152" t="str">
        <f t="shared" si="17"/>
        <v>DEZ</v>
      </c>
      <c r="F1152">
        <v>8</v>
      </c>
      <c r="G1152" s="87">
        <v>0.29178847190000001</v>
      </c>
    </row>
    <row r="1153" spans="1:7">
      <c r="A1153">
        <v>1155</v>
      </c>
      <c r="B1153" t="s">
        <v>480</v>
      </c>
      <c r="C1153">
        <v>2025</v>
      </c>
      <c r="D1153">
        <v>12</v>
      </c>
      <c r="E1153" t="str">
        <f t="shared" si="17"/>
        <v>DEZ</v>
      </c>
      <c r="F1153">
        <v>8</v>
      </c>
      <c r="G1153" s="87">
        <v>0.1227096156</v>
      </c>
    </row>
    <row r="1154" spans="1:7">
      <c r="A1154">
        <v>1156</v>
      </c>
      <c r="B1154" t="s">
        <v>1469</v>
      </c>
      <c r="C1154">
        <v>2025</v>
      </c>
      <c r="D1154">
        <v>12</v>
      </c>
      <c r="E1154" t="str">
        <f t="shared" si="17"/>
        <v>DEZ</v>
      </c>
      <c r="F1154">
        <v>9</v>
      </c>
      <c r="G1154" s="87">
        <v>0.6236230022</v>
      </c>
    </row>
    <row r="1155" spans="1:7">
      <c r="A1155">
        <v>1157</v>
      </c>
      <c r="B1155" t="s">
        <v>1471</v>
      </c>
      <c r="C1155">
        <v>2025</v>
      </c>
      <c r="D1155">
        <v>12</v>
      </c>
      <c r="E1155" t="str">
        <f t="shared" ref="E1155:E1218" si="18">UPPER(TEXT(DATE(2000, D1155, 1), "MMM"))</f>
        <v>DEZ</v>
      </c>
      <c r="F1155">
        <v>9</v>
      </c>
      <c r="G1155" s="87">
        <v>3.1676472458</v>
      </c>
    </row>
    <row r="1156" spans="1:7">
      <c r="A1156">
        <v>1158</v>
      </c>
      <c r="B1156" t="s">
        <v>1471</v>
      </c>
      <c r="C1156">
        <v>2025</v>
      </c>
      <c r="D1156">
        <v>12</v>
      </c>
      <c r="E1156" t="str">
        <f t="shared" si="18"/>
        <v>DEZ</v>
      </c>
      <c r="F1156">
        <v>9</v>
      </c>
      <c r="G1156" s="87">
        <v>9.4943166035999997</v>
      </c>
    </row>
    <row r="1157" spans="1:7">
      <c r="A1157">
        <v>1159</v>
      </c>
      <c r="B1157" t="s">
        <v>1470</v>
      </c>
      <c r="C1157">
        <v>2025</v>
      </c>
      <c r="D1157">
        <v>12</v>
      </c>
      <c r="E1157" t="str">
        <f t="shared" si="18"/>
        <v>DEZ</v>
      </c>
      <c r="F1157">
        <v>9</v>
      </c>
      <c r="G1157" s="87">
        <v>2.1931306831000001</v>
      </c>
    </row>
    <row r="1158" spans="1:7">
      <c r="A1158">
        <v>1160</v>
      </c>
      <c r="B1158" t="s">
        <v>480</v>
      </c>
      <c r="C1158">
        <v>2025</v>
      </c>
      <c r="D1158">
        <v>12</v>
      </c>
      <c r="E1158" t="str">
        <f t="shared" si="18"/>
        <v>DEZ</v>
      </c>
      <c r="F1158">
        <v>9</v>
      </c>
      <c r="G1158" s="87">
        <v>0.47076071609999998</v>
      </c>
    </row>
    <row r="1159" spans="1:7">
      <c r="A1159">
        <v>1161</v>
      </c>
      <c r="B1159" t="s">
        <v>1473</v>
      </c>
      <c r="C1159">
        <v>2025</v>
      </c>
      <c r="D1159">
        <v>12</v>
      </c>
      <c r="E1159" t="str">
        <f t="shared" si="18"/>
        <v>DEZ</v>
      </c>
      <c r="F1159">
        <v>9</v>
      </c>
      <c r="G1159" s="87">
        <v>20.6425096653</v>
      </c>
    </row>
    <row r="1160" spans="1:7">
      <c r="A1160">
        <v>1162</v>
      </c>
      <c r="B1160" t="s">
        <v>480</v>
      </c>
      <c r="C1160">
        <v>2025</v>
      </c>
      <c r="D1160">
        <v>12</v>
      </c>
      <c r="E1160" t="str">
        <f t="shared" si="18"/>
        <v>DEZ</v>
      </c>
      <c r="F1160">
        <v>9</v>
      </c>
      <c r="G1160" s="87">
        <v>0.20183330560000001</v>
      </c>
    </row>
    <row r="1161" spans="1:7">
      <c r="A1161">
        <v>1163</v>
      </c>
      <c r="B1161" t="s">
        <v>480</v>
      </c>
      <c r="C1161">
        <v>2025</v>
      </c>
      <c r="D1161">
        <v>12</v>
      </c>
      <c r="E1161" t="str">
        <f t="shared" si="18"/>
        <v>DEZ</v>
      </c>
      <c r="F1161">
        <v>9</v>
      </c>
      <c r="G1161" s="87">
        <v>0.1179011136</v>
      </c>
    </row>
    <row r="1162" spans="1:7">
      <c r="A1162">
        <v>1164</v>
      </c>
      <c r="B1162" t="s">
        <v>480</v>
      </c>
      <c r="C1162">
        <v>2025</v>
      </c>
      <c r="D1162">
        <v>12</v>
      </c>
      <c r="E1162" t="str">
        <f t="shared" si="18"/>
        <v>DEZ</v>
      </c>
      <c r="F1162">
        <v>9</v>
      </c>
      <c r="G1162" s="87">
        <v>1.1309656561000001</v>
      </c>
    </row>
    <row r="1163" spans="1:7">
      <c r="A1163">
        <v>1165</v>
      </c>
      <c r="B1163" t="s">
        <v>480</v>
      </c>
      <c r="C1163">
        <v>2025</v>
      </c>
      <c r="D1163">
        <v>12</v>
      </c>
      <c r="E1163" t="str">
        <f t="shared" si="18"/>
        <v>DEZ</v>
      </c>
      <c r="F1163">
        <v>9</v>
      </c>
      <c r="G1163" s="87">
        <v>0.81545006419999999</v>
      </c>
    </row>
    <row r="1164" spans="1:7">
      <c r="A1164">
        <v>1166</v>
      </c>
      <c r="B1164" t="s">
        <v>1473</v>
      </c>
      <c r="C1164">
        <v>2025</v>
      </c>
      <c r="D1164">
        <v>12</v>
      </c>
      <c r="E1164" t="str">
        <f t="shared" si="18"/>
        <v>DEZ</v>
      </c>
      <c r="F1164">
        <v>9</v>
      </c>
      <c r="G1164" s="87">
        <v>0.22981696809999999</v>
      </c>
    </row>
    <row r="1165" spans="1:7">
      <c r="A1165">
        <v>1167</v>
      </c>
      <c r="B1165" t="s">
        <v>480</v>
      </c>
      <c r="C1165">
        <v>2025</v>
      </c>
      <c r="D1165">
        <v>12</v>
      </c>
      <c r="E1165" t="str">
        <f t="shared" si="18"/>
        <v>DEZ</v>
      </c>
      <c r="F1165">
        <v>9</v>
      </c>
      <c r="G1165" s="87">
        <v>9.1494298599999996E-2</v>
      </c>
    </row>
    <row r="1166" spans="1:7">
      <c r="A1166">
        <v>1168</v>
      </c>
      <c r="B1166" t="s">
        <v>1471</v>
      </c>
      <c r="C1166">
        <v>2025</v>
      </c>
      <c r="D1166">
        <v>12</v>
      </c>
      <c r="E1166" t="str">
        <f t="shared" si="18"/>
        <v>DEZ</v>
      </c>
      <c r="F1166">
        <v>9</v>
      </c>
      <c r="G1166" s="87">
        <v>1.7812327044</v>
      </c>
    </row>
    <row r="1167" spans="1:7">
      <c r="A1167">
        <v>1169</v>
      </c>
      <c r="B1167" t="s">
        <v>1469</v>
      </c>
      <c r="C1167">
        <v>2025</v>
      </c>
      <c r="D1167">
        <v>12</v>
      </c>
      <c r="E1167" t="str">
        <f t="shared" si="18"/>
        <v>DEZ</v>
      </c>
      <c r="F1167">
        <v>10</v>
      </c>
      <c r="G1167" s="87">
        <v>6.4317225468999997</v>
      </c>
    </row>
    <row r="1168" spans="1:7">
      <c r="A1168">
        <v>1170</v>
      </c>
      <c r="B1168" t="s">
        <v>1471</v>
      </c>
      <c r="C1168">
        <v>2025</v>
      </c>
      <c r="D1168">
        <v>12</v>
      </c>
      <c r="E1168" t="str">
        <f t="shared" si="18"/>
        <v>DEZ</v>
      </c>
      <c r="F1168">
        <v>10</v>
      </c>
      <c r="G1168" s="87">
        <v>3.7500401338999998</v>
      </c>
    </row>
    <row r="1169" spans="1:7">
      <c r="A1169">
        <v>1171</v>
      </c>
      <c r="B1169" t="s">
        <v>1473</v>
      </c>
      <c r="C1169">
        <v>2025</v>
      </c>
      <c r="D1169">
        <v>12</v>
      </c>
      <c r="E1169" t="str">
        <f t="shared" si="18"/>
        <v>DEZ</v>
      </c>
      <c r="F1169">
        <v>10</v>
      </c>
    </row>
    <row r="1170" spans="1:7">
      <c r="A1170">
        <v>1172</v>
      </c>
      <c r="B1170" t="s">
        <v>1471</v>
      </c>
      <c r="C1170">
        <v>2025</v>
      </c>
      <c r="D1170">
        <v>12</v>
      </c>
      <c r="E1170" t="str">
        <f t="shared" si="18"/>
        <v>DEZ</v>
      </c>
      <c r="F1170">
        <v>10</v>
      </c>
      <c r="G1170" s="87">
        <v>4.3911247050000002</v>
      </c>
    </row>
    <row r="1171" spans="1:7">
      <c r="A1171">
        <v>1173</v>
      </c>
      <c r="B1171" t="s">
        <v>1467</v>
      </c>
      <c r="C1171">
        <v>2025</v>
      </c>
      <c r="D1171">
        <v>12</v>
      </c>
      <c r="E1171" t="str">
        <f t="shared" si="18"/>
        <v>DEZ</v>
      </c>
      <c r="F1171">
        <v>10</v>
      </c>
      <c r="G1171" s="87">
        <v>2.3884972968999998</v>
      </c>
    </row>
    <row r="1172" spans="1:7">
      <c r="A1172">
        <v>1174</v>
      </c>
      <c r="B1172" t="s">
        <v>1469</v>
      </c>
      <c r="C1172">
        <v>2025</v>
      </c>
      <c r="D1172">
        <v>12</v>
      </c>
      <c r="E1172" t="str">
        <f t="shared" si="18"/>
        <v>DEZ</v>
      </c>
      <c r="F1172">
        <v>11</v>
      </c>
      <c r="G1172" s="87">
        <v>10.004074191100001</v>
      </c>
    </row>
    <row r="1173" spans="1:7">
      <c r="A1173">
        <v>1175</v>
      </c>
      <c r="B1173" t="s">
        <v>1471</v>
      </c>
      <c r="C1173">
        <v>2025</v>
      </c>
      <c r="D1173">
        <v>12</v>
      </c>
      <c r="E1173" t="str">
        <f t="shared" si="18"/>
        <v>DEZ</v>
      </c>
      <c r="F1173">
        <v>11</v>
      </c>
      <c r="G1173" s="87">
        <v>0.35833450140000001</v>
      </c>
    </row>
    <row r="1174" spans="1:7">
      <c r="A1174">
        <v>1176</v>
      </c>
      <c r="B1174" t="s">
        <v>1471</v>
      </c>
      <c r="C1174">
        <v>2025</v>
      </c>
      <c r="D1174">
        <v>12</v>
      </c>
      <c r="E1174" t="str">
        <f t="shared" si="18"/>
        <v>DEZ</v>
      </c>
      <c r="F1174">
        <v>11</v>
      </c>
      <c r="G1174" s="87">
        <v>3.3753903755999999</v>
      </c>
    </row>
    <row r="1175" spans="1:7">
      <c r="A1175">
        <v>1177</v>
      </c>
      <c r="B1175" t="s">
        <v>1471</v>
      </c>
      <c r="C1175">
        <v>2025</v>
      </c>
      <c r="D1175">
        <v>12</v>
      </c>
      <c r="E1175" t="str">
        <f t="shared" si="18"/>
        <v>DEZ</v>
      </c>
      <c r="F1175">
        <v>11</v>
      </c>
      <c r="G1175" s="87">
        <v>1.0237877386000001</v>
      </c>
    </row>
    <row r="1176" spans="1:7">
      <c r="A1176">
        <v>1178</v>
      </c>
      <c r="B1176" t="s">
        <v>1467</v>
      </c>
      <c r="C1176">
        <v>2025</v>
      </c>
      <c r="D1176">
        <v>12</v>
      </c>
      <c r="E1176" t="str">
        <f t="shared" si="18"/>
        <v>DEZ</v>
      </c>
      <c r="F1176">
        <v>11</v>
      </c>
      <c r="G1176" s="87">
        <v>2.9369303786000001</v>
      </c>
    </row>
    <row r="1177" spans="1:7">
      <c r="A1177">
        <v>1179</v>
      </c>
      <c r="B1177" t="s">
        <v>1471</v>
      </c>
      <c r="C1177">
        <v>2025</v>
      </c>
      <c r="D1177">
        <v>12</v>
      </c>
      <c r="E1177" t="str">
        <f t="shared" si="18"/>
        <v>DEZ</v>
      </c>
      <c r="F1177">
        <v>11</v>
      </c>
      <c r="G1177" s="87">
        <v>4.2051560246999999</v>
      </c>
    </row>
    <row r="1178" spans="1:7">
      <c r="A1178">
        <v>1180</v>
      </c>
      <c r="B1178" t="s">
        <v>1471</v>
      </c>
      <c r="C1178">
        <v>2025</v>
      </c>
      <c r="D1178">
        <v>12</v>
      </c>
      <c r="E1178" t="str">
        <f t="shared" si="18"/>
        <v>DEZ</v>
      </c>
      <c r="F1178">
        <v>11</v>
      </c>
      <c r="G1178" s="87">
        <v>3.7729132914000001</v>
      </c>
    </row>
    <row r="1179" spans="1:7">
      <c r="A1179">
        <v>1181</v>
      </c>
      <c r="B1179" t="s">
        <v>1469</v>
      </c>
      <c r="C1179">
        <v>2025</v>
      </c>
      <c r="D1179">
        <v>12</v>
      </c>
      <c r="E1179" t="str">
        <f t="shared" si="18"/>
        <v>DEZ</v>
      </c>
      <c r="F1179">
        <v>11</v>
      </c>
      <c r="G1179" s="87">
        <v>1.6712749282999999</v>
      </c>
    </row>
    <row r="1180" spans="1:7">
      <c r="A1180">
        <v>1182</v>
      </c>
      <c r="B1180" t="s">
        <v>1471</v>
      </c>
      <c r="C1180">
        <v>2025</v>
      </c>
      <c r="D1180">
        <v>12</v>
      </c>
      <c r="E1180" t="str">
        <f t="shared" si="18"/>
        <v>DEZ</v>
      </c>
      <c r="F1180">
        <v>11</v>
      </c>
      <c r="G1180" s="87">
        <v>1.1761566681</v>
      </c>
    </row>
    <row r="1181" spans="1:7">
      <c r="A1181">
        <v>1183</v>
      </c>
      <c r="B1181" t="s">
        <v>480</v>
      </c>
      <c r="C1181">
        <v>2025</v>
      </c>
      <c r="D1181">
        <v>12</v>
      </c>
      <c r="E1181" t="str">
        <f t="shared" si="18"/>
        <v>DEZ</v>
      </c>
      <c r="F1181">
        <v>11</v>
      </c>
      <c r="G1181" s="87">
        <v>0.28950299439999999</v>
      </c>
    </row>
    <row r="1182" spans="1:7">
      <c r="A1182">
        <v>1184</v>
      </c>
      <c r="B1182" t="s">
        <v>1469</v>
      </c>
      <c r="C1182">
        <v>2025</v>
      </c>
      <c r="D1182">
        <v>12</v>
      </c>
      <c r="E1182" t="str">
        <f t="shared" si="18"/>
        <v>DEZ</v>
      </c>
      <c r="F1182">
        <v>12</v>
      </c>
      <c r="G1182" s="87">
        <v>9.9995296558</v>
      </c>
    </row>
    <row r="1183" spans="1:7">
      <c r="A1183">
        <v>1185</v>
      </c>
      <c r="B1183" t="s">
        <v>480</v>
      </c>
      <c r="C1183">
        <v>2025</v>
      </c>
      <c r="D1183">
        <v>12</v>
      </c>
      <c r="E1183" t="str">
        <f t="shared" si="18"/>
        <v>DEZ</v>
      </c>
      <c r="F1183">
        <v>12</v>
      </c>
      <c r="G1183" s="87">
        <v>2.3100506857999998</v>
      </c>
    </row>
    <row r="1184" spans="1:7">
      <c r="A1184">
        <v>1186</v>
      </c>
      <c r="B1184" t="s">
        <v>1471</v>
      </c>
      <c r="C1184">
        <v>2025</v>
      </c>
      <c r="D1184">
        <v>12</v>
      </c>
      <c r="E1184" t="str">
        <f t="shared" si="18"/>
        <v>DEZ</v>
      </c>
      <c r="F1184">
        <v>12</v>
      </c>
      <c r="G1184" s="87">
        <v>9.3171162649999992</v>
      </c>
    </row>
    <row r="1185" spans="1:7">
      <c r="A1185">
        <v>1187</v>
      </c>
      <c r="B1185" t="s">
        <v>1471</v>
      </c>
      <c r="C1185">
        <v>2025</v>
      </c>
      <c r="D1185">
        <v>12</v>
      </c>
      <c r="E1185" t="str">
        <f t="shared" si="18"/>
        <v>DEZ</v>
      </c>
      <c r="F1185">
        <v>12</v>
      </c>
      <c r="G1185" s="87">
        <v>1.4069620300000001</v>
      </c>
    </row>
    <row r="1186" spans="1:7">
      <c r="A1186">
        <v>1188</v>
      </c>
      <c r="B1186" t="s">
        <v>1467</v>
      </c>
      <c r="C1186">
        <v>2025</v>
      </c>
      <c r="D1186">
        <v>12</v>
      </c>
      <c r="E1186" t="str">
        <f t="shared" si="18"/>
        <v>DEZ</v>
      </c>
      <c r="F1186">
        <v>12</v>
      </c>
      <c r="G1186" s="87">
        <v>4.7259572153000002</v>
      </c>
    </row>
    <row r="1187" spans="1:7">
      <c r="A1187">
        <v>1189</v>
      </c>
      <c r="B1187" t="s">
        <v>1471</v>
      </c>
      <c r="C1187">
        <v>2025</v>
      </c>
      <c r="D1187">
        <v>12</v>
      </c>
      <c r="E1187" t="str">
        <f t="shared" si="18"/>
        <v>DEZ</v>
      </c>
      <c r="F1187">
        <v>12</v>
      </c>
      <c r="G1187" s="87">
        <v>1.6872022663999999</v>
      </c>
    </row>
    <row r="1188" spans="1:7">
      <c r="A1188">
        <v>1190</v>
      </c>
      <c r="B1188" t="s">
        <v>1474</v>
      </c>
      <c r="C1188">
        <v>2025</v>
      </c>
      <c r="D1188">
        <v>12</v>
      </c>
      <c r="E1188" t="str">
        <f t="shared" si="18"/>
        <v>DEZ</v>
      </c>
      <c r="F1188">
        <v>12</v>
      </c>
      <c r="G1188" s="87">
        <v>0.90082732939999999</v>
      </c>
    </row>
    <row r="1189" spans="1:7">
      <c r="A1189">
        <v>1191</v>
      </c>
      <c r="B1189" t="s">
        <v>1471</v>
      </c>
      <c r="C1189">
        <v>2025</v>
      </c>
      <c r="D1189">
        <v>12</v>
      </c>
      <c r="E1189" t="str">
        <f t="shared" si="18"/>
        <v>DEZ</v>
      </c>
      <c r="F1189">
        <v>12</v>
      </c>
      <c r="G1189" s="87">
        <v>1.948379525</v>
      </c>
    </row>
    <row r="1190" spans="1:7">
      <c r="A1190">
        <v>1192</v>
      </c>
      <c r="B1190" t="s">
        <v>1471</v>
      </c>
      <c r="C1190">
        <v>2025</v>
      </c>
      <c r="D1190">
        <v>12</v>
      </c>
      <c r="E1190" t="str">
        <f t="shared" si="18"/>
        <v>DEZ</v>
      </c>
      <c r="F1190">
        <v>15</v>
      </c>
      <c r="G1190" s="87">
        <v>3.5480022196999998</v>
      </c>
    </row>
    <row r="1191" spans="1:7">
      <c r="A1191">
        <v>1193</v>
      </c>
      <c r="B1191" t="s">
        <v>1469</v>
      </c>
      <c r="C1191">
        <v>2025</v>
      </c>
      <c r="D1191">
        <v>12</v>
      </c>
      <c r="E1191" t="str">
        <f t="shared" si="18"/>
        <v>DEZ</v>
      </c>
      <c r="F1191">
        <v>15</v>
      </c>
      <c r="G1191" s="87">
        <v>1.9355208067</v>
      </c>
    </row>
    <row r="1192" spans="1:7">
      <c r="A1192">
        <v>1194</v>
      </c>
      <c r="B1192" t="s">
        <v>1467</v>
      </c>
      <c r="C1192">
        <v>2025</v>
      </c>
      <c r="D1192">
        <v>12</v>
      </c>
      <c r="E1192" t="str">
        <f t="shared" si="18"/>
        <v>DEZ</v>
      </c>
      <c r="F1192">
        <v>15</v>
      </c>
      <c r="G1192" s="87">
        <v>2.1008187972000001</v>
      </c>
    </row>
    <row r="1193" spans="1:7">
      <c r="A1193">
        <v>1195</v>
      </c>
      <c r="B1193" t="s">
        <v>1471</v>
      </c>
      <c r="C1193">
        <v>2025</v>
      </c>
      <c r="D1193">
        <v>12</v>
      </c>
      <c r="E1193" t="str">
        <f t="shared" si="18"/>
        <v>DEZ</v>
      </c>
      <c r="F1193">
        <v>15</v>
      </c>
      <c r="G1193" s="87">
        <v>8.2763954003000002</v>
      </c>
    </row>
    <row r="1194" spans="1:7">
      <c r="A1194">
        <v>1196</v>
      </c>
      <c r="B1194" t="s">
        <v>1466</v>
      </c>
      <c r="C1194">
        <v>2025</v>
      </c>
      <c r="D1194">
        <v>12</v>
      </c>
      <c r="E1194" t="str">
        <f t="shared" si="18"/>
        <v>DEZ</v>
      </c>
      <c r="F1194">
        <v>15</v>
      </c>
      <c r="G1194" s="87">
        <v>3.9522598810999998</v>
      </c>
    </row>
    <row r="1195" spans="1:7">
      <c r="A1195">
        <v>1197</v>
      </c>
      <c r="B1195" t="s">
        <v>1469</v>
      </c>
      <c r="C1195">
        <v>2025</v>
      </c>
      <c r="D1195">
        <v>12</v>
      </c>
      <c r="E1195" t="str">
        <f t="shared" si="18"/>
        <v>DEZ</v>
      </c>
      <c r="F1195">
        <v>15</v>
      </c>
      <c r="G1195" s="87">
        <v>3.7745329993999999</v>
      </c>
    </row>
    <row r="1196" spans="1:7">
      <c r="A1196">
        <v>1198</v>
      </c>
      <c r="B1196" t="s">
        <v>1467</v>
      </c>
      <c r="C1196">
        <v>2025</v>
      </c>
      <c r="D1196">
        <v>12</v>
      </c>
      <c r="E1196" t="str">
        <f t="shared" si="18"/>
        <v>DEZ</v>
      </c>
      <c r="F1196">
        <v>15</v>
      </c>
      <c r="G1196" s="87">
        <v>0.85616226419999997</v>
      </c>
    </row>
    <row r="1197" spans="1:7">
      <c r="A1197">
        <v>1199</v>
      </c>
      <c r="B1197" t="s">
        <v>1467</v>
      </c>
      <c r="C1197">
        <v>2025</v>
      </c>
      <c r="D1197">
        <v>12</v>
      </c>
      <c r="E1197" t="str">
        <f t="shared" si="18"/>
        <v>DEZ</v>
      </c>
      <c r="F1197">
        <v>15</v>
      </c>
      <c r="G1197" s="87">
        <v>3.9580054768999999</v>
      </c>
    </row>
    <row r="1198" spans="1:7">
      <c r="A1198">
        <v>1200</v>
      </c>
      <c r="B1198" t="s">
        <v>1471</v>
      </c>
      <c r="C1198">
        <v>2025</v>
      </c>
      <c r="D1198">
        <v>12</v>
      </c>
      <c r="E1198" t="str">
        <f t="shared" si="18"/>
        <v>DEZ</v>
      </c>
      <c r="F1198">
        <v>15</v>
      </c>
      <c r="G1198" s="87">
        <v>4.2908579624999996</v>
      </c>
    </row>
    <row r="1199" spans="1:7">
      <c r="A1199">
        <v>1201</v>
      </c>
      <c r="B1199" t="s">
        <v>1469</v>
      </c>
      <c r="C1199">
        <v>2025</v>
      </c>
      <c r="D1199">
        <v>12</v>
      </c>
      <c r="E1199" t="str">
        <f t="shared" si="18"/>
        <v>DEZ</v>
      </c>
      <c r="F1199">
        <v>15</v>
      </c>
      <c r="G1199" s="87">
        <v>3.5633905335999998</v>
      </c>
    </row>
    <row r="1200" spans="1:7">
      <c r="A1200">
        <v>1202</v>
      </c>
      <c r="B1200" t="s">
        <v>1469</v>
      </c>
      <c r="C1200">
        <v>2025</v>
      </c>
      <c r="D1200">
        <v>12</v>
      </c>
      <c r="E1200" t="str">
        <f t="shared" si="18"/>
        <v>DEZ</v>
      </c>
      <c r="F1200">
        <v>15</v>
      </c>
      <c r="G1200" s="87">
        <v>2.5634805556</v>
      </c>
    </row>
    <row r="1201" spans="1:7">
      <c r="A1201">
        <v>1203</v>
      </c>
      <c r="B1201" t="s">
        <v>1468</v>
      </c>
      <c r="C1201">
        <v>2025</v>
      </c>
      <c r="D1201">
        <v>12</v>
      </c>
      <c r="E1201" t="str">
        <f t="shared" si="18"/>
        <v>DEZ</v>
      </c>
      <c r="F1201">
        <v>15</v>
      </c>
      <c r="G1201" s="87">
        <v>14.4089253883</v>
      </c>
    </row>
    <row r="1202" spans="1:7">
      <c r="A1202">
        <v>1204</v>
      </c>
      <c r="B1202" t="s">
        <v>1469</v>
      </c>
      <c r="C1202">
        <v>2025</v>
      </c>
      <c r="D1202">
        <v>12</v>
      </c>
      <c r="E1202" t="str">
        <f t="shared" si="18"/>
        <v>DEZ</v>
      </c>
      <c r="F1202">
        <v>16</v>
      </c>
      <c r="G1202" s="87">
        <v>9.8472885038999998</v>
      </c>
    </row>
    <row r="1203" spans="1:7">
      <c r="A1203">
        <v>1205</v>
      </c>
      <c r="B1203" t="s">
        <v>1471</v>
      </c>
      <c r="C1203">
        <v>2025</v>
      </c>
      <c r="D1203">
        <v>12</v>
      </c>
      <c r="E1203" t="str">
        <f t="shared" si="18"/>
        <v>DEZ</v>
      </c>
      <c r="F1203">
        <v>16</v>
      </c>
      <c r="G1203" s="87">
        <v>3.3688324231000002</v>
      </c>
    </row>
    <row r="1204" spans="1:7">
      <c r="A1204">
        <v>1206</v>
      </c>
      <c r="B1204" t="s">
        <v>1466</v>
      </c>
      <c r="C1204">
        <v>2025</v>
      </c>
      <c r="D1204">
        <v>12</v>
      </c>
      <c r="E1204" t="str">
        <f t="shared" si="18"/>
        <v>DEZ</v>
      </c>
      <c r="F1204">
        <v>16</v>
      </c>
      <c r="G1204" s="87">
        <v>23.5240463586</v>
      </c>
    </row>
    <row r="1205" spans="1:7">
      <c r="A1205">
        <v>1207</v>
      </c>
      <c r="B1205" t="s">
        <v>480</v>
      </c>
      <c r="C1205">
        <v>2025</v>
      </c>
      <c r="D1205">
        <v>12</v>
      </c>
      <c r="E1205" t="str">
        <f t="shared" si="18"/>
        <v>DEZ</v>
      </c>
      <c r="F1205">
        <v>16</v>
      </c>
      <c r="G1205" s="87">
        <v>0.27447212139999999</v>
      </c>
    </row>
    <row r="1206" spans="1:7">
      <c r="A1206">
        <v>1208</v>
      </c>
      <c r="B1206" t="s">
        <v>480</v>
      </c>
      <c r="C1206">
        <v>2025</v>
      </c>
      <c r="D1206">
        <v>12</v>
      </c>
      <c r="E1206" t="str">
        <f t="shared" si="18"/>
        <v>DEZ</v>
      </c>
      <c r="F1206">
        <v>16</v>
      </c>
      <c r="G1206" s="87">
        <v>0.72615764969999996</v>
      </c>
    </row>
    <row r="1207" spans="1:7">
      <c r="A1207">
        <v>1209</v>
      </c>
      <c r="B1207" t="s">
        <v>480</v>
      </c>
      <c r="C1207">
        <v>2025</v>
      </c>
      <c r="D1207">
        <v>12</v>
      </c>
      <c r="E1207" t="str">
        <f t="shared" si="18"/>
        <v>DEZ</v>
      </c>
      <c r="F1207">
        <v>16</v>
      </c>
      <c r="G1207" s="87">
        <v>0.21514436470000001</v>
      </c>
    </row>
    <row r="1208" spans="1:7">
      <c r="A1208">
        <v>1210</v>
      </c>
      <c r="B1208" t="s">
        <v>480</v>
      </c>
      <c r="C1208">
        <v>2025</v>
      </c>
      <c r="D1208">
        <v>12</v>
      </c>
      <c r="E1208" t="str">
        <f t="shared" si="18"/>
        <v>DEZ</v>
      </c>
      <c r="F1208">
        <v>16</v>
      </c>
      <c r="G1208" s="87">
        <v>0.28611518419999998</v>
      </c>
    </row>
    <row r="1209" spans="1:7">
      <c r="A1209">
        <v>1211</v>
      </c>
      <c r="B1209" t="s">
        <v>1471</v>
      </c>
      <c r="C1209">
        <v>2025</v>
      </c>
      <c r="D1209">
        <v>12</v>
      </c>
      <c r="E1209" t="str">
        <f t="shared" si="18"/>
        <v>DEZ</v>
      </c>
      <c r="F1209">
        <v>16</v>
      </c>
      <c r="G1209" s="87">
        <v>3.0782709692000001</v>
      </c>
    </row>
    <row r="1210" spans="1:7">
      <c r="A1210">
        <v>1212</v>
      </c>
      <c r="B1210" t="s">
        <v>1467</v>
      </c>
      <c r="C1210">
        <v>2025</v>
      </c>
      <c r="D1210">
        <v>12</v>
      </c>
      <c r="E1210" t="str">
        <f t="shared" si="18"/>
        <v>DEZ</v>
      </c>
      <c r="F1210">
        <v>17</v>
      </c>
      <c r="G1210" s="87">
        <v>3.8255814447000001</v>
      </c>
    </row>
    <row r="1211" spans="1:7">
      <c r="A1211">
        <v>1213</v>
      </c>
      <c r="B1211" t="s">
        <v>1471</v>
      </c>
      <c r="C1211">
        <v>2025</v>
      </c>
      <c r="D1211">
        <v>12</v>
      </c>
      <c r="E1211" t="str">
        <f t="shared" si="18"/>
        <v>DEZ</v>
      </c>
      <c r="F1211">
        <v>17</v>
      </c>
      <c r="G1211" s="87">
        <v>8.1220872499999999E-2</v>
      </c>
    </row>
    <row r="1212" spans="1:7">
      <c r="A1212">
        <v>1214</v>
      </c>
      <c r="B1212" t="s">
        <v>1471</v>
      </c>
      <c r="C1212">
        <v>2025</v>
      </c>
      <c r="D1212">
        <v>12</v>
      </c>
      <c r="E1212" t="str">
        <f t="shared" si="18"/>
        <v>DEZ</v>
      </c>
      <c r="F1212">
        <v>17</v>
      </c>
      <c r="G1212" s="87">
        <v>0.49338614559999999</v>
      </c>
    </row>
    <row r="1213" spans="1:7">
      <c r="A1213">
        <v>1215</v>
      </c>
      <c r="B1213" t="s">
        <v>480</v>
      </c>
      <c r="C1213">
        <v>2025</v>
      </c>
      <c r="D1213">
        <v>12</v>
      </c>
      <c r="E1213" t="str">
        <f t="shared" si="18"/>
        <v>DEZ</v>
      </c>
      <c r="F1213">
        <v>17</v>
      </c>
      <c r="G1213" s="87">
        <v>3.1105306774999999</v>
      </c>
    </row>
    <row r="1214" spans="1:7">
      <c r="A1214">
        <v>1216</v>
      </c>
      <c r="B1214" t="s">
        <v>1469</v>
      </c>
      <c r="C1214">
        <v>2025</v>
      </c>
      <c r="D1214">
        <v>12</v>
      </c>
      <c r="E1214" t="str">
        <f t="shared" si="18"/>
        <v>DEZ</v>
      </c>
      <c r="F1214">
        <v>17</v>
      </c>
      <c r="G1214" s="87">
        <v>3.4665123833</v>
      </c>
    </row>
    <row r="1215" spans="1:7">
      <c r="A1215">
        <v>1217</v>
      </c>
      <c r="B1215" t="s">
        <v>480</v>
      </c>
      <c r="C1215">
        <v>2025</v>
      </c>
      <c r="D1215">
        <v>12</v>
      </c>
      <c r="E1215" t="str">
        <f t="shared" si="18"/>
        <v>DEZ</v>
      </c>
      <c r="F1215">
        <v>17</v>
      </c>
      <c r="G1215" s="87">
        <v>3.4315804006000001</v>
      </c>
    </row>
    <row r="1216" spans="1:7">
      <c r="A1216">
        <v>1218</v>
      </c>
      <c r="B1216" t="s">
        <v>1469</v>
      </c>
      <c r="C1216">
        <v>2025</v>
      </c>
      <c r="D1216">
        <v>12</v>
      </c>
      <c r="E1216" t="str">
        <f t="shared" si="18"/>
        <v>DEZ</v>
      </c>
      <c r="F1216">
        <v>17</v>
      </c>
      <c r="G1216" s="87">
        <v>3.1137028366999999</v>
      </c>
    </row>
    <row r="1217" spans="1:7">
      <c r="A1217">
        <v>1219</v>
      </c>
      <c r="B1217" t="s">
        <v>1471</v>
      </c>
      <c r="C1217">
        <v>2025</v>
      </c>
      <c r="D1217">
        <v>12</v>
      </c>
      <c r="E1217" t="str">
        <f t="shared" si="18"/>
        <v>DEZ</v>
      </c>
      <c r="F1217">
        <v>17</v>
      </c>
      <c r="G1217" s="87">
        <v>7.6218735600000004E-2</v>
      </c>
    </row>
    <row r="1218" spans="1:7">
      <c r="A1218">
        <v>1220</v>
      </c>
      <c r="B1218" t="s">
        <v>1471</v>
      </c>
      <c r="C1218">
        <v>2025</v>
      </c>
      <c r="D1218">
        <v>12</v>
      </c>
      <c r="E1218" t="str">
        <f t="shared" si="18"/>
        <v>DEZ</v>
      </c>
      <c r="F1218">
        <v>17</v>
      </c>
      <c r="G1218" s="87">
        <v>0.75875037359999997</v>
      </c>
    </row>
    <row r="1219" spans="1:7">
      <c r="A1219">
        <v>1221</v>
      </c>
      <c r="B1219" t="s">
        <v>480</v>
      </c>
      <c r="C1219">
        <v>2025</v>
      </c>
      <c r="D1219">
        <v>12</v>
      </c>
      <c r="E1219" t="str">
        <f t="shared" ref="E1219:E1282" si="19">UPPER(TEXT(DATE(2000, D1219, 1), "MMM"))</f>
        <v>DEZ</v>
      </c>
      <c r="F1219">
        <v>18</v>
      </c>
      <c r="G1219" s="87">
        <v>0.62764502310000003</v>
      </c>
    </row>
    <row r="1220" spans="1:7">
      <c r="A1220">
        <v>1222</v>
      </c>
      <c r="B1220" t="s">
        <v>1469</v>
      </c>
      <c r="C1220">
        <v>2025</v>
      </c>
      <c r="D1220">
        <v>12</v>
      </c>
      <c r="E1220" t="str">
        <f t="shared" si="19"/>
        <v>DEZ</v>
      </c>
      <c r="F1220">
        <v>18</v>
      </c>
      <c r="G1220" s="87">
        <v>4.3452991900000001E-2</v>
      </c>
    </row>
    <row r="1221" spans="1:7">
      <c r="A1221">
        <v>1223</v>
      </c>
      <c r="B1221" t="s">
        <v>1468</v>
      </c>
      <c r="C1221">
        <v>2025</v>
      </c>
      <c r="D1221">
        <v>12</v>
      </c>
      <c r="E1221" t="str">
        <f t="shared" si="19"/>
        <v>DEZ</v>
      </c>
      <c r="F1221">
        <v>18</v>
      </c>
      <c r="G1221" s="87">
        <v>0.72286363499999995</v>
      </c>
    </row>
    <row r="1222" spans="1:7">
      <c r="A1222">
        <v>1224</v>
      </c>
      <c r="B1222" t="s">
        <v>480</v>
      </c>
      <c r="C1222">
        <v>2025</v>
      </c>
      <c r="D1222">
        <v>12</v>
      </c>
      <c r="E1222" t="str">
        <f t="shared" si="19"/>
        <v>DEZ</v>
      </c>
      <c r="F1222">
        <v>18</v>
      </c>
      <c r="G1222" s="87">
        <v>1.2352900124999999</v>
      </c>
    </row>
    <row r="1223" spans="1:7">
      <c r="A1223">
        <v>1225</v>
      </c>
      <c r="B1223" t="s">
        <v>1469</v>
      </c>
      <c r="C1223">
        <v>2025</v>
      </c>
      <c r="D1223">
        <v>12</v>
      </c>
      <c r="E1223" t="str">
        <f t="shared" si="19"/>
        <v>DEZ</v>
      </c>
      <c r="F1223">
        <v>18</v>
      </c>
      <c r="G1223" s="87">
        <v>9.1818961128000005</v>
      </c>
    </row>
    <row r="1224" spans="1:7">
      <c r="A1224">
        <v>1226</v>
      </c>
      <c r="B1224" t="s">
        <v>1469</v>
      </c>
      <c r="C1224">
        <v>2025</v>
      </c>
      <c r="D1224">
        <v>12</v>
      </c>
      <c r="E1224" t="str">
        <f t="shared" si="19"/>
        <v>DEZ</v>
      </c>
      <c r="F1224">
        <v>18</v>
      </c>
      <c r="G1224" s="87">
        <v>8.9139128741999993</v>
      </c>
    </row>
    <row r="1225" spans="1:7">
      <c r="A1225">
        <v>1227</v>
      </c>
      <c r="B1225" t="s">
        <v>480</v>
      </c>
      <c r="C1225">
        <v>2025</v>
      </c>
      <c r="D1225">
        <v>12</v>
      </c>
      <c r="E1225" t="str">
        <f t="shared" si="19"/>
        <v>DEZ</v>
      </c>
      <c r="F1225">
        <v>18</v>
      </c>
      <c r="G1225" s="87">
        <v>0.42976344389999999</v>
      </c>
    </row>
    <row r="1226" spans="1:7">
      <c r="A1226">
        <v>1228</v>
      </c>
      <c r="B1226" t="s">
        <v>480</v>
      </c>
      <c r="C1226">
        <v>2025</v>
      </c>
      <c r="D1226">
        <v>12</v>
      </c>
      <c r="E1226" t="str">
        <f t="shared" si="19"/>
        <v>DEZ</v>
      </c>
      <c r="F1226">
        <v>18</v>
      </c>
      <c r="G1226" s="87">
        <v>0.15951959330000001</v>
      </c>
    </row>
    <row r="1227" spans="1:7">
      <c r="A1227">
        <v>1229</v>
      </c>
      <c r="B1227" t="s">
        <v>1471</v>
      </c>
      <c r="C1227">
        <v>2025</v>
      </c>
      <c r="D1227">
        <v>12</v>
      </c>
      <c r="E1227" t="str">
        <f t="shared" si="19"/>
        <v>DEZ</v>
      </c>
      <c r="F1227">
        <v>18</v>
      </c>
      <c r="G1227" s="87">
        <v>1.094522515</v>
      </c>
    </row>
    <row r="1228" spans="1:7">
      <c r="A1228">
        <v>1230</v>
      </c>
      <c r="B1228" t="s">
        <v>1471</v>
      </c>
      <c r="C1228">
        <v>2025</v>
      </c>
      <c r="D1228">
        <v>12</v>
      </c>
      <c r="E1228" t="str">
        <f t="shared" si="19"/>
        <v>DEZ</v>
      </c>
      <c r="F1228">
        <v>18</v>
      </c>
      <c r="G1228" s="87">
        <v>4.6569957061</v>
      </c>
    </row>
    <row r="1229" spans="1:7">
      <c r="A1229">
        <v>1231</v>
      </c>
      <c r="B1229" t="s">
        <v>1471</v>
      </c>
      <c r="C1229">
        <v>2025</v>
      </c>
      <c r="D1229">
        <v>12</v>
      </c>
      <c r="E1229" t="str">
        <f t="shared" si="19"/>
        <v>DEZ</v>
      </c>
      <c r="F1229">
        <v>18</v>
      </c>
      <c r="G1229" s="87">
        <v>0.52445875470000003</v>
      </c>
    </row>
    <row r="1230" spans="1:7">
      <c r="A1230">
        <v>1232</v>
      </c>
      <c r="B1230" t="s">
        <v>480</v>
      </c>
      <c r="C1230">
        <v>2025</v>
      </c>
      <c r="D1230">
        <v>12</v>
      </c>
      <c r="E1230" t="str">
        <f t="shared" si="19"/>
        <v>DEZ</v>
      </c>
      <c r="F1230">
        <v>18</v>
      </c>
      <c r="G1230" s="87">
        <v>3.8934689050000002</v>
      </c>
    </row>
    <row r="1231" spans="1:7">
      <c r="A1231">
        <v>1233</v>
      </c>
      <c r="B1231" t="s">
        <v>1469</v>
      </c>
      <c r="C1231">
        <v>2025</v>
      </c>
      <c r="D1231">
        <v>12</v>
      </c>
      <c r="E1231" t="str">
        <f t="shared" si="19"/>
        <v>DEZ</v>
      </c>
      <c r="F1231">
        <v>19</v>
      </c>
      <c r="G1231" s="87">
        <v>5.6144475652999999</v>
      </c>
    </row>
    <row r="1232" spans="1:7">
      <c r="A1232">
        <v>1234</v>
      </c>
      <c r="B1232" t="s">
        <v>480</v>
      </c>
      <c r="C1232">
        <v>2025</v>
      </c>
      <c r="D1232">
        <v>12</v>
      </c>
      <c r="E1232" t="str">
        <f t="shared" si="19"/>
        <v>DEZ</v>
      </c>
      <c r="F1232">
        <v>19</v>
      </c>
      <c r="G1232" s="87">
        <v>9.9115741556000003</v>
      </c>
    </row>
    <row r="1233" spans="1:7">
      <c r="A1233">
        <v>1235</v>
      </c>
      <c r="B1233" t="s">
        <v>480</v>
      </c>
      <c r="C1233">
        <v>2025</v>
      </c>
      <c r="D1233">
        <v>12</v>
      </c>
      <c r="E1233" t="str">
        <f t="shared" si="19"/>
        <v>DEZ</v>
      </c>
      <c r="F1233">
        <v>22</v>
      </c>
      <c r="G1233" s="87">
        <v>8.0002111099999995E-2</v>
      </c>
    </row>
    <row r="1234" spans="1:7">
      <c r="A1234">
        <v>1236</v>
      </c>
      <c r="B1234" t="s">
        <v>1471</v>
      </c>
      <c r="C1234">
        <v>2025</v>
      </c>
      <c r="D1234">
        <v>12</v>
      </c>
      <c r="E1234" t="str">
        <f t="shared" si="19"/>
        <v>DEZ</v>
      </c>
      <c r="F1234">
        <v>22</v>
      </c>
      <c r="G1234" s="87">
        <v>2.8908427857999999</v>
      </c>
    </row>
    <row r="1235" spans="1:7">
      <c r="A1235">
        <v>1237</v>
      </c>
      <c r="B1235" t="s">
        <v>1467</v>
      </c>
      <c r="C1235">
        <v>2025</v>
      </c>
      <c r="D1235">
        <v>12</v>
      </c>
      <c r="E1235" t="str">
        <f t="shared" si="19"/>
        <v>DEZ</v>
      </c>
      <c r="F1235">
        <v>22</v>
      </c>
      <c r="G1235" s="87">
        <v>5.1145354958000002</v>
      </c>
    </row>
    <row r="1236" spans="1:7">
      <c r="A1236">
        <v>1238</v>
      </c>
      <c r="B1236" t="s">
        <v>480</v>
      </c>
      <c r="C1236">
        <v>2025</v>
      </c>
      <c r="D1236">
        <v>12</v>
      </c>
      <c r="E1236" t="str">
        <f t="shared" si="19"/>
        <v>DEZ</v>
      </c>
      <c r="F1236">
        <v>22</v>
      </c>
      <c r="G1236" s="87">
        <v>0.72541702689999998</v>
      </c>
    </row>
    <row r="1237" spans="1:7">
      <c r="A1237">
        <v>1239</v>
      </c>
      <c r="B1237" t="s">
        <v>480</v>
      </c>
      <c r="C1237">
        <v>2025</v>
      </c>
      <c r="D1237">
        <v>12</v>
      </c>
      <c r="E1237" t="str">
        <f t="shared" si="19"/>
        <v>DEZ</v>
      </c>
      <c r="F1237">
        <v>22</v>
      </c>
      <c r="G1237" s="87">
        <v>4.4673040414000003</v>
      </c>
    </row>
    <row r="1238" spans="1:7">
      <c r="A1238">
        <v>1240</v>
      </c>
      <c r="B1238" t="s">
        <v>1469</v>
      </c>
      <c r="C1238">
        <v>2025</v>
      </c>
      <c r="D1238">
        <v>12</v>
      </c>
      <c r="E1238" t="str">
        <f t="shared" si="19"/>
        <v>DEZ</v>
      </c>
      <c r="F1238">
        <v>22</v>
      </c>
      <c r="G1238" s="87">
        <v>3.4035120071999998</v>
      </c>
    </row>
    <row r="1239" spans="1:7">
      <c r="A1239">
        <v>1241</v>
      </c>
      <c r="B1239" t="s">
        <v>480</v>
      </c>
      <c r="C1239">
        <v>2025</v>
      </c>
      <c r="D1239">
        <v>12</v>
      </c>
      <c r="E1239" t="str">
        <f t="shared" si="19"/>
        <v>DEZ</v>
      </c>
      <c r="F1239">
        <v>22</v>
      </c>
      <c r="G1239" s="87">
        <v>3.7434282011</v>
      </c>
    </row>
    <row r="1240" spans="1:7">
      <c r="A1240">
        <v>1242</v>
      </c>
      <c r="B1240" t="s">
        <v>480</v>
      </c>
      <c r="C1240">
        <v>2025</v>
      </c>
      <c r="D1240">
        <v>12</v>
      </c>
      <c r="E1240" t="str">
        <f t="shared" si="19"/>
        <v>DEZ</v>
      </c>
      <c r="F1240">
        <v>23</v>
      </c>
      <c r="G1240" s="87">
        <v>0.68877723499999999</v>
      </c>
    </row>
    <row r="1241" spans="1:7">
      <c r="A1241">
        <v>1243</v>
      </c>
      <c r="B1241" t="s">
        <v>480</v>
      </c>
      <c r="C1241">
        <v>2025</v>
      </c>
      <c r="D1241">
        <v>12</v>
      </c>
      <c r="E1241" t="str">
        <f t="shared" si="19"/>
        <v>DEZ</v>
      </c>
      <c r="F1241">
        <v>23</v>
      </c>
      <c r="G1241" s="87">
        <v>9.3349931980999994</v>
      </c>
    </row>
    <row r="1242" spans="1:7">
      <c r="A1242">
        <v>1244</v>
      </c>
      <c r="B1242" t="s">
        <v>1470</v>
      </c>
      <c r="C1242">
        <v>2025</v>
      </c>
      <c r="D1242">
        <v>12</v>
      </c>
      <c r="E1242" t="str">
        <f t="shared" si="19"/>
        <v>DEZ</v>
      </c>
      <c r="F1242">
        <v>23</v>
      </c>
      <c r="G1242" s="87">
        <v>8.6328005974999993</v>
      </c>
    </row>
    <row r="1243" spans="1:7">
      <c r="A1243">
        <v>1245</v>
      </c>
      <c r="B1243" t="s">
        <v>1467</v>
      </c>
      <c r="C1243">
        <v>2026</v>
      </c>
      <c r="D1243">
        <v>1</v>
      </c>
      <c r="E1243" t="str">
        <f t="shared" si="19"/>
        <v>JAN</v>
      </c>
      <c r="F1243">
        <v>5</v>
      </c>
      <c r="G1243" s="87">
        <v>7.1042326700000005E-2</v>
      </c>
    </row>
    <row r="1244" spans="1:7">
      <c r="A1244">
        <v>1246</v>
      </c>
      <c r="B1244" t="s">
        <v>1471</v>
      </c>
      <c r="C1244">
        <v>2026</v>
      </c>
      <c r="D1244">
        <v>1</v>
      </c>
      <c r="E1244" t="str">
        <f t="shared" si="19"/>
        <v>JAN</v>
      </c>
      <c r="F1244">
        <v>5</v>
      </c>
      <c r="G1244" s="87">
        <v>1.37820003E-2</v>
      </c>
    </row>
    <row r="1245" spans="1:7">
      <c r="A1245">
        <v>1247</v>
      </c>
      <c r="B1245" t="s">
        <v>1470</v>
      </c>
      <c r="C1245">
        <v>2026</v>
      </c>
      <c r="D1245">
        <v>1</v>
      </c>
      <c r="E1245" t="str">
        <f t="shared" si="19"/>
        <v>JAN</v>
      </c>
      <c r="F1245">
        <v>5</v>
      </c>
      <c r="G1245" s="87">
        <v>2.7683957563999999</v>
      </c>
    </row>
    <row r="1246" spans="1:7">
      <c r="A1246">
        <v>1248</v>
      </c>
      <c r="B1246" t="s">
        <v>1471</v>
      </c>
      <c r="C1246">
        <v>2026</v>
      </c>
      <c r="D1246">
        <v>1</v>
      </c>
      <c r="E1246" t="str">
        <f t="shared" si="19"/>
        <v>JAN</v>
      </c>
      <c r="F1246">
        <v>5</v>
      </c>
      <c r="G1246" s="87">
        <v>4.5341606703000004</v>
      </c>
    </row>
    <row r="1247" spans="1:7">
      <c r="A1247">
        <v>1249</v>
      </c>
      <c r="B1247" t="s">
        <v>1475</v>
      </c>
      <c r="C1247">
        <v>2026</v>
      </c>
      <c r="D1247">
        <v>1</v>
      </c>
      <c r="E1247" t="str">
        <f t="shared" si="19"/>
        <v>JAN</v>
      </c>
      <c r="F1247">
        <v>5</v>
      </c>
      <c r="G1247" s="87">
        <v>4.1060051478000004</v>
      </c>
    </row>
    <row r="1248" spans="1:7">
      <c r="A1248">
        <v>1250</v>
      </c>
      <c r="B1248" t="s">
        <v>1467</v>
      </c>
      <c r="C1248">
        <v>2026</v>
      </c>
      <c r="D1248">
        <v>1</v>
      </c>
      <c r="E1248" t="str">
        <f t="shared" si="19"/>
        <v>JAN</v>
      </c>
      <c r="F1248">
        <v>5</v>
      </c>
      <c r="G1248" s="87">
        <v>1.4001788511</v>
      </c>
    </row>
    <row r="1249" spans="1:7">
      <c r="A1249">
        <v>1251</v>
      </c>
      <c r="B1249" t="s">
        <v>1471</v>
      </c>
      <c r="C1249">
        <v>2026</v>
      </c>
      <c r="D1249">
        <v>1</v>
      </c>
      <c r="E1249" t="str">
        <f t="shared" si="19"/>
        <v>JAN</v>
      </c>
      <c r="F1249">
        <v>6</v>
      </c>
      <c r="G1249" s="87">
        <v>3.9384119932999999</v>
      </c>
    </row>
    <row r="1250" spans="1:7">
      <c r="A1250">
        <v>1252</v>
      </c>
      <c r="B1250" t="s">
        <v>1473</v>
      </c>
      <c r="C1250">
        <v>2026</v>
      </c>
      <c r="D1250">
        <v>1</v>
      </c>
      <c r="E1250" t="str">
        <f t="shared" si="19"/>
        <v>JAN</v>
      </c>
      <c r="F1250">
        <v>6</v>
      </c>
      <c r="G1250" s="87">
        <v>24.160336578900001</v>
      </c>
    </row>
    <row r="1251" spans="1:7">
      <c r="A1251">
        <v>1253</v>
      </c>
      <c r="B1251" t="s">
        <v>1475</v>
      </c>
      <c r="C1251">
        <v>2026</v>
      </c>
      <c r="D1251">
        <v>1</v>
      </c>
      <c r="E1251" t="str">
        <f t="shared" si="19"/>
        <v>JAN</v>
      </c>
      <c r="F1251">
        <v>6</v>
      </c>
      <c r="G1251" s="87">
        <v>9.7483347761000001</v>
      </c>
    </row>
    <row r="1252" spans="1:7">
      <c r="A1252">
        <v>1254</v>
      </c>
      <c r="B1252" t="s">
        <v>1466</v>
      </c>
      <c r="C1252">
        <v>2026</v>
      </c>
      <c r="D1252">
        <v>1</v>
      </c>
      <c r="E1252" t="str">
        <f t="shared" si="19"/>
        <v>JAN</v>
      </c>
      <c r="F1252">
        <v>6</v>
      </c>
      <c r="G1252" s="87">
        <v>2.7183425907999998</v>
      </c>
    </row>
    <row r="1253" spans="1:7">
      <c r="A1253">
        <v>1255</v>
      </c>
      <c r="B1253" t="s">
        <v>1469</v>
      </c>
      <c r="C1253">
        <v>2026</v>
      </c>
      <c r="D1253">
        <v>1</v>
      </c>
      <c r="E1253" t="str">
        <f t="shared" si="19"/>
        <v>JAN</v>
      </c>
      <c r="F1253">
        <v>6</v>
      </c>
      <c r="G1253" s="87">
        <v>8.3050689297000009</v>
      </c>
    </row>
    <row r="1254" spans="1:7">
      <c r="A1254">
        <v>1256</v>
      </c>
      <c r="B1254" t="s">
        <v>1467</v>
      </c>
      <c r="C1254">
        <v>2026</v>
      </c>
      <c r="D1254">
        <v>1</v>
      </c>
      <c r="E1254" t="str">
        <f t="shared" si="19"/>
        <v>JAN</v>
      </c>
      <c r="F1254">
        <v>6</v>
      </c>
      <c r="G1254" s="87">
        <v>8.8488849922000004</v>
      </c>
    </row>
    <row r="1255" spans="1:7">
      <c r="A1255">
        <v>1257</v>
      </c>
      <c r="B1255" t="s">
        <v>1467</v>
      </c>
      <c r="C1255">
        <v>2026</v>
      </c>
      <c r="D1255">
        <v>1</v>
      </c>
      <c r="E1255" t="str">
        <f t="shared" si="19"/>
        <v>JAN</v>
      </c>
      <c r="F1255">
        <v>6</v>
      </c>
      <c r="G1255" s="87">
        <v>2.4283211797000002</v>
      </c>
    </row>
    <row r="1256" spans="1:7">
      <c r="A1256">
        <v>1258</v>
      </c>
      <c r="B1256" t="s">
        <v>1471</v>
      </c>
      <c r="C1256">
        <v>2026</v>
      </c>
      <c r="D1256">
        <v>1</v>
      </c>
      <c r="E1256" t="str">
        <f t="shared" si="19"/>
        <v>JAN</v>
      </c>
      <c r="F1256">
        <v>6</v>
      </c>
      <c r="G1256" s="87">
        <v>4.7408938782999996</v>
      </c>
    </row>
    <row r="1257" spans="1:7">
      <c r="A1257">
        <v>1259</v>
      </c>
      <c r="B1257" t="s">
        <v>1469</v>
      </c>
      <c r="C1257">
        <v>2026</v>
      </c>
      <c r="D1257">
        <v>1</v>
      </c>
      <c r="E1257" t="str">
        <f t="shared" si="19"/>
        <v>JAN</v>
      </c>
      <c r="F1257">
        <v>7</v>
      </c>
      <c r="G1257" s="87">
        <v>0.73988423889999999</v>
      </c>
    </row>
    <row r="1258" spans="1:7">
      <c r="A1258">
        <v>1260</v>
      </c>
      <c r="B1258" t="s">
        <v>1473</v>
      </c>
      <c r="C1258">
        <v>2026</v>
      </c>
      <c r="D1258">
        <v>1</v>
      </c>
      <c r="E1258" t="str">
        <f t="shared" si="19"/>
        <v>JAN</v>
      </c>
      <c r="F1258">
        <v>7</v>
      </c>
      <c r="G1258" s="87">
        <v>3.9360926397</v>
      </c>
    </row>
    <row r="1259" spans="1:7">
      <c r="A1259">
        <v>1261</v>
      </c>
      <c r="B1259" t="s">
        <v>1469</v>
      </c>
      <c r="C1259">
        <v>2026</v>
      </c>
      <c r="D1259">
        <v>1</v>
      </c>
      <c r="E1259" t="str">
        <f t="shared" si="19"/>
        <v>JAN</v>
      </c>
      <c r="F1259">
        <v>7</v>
      </c>
      <c r="G1259" s="87">
        <v>1.2287133925</v>
      </c>
    </row>
    <row r="1260" spans="1:7">
      <c r="A1260">
        <v>1262</v>
      </c>
      <c r="B1260" t="s">
        <v>1473</v>
      </c>
      <c r="C1260">
        <v>2026</v>
      </c>
      <c r="D1260">
        <v>1</v>
      </c>
      <c r="E1260" t="str">
        <f t="shared" si="19"/>
        <v>JAN</v>
      </c>
      <c r="F1260">
        <v>7</v>
      </c>
      <c r="G1260" s="87">
        <v>9.7070686519000002</v>
      </c>
    </row>
    <row r="1261" spans="1:7">
      <c r="A1261">
        <v>1263</v>
      </c>
      <c r="B1261" t="s">
        <v>1475</v>
      </c>
      <c r="C1261">
        <v>2026</v>
      </c>
      <c r="D1261">
        <v>1</v>
      </c>
      <c r="E1261" t="str">
        <f t="shared" si="19"/>
        <v>JAN</v>
      </c>
      <c r="F1261">
        <v>7</v>
      </c>
      <c r="G1261" s="87">
        <v>5.5794197014</v>
      </c>
    </row>
    <row r="1262" spans="1:7">
      <c r="A1262">
        <v>1264</v>
      </c>
      <c r="B1262" t="s">
        <v>1467</v>
      </c>
      <c r="C1262">
        <v>2026</v>
      </c>
      <c r="D1262">
        <v>1</v>
      </c>
      <c r="E1262" t="str">
        <f t="shared" si="19"/>
        <v>JAN</v>
      </c>
      <c r="F1262">
        <v>7</v>
      </c>
      <c r="G1262" s="87">
        <v>4.7197665158</v>
      </c>
    </row>
    <row r="1263" spans="1:7">
      <c r="A1263">
        <v>1265</v>
      </c>
      <c r="B1263" t="s">
        <v>1469</v>
      </c>
      <c r="C1263">
        <v>2026</v>
      </c>
      <c r="D1263">
        <v>1</v>
      </c>
      <c r="E1263" t="str">
        <f t="shared" si="19"/>
        <v>JAN</v>
      </c>
      <c r="F1263">
        <v>7</v>
      </c>
      <c r="G1263" s="87">
        <v>5.2108923810999999</v>
      </c>
    </row>
    <row r="1264" spans="1:7">
      <c r="A1264">
        <v>1266</v>
      </c>
      <c r="B1264" t="s">
        <v>1467</v>
      </c>
      <c r="C1264">
        <v>2026</v>
      </c>
      <c r="D1264">
        <v>1</v>
      </c>
      <c r="E1264" t="str">
        <f t="shared" si="19"/>
        <v>JAN</v>
      </c>
      <c r="F1264">
        <v>7</v>
      </c>
      <c r="G1264" s="87">
        <v>8.1310278785999994</v>
      </c>
    </row>
    <row r="1265" spans="1:7">
      <c r="A1265">
        <v>1267</v>
      </c>
      <c r="B1265" t="s">
        <v>480</v>
      </c>
      <c r="C1265">
        <v>2026</v>
      </c>
      <c r="D1265">
        <v>1</v>
      </c>
      <c r="E1265" t="str">
        <f t="shared" si="19"/>
        <v>JAN</v>
      </c>
      <c r="F1265">
        <v>7</v>
      </c>
      <c r="G1265" s="87">
        <v>0.54389281560000002</v>
      </c>
    </row>
    <row r="1266" spans="1:7">
      <c r="A1266">
        <v>1268</v>
      </c>
      <c r="B1266" t="s">
        <v>1473</v>
      </c>
      <c r="C1266">
        <v>2026</v>
      </c>
      <c r="D1266">
        <v>1</v>
      </c>
      <c r="E1266" t="str">
        <f t="shared" si="19"/>
        <v>JAN</v>
      </c>
      <c r="F1266">
        <v>7</v>
      </c>
      <c r="G1266" s="87">
        <v>2.6516594044000001</v>
      </c>
    </row>
    <row r="1267" spans="1:7">
      <c r="A1267">
        <v>1269</v>
      </c>
      <c r="B1267" t="s">
        <v>480</v>
      </c>
      <c r="C1267">
        <v>2026</v>
      </c>
      <c r="D1267">
        <v>1</v>
      </c>
      <c r="E1267" t="str">
        <f t="shared" si="19"/>
        <v>JAN</v>
      </c>
      <c r="F1267">
        <v>7</v>
      </c>
      <c r="G1267" s="87">
        <v>2.6085430644000001</v>
      </c>
    </row>
    <row r="1268" spans="1:7">
      <c r="A1268">
        <v>1270</v>
      </c>
      <c r="B1268" t="s">
        <v>1469</v>
      </c>
      <c r="C1268">
        <v>2026</v>
      </c>
      <c r="D1268">
        <v>1</v>
      </c>
      <c r="E1268" t="str">
        <f t="shared" si="19"/>
        <v>JAN</v>
      </c>
      <c r="F1268">
        <v>7</v>
      </c>
      <c r="G1268" s="87">
        <v>3.3162845647000001</v>
      </c>
    </row>
    <row r="1269" spans="1:7">
      <c r="A1269">
        <v>1271</v>
      </c>
      <c r="B1269" t="s">
        <v>1467</v>
      </c>
      <c r="C1269">
        <v>2026</v>
      </c>
      <c r="D1269">
        <v>1</v>
      </c>
      <c r="E1269" t="str">
        <f t="shared" si="19"/>
        <v>JAN</v>
      </c>
      <c r="F1269">
        <v>7</v>
      </c>
      <c r="G1269" s="87">
        <v>1.4070747767</v>
      </c>
    </row>
    <row r="1270" spans="1:7">
      <c r="A1270">
        <v>1272</v>
      </c>
      <c r="B1270" t="s">
        <v>1471</v>
      </c>
      <c r="C1270">
        <v>2026</v>
      </c>
      <c r="D1270">
        <v>1</v>
      </c>
      <c r="E1270" t="str">
        <f t="shared" si="19"/>
        <v>JAN</v>
      </c>
      <c r="F1270">
        <v>7</v>
      </c>
      <c r="G1270" s="87">
        <v>1.3905434064</v>
      </c>
    </row>
    <row r="1271" spans="1:7">
      <c r="A1271">
        <v>1273</v>
      </c>
      <c r="B1271" t="s">
        <v>1471</v>
      </c>
      <c r="C1271">
        <v>2026</v>
      </c>
      <c r="D1271">
        <v>1</v>
      </c>
      <c r="E1271" t="str">
        <f t="shared" si="19"/>
        <v>JAN</v>
      </c>
      <c r="F1271">
        <v>7</v>
      </c>
      <c r="G1271" s="87">
        <v>1.0658295669</v>
      </c>
    </row>
    <row r="1272" spans="1:7">
      <c r="A1272">
        <v>1274</v>
      </c>
      <c r="B1272" t="s">
        <v>1469</v>
      </c>
      <c r="C1272">
        <v>2026</v>
      </c>
      <c r="D1272">
        <v>1</v>
      </c>
      <c r="E1272" t="str">
        <f t="shared" si="19"/>
        <v>JAN</v>
      </c>
      <c r="F1272">
        <v>8</v>
      </c>
      <c r="G1272" s="87">
        <v>0.43555018890000002</v>
      </c>
    </row>
    <row r="1273" spans="1:7">
      <c r="A1273">
        <v>1275</v>
      </c>
      <c r="B1273" t="s">
        <v>1473</v>
      </c>
      <c r="C1273">
        <v>2026</v>
      </c>
      <c r="D1273">
        <v>1</v>
      </c>
      <c r="E1273" t="str">
        <f t="shared" si="19"/>
        <v>JAN</v>
      </c>
      <c r="F1273">
        <v>8</v>
      </c>
      <c r="G1273" s="87">
        <v>4.7753543564000003</v>
      </c>
    </row>
    <row r="1274" spans="1:7">
      <c r="A1274">
        <v>1276</v>
      </c>
      <c r="B1274" t="s">
        <v>1469</v>
      </c>
      <c r="C1274">
        <v>2026</v>
      </c>
      <c r="D1274">
        <v>1</v>
      </c>
      <c r="E1274" t="str">
        <f t="shared" si="19"/>
        <v>JAN</v>
      </c>
      <c r="F1274">
        <v>8</v>
      </c>
      <c r="G1274" s="87">
        <v>3.4555414778000002</v>
      </c>
    </row>
    <row r="1275" spans="1:7">
      <c r="A1275">
        <v>1277</v>
      </c>
      <c r="B1275" t="s">
        <v>1469</v>
      </c>
      <c r="C1275">
        <v>2026</v>
      </c>
      <c r="D1275">
        <v>1</v>
      </c>
      <c r="E1275" t="str">
        <f t="shared" si="19"/>
        <v>JAN</v>
      </c>
      <c r="F1275">
        <v>8</v>
      </c>
      <c r="G1275" s="87">
        <v>9.7450956350000002</v>
      </c>
    </row>
    <row r="1276" spans="1:7">
      <c r="A1276">
        <v>1278</v>
      </c>
      <c r="B1276" t="s">
        <v>1467</v>
      </c>
      <c r="C1276">
        <v>2026</v>
      </c>
      <c r="D1276">
        <v>1</v>
      </c>
      <c r="E1276" t="str">
        <f t="shared" si="19"/>
        <v>JAN</v>
      </c>
      <c r="F1276">
        <v>8</v>
      </c>
      <c r="G1276" s="87">
        <v>9.6873679469000002</v>
      </c>
    </row>
    <row r="1277" spans="1:7">
      <c r="A1277">
        <v>1279</v>
      </c>
      <c r="B1277" t="s">
        <v>1471</v>
      </c>
      <c r="C1277">
        <v>2026</v>
      </c>
      <c r="D1277">
        <v>1</v>
      </c>
      <c r="E1277" t="str">
        <f t="shared" si="19"/>
        <v>JAN</v>
      </c>
      <c r="F1277">
        <v>8</v>
      </c>
      <c r="G1277" s="87">
        <v>3.2252800706000002</v>
      </c>
    </row>
    <row r="1278" spans="1:7">
      <c r="A1278">
        <v>1280</v>
      </c>
      <c r="B1278" t="s">
        <v>1471</v>
      </c>
      <c r="C1278">
        <v>2026</v>
      </c>
      <c r="D1278">
        <v>1</v>
      </c>
      <c r="E1278" t="str">
        <f t="shared" si="19"/>
        <v>JAN</v>
      </c>
      <c r="F1278">
        <v>8</v>
      </c>
      <c r="G1278" s="87">
        <v>6.8343495305999999</v>
      </c>
    </row>
    <row r="1279" spans="1:7">
      <c r="A1279">
        <v>1281</v>
      </c>
      <c r="B1279" t="s">
        <v>1467</v>
      </c>
      <c r="C1279">
        <v>2026</v>
      </c>
      <c r="D1279">
        <v>1</v>
      </c>
      <c r="E1279" t="str">
        <f t="shared" si="19"/>
        <v>JAN</v>
      </c>
      <c r="F1279">
        <v>8</v>
      </c>
      <c r="G1279" s="87">
        <v>4.7807457105999998</v>
      </c>
    </row>
    <row r="1280" spans="1:7">
      <c r="A1280">
        <v>1282</v>
      </c>
      <c r="B1280" t="s">
        <v>1471</v>
      </c>
      <c r="C1280">
        <v>2026</v>
      </c>
      <c r="D1280">
        <v>1</v>
      </c>
      <c r="E1280" t="str">
        <f t="shared" si="19"/>
        <v>JAN</v>
      </c>
      <c r="F1280">
        <v>8</v>
      </c>
      <c r="G1280" s="87">
        <v>4.0672569343999996</v>
      </c>
    </row>
    <row r="1281" spans="1:7">
      <c r="A1281">
        <v>1283</v>
      </c>
      <c r="B1281" t="s">
        <v>1469</v>
      </c>
      <c r="C1281">
        <v>2026</v>
      </c>
      <c r="D1281">
        <v>1</v>
      </c>
      <c r="E1281" t="str">
        <f t="shared" si="19"/>
        <v>JAN</v>
      </c>
      <c r="F1281">
        <v>8</v>
      </c>
      <c r="G1281" s="87">
        <v>0.73655525079999995</v>
      </c>
    </row>
    <row r="1282" spans="1:7">
      <c r="A1282">
        <v>1284</v>
      </c>
      <c r="B1282" t="s">
        <v>1469</v>
      </c>
      <c r="C1282">
        <v>2026</v>
      </c>
      <c r="D1282">
        <v>1</v>
      </c>
      <c r="E1282" t="str">
        <f t="shared" si="19"/>
        <v>JAN</v>
      </c>
      <c r="F1282">
        <v>8</v>
      </c>
      <c r="G1282" s="87">
        <v>0.61870991330000003</v>
      </c>
    </row>
    <row r="1283" spans="1:7">
      <c r="A1283">
        <v>1285</v>
      </c>
      <c r="B1283" t="s">
        <v>1471</v>
      </c>
      <c r="C1283">
        <v>2026</v>
      </c>
      <c r="D1283">
        <v>1</v>
      </c>
      <c r="E1283" t="str">
        <f t="shared" ref="E1283:E1346" si="20">UPPER(TEXT(DATE(2000, D1283, 1), "MMM"))</f>
        <v>JAN</v>
      </c>
      <c r="F1283">
        <v>8</v>
      </c>
      <c r="G1283" s="87">
        <v>0.56729230080000004</v>
      </c>
    </row>
    <row r="1284" spans="1:7">
      <c r="A1284">
        <v>1286</v>
      </c>
      <c r="B1284" t="s">
        <v>1469</v>
      </c>
      <c r="C1284">
        <v>2026</v>
      </c>
      <c r="D1284">
        <v>1</v>
      </c>
      <c r="E1284" t="str">
        <f t="shared" si="20"/>
        <v>JAN</v>
      </c>
      <c r="F1284">
        <v>8</v>
      </c>
      <c r="G1284" s="87">
        <v>0.87706022610000001</v>
      </c>
    </row>
    <row r="1285" spans="1:7">
      <c r="A1285">
        <v>1287</v>
      </c>
      <c r="B1285" t="s">
        <v>480</v>
      </c>
      <c r="C1285">
        <v>2026</v>
      </c>
      <c r="D1285">
        <v>1</v>
      </c>
      <c r="E1285" t="str">
        <f t="shared" si="20"/>
        <v>JAN</v>
      </c>
      <c r="F1285">
        <v>8</v>
      </c>
      <c r="G1285" s="87">
        <v>0.47717256250000001</v>
      </c>
    </row>
    <row r="1286" spans="1:7">
      <c r="A1286">
        <v>1288</v>
      </c>
      <c r="B1286" t="s">
        <v>480</v>
      </c>
      <c r="C1286">
        <v>2026</v>
      </c>
      <c r="D1286">
        <v>1</v>
      </c>
      <c r="E1286" t="str">
        <f t="shared" si="20"/>
        <v>JAN</v>
      </c>
      <c r="F1286">
        <v>9</v>
      </c>
      <c r="G1286" s="87">
        <v>2.8008106675</v>
      </c>
    </row>
    <row r="1287" spans="1:7">
      <c r="A1287">
        <v>1289</v>
      </c>
      <c r="B1287" t="s">
        <v>1469</v>
      </c>
      <c r="C1287">
        <v>2026</v>
      </c>
      <c r="D1287">
        <v>1</v>
      </c>
      <c r="E1287" t="str">
        <f t="shared" si="20"/>
        <v>JAN</v>
      </c>
      <c r="F1287">
        <v>9</v>
      </c>
      <c r="G1287" s="87">
        <v>8.1664599852999995</v>
      </c>
    </row>
    <row r="1288" spans="1:7">
      <c r="A1288">
        <v>1290</v>
      </c>
      <c r="B1288" t="s">
        <v>1471</v>
      </c>
      <c r="C1288">
        <v>2026</v>
      </c>
      <c r="D1288">
        <v>1</v>
      </c>
      <c r="E1288" t="str">
        <f t="shared" si="20"/>
        <v>JAN</v>
      </c>
      <c r="F1288">
        <v>9</v>
      </c>
      <c r="G1288" s="87">
        <v>0.75965711670000002</v>
      </c>
    </row>
    <row r="1289" spans="1:7">
      <c r="A1289">
        <v>1291</v>
      </c>
      <c r="B1289" t="s">
        <v>1471</v>
      </c>
      <c r="C1289">
        <v>2026</v>
      </c>
      <c r="D1289">
        <v>1</v>
      </c>
      <c r="E1289" t="str">
        <f t="shared" si="20"/>
        <v>JAN</v>
      </c>
      <c r="F1289">
        <v>9</v>
      </c>
      <c r="G1289" s="87">
        <v>4.4194002136000003</v>
      </c>
    </row>
    <row r="1290" spans="1:7">
      <c r="A1290">
        <v>1292</v>
      </c>
      <c r="B1290" t="s">
        <v>480</v>
      </c>
      <c r="C1290">
        <v>2026</v>
      </c>
      <c r="D1290">
        <v>1</v>
      </c>
      <c r="E1290" t="str">
        <f t="shared" si="20"/>
        <v>JAN</v>
      </c>
      <c r="F1290">
        <v>12</v>
      </c>
      <c r="G1290" s="87">
        <v>0.11335238390000001</v>
      </c>
    </row>
    <row r="1291" spans="1:7">
      <c r="A1291">
        <v>1293</v>
      </c>
      <c r="B1291" t="s">
        <v>480</v>
      </c>
      <c r="C1291">
        <v>2026</v>
      </c>
      <c r="D1291">
        <v>1</v>
      </c>
      <c r="E1291" t="str">
        <f t="shared" si="20"/>
        <v>JAN</v>
      </c>
      <c r="F1291">
        <v>12</v>
      </c>
      <c r="G1291" s="87">
        <v>1.7171465544</v>
      </c>
    </row>
    <row r="1292" spans="1:7">
      <c r="A1292">
        <v>1294</v>
      </c>
      <c r="B1292" t="s">
        <v>1469</v>
      </c>
      <c r="C1292">
        <v>2026</v>
      </c>
      <c r="D1292">
        <v>1</v>
      </c>
      <c r="E1292" t="str">
        <f t="shared" si="20"/>
        <v>JAN</v>
      </c>
      <c r="F1292">
        <v>12</v>
      </c>
      <c r="G1292" s="87">
        <v>4.5983269827999997</v>
      </c>
    </row>
    <row r="1293" spans="1:7">
      <c r="A1293">
        <v>1295</v>
      </c>
      <c r="B1293" t="s">
        <v>1471</v>
      </c>
      <c r="C1293">
        <v>2026</v>
      </c>
      <c r="D1293">
        <v>1</v>
      </c>
      <c r="E1293" t="str">
        <f t="shared" si="20"/>
        <v>JAN</v>
      </c>
      <c r="F1293">
        <v>12</v>
      </c>
      <c r="G1293" s="87">
        <v>1.9183088089</v>
      </c>
    </row>
    <row r="1294" spans="1:7">
      <c r="A1294">
        <v>1296</v>
      </c>
      <c r="B1294" t="s">
        <v>480</v>
      </c>
      <c r="C1294">
        <v>2026</v>
      </c>
      <c r="D1294">
        <v>1</v>
      </c>
      <c r="E1294" t="str">
        <f t="shared" si="20"/>
        <v>JAN</v>
      </c>
      <c r="F1294">
        <v>12</v>
      </c>
      <c r="G1294" s="87">
        <v>1.8840602597</v>
      </c>
    </row>
    <row r="1295" spans="1:7">
      <c r="A1295">
        <v>1297</v>
      </c>
      <c r="B1295" t="s">
        <v>1467</v>
      </c>
      <c r="C1295">
        <v>2026</v>
      </c>
      <c r="D1295">
        <v>1</v>
      </c>
      <c r="E1295" t="str">
        <f t="shared" si="20"/>
        <v>JAN</v>
      </c>
      <c r="F1295">
        <v>12</v>
      </c>
      <c r="G1295" s="87">
        <v>0.27605690220000001</v>
      </c>
    </row>
    <row r="1296" spans="1:7">
      <c r="A1296">
        <v>1298</v>
      </c>
      <c r="B1296" t="s">
        <v>1469</v>
      </c>
      <c r="C1296">
        <v>2026</v>
      </c>
      <c r="D1296">
        <v>1</v>
      </c>
      <c r="E1296" t="str">
        <f t="shared" si="20"/>
        <v>JAN</v>
      </c>
      <c r="F1296">
        <v>12</v>
      </c>
      <c r="G1296" s="87">
        <v>4.1051171311000001</v>
      </c>
    </row>
    <row r="1297" spans="1:7">
      <c r="A1297">
        <v>1299</v>
      </c>
      <c r="B1297" t="s">
        <v>480</v>
      </c>
      <c r="C1297">
        <v>2026</v>
      </c>
      <c r="D1297">
        <v>1</v>
      </c>
      <c r="E1297" t="str">
        <f t="shared" si="20"/>
        <v>JAN</v>
      </c>
      <c r="F1297">
        <v>12</v>
      </c>
      <c r="G1297" s="87">
        <v>0.32023267030000002</v>
      </c>
    </row>
    <row r="1298" spans="1:7">
      <c r="A1298">
        <v>1300</v>
      </c>
      <c r="B1298" t="s">
        <v>480</v>
      </c>
      <c r="C1298">
        <v>2026</v>
      </c>
      <c r="D1298">
        <v>1</v>
      </c>
      <c r="E1298" t="str">
        <f t="shared" si="20"/>
        <v>JAN</v>
      </c>
      <c r="F1298">
        <v>12</v>
      </c>
      <c r="G1298" s="87">
        <v>0.40747464439999997</v>
      </c>
    </row>
    <row r="1299" spans="1:7">
      <c r="A1299">
        <v>1301</v>
      </c>
      <c r="B1299" t="s">
        <v>1471</v>
      </c>
      <c r="C1299">
        <v>2026</v>
      </c>
      <c r="D1299">
        <v>1</v>
      </c>
      <c r="E1299" t="str">
        <f t="shared" si="20"/>
        <v>JAN</v>
      </c>
      <c r="F1299">
        <v>12</v>
      </c>
      <c r="G1299" s="87">
        <v>0.63129174720000003</v>
      </c>
    </row>
    <row r="1300" spans="1:7">
      <c r="A1300">
        <v>1302</v>
      </c>
      <c r="B1300" t="s">
        <v>480</v>
      </c>
      <c r="C1300">
        <v>2026</v>
      </c>
      <c r="D1300">
        <v>1</v>
      </c>
      <c r="E1300" t="str">
        <f t="shared" si="20"/>
        <v>JAN</v>
      </c>
      <c r="F1300">
        <v>12</v>
      </c>
      <c r="G1300" s="87">
        <v>0.44794503470000002</v>
      </c>
    </row>
    <row r="1301" spans="1:7">
      <c r="A1301">
        <v>1303</v>
      </c>
      <c r="B1301" t="s">
        <v>1475</v>
      </c>
      <c r="C1301">
        <v>2026</v>
      </c>
      <c r="D1301">
        <v>1</v>
      </c>
      <c r="E1301" t="str">
        <f t="shared" si="20"/>
        <v>JAN</v>
      </c>
      <c r="F1301">
        <v>12</v>
      </c>
      <c r="G1301" s="87">
        <v>3.1898922449999998</v>
      </c>
    </row>
    <row r="1302" spans="1:7">
      <c r="A1302">
        <v>1304</v>
      </c>
      <c r="B1302" t="s">
        <v>480</v>
      </c>
      <c r="C1302">
        <v>2026</v>
      </c>
      <c r="D1302">
        <v>1</v>
      </c>
      <c r="E1302" t="str">
        <f t="shared" si="20"/>
        <v>JAN</v>
      </c>
      <c r="F1302">
        <v>12</v>
      </c>
      <c r="G1302" s="87">
        <v>0.18667118329999999</v>
      </c>
    </row>
    <row r="1303" spans="1:7">
      <c r="A1303">
        <v>1305</v>
      </c>
      <c r="B1303" t="s">
        <v>1471</v>
      </c>
      <c r="C1303">
        <v>2026</v>
      </c>
      <c r="D1303">
        <v>1</v>
      </c>
      <c r="E1303" t="str">
        <f t="shared" si="20"/>
        <v>JAN</v>
      </c>
      <c r="F1303">
        <v>12</v>
      </c>
      <c r="G1303" s="87">
        <v>2.7773907235999999</v>
      </c>
    </row>
    <row r="1304" spans="1:7">
      <c r="A1304">
        <v>1306</v>
      </c>
      <c r="B1304" t="s">
        <v>1467</v>
      </c>
      <c r="C1304">
        <v>2026</v>
      </c>
      <c r="D1304">
        <v>1</v>
      </c>
      <c r="E1304" t="str">
        <f t="shared" si="20"/>
        <v>JAN</v>
      </c>
      <c r="F1304">
        <v>12</v>
      </c>
      <c r="G1304" s="87">
        <v>1.0006969019</v>
      </c>
    </row>
    <row r="1305" spans="1:7">
      <c r="A1305">
        <v>1307</v>
      </c>
      <c r="B1305" t="s">
        <v>1470</v>
      </c>
      <c r="C1305">
        <v>2026</v>
      </c>
      <c r="D1305">
        <v>1</v>
      </c>
      <c r="E1305" t="str">
        <f t="shared" si="20"/>
        <v>JAN</v>
      </c>
      <c r="F1305">
        <v>12</v>
      </c>
      <c r="G1305" s="87">
        <v>0.58650421829999999</v>
      </c>
    </row>
    <row r="1306" spans="1:7">
      <c r="A1306">
        <v>1308</v>
      </c>
      <c r="B1306" t="s">
        <v>1469</v>
      </c>
      <c r="C1306">
        <v>2026</v>
      </c>
      <c r="D1306">
        <v>1</v>
      </c>
      <c r="E1306" t="str">
        <f t="shared" si="20"/>
        <v>JAN</v>
      </c>
      <c r="F1306">
        <v>13</v>
      </c>
      <c r="G1306" s="87">
        <v>2.4132439316999998</v>
      </c>
    </row>
    <row r="1307" spans="1:7">
      <c r="A1307">
        <v>1309</v>
      </c>
      <c r="B1307" t="s">
        <v>1471</v>
      </c>
      <c r="C1307">
        <v>2026</v>
      </c>
      <c r="D1307">
        <v>1</v>
      </c>
      <c r="E1307" t="str">
        <f t="shared" si="20"/>
        <v>JAN</v>
      </c>
      <c r="F1307">
        <v>13</v>
      </c>
      <c r="G1307" s="87">
        <v>5.5736495567000004</v>
      </c>
    </row>
    <row r="1308" spans="1:7">
      <c r="A1308">
        <v>1310</v>
      </c>
      <c r="B1308" t="s">
        <v>480</v>
      </c>
      <c r="C1308">
        <v>2026</v>
      </c>
      <c r="D1308">
        <v>1</v>
      </c>
      <c r="E1308" t="str">
        <f t="shared" si="20"/>
        <v>JAN</v>
      </c>
      <c r="F1308">
        <v>13</v>
      </c>
      <c r="G1308" s="87">
        <v>9.7510011196999997</v>
      </c>
    </row>
    <row r="1309" spans="1:7">
      <c r="A1309">
        <v>1311</v>
      </c>
      <c r="B1309" t="s">
        <v>1467</v>
      </c>
      <c r="C1309">
        <v>2026</v>
      </c>
      <c r="D1309">
        <v>1</v>
      </c>
      <c r="E1309" t="str">
        <f t="shared" si="20"/>
        <v>JAN</v>
      </c>
      <c r="F1309">
        <v>13</v>
      </c>
      <c r="G1309" s="87">
        <v>2.9894657950000001</v>
      </c>
    </row>
    <row r="1310" spans="1:7">
      <c r="A1310">
        <v>1312</v>
      </c>
      <c r="B1310" t="s">
        <v>1469</v>
      </c>
      <c r="C1310">
        <v>2026</v>
      </c>
      <c r="D1310">
        <v>1</v>
      </c>
      <c r="E1310" t="str">
        <f t="shared" si="20"/>
        <v>JAN</v>
      </c>
      <c r="F1310">
        <v>13</v>
      </c>
      <c r="G1310" s="87">
        <v>0.13213232890000001</v>
      </c>
    </row>
    <row r="1311" spans="1:7">
      <c r="A1311">
        <v>1313</v>
      </c>
      <c r="B1311" t="s">
        <v>1469</v>
      </c>
      <c r="C1311">
        <v>2026</v>
      </c>
      <c r="D1311">
        <v>1</v>
      </c>
      <c r="E1311" t="str">
        <f t="shared" si="20"/>
        <v>JAN</v>
      </c>
      <c r="F1311">
        <v>13</v>
      </c>
      <c r="G1311" s="87">
        <v>7.9312237027999997</v>
      </c>
    </row>
    <row r="1312" spans="1:7">
      <c r="A1312">
        <v>1314</v>
      </c>
      <c r="B1312" t="s">
        <v>1467</v>
      </c>
      <c r="C1312">
        <v>2026</v>
      </c>
      <c r="D1312">
        <v>1</v>
      </c>
      <c r="E1312" t="str">
        <f t="shared" si="20"/>
        <v>JAN</v>
      </c>
      <c r="F1312">
        <v>13</v>
      </c>
      <c r="G1312" s="87">
        <v>2.9501901489</v>
      </c>
    </row>
    <row r="1313" spans="1:7">
      <c r="A1313">
        <v>1315</v>
      </c>
      <c r="B1313" t="s">
        <v>1470</v>
      </c>
      <c r="C1313">
        <v>2026</v>
      </c>
      <c r="D1313">
        <v>1</v>
      </c>
      <c r="E1313" t="str">
        <f t="shared" si="20"/>
        <v>JAN</v>
      </c>
      <c r="F1313">
        <v>13</v>
      </c>
      <c r="G1313" s="87">
        <v>4.2334388136000003</v>
      </c>
    </row>
    <row r="1314" spans="1:7">
      <c r="A1314">
        <v>1316</v>
      </c>
      <c r="B1314" t="s">
        <v>1471</v>
      </c>
      <c r="C1314">
        <v>2026</v>
      </c>
      <c r="D1314">
        <v>1</v>
      </c>
      <c r="E1314" t="str">
        <f t="shared" si="20"/>
        <v>JAN</v>
      </c>
      <c r="F1314">
        <v>13</v>
      </c>
      <c r="G1314" s="87">
        <v>4.0246778883000003</v>
      </c>
    </row>
    <row r="1315" spans="1:7">
      <c r="A1315">
        <v>1317</v>
      </c>
      <c r="B1315" t="s">
        <v>1466</v>
      </c>
      <c r="C1315">
        <v>2026</v>
      </c>
      <c r="D1315">
        <v>1</v>
      </c>
      <c r="E1315" t="str">
        <f t="shared" si="20"/>
        <v>JAN</v>
      </c>
      <c r="F1315">
        <v>13</v>
      </c>
      <c r="G1315" s="87">
        <v>3.6938873581</v>
      </c>
    </row>
    <row r="1316" spans="1:7">
      <c r="A1316">
        <v>1318</v>
      </c>
      <c r="B1316" t="s">
        <v>1469</v>
      </c>
      <c r="C1316">
        <v>2026</v>
      </c>
      <c r="D1316">
        <v>1</v>
      </c>
      <c r="E1316" t="str">
        <f t="shared" si="20"/>
        <v>JAN</v>
      </c>
      <c r="F1316">
        <v>13</v>
      </c>
      <c r="G1316" s="87">
        <v>0.70671516059999995</v>
      </c>
    </row>
    <row r="1317" spans="1:7">
      <c r="A1317">
        <v>1319</v>
      </c>
      <c r="B1317" t="s">
        <v>1471</v>
      </c>
      <c r="C1317">
        <v>2026</v>
      </c>
      <c r="D1317">
        <v>1</v>
      </c>
      <c r="E1317" t="str">
        <f t="shared" si="20"/>
        <v>JAN</v>
      </c>
      <c r="F1317">
        <v>14</v>
      </c>
      <c r="G1317" s="87">
        <v>3.5988712497000002</v>
      </c>
    </row>
    <row r="1318" spans="1:7">
      <c r="A1318">
        <v>1320</v>
      </c>
      <c r="B1318" t="s">
        <v>1469</v>
      </c>
      <c r="C1318">
        <v>2026</v>
      </c>
      <c r="D1318">
        <v>1</v>
      </c>
      <c r="E1318" t="str">
        <f t="shared" si="20"/>
        <v>JAN</v>
      </c>
      <c r="F1318">
        <v>14</v>
      </c>
      <c r="G1318" s="87">
        <v>9.9312712830999992</v>
      </c>
    </row>
    <row r="1319" spans="1:7">
      <c r="A1319">
        <v>1321</v>
      </c>
      <c r="B1319" t="s">
        <v>480</v>
      </c>
      <c r="C1319">
        <v>2026</v>
      </c>
      <c r="D1319">
        <v>1</v>
      </c>
      <c r="E1319" t="str">
        <f t="shared" si="20"/>
        <v>JAN</v>
      </c>
      <c r="F1319">
        <v>14</v>
      </c>
      <c r="G1319" s="87">
        <v>23.578049466700001</v>
      </c>
    </row>
    <row r="1320" spans="1:7">
      <c r="A1320">
        <v>1322</v>
      </c>
      <c r="B1320" t="s">
        <v>1468</v>
      </c>
      <c r="C1320">
        <v>2026</v>
      </c>
      <c r="D1320">
        <v>1</v>
      </c>
      <c r="E1320" t="str">
        <f t="shared" si="20"/>
        <v>JAN</v>
      </c>
      <c r="F1320">
        <v>14</v>
      </c>
      <c r="G1320" s="87">
        <v>0.91055208830000001</v>
      </c>
    </row>
    <row r="1321" spans="1:7">
      <c r="A1321">
        <v>1323</v>
      </c>
      <c r="B1321" t="s">
        <v>1466</v>
      </c>
      <c r="C1321">
        <v>2026</v>
      </c>
      <c r="D1321">
        <v>1</v>
      </c>
      <c r="E1321" t="str">
        <f t="shared" si="20"/>
        <v>JAN</v>
      </c>
      <c r="F1321">
        <v>14</v>
      </c>
      <c r="G1321" s="87">
        <v>2.9535218966999999</v>
      </c>
    </row>
    <row r="1322" spans="1:7">
      <c r="A1322">
        <v>1324</v>
      </c>
      <c r="B1322" t="s">
        <v>1467</v>
      </c>
      <c r="C1322">
        <v>2026</v>
      </c>
      <c r="D1322">
        <v>1</v>
      </c>
      <c r="E1322" t="str">
        <f t="shared" si="20"/>
        <v>JAN</v>
      </c>
      <c r="F1322">
        <v>14</v>
      </c>
      <c r="G1322" s="87">
        <v>5.0318564719000003</v>
      </c>
    </row>
    <row r="1323" spans="1:7">
      <c r="A1323">
        <v>1325</v>
      </c>
      <c r="B1323" t="s">
        <v>480</v>
      </c>
      <c r="C1323">
        <v>2026</v>
      </c>
      <c r="D1323">
        <v>1</v>
      </c>
      <c r="E1323" t="str">
        <f t="shared" si="20"/>
        <v>JAN</v>
      </c>
      <c r="F1323">
        <v>14</v>
      </c>
      <c r="G1323" s="87">
        <v>0.14074818859999999</v>
      </c>
    </row>
    <row r="1324" spans="1:7">
      <c r="A1324">
        <v>1326</v>
      </c>
      <c r="B1324" t="s">
        <v>1466</v>
      </c>
      <c r="C1324">
        <v>2026</v>
      </c>
      <c r="D1324">
        <v>1</v>
      </c>
      <c r="E1324" t="str">
        <f t="shared" si="20"/>
        <v>JAN</v>
      </c>
      <c r="F1324">
        <v>14</v>
      </c>
      <c r="G1324" s="87">
        <v>18.816783451700001</v>
      </c>
    </row>
    <row r="1325" spans="1:7">
      <c r="A1325">
        <v>1327</v>
      </c>
      <c r="B1325" t="s">
        <v>1469</v>
      </c>
      <c r="C1325">
        <v>2026</v>
      </c>
      <c r="D1325">
        <v>1</v>
      </c>
      <c r="E1325" t="str">
        <f t="shared" si="20"/>
        <v>JAN</v>
      </c>
      <c r="F1325">
        <v>14</v>
      </c>
      <c r="G1325" s="87">
        <v>2.2374535236000002</v>
      </c>
    </row>
    <row r="1326" spans="1:7">
      <c r="A1326">
        <v>1328</v>
      </c>
      <c r="B1326" t="s">
        <v>480</v>
      </c>
      <c r="C1326">
        <v>2026</v>
      </c>
      <c r="D1326">
        <v>1</v>
      </c>
      <c r="E1326" t="str">
        <f t="shared" si="20"/>
        <v>JAN</v>
      </c>
      <c r="F1326">
        <v>14</v>
      </c>
      <c r="G1326" s="87">
        <v>1.6744194339</v>
      </c>
    </row>
    <row r="1327" spans="1:7">
      <c r="A1327">
        <v>1329</v>
      </c>
      <c r="B1327" t="s">
        <v>1468</v>
      </c>
      <c r="C1327">
        <v>2026</v>
      </c>
      <c r="D1327">
        <v>1</v>
      </c>
      <c r="E1327" t="str">
        <f t="shared" si="20"/>
        <v>JAN</v>
      </c>
      <c r="F1327">
        <v>14</v>
      </c>
      <c r="G1327" s="87">
        <v>1.3666342731000001</v>
      </c>
    </row>
    <row r="1328" spans="1:7">
      <c r="A1328">
        <v>1330</v>
      </c>
      <c r="B1328" t="s">
        <v>1473</v>
      </c>
      <c r="C1328">
        <v>2026</v>
      </c>
      <c r="D1328">
        <v>1</v>
      </c>
      <c r="E1328" t="str">
        <f t="shared" si="20"/>
        <v>JAN</v>
      </c>
      <c r="F1328">
        <v>14</v>
      </c>
      <c r="G1328" s="87">
        <v>9.0014874699999997E-2</v>
      </c>
    </row>
    <row r="1329" spans="1:7">
      <c r="A1329">
        <v>1331</v>
      </c>
      <c r="B1329" t="s">
        <v>480</v>
      </c>
      <c r="C1329">
        <v>2026</v>
      </c>
      <c r="D1329">
        <v>1</v>
      </c>
      <c r="E1329" t="str">
        <f t="shared" si="20"/>
        <v>JAN</v>
      </c>
      <c r="F1329">
        <v>14</v>
      </c>
      <c r="G1329" s="87">
        <v>2.4988975811</v>
      </c>
    </row>
    <row r="1330" spans="1:7">
      <c r="A1330">
        <v>1332</v>
      </c>
      <c r="B1330" t="s">
        <v>1470</v>
      </c>
      <c r="C1330">
        <v>2026</v>
      </c>
      <c r="D1330">
        <v>1</v>
      </c>
      <c r="E1330" t="str">
        <f t="shared" si="20"/>
        <v>JAN</v>
      </c>
      <c r="F1330">
        <v>15</v>
      </c>
      <c r="G1330" s="87">
        <v>9.9338390974999999</v>
      </c>
    </row>
    <row r="1331" spans="1:7">
      <c r="A1331">
        <v>1333</v>
      </c>
      <c r="B1331" t="s">
        <v>480</v>
      </c>
      <c r="C1331">
        <v>2026</v>
      </c>
      <c r="D1331">
        <v>1</v>
      </c>
      <c r="E1331" t="str">
        <f t="shared" si="20"/>
        <v>JAN</v>
      </c>
      <c r="F1331">
        <v>15</v>
      </c>
      <c r="G1331" s="87">
        <v>9.9221504471999999</v>
      </c>
    </row>
    <row r="1332" spans="1:7">
      <c r="A1332">
        <v>1334</v>
      </c>
      <c r="B1332" t="s">
        <v>480</v>
      </c>
      <c r="C1332">
        <v>2026</v>
      </c>
      <c r="D1332">
        <v>1</v>
      </c>
      <c r="E1332" t="str">
        <f t="shared" si="20"/>
        <v>JAN</v>
      </c>
      <c r="F1332">
        <v>15</v>
      </c>
      <c r="G1332" s="87">
        <v>0.38451994309999998</v>
      </c>
    </row>
    <row r="1333" spans="1:7">
      <c r="A1333">
        <v>1335</v>
      </c>
      <c r="B1333" t="s">
        <v>480</v>
      </c>
      <c r="C1333">
        <v>2026</v>
      </c>
      <c r="D1333">
        <v>1</v>
      </c>
      <c r="E1333" t="str">
        <f t="shared" si="20"/>
        <v>JAN</v>
      </c>
      <c r="F1333">
        <v>15</v>
      </c>
      <c r="G1333" s="87">
        <v>2.5760148669</v>
      </c>
    </row>
    <row r="1334" spans="1:7">
      <c r="A1334">
        <v>1336</v>
      </c>
      <c r="B1334" t="s">
        <v>480</v>
      </c>
      <c r="C1334">
        <v>2026</v>
      </c>
      <c r="D1334">
        <v>1</v>
      </c>
      <c r="E1334" t="str">
        <f t="shared" si="20"/>
        <v>JAN</v>
      </c>
      <c r="F1334">
        <v>15</v>
      </c>
      <c r="G1334" s="87">
        <v>0.51079756440000001</v>
      </c>
    </row>
    <row r="1335" spans="1:7">
      <c r="A1335">
        <v>1337</v>
      </c>
      <c r="B1335" t="s">
        <v>1467</v>
      </c>
      <c r="C1335">
        <v>2026</v>
      </c>
      <c r="D1335">
        <v>1</v>
      </c>
      <c r="E1335" t="str">
        <f t="shared" si="20"/>
        <v>JAN</v>
      </c>
      <c r="F1335">
        <v>15</v>
      </c>
      <c r="G1335" s="87">
        <v>24.0572448558</v>
      </c>
    </row>
    <row r="1336" spans="1:7">
      <c r="A1336">
        <v>1338</v>
      </c>
      <c r="B1336" t="s">
        <v>480</v>
      </c>
      <c r="C1336">
        <v>2026</v>
      </c>
      <c r="D1336">
        <v>1</v>
      </c>
      <c r="E1336" t="str">
        <f t="shared" si="20"/>
        <v>JAN</v>
      </c>
      <c r="F1336">
        <v>15</v>
      </c>
      <c r="G1336" s="87">
        <v>3.86240066</v>
      </c>
    </row>
    <row r="1337" spans="1:7">
      <c r="A1337">
        <v>1339</v>
      </c>
      <c r="B1337" t="s">
        <v>1471</v>
      </c>
      <c r="C1337">
        <v>2026</v>
      </c>
      <c r="D1337">
        <v>1</v>
      </c>
      <c r="E1337" t="str">
        <f t="shared" si="20"/>
        <v>JAN</v>
      </c>
      <c r="F1337">
        <v>15</v>
      </c>
      <c r="G1337" s="87">
        <v>0.59065087360000001</v>
      </c>
    </row>
    <row r="1338" spans="1:7">
      <c r="A1338">
        <v>1340</v>
      </c>
      <c r="B1338" t="s">
        <v>1469</v>
      </c>
      <c r="C1338">
        <v>2026</v>
      </c>
      <c r="D1338">
        <v>1</v>
      </c>
      <c r="E1338" t="str">
        <f t="shared" si="20"/>
        <v>JAN</v>
      </c>
      <c r="F1338">
        <v>15</v>
      </c>
      <c r="G1338" s="87">
        <v>0.43055101420000003</v>
      </c>
    </row>
    <row r="1339" spans="1:7">
      <c r="A1339">
        <v>1341</v>
      </c>
      <c r="B1339" t="s">
        <v>1471</v>
      </c>
      <c r="C1339">
        <v>2026</v>
      </c>
      <c r="D1339">
        <v>1</v>
      </c>
      <c r="E1339" t="str">
        <f t="shared" si="20"/>
        <v>JAN</v>
      </c>
      <c r="F1339">
        <v>16</v>
      </c>
      <c r="G1339" s="87">
        <v>3.8252987280999999</v>
      </c>
    </row>
    <row r="1340" spans="1:7">
      <c r="A1340">
        <v>1342</v>
      </c>
      <c r="B1340" t="s">
        <v>480</v>
      </c>
      <c r="C1340">
        <v>2026</v>
      </c>
      <c r="D1340">
        <v>1</v>
      </c>
      <c r="E1340" t="str">
        <f t="shared" si="20"/>
        <v>JAN</v>
      </c>
      <c r="F1340">
        <v>16</v>
      </c>
      <c r="G1340" s="87">
        <v>9.6396731767000006</v>
      </c>
    </row>
    <row r="1341" spans="1:7">
      <c r="A1341">
        <v>1343</v>
      </c>
      <c r="B1341" t="s">
        <v>1470</v>
      </c>
      <c r="C1341">
        <v>2026</v>
      </c>
      <c r="D1341">
        <v>1</v>
      </c>
      <c r="E1341" t="str">
        <f t="shared" si="20"/>
        <v>JAN</v>
      </c>
      <c r="F1341">
        <v>16</v>
      </c>
      <c r="G1341" s="87">
        <v>9.5980695308000001</v>
      </c>
    </row>
    <row r="1342" spans="1:7">
      <c r="A1342">
        <v>1344</v>
      </c>
      <c r="B1342" t="s">
        <v>1467</v>
      </c>
      <c r="C1342">
        <v>2026</v>
      </c>
      <c r="D1342">
        <v>1</v>
      </c>
      <c r="E1342" t="str">
        <f t="shared" si="20"/>
        <v>JAN</v>
      </c>
      <c r="F1342">
        <v>16</v>
      </c>
      <c r="G1342" s="87">
        <v>1.4495532033</v>
      </c>
    </row>
    <row r="1343" spans="1:7">
      <c r="A1343">
        <v>1345</v>
      </c>
      <c r="B1343" t="s">
        <v>1467</v>
      </c>
      <c r="C1343">
        <v>2026</v>
      </c>
      <c r="D1343">
        <v>1</v>
      </c>
      <c r="E1343" t="str">
        <f t="shared" si="20"/>
        <v>JAN</v>
      </c>
      <c r="F1343">
        <v>16</v>
      </c>
      <c r="G1343" s="87">
        <v>4.5219223418999999</v>
      </c>
    </row>
    <row r="1344" spans="1:7">
      <c r="A1344">
        <v>1346</v>
      </c>
      <c r="B1344" t="s">
        <v>480</v>
      </c>
      <c r="C1344">
        <v>2026</v>
      </c>
      <c r="D1344">
        <v>1</v>
      </c>
      <c r="E1344" t="str">
        <f t="shared" si="20"/>
        <v>JAN</v>
      </c>
      <c r="F1344">
        <v>16</v>
      </c>
      <c r="G1344" s="87">
        <v>0.93952721829999997</v>
      </c>
    </row>
    <row r="1345" spans="1:7">
      <c r="A1345">
        <v>1347</v>
      </c>
      <c r="B1345" t="s">
        <v>1471</v>
      </c>
      <c r="C1345">
        <v>2026</v>
      </c>
      <c r="D1345">
        <v>1</v>
      </c>
      <c r="E1345" t="str">
        <f t="shared" si="20"/>
        <v>JAN</v>
      </c>
      <c r="F1345">
        <v>16</v>
      </c>
      <c r="G1345" s="87">
        <v>2.3700293877999998</v>
      </c>
    </row>
    <row r="1346" spans="1:7">
      <c r="A1346">
        <v>1348</v>
      </c>
      <c r="B1346" t="s">
        <v>480</v>
      </c>
      <c r="C1346">
        <v>2026</v>
      </c>
      <c r="D1346">
        <v>1</v>
      </c>
      <c r="E1346" t="str">
        <f t="shared" si="20"/>
        <v>JAN</v>
      </c>
      <c r="F1346">
        <v>16</v>
      </c>
      <c r="G1346" s="87">
        <v>1.1756116863999999</v>
      </c>
    </row>
    <row r="1347" spans="1:7">
      <c r="A1347">
        <v>1349</v>
      </c>
      <c r="B1347" t="s">
        <v>1469</v>
      </c>
      <c r="C1347">
        <v>2026</v>
      </c>
      <c r="D1347">
        <v>1</v>
      </c>
      <c r="E1347" t="str">
        <f t="shared" ref="E1347:E1410" si="21">UPPER(TEXT(DATE(2000, D1347, 1), "MMM"))</f>
        <v>JAN</v>
      </c>
      <c r="F1347">
        <v>19</v>
      </c>
      <c r="G1347" s="87">
        <v>0.7406368083</v>
      </c>
    </row>
    <row r="1348" spans="1:7">
      <c r="A1348">
        <v>1350</v>
      </c>
      <c r="B1348" t="s">
        <v>480</v>
      </c>
      <c r="C1348">
        <v>2026</v>
      </c>
      <c r="D1348">
        <v>1</v>
      </c>
      <c r="E1348" t="str">
        <f t="shared" si="21"/>
        <v>JAN</v>
      </c>
      <c r="F1348">
        <v>19</v>
      </c>
      <c r="G1348" s="87">
        <v>0.14442962970000001</v>
      </c>
    </row>
    <row r="1349" spans="1:7">
      <c r="A1349">
        <v>1351</v>
      </c>
      <c r="B1349" t="s">
        <v>480</v>
      </c>
      <c r="C1349">
        <v>2026</v>
      </c>
      <c r="D1349">
        <v>1</v>
      </c>
      <c r="E1349" t="str">
        <f t="shared" si="21"/>
        <v>JAN</v>
      </c>
      <c r="F1349">
        <v>19</v>
      </c>
      <c r="G1349" s="87">
        <v>3.5971035614</v>
      </c>
    </row>
    <row r="1350" spans="1:7">
      <c r="A1350">
        <v>1352</v>
      </c>
      <c r="B1350" t="s">
        <v>1467</v>
      </c>
      <c r="C1350">
        <v>2026</v>
      </c>
      <c r="D1350">
        <v>1</v>
      </c>
      <c r="E1350" t="str">
        <f t="shared" si="21"/>
        <v>JAN</v>
      </c>
      <c r="F1350">
        <v>19</v>
      </c>
      <c r="G1350" s="87">
        <v>3.2826489178</v>
      </c>
    </row>
    <row r="1351" spans="1:7">
      <c r="A1351">
        <v>1353</v>
      </c>
      <c r="B1351" t="s">
        <v>1467</v>
      </c>
      <c r="C1351">
        <v>2026</v>
      </c>
      <c r="D1351">
        <v>1</v>
      </c>
      <c r="E1351" t="str">
        <f t="shared" si="21"/>
        <v>JAN</v>
      </c>
      <c r="F1351">
        <v>19</v>
      </c>
      <c r="G1351" s="87">
        <v>6.6914414560999997</v>
      </c>
    </row>
    <row r="1352" spans="1:7">
      <c r="A1352">
        <v>1354</v>
      </c>
      <c r="B1352" t="s">
        <v>480</v>
      </c>
      <c r="C1352">
        <v>2026</v>
      </c>
      <c r="D1352">
        <v>1</v>
      </c>
      <c r="E1352" t="str">
        <f t="shared" si="21"/>
        <v>JAN</v>
      </c>
      <c r="F1352">
        <v>19</v>
      </c>
      <c r="G1352" s="87">
        <v>8.7679974633000004</v>
      </c>
    </row>
    <row r="1353" spans="1:7">
      <c r="A1353">
        <v>1355</v>
      </c>
      <c r="B1353" t="s">
        <v>1470</v>
      </c>
      <c r="C1353">
        <v>2026</v>
      </c>
      <c r="D1353">
        <v>1</v>
      </c>
      <c r="E1353" t="str">
        <f t="shared" si="21"/>
        <v>JAN</v>
      </c>
      <c r="F1353">
        <v>19</v>
      </c>
      <c r="G1353" s="87">
        <v>4.6726338638999998</v>
      </c>
    </row>
    <row r="1354" spans="1:7">
      <c r="A1354">
        <v>1356</v>
      </c>
      <c r="B1354" t="s">
        <v>480</v>
      </c>
      <c r="C1354">
        <v>2026</v>
      </c>
      <c r="D1354">
        <v>1</v>
      </c>
      <c r="E1354" t="str">
        <f t="shared" si="21"/>
        <v>JAN</v>
      </c>
      <c r="F1354">
        <v>19</v>
      </c>
      <c r="G1354" s="87">
        <v>0.60081740920000004</v>
      </c>
    </row>
    <row r="1355" spans="1:7">
      <c r="A1355">
        <v>1357</v>
      </c>
      <c r="B1355" t="s">
        <v>480</v>
      </c>
      <c r="C1355">
        <v>2026</v>
      </c>
      <c r="D1355">
        <v>1</v>
      </c>
      <c r="E1355" t="str">
        <f t="shared" si="21"/>
        <v>JAN</v>
      </c>
      <c r="F1355">
        <v>19</v>
      </c>
      <c r="G1355" s="87">
        <v>0.45947180939999999</v>
      </c>
    </row>
    <row r="1356" spans="1:7">
      <c r="A1356">
        <v>1358</v>
      </c>
      <c r="B1356" t="s">
        <v>480</v>
      </c>
      <c r="C1356">
        <v>2026</v>
      </c>
      <c r="D1356">
        <v>1</v>
      </c>
      <c r="E1356" t="str">
        <f t="shared" si="21"/>
        <v>JAN</v>
      </c>
      <c r="F1356">
        <v>19</v>
      </c>
      <c r="G1356" s="87">
        <v>2.8709763827999999</v>
      </c>
    </row>
    <row r="1357" spans="1:7">
      <c r="A1357">
        <v>1359</v>
      </c>
      <c r="B1357" t="s">
        <v>1467</v>
      </c>
      <c r="C1357">
        <v>2026</v>
      </c>
      <c r="D1357">
        <v>1</v>
      </c>
      <c r="E1357" t="str">
        <f t="shared" si="21"/>
        <v>JAN</v>
      </c>
      <c r="F1357">
        <v>19</v>
      </c>
      <c r="G1357" s="87">
        <v>0.38183809749999997</v>
      </c>
    </row>
    <row r="1358" spans="1:7">
      <c r="A1358">
        <v>1360</v>
      </c>
      <c r="B1358" t="s">
        <v>480</v>
      </c>
      <c r="C1358">
        <v>2026</v>
      </c>
      <c r="D1358">
        <v>1</v>
      </c>
      <c r="E1358" t="str">
        <f t="shared" si="21"/>
        <v>JAN</v>
      </c>
      <c r="F1358">
        <v>19</v>
      </c>
      <c r="G1358" s="87">
        <v>0.12518784890000001</v>
      </c>
    </row>
    <row r="1359" spans="1:7">
      <c r="A1359">
        <v>1361</v>
      </c>
      <c r="B1359" t="s">
        <v>1469</v>
      </c>
      <c r="C1359">
        <v>2026</v>
      </c>
      <c r="D1359">
        <v>1</v>
      </c>
      <c r="E1359" t="str">
        <f t="shared" si="21"/>
        <v>JAN</v>
      </c>
      <c r="F1359">
        <v>20</v>
      </c>
      <c r="G1359" s="87">
        <v>56.747761671399999</v>
      </c>
    </row>
    <row r="1360" spans="1:7">
      <c r="A1360">
        <v>1362</v>
      </c>
      <c r="B1360" t="s">
        <v>1466</v>
      </c>
      <c r="C1360">
        <v>2026</v>
      </c>
      <c r="D1360">
        <v>1</v>
      </c>
      <c r="E1360" t="str">
        <f t="shared" si="21"/>
        <v>JAN</v>
      </c>
      <c r="F1360">
        <v>20</v>
      </c>
      <c r="G1360" s="87">
        <v>9.4789588916999996</v>
      </c>
    </row>
    <row r="1361" spans="1:7">
      <c r="A1361">
        <v>1363</v>
      </c>
      <c r="B1361" t="s">
        <v>480</v>
      </c>
      <c r="C1361">
        <v>2026</v>
      </c>
      <c r="D1361">
        <v>1</v>
      </c>
      <c r="E1361" t="str">
        <f t="shared" si="21"/>
        <v>JAN</v>
      </c>
      <c r="F1361">
        <v>20</v>
      </c>
      <c r="G1361" s="87">
        <v>1.2022912383</v>
      </c>
    </row>
    <row r="1362" spans="1:7">
      <c r="A1362">
        <v>1364</v>
      </c>
      <c r="B1362" t="s">
        <v>480</v>
      </c>
      <c r="C1362">
        <v>2026</v>
      </c>
      <c r="D1362">
        <v>1</v>
      </c>
      <c r="E1362" t="str">
        <f t="shared" si="21"/>
        <v>JAN</v>
      </c>
      <c r="F1362">
        <v>20</v>
      </c>
      <c r="G1362" s="87">
        <v>0.65216586639999996</v>
      </c>
    </row>
    <row r="1363" spans="1:7">
      <c r="A1363">
        <v>1365</v>
      </c>
      <c r="B1363" t="s">
        <v>480</v>
      </c>
      <c r="C1363">
        <v>2026</v>
      </c>
      <c r="D1363">
        <v>1</v>
      </c>
      <c r="E1363" t="str">
        <f t="shared" si="21"/>
        <v>JAN</v>
      </c>
      <c r="F1363">
        <v>20</v>
      </c>
      <c r="G1363" s="87">
        <v>8.7290074274999991</v>
      </c>
    </row>
    <row r="1364" spans="1:7">
      <c r="A1364">
        <v>1366</v>
      </c>
      <c r="B1364" t="s">
        <v>480</v>
      </c>
      <c r="C1364">
        <v>2026</v>
      </c>
      <c r="D1364">
        <v>1</v>
      </c>
      <c r="E1364" t="str">
        <f t="shared" si="21"/>
        <v>JAN</v>
      </c>
      <c r="F1364">
        <v>20</v>
      </c>
      <c r="G1364" s="87">
        <v>1.8374308008</v>
      </c>
    </row>
    <row r="1365" spans="1:7">
      <c r="A1365">
        <v>1367</v>
      </c>
      <c r="B1365" t="s">
        <v>480</v>
      </c>
      <c r="C1365">
        <v>2026</v>
      </c>
      <c r="D1365">
        <v>1</v>
      </c>
      <c r="E1365" t="str">
        <f t="shared" si="21"/>
        <v>JAN</v>
      </c>
      <c r="F1365">
        <v>20</v>
      </c>
      <c r="G1365" s="87">
        <v>0.70056598999999997</v>
      </c>
    </row>
    <row r="1366" spans="1:7">
      <c r="A1366">
        <v>1368</v>
      </c>
      <c r="B1366" t="s">
        <v>480</v>
      </c>
      <c r="C1366">
        <v>2026</v>
      </c>
      <c r="D1366">
        <v>1</v>
      </c>
      <c r="E1366" t="str">
        <f t="shared" si="21"/>
        <v>JAN</v>
      </c>
      <c r="F1366">
        <v>20</v>
      </c>
      <c r="G1366" s="87">
        <v>3.2499195147000002</v>
      </c>
    </row>
    <row r="1367" spans="1:7">
      <c r="A1367">
        <v>1369</v>
      </c>
      <c r="B1367" t="s">
        <v>1471</v>
      </c>
      <c r="C1367">
        <v>2026</v>
      </c>
      <c r="D1367">
        <v>1</v>
      </c>
      <c r="E1367" t="str">
        <f t="shared" si="21"/>
        <v>JAN</v>
      </c>
      <c r="F1367">
        <v>20</v>
      </c>
      <c r="G1367" s="87">
        <v>0.54188900579999999</v>
      </c>
    </row>
    <row r="1368" spans="1:7">
      <c r="A1368">
        <v>1370</v>
      </c>
      <c r="B1368" t="s">
        <v>1469</v>
      </c>
      <c r="C1368">
        <v>2026</v>
      </c>
      <c r="D1368">
        <v>1</v>
      </c>
      <c r="E1368" t="str">
        <f t="shared" si="21"/>
        <v>JAN</v>
      </c>
      <c r="F1368">
        <v>21</v>
      </c>
      <c r="G1368" s="87">
        <v>1.1442945481</v>
      </c>
    </row>
    <row r="1369" spans="1:7">
      <c r="A1369">
        <v>1371</v>
      </c>
      <c r="B1369" t="s">
        <v>480</v>
      </c>
      <c r="C1369">
        <v>2026</v>
      </c>
      <c r="D1369">
        <v>1</v>
      </c>
      <c r="E1369" t="str">
        <f t="shared" si="21"/>
        <v>JAN</v>
      </c>
      <c r="F1369">
        <v>21</v>
      </c>
      <c r="G1369" s="87">
        <v>3.6100163767</v>
      </c>
    </row>
    <row r="1370" spans="1:7">
      <c r="A1370">
        <v>1372</v>
      </c>
      <c r="B1370" t="s">
        <v>1467</v>
      </c>
      <c r="C1370">
        <v>2026</v>
      </c>
      <c r="D1370">
        <v>1</v>
      </c>
      <c r="E1370" t="str">
        <f t="shared" si="21"/>
        <v>JAN</v>
      </c>
      <c r="F1370">
        <v>21</v>
      </c>
      <c r="G1370" s="87">
        <v>2.9039276596999999</v>
      </c>
    </row>
    <row r="1371" spans="1:7">
      <c r="A1371">
        <v>1373</v>
      </c>
      <c r="B1371" t="s">
        <v>480</v>
      </c>
      <c r="C1371">
        <v>2026</v>
      </c>
      <c r="D1371">
        <v>1</v>
      </c>
      <c r="E1371" t="str">
        <f t="shared" si="21"/>
        <v>JAN</v>
      </c>
      <c r="F1371">
        <v>21</v>
      </c>
      <c r="G1371" s="87">
        <v>7.4043236947000004</v>
      </c>
    </row>
    <row r="1372" spans="1:7">
      <c r="A1372">
        <v>1374</v>
      </c>
      <c r="B1372" t="s">
        <v>1467</v>
      </c>
      <c r="C1372">
        <v>2026</v>
      </c>
      <c r="D1372">
        <v>1</v>
      </c>
      <c r="E1372" t="str">
        <f t="shared" si="21"/>
        <v>JAN</v>
      </c>
      <c r="F1372">
        <v>21</v>
      </c>
      <c r="G1372" s="87">
        <v>4.8189861992000003</v>
      </c>
    </row>
    <row r="1373" spans="1:7">
      <c r="A1373">
        <v>1375</v>
      </c>
      <c r="B1373" t="s">
        <v>480</v>
      </c>
      <c r="C1373">
        <v>2026</v>
      </c>
      <c r="D1373">
        <v>1</v>
      </c>
      <c r="E1373" t="str">
        <f t="shared" si="21"/>
        <v>JAN</v>
      </c>
      <c r="F1373">
        <v>21</v>
      </c>
      <c r="G1373" s="87">
        <v>1.0181364631000001</v>
      </c>
    </row>
    <row r="1374" spans="1:7">
      <c r="A1374">
        <v>1376</v>
      </c>
      <c r="B1374" t="s">
        <v>480</v>
      </c>
      <c r="C1374">
        <v>2026</v>
      </c>
      <c r="D1374">
        <v>1</v>
      </c>
      <c r="E1374" t="str">
        <f t="shared" si="21"/>
        <v>JAN</v>
      </c>
      <c r="F1374">
        <v>21</v>
      </c>
      <c r="G1374" s="87">
        <v>2.2284351302999998</v>
      </c>
    </row>
    <row r="1375" spans="1:7">
      <c r="A1375">
        <v>1377</v>
      </c>
      <c r="B1375" t="s">
        <v>480</v>
      </c>
      <c r="C1375">
        <v>2026</v>
      </c>
      <c r="D1375">
        <v>1</v>
      </c>
      <c r="E1375" t="str">
        <f t="shared" si="21"/>
        <v>JAN</v>
      </c>
      <c r="F1375">
        <v>21</v>
      </c>
      <c r="G1375" s="87">
        <v>0.72028514939999999</v>
      </c>
    </row>
    <row r="1376" spans="1:7">
      <c r="A1376">
        <v>1378</v>
      </c>
      <c r="B1376" t="s">
        <v>1469</v>
      </c>
      <c r="C1376">
        <v>2026</v>
      </c>
      <c r="D1376">
        <v>1</v>
      </c>
      <c r="E1376" t="str">
        <f t="shared" si="21"/>
        <v>JAN</v>
      </c>
      <c r="F1376">
        <v>22</v>
      </c>
      <c r="G1376" s="87">
        <v>4.0090295877999997</v>
      </c>
    </row>
    <row r="1377" spans="1:7">
      <c r="A1377">
        <v>1379</v>
      </c>
      <c r="B1377" t="s">
        <v>480</v>
      </c>
      <c r="C1377">
        <v>2026</v>
      </c>
      <c r="D1377">
        <v>1</v>
      </c>
      <c r="E1377" t="str">
        <f t="shared" si="21"/>
        <v>JAN</v>
      </c>
      <c r="F1377">
        <v>22</v>
      </c>
      <c r="G1377" s="87">
        <v>9.4276034699999997E-2</v>
      </c>
    </row>
    <row r="1378" spans="1:7">
      <c r="A1378">
        <v>1380</v>
      </c>
      <c r="B1378" t="s">
        <v>480</v>
      </c>
      <c r="C1378">
        <v>2026</v>
      </c>
      <c r="D1378">
        <v>1</v>
      </c>
      <c r="E1378" t="str">
        <f t="shared" si="21"/>
        <v>JAN</v>
      </c>
      <c r="F1378">
        <v>22</v>
      </c>
      <c r="G1378" s="87">
        <v>3.2481639610999999</v>
      </c>
    </row>
    <row r="1379" spans="1:7">
      <c r="A1379">
        <v>1381</v>
      </c>
      <c r="B1379" t="s">
        <v>480</v>
      </c>
      <c r="C1379">
        <v>2026</v>
      </c>
      <c r="D1379">
        <v>1</v>
      </c>
      <c r="E1379" t="str">
        <f t="shared" si="21"/>
        <v>JAN</v>
      </c>
      <c r="F1379">
        <v>22</v>
      </c>
      <c r="G1379" s="87">
        <v>9.1794566017000001</v>
      </c>
    </row>
    <row r="1380" spans="1:7">
      <c r="A1380">
        <v>1382</v>
      </c>
      <c r="B1380" t="s">
        <v>1466</v>
      </c>
      <c r="C1380">
        <v>2026</v>
      </c>
      <c r="D1380">
        <v>1</v>
      </c>
      <c r="E1380" t="str">
        <f t="shared" si="21"/>
        <v>JAN</v>
      </c>
      <c r="F1380">
        <v>22</v>
      </c>
      <c r="G1380" s="87">
        <v>3.9129434094</v>
      </c>
    </row>
    <row r="1381" spans="1:7">
      <c r="A1381">
        <v>1383</v>
      </c>
      <c r="B1381" t="s">
        <v>480</v>
      </c>
      <c r="C1381">
        <v>2026</v>
      </c>
      <c r="D1381">
        <v>1</v>
      </c>
      <c r="E1381" t="str">
        <f t="shared" si="21"/>
        <v>JAN</v>
      </c>
      <c r="F1381">
        <v>22</v>
      </c>
      <c r="G1381" s="87">
        <v>4.3871369369000002</v>
      </c>
    </row>
    <row r="1382" spans="1:7">
      <c r="A1382">
        <v>1384</v>
      </c>
      <c r="B1382" t="s">
        <v>1469</v>
      </c>
      <c r="C1382">
        <v>2026</v>
      </c>
      <c r="D1382">
        <v>1</v>
      </c>
      <c r="E1382" t="str">
        <f t="shared" si="21"/>
        <v>JAN</v>
      </c>
      <c r="F1382">
        <v>22</v>
      </c>
      <c r="G1382" s="87">
        <v>7.9721473299999998E-2</v>
      </c>
    </row>
    <row r="1383" spans="1:7">
      <c r="A1383">
        <v>1385</v>
      </c>
      <c r="B1383" t="s">
        <v>1469</v>
      </c>
      <c r="C1383">
        <v>2026</v>
      </c>
      <c r="D1383">
        <v>1</v>
      </c>
      <c r="E1383" t="str">
        <f t="shared" si="21"/>
        <v>JAN</v>
      </c>
      <c r="F1383">
        <v>22</v>
      </c>
      <c r="G1383" s="87">
        <v>1.0838019677999999</v>
      </c>
    </row>
    <row r="1384" spans="1:7">
      <c r="A1384">
        <v>1386</v>
      </c>
      <c r="B1384" t="s">
        <v>1469</v>
      </c>
      <c r="C1384">
        <v>2026</v>
      </c>
      <c r="D1384">
        <v>1</v>
      </c>
      <c r="E1384" t="str">
        <f t="shared" si="21"/>
        <v>JAN</v>
      </c>
      <c r="F1384">
        <v>23</v>
      </c>
      <c r="G1384" s="87">
        <v>3.1304485999999999E-3</v>
      </c>
    </row>
    <row r="1385" spans="1:7">
      <c r="A1385">
        <v>1387</v>
      </c>
      <c r="B1385" t="s">
        <v>1470</v>
      </c>
      <c r="C1385">
        <v>2026</v>
      </c>
      <c r="D1385">
        <v>1</v>
      </c>
      <c r="E1385" t="str">
        <f t="shared" si="21"/>
        <v>JAN</v>
      </c>
      <c r="F1385">
        <v>23</v>
      </c>
      <c r="G1385" s="87">
        <v>9.9589315505999991</v>
      </c>
    </row>
    <row r="1386" spans="1:7">
      <c r="A1386">
        <v>1388</v>
      </c>
      <c r="B1386" t="s">
        <v>480</v>
      </c>
      <c r="C1386">
        <v>2026</v>
      </c>
      <c r="D1386">
        <v>1</v>
      </c>
      <c r="E1386" t="str">
        <f t="shared" si="21"/>
        <v>JAN</v>
      </c>
      <c r="F1386">
        <v>23</v>
      </c>
      <c r="G1386" s="87">
        <v>9.7956205417</v>
      </c>
    </row>
    <row r="1387" spans="1:7">
      <c r="A1387">
        <v>1389</v>
      </c>
      <c r="B1387" t="s">
        <v>480</v>
      </c>
      <c r="C1387">
        <v>2026</v>
      </c>
      <c r="D1387">
        <v>1</v>
      </c>
      <c r="E1387" t="str">
        <f t="shared" si="21"/>
        <v>JAN</v>
      </c>
      <c r="F1387">
        <v>23</v>
      </c>
      <c r="G1387" s="87">
        <v>3.5282748786</v>
      </c>
    </row>
    <row r="1388" spans="1:7">
      <c r="A1388">
        <v>1390</v>
      </c>
      <c r="B1388" t="s">
        <v>1467</v>
      </c>
      <c r="C1388">
        <v>2026</v>
      </c>
      <c r="D1388">
        <v>1</v>
      </c>
      <c r="E1388" t="str">
        <f t="shared" si="21"/>
        <v>JAN</v>
      </c>
      <c r="F1388">
        <v>23</v>
      </c>
      <c r="G1388" s="87">
        <v>2.2137147618999999</v>
      </c>
    </row>
    <row r="1389" spans="1:7">
      <c r="A1389">
        <v>1391</v>
      </c>
      <c r="B1389" t="s">
        <v>1467</v>
      </c>
      <c r="C1389">
        <v>2026</v>
      </c>
      <c r="D1389">
        <v>1</v>
      </c>
      <c r="E1389" t="str">
        <f t="shared" si="21"/>
        <v>JAN</v>
      </c>
      <c r="F1389">
        <v>23</v>
      </c>
      <c r="G1389" s="87">
        <v>66.114559820300002</v>
      </c>
    </row>
    <row r="1390" spans="1:7">
      <c r="A1390">
        <v>1392</v>
      </c>
      <c r="B1390" t="s">
        <v>480</v>
      </c>
      <c r="C1390">
        <v>2026</v>
      </c>
      <c r="D1390">
        <v>1</v>
      </c>
      <c r="E1390" t="str">
        <f t="shared" si="21"/>
        <v>JAN</v>
      </c>
      <c r="F1390">
        <v>23</v>
      </c>
      <c r="G1390" s="87">
        <v>3.5096303064000001</v>
      </c>
    </row>
    <row r="1391" spans="1:7">
      <c r="A1391">
        <v>1393</v>
      </c>
      <c r="B1391" t="s">
        <v>480</v>
      </c>
      <c r="C1391">
        <v>2026</v>
      </c>
      <c r="D1391">
        <v>1</v>
      </c>
      <c r="E1391" t="str">
        <f t="shared" si="21"/>
        <v>JAN</v>
      </c>
      <c r="F1391">
        <v>26</v>
      </c>
      <c r="G1391" s="87">
        <v>3.6280833975000002</v>
      </c>
    </row>
    <row r="1392" spans="1:7">
      <c r="A1392">
        <v>1394</v>
      </c>
      <c r="B1392" t="s">
        <v>1470</v>
      </c>
      <c r="C1392">
        <v>2026</v>
      </c>
      <c r="D1392">
        <v>1</v>
      </c>
      <c r="E1392" t="str">
        <f t="shared" si="21"/>
        <v>JAN</v>
      </c>
      <c r="F1392">
        <v>26</v>
      </c>
      <c r="G1392" s="87">
        <v>9.6001995211000004</v>
      </c>
    </row>
    <row r="1393" spans="1:7">
      <c r="A1393">
        <v>1395</v>
      </c>
      <c r="B1393" t="s">
        <v>480</v>
      </c>
      <c r="C1393">
        <v>2026</v>
      </c>
      <c r="D1393">
        <v>1</v>
      </c>
      <c r="E1393" t="str">
        <f t="shared" si="21"/>
        <v>JAN</v>
      </c>
      <c r="F1393">
        <v>26</v>
      </c>
      <c r="G1393" s="87">
        <v>9.0535051864000007</v>
      </c>
    </row>
    <row r="1394" spans="1:7">
      <c r="A1394">
        <v>1396</v>
      </c>
      <c r="B1394" t="s">
        <v>480</v>
      </c>
      <c r="C1394">
        <v>2026</v>
      </c>
      <c r="D1394">
        <v>1</v>
      </c>
      <c r="E1394" t="str">
        <f t="shared" si="21"/>
        <v>JAN</v>
      </c>
      <c r="F1394">
        <v>26</v>
      </c>
      <c r="G1394" s="87">
        <v>4.4673440868999998</v>
      </c>
    </row>
    <row r="1395" spans="1:7">
      <c r="A1395">
        <v>1397</v>
      </c>
      <c r="B1395" t="s">
        <v>1468</v>
      </c>
      <c r="C1395">
        <v>2026</v>
      </c>
      <c r="D1395">
        <v>1</v>
      </c>
      <c r="E1395" t="str">
        <f t="shared" si="21"/>
        <v>JAN</v>
      </c>
      <c r="F1395">
        <v>26</v>
      </c>
      <c r="G1395" s="87">
        <v>1.8931452333000001</v>
      </c>
    </row>
    <row r="1396" spans="1:7">
      <c r="A1396">
        <v>1398</v>
      </c>
      <c r="B1396" t="s">
        <v>1469</v>
      </c>
      <c r="C1396">
        <v>2026</v>
      </c>
      <c r="D1396">
        <v>1</v>
      </c>
      <c r="E1396" t="str">
        <f t="shared" si="21"/>
        <v>JAN</v>
      </c>
      <c r="F1396">
        <v>26</v>
      </c>
      <c r="G1396" s="87">
        <v>159.96265330560001</v>
      </c>
    </row>
    <row r="1397" spans="1:7">
      <c r="A1397">
        <v>1399</v>
      </c>
      <c r="B1397" t="s">
        <v>480</v>
      </c>
      <c r="C1397">
        <v>2026</v>
      </c>
      <c r="D1397">
        <v>1</v>
      </c>
      <c r="E1397" t="str">
        <f t="shared" si="21"/>
        <v>JAN</v>
      </c>
      <c r="F1397">
        <v>27</v>
      </c>
      <c r="G1397" s="87">
        <v>3.5574445541999999</v>
      </c>
    </row>
    <row r="1398" spans="1:7">
      <c r="A1398">
        <v>1400</v>
      </c>
      <c r="B1398" t="s">
        <v>480</v>
      </c>
      <c r="C1398">
        <v>2026</v>
      </c>
      <c r="D1398">
        <v>1</v>
      </c>
      <c r="E1398" t="str">
        <f t="shared" si="21"/>
        <v>JAN</v>
      </c>
      <c r="F1398">
        <v>27</v>
      </c>
      <c r="G1398" s="87">
        <v>9.0286406319000001</v>
      </c>
    </row>
    <row r="1399" spans="1:7">
      <c r="A1399">
        <v>1401</v>
      </c>
      <c r="B1399" t="s">
        <v>1467</v>
      </c>
      <c r="C1399">
        <v>2026</v>
      </c>
      <c r="D1399">
        <v>1</v>
      </c>
      <c r="E1399" t="str">
        <f t="shared" si="21"/>
        <v>JAN</v>
      </c>
      <c r="F1399">
        <v>27</v>
      </c>
      <c r="G1399" s="87">
        <v>8.0193784381000004</v>
      </c>
    </row>
    <row r="1400" spans="1:7">
      <c r="A1400">
        <v>1402</v>
      </c>
      <c r="B1400" t="s">
        <v>1473</v>
      </c>
      <c r="C1400">
        <v>2026</v>
      </c>
      <c r="D1400">
        <v>1</v>
      </c>
      <c r="E1400" t="str">
        <f t="shared" si="21"/>
        <v>JAN</v>
      </c>
      <c r="F1400">
        <v>27</v>
      </c>
      <c r="G1400" s="87">
        <v>5.8577453600000003E-2</v>
      </c>
    </row>
    <row r="1401" spans="1:7">
      <c r="A1401">
        <v>1403</v>
      </c>
      <c r="B1401" t="s">
        <v>480</v>
      </c>
      <c r="C1401">
        <v>2026</v>
      </c>
      <c r="D1401">
        <v>1</v>
      </c>
      <c r="E1401" t="str">
        <f t="shared" si="21"/>
        <v>JAN</v>
      </c>
      <c r="F1401">
        <v>27</v>
      </c>
      <c r="G1401" s="87">
        <v>2.1344209488999999</v>
      </c>
    </row>
    <row r="1402" spans="1:7">
      <c r="A1402">
        <v>1404</v>
      </c>
      <c r="B1402" t="s">
        <v>480</v>
      </c>
      <c r="C1402">
        <v>2026</v>
      </c>
      <c r="D1402">
        <v>1</v>
      </c>
      <c r="E1402" t="str">
        <f t="shared" si="21"/>
        <v>JAN</v>
      </c>
      <c r="F1402">
        <v>27</v>
      </c>
      <c r="G1402" s="87">
        <v>1.4020735278000001</v>
      </c>
    </row>
    <row r="1403" spans="1:7">
      <c r="A1403">
        <v>1405</v>
      </c>
      <c r="B1403" t="s">
        <v>480</v>
      </c>
      <c r="C1403">
        <v>2026</v>
      </c>
      <c r="D1403">
        <v>1</v>
      </c>
      <c r="E1403" t="str">
        <f t="shared" si="21"/>
        <v>JAN</v>
      </c>
      <c r="F1403">
        <v>28</v>
      </c>
      <c r="G1403" s="87">
        <v>3.8854589161000002</v>
      </c>
    </row>
    <row r="1404" spans="1:7">
      <c r="A1404">
        <v>1406</v>
      </c>
      <c r="B1404" t="s">
        <v>1470</v>
      </c>
      <c r="C1404">
        <v>2026</v>
      </c>
      <c r="D1404">
        <v>1</v>
      </c>
      <c r="E1404" t="str">
        <f t="shared" si="21"/>
        <v>JAN</v>
      </c>
      <c r="F1404">
        <v>28</v>
      </c>
      <c r="G1404" s="87">
        <v>9.9671338328000001</v>
      </c>
    </row>
    <row r="1405" spans="1:7">
      <c r="A1405">
        <v>1407</v>
      </c>
      <c r="B1405" t="s">
        <v>1466</v>
      </c>
      <c r="C1405">
        <v>2026</v>
      </c>
      <c r="D1405">
        <v>1</v>
      </c>
      <c r="E1405" t="str">
        <f t="shared" si="21"/>
        <v>JAN</v>
      </c>
      <c r="F1405">
        <v>28</v>
      </c>
      <c r="G1405" s="87">
        <v>9.1538158316999994</v>
      </c>
    </row>
    <row r="1406" spans="1:7">
      <c r="A1406">
        <v>1408</v>
      </c>
      <c r="B1406" t="s">
        <v>1467</v>
      </c>
      <c r="C1406">
        <v>2026</v>
      </c>
      <c r="D1406">
        <v>1</v>
      </c>
      <c r="E1406" t="str">
        <f t="shared" si="21"/>
        <v>JAN</v>
      </c>
      <c r="F1406">
        <v>28</v>
      </c>
      <c r="G1406" s="87">
        <v>3.3500669757999999</v>
      </c>
    </row>
    <row r="1407" spans="1:7">
      <c r="A1407">
        <v>1409</v>
      </c>
      <c r="B1407" t="s">
        <v>1467</v>
      </c>
      <c r="C1407">
        <v>2026</v>
      </c>
      <c r="D1407">
        <v>1</v>
      </c>
      <c r="E1407" t="str">
        <f t="shared" si="21"/>
        <v>JAN</v>
      </c>
      <c r="F1407">
        <v>28</v>
      </c>
      <c r="G1407" s="87">
        <v>6.9469930661000001</v>
      </c>
    </row>
    <row r="1408" spans="1:7">
      <c r="A1408">
        <v>1410</v>
      </c>
      <c r="B1408" t="s">
        <v>1467</v>
      </c>
      <c r="C1408">
        <v>2026</v>
      </c>
      <c r="D1408">
        <v>1</v>
      </c>
      <c r="E1408" t="str">
        <f t="shared" si="21"/>
        <v>JAN</v>
      </c>
      <c r="F1408">
        <v>28</v>
      </c>
      <c r="G1408" s="87">
        <v>4.6173101516999999</v>
      </c>
    </row>
    <row r="1409" spans="1:7">
      <c r="A1409">
        <v>1411</v>
      </c>
      <c r="B1409" t="s">
        <v>480</v>
      </c>
      <c r="C1409">
        <v>2026</v>
      </c>
      <c r="D1409">
        <v>1</v>
      </c>
      <c r="E1409" t="str">
        <f t="shared" si="21"/>
        <v>JAN</v>
      </c>
      <c r="F1409">
        <v>28</v>
      </c>
      <c r="G1409" s="87">
        <v>3.8142905977999999</v>
      </c>
    </row>
    <row r="1410" spans="1:7">
      <c r="A1410">
        <v>1412</v>
      </c>
      <c r="B1410" t="s">
        <v>1469</v>
      </c>
      <c r="C1410">
        <v>2026</v>
      </c>
      <c r="D1410">
        <v>1</v>
      </c>
      <c r="E1410" t="str">
        <f t="shared" si="21"/>
        <v>JAN</v>
      </c>
      <c r="F1410">
        <v>29</v>
      </c>
      <c r="G1410" s="87">
        <v>0.55849412890000005</v>
      </c>
    </row>
    <row r="1411" spans="1:7">
      <c r="A1411">
        <v>1413</v>
      </c>
      <c r="B1411" t="s">
        <v>1470</v>
      </c>
      <c r="C1411">
        <v>2026</v>
      </c>
      <c r="D1411">
        <v>1</v>
      </c>
      <c r="E1411" t="str">
        <f t="shared" ref="E1411:E1474" si="22">UPPER(TEXT(DATE(2000, D1411, 1), "MMM"))</f>
        <v>JAN</v>
      </c>
      <c r="F1411">
        <v>29</v>
      </c>
      <c r="G1411" s="87">
        <v>0.18405494280000001</v>
      </c>
    </row>
    <row r="1412" spans="1:7">
      <c r="A1412">
        <v>1414</v>
      </c>
      <c r="B1412" t="s">
        <v>480</v>
      </c>
      <c r="C1412">
        <v>2026</v>
      </c>
      <c r="D1412">
        <v>1</v>
      </c>
      <c r="E1412" t="str">
        <f t="shared" si="22"/>
        <v>JAN</v>
      </c>
      <c r="F1412">
        <v>29</v>
      </c>
      <c r="G1412" s="87">
        <v>5.5031834233000003</v>
      </c>
    </row>
    <row r="1413" spans="1:7">
      <c r="A1413">
        <v>1415</v>
      </c>
      <c r="B1413" t="s">
        <v>1467</v>
      </c>
      <c r="C1413">
        <v>2026</v>
      </c>
      <c r="D1413">
        <v>1</v>
      </c>
      <c r="E1413" t="str">
        <f t="shared" si="22"/>
        <v>JAN</v>
      </c>
      <c r="F1413">
        <v>29</v>
      </c>
      <c r="G1413" s="87">
        <v>3.8911923419000001</v>
      </c>
    </row>
    <row r="1414" spans="1:7">
      <c r="A1414">
        <v>1416</v>
      </c>
      <c r="B1414" t="s">
        <v>1467</v>
      </c>
      <c r="C1414">
        <v>2026</v>
      </c>
      <c r="D1414">
        <v>1</v>
      </c>
      <c r="E1414" t="str">
        <f t="shared" si="22"/>
        <v>JAN</v>
      </c>
      <c r="F1414">
        <v>29</v>
      </c>
      <c r="G1414" s="87">
        <v>1.8404011967</v>
      </c>
    </row>
    <row r="1415" spans="1:7">
      <c r="A1415">
        <v>1417</v>
      </c>
      <c r="B1415" t="s">
        <v>1467</v>
      </c>
      <c r="C1415">
        <v>2026</v>
      </c>
      <c r="D1415">
        <v>1</v>
      </c>
      <c r="E1415" t="str">
        <f t="shared" si="22"/>
        <v>JAN</v>
      </c>
      <c r="F1415">
        <v>29</v>
      </c>
      <c r="G1415" s="87">
        <v>3.0647909499999999</v>
      </c>
    </row>
    <row r="1416" spans="1:7">
      <c r="A1416">
        <v>1418</v>
      </c>
      <c r="B1416" t="s">
        <v>1469</v>
      </c>
      <c r="C1416">
        <v>2026</v>
      </c>
      <c r="D1416">
        <v>1</v>
      </c>
      <c r="E1416" t="str">
        <f t="shared" si="22"/>
        <v>JAN</v>
      </c>
      <c r="F1416">
        <v>29</v>
      </c>
      <c r="G1416" s="87">
        <v>8.0720836761000001</v>
      </c>
    </row>
    <row r="1417" spans="1:7">
      <c r="A1417">
        <v>1419</v>
      </c>
      <c r="B1417" t="s">
        <v>480</v>
      </c>
      <c r="C1417">
        <v>2026</v>
      </c>
      <c r="D1417">
        <v>1</v>
      </c>
      <c r="E1417" t="str">
        <f t="shared" si="22"/>
        <v>JAN</v>
      </c>
      <c r="F1417">
        <v>29</v>
      </c>
      <c r="G1417" s="87">
        <v>6.5921224718999998</v>
      </c>
    </row>
    <row r="1418" spans="1:7">
      <c r="A1418">
        <v>1420</v>
      </c>
      <c r="B1418" t="s">
        <v>480</v>
      </c>
      <c r="C1418">
        <v>2026</v>
      </c>
      <c r="D1418">
        <v>1</v>
      </c>
      <c r="E1418" t="str">
        <f t="shared" si="22"/>
        <v>JAN</v>
      </c>
      <c r="F1418">
        <v>29</v>
      </c>
      <c r="G1418" s="87">
        <v>1.0375597458000001</v>
      </c>
    </row>
    <row r="1419" spans="1:7">
      <c r="A1419">
        <v>1421</v>
      </c>
      <c r="B1419" t="s">
        <v>480</v>
      </c>
      <c r="C1419">
        <v>2026</v>
      </c>
      <c r="D1419">
        <v>1</v>
      </c>
      <c r="E1419" t="str">
        <f t="shared" si="22"/>
        <v>JAN</v>
      </c>
      <c r="F1419">
        <v>29</v>
      </c>
      <c r="G1419" s="87">
        <v>1.0048460324999999</v>
      </c>
    </row>
    <row r="1420" spans="1:7">
      <c r="A1420">
        <v>1422</v>
      </c>
      <c r="B1420" t="s">
        <v>480</v>
      </c>
      <c r="C1420">
        <v>2026</v>
      </c>
      <c r="D1420">
        <v>1</v>
      </c>
      <c r="E1420" t="str">
        <f t="shared" si="22"/>
        <v>JAN</v>
      </c>
      <c r="F1420">
        <v>29</v>
      </c>
      <c r="G1420" s="87">
        <v>2.3384487944000001</v>
      </c>
    </row>
    <row r="1421" spans="1:7">
      <c r="A1421">
        <v>1423</v>
      </c>
      <c r="B1421" t="s">
        <v>480</v>
      </c>
      <c r="C1421">
        <v>2026</v>
      </c>
      <c r="D1421">
        <v>1</v>
      </c>
      <c r="E1421" t="str">
        <f t="shared" si="22"/>
        <v>JAN</v>
      </c>
      <c r="F1421">
        <v>30</v>
      </c>
      <c r="G1421" s="87">
        <v>3.6756666400000002</v>
      </c>
    </row>
    <row r="1422" spans="1:7">
      <c r="A1422">
        <v>1424</v>
      </c>
      <c r="B1422" t="s">
        <v>1470</v>
      </c>
      <c r="C1422">
        <v>2026</v>
      </c>
      <c r="D1422">
        <v>1</v>
      </c>
      <c r="E1422" t="str">
        <f t="shared" si="22"/>
        <v>JAN</v>
      </c>
      <c r="F1422">
        <v>30</v>
      </c>
      <c r="G1422" s="87">
        <v>9.7729658810999993</v>
      </c>
    </row>
    <row r="1423" spans="1:7">
      <c r="A1423">
        <v>1425</v>
      </c>
      <c r="B1423" t="s">
        <v>480</v>
      </c>
      <c r="C1423">
        <v>2026</v>
      </c>
      <c r="D1423">
        <v>1</v>
      </c>
      <c r="E1423" t="str">
        <f t="shared" si="22"/>
        <v>JAN</v>
      </c>
      <c r="F1423">
        <v>30</v>
      </c>
      <c r="G1423" s="87">
        <v>0.23715011690000001</v>
      </c>
    </row>
    <row r="1424" spans="1:7">
      <c r="A1424">
        <v>1426</v>
      </c>
      <c r="B1424" t="s">
        <v>480</v>
      </c>
      <c r="C1424">
        <v>2026</v>
      </c>
      <c r="D1424">
        <v>1</v>
      </c>
      <c r="E1424" t="str">
        <f t="shared" si="22"/>
        <v>JAN</v>
      </c>
      <c r="F1424">
        <v>30</v>
      </c>
      <c r="G1424" s="87">
        <v>2.9019624849999999</v>
      </c>
    </row>
    <row r="1425" spans="1:7">
      <c r="A1425">
        <v>1427</v>
      </c>
      <c r="B1425" t="s">
        <v>480</v>
      </c>
      <c r="C1425">
        <v>2026</v>
      </c>
      <c r="D1425">
        <v>1</v>
      </c>
      <c r="E1425" t="str">
        <f t="shared" si="22"/>
        <v>JAN</v>
      </c>
      <c r="F1425">
        <v>30</v>
      </c>
      <c r="G1425" s="87">
        <v>1.0484172694</v>
      </c>
    </row>
    <row r="1426" spans="1:7">
      <c r="A1426">
        <v>1428</v>
      </c>
      <c r="B1426" t="s">
        <v>1469</v>
      </c>
      <c r="C1426">
        <v>2026</v>
      </c>
      <c r="D1426">
        <v>2</v>
      </c>
      <c r="E1426" t="str">
        <f t="shared" si="22"/>
        <v>FEV</v>
      </c>
      <c r="F1426">
        <v>2</v>
      </c>
      <c r="G1426" s="87">
        <v>2.1854768964</v>
      </c>
    </row>
    <row r="1427" spans="1:7">
      <c r="A1427">
        <v>1429</v>
      </c>
      <c r="B1427" t="s">
        <v>1470</v>
      </c>
      <c r="C1427">
        <v>2026</v>
      </c>
      <c r="D1427">
        <v>2</v>
      </c>
      <c r="E1427" t="str">
        <f t="shared" si="22"/>
        <v>FEV</v>
      </c>
      <c r="F1427">
        <v>2</v>
      </c>
      <c r="G1427" s="87">
        <v>10.0662610539</v>
      </c>
    </row>
    <row r="1428" spans="1:7">
      <c r="A1428">
        <v>1430</v>
      </c>
      <c r="B1428" t="s">
        <v>1473</v>
      </c>
      <c r="C1428">
        <v>2026</v>
      </c>
      <c r="D1428">
        <v>2</v>
      </c>
      <c r="E1428" t="str">
        <f t="shared" si="22"/>
        <v>FEV</v>
      </c>
      <c r="F1428">
        <v>2</v>
      </c>
      <c r="G1428" s="87">
        <v>7.7265076552999998</v>
      </c>
    </row>
    <row r="1429" spans="1:7">
      <c r="A1429">
        <v>1431</v>
      </c>
      <c r="B1429" t="s">
        <v>480</v>
      </c>
      <c r="C1429">
        <v>2026</v>
      </c>
      <c r="D1429">
        <v>2</v>
      </c>
      <c r="E1429" t="str">
        <f t="shared" si="22"/>
        <v>FEV</v>
      </c>
      <c r="F1429">
        <v>2</v>
      </c>
      <c r="G1429" s="87">
        <v>3.4642283297000001</v>
      </c>
    </row>
    <row r="1430" spans="1:7">
      <c r="A1430">
        <v>1432</v>
      </c>
      <c r="B1430" t="s">
        <v>480</v>
      </c>
      <c r="C1430">
        <v>2026</v>
      </c>
      <c r="D1430">
        <v>2</v>
      </c>
      <c r="E1430" t="str">
        <f t="shared" si="22"/>
        <v>FEV</v>
      </c>
      <c r="F1430">
        <v>2</v>
      </c>
      <c r="G1430" s="87">
        <v>9.3507804841999995</v>
      </c>
    </row>
    <row r="1431" spans="1:7">
      <c r="A1431">
        <v>1433</v>
      </c>
      <c r="B1431" t="s">
        <v>1467</v>
      </c>
      <c r="C1431">
        <v>2026</v>
      </c>
      <c r="D1431">
        <v>2</v>
      </c>
      <c r="E1431" t="str">
        <f t="shared" si="22"/>
        <v>FEV</v>
      </c>
      <c r="F1431">
        <v>2</v>
      </c>
      <c r="G1431" s="87">
        <v>1.7782890519000001</v>
      </c>
    </row>
    <row r="1432" spans="1:7">
      <c r="A1432">
        <v>1434</v>
      </c>
      <c r="B1432" t="s">
        <v>480</v>
      </c>
      <c r="C1432">
        <v>2026</v>
      </c>
      <c r="D1432">
        <v>2</v>
      </c>
      <c r="E1432" t="str">
        <f t="shared" si="22"/>
        <v>FEV</v>
      </c>
      <c r="F1432">
        <v>2</v>
      </c>
      <c r="G1432" s="87">
        <v>0.29272085809999998</v>
      </c>
    </row>
    <row r="1433" spans="1:7">
      <c r="A1433">
        <v>1435</v>
      </c>
      <c r="B1433" t="s">
        <v>480</v>
      </c>
      <c r="C1433">
        <v>2026</v>
      </c>
      <c r="D1433">
        <v>2</v>
      </c>
      <c r="E1433" t="str">
        <f t="shared" si="22"/>
        <v>FEV</v>
      </c>
      <c r="F1433">
        <v>2</v>
      </c>
      <c r="G1433" s="87">
        <v>0.74099160139999998</v>
      </c>
    </row>
    <row r="1434" spans="1:7">
      <c r="A1434">
        <v>1436</v>
      </c>
      <c r="B1434" t="s">
        <v>480</v>
      </c>
      <c r="C1434">
        <v>2026</v>
      </c>
      <c r="D1434">
        <v>2</v>
      </c>
      <c r="E1434" t="str">
        <f t="shared" si="22"/>
        <v>FEV</v>
      </c>
      <c r="F1434">
        <v>2</v>
      </c>
      <c r="G1434" s="87">
        <v>2.5420180941999999</v>
      </c>
    </row>
    <row r="1435" spans="1:7">
      <c r="A1435">
        <v>1437</v>
      </c>
      <c r="B1435" t="s">
        <v>1467</v>
      </c>
      <c r="C1435">
        <v>2026</v>
      </c>
      <c r="D1435">
        <v>2</v>
      </c>
      <c r="E1435" t="str">
        <f t="shared" si="22"/>
        <v>FEV</v>
      </c>
      <c r="F1435">
        <v>2</v>
      </c>
      <c r="G1435" s="87">
        <v>3.1901853992000002</v>
      </c>
    </row>
    <row r="1436" spans="1:7">
      <c r="A1436">
        <v>1438</v>
      </c>
      <c r="B1436" t="s">
        <v>480</v>
      </c>
      <c r="C1436">
        <v>2026</v>
      </c>
      <c r="D1436">
        <v>2</v>
      </c>
      <c r="E1436" t="str">
        <f t="shared" si="22"/>
        <v>FEV</v>
      </c>
      <c r="F1436">
        <v>2</v>
      </c>
      <c r="G1436" s="87">
        <v>0.63009339139999998</v>
      </c>
    </row>
    <row r="1437" spans="1:7">
      <c r="A1437">
        <v>1439</v>
      </c>
      <c r="B1437" t="s">
        <v>1469</v>
      </c>
      <c r="C1437">
        <v>2026</v>
      </c>
      <c r="D1437">
        <v>2</v>
      </c>
      <c r="E1437" t="str">
        <f t="shared" si="22"/>
        <v>FEV</v>
      </c>
      <c r="F1437">
        <v>3</v>
      </c>
      <c r="G1437" s="87">
        <v>0.45997021919999997</v>
      </c>
    </row>
    <row r="1438" spans="1:7">
      <c r="A1438">
        <v>1440</v>
      </c>
      <c r="B1438" t="s">
        <v>480</v>
      </c>
      <c r="C1438">
        <v>2026</v>
      </c>
      <c r="D1438">
        <v>2</v>
      </c>
      <c r="E1438" t="str">
        <f t="shared" si="22"/>
        <v>FEV</v>
      </c>
      <c r="F1438">
        <v>3</v>
      </c>
      <c r="G1438" s="87">
        <v>3.5846754180999998</v>
      </c>
    </row>
    <row r="1439" spans="1:7">
      <c r="A1439">
        <v>1441</v>
      </c>
      <c r="B1439" t="s">
        <v>1467</v>
      </c>
      <c r="C1439">
        <v>2026</v>
      </c>
      <c r="D1439">
        <v>2</v>
      </c>
      <c r="E1439" t="str">
        <f t="shared" si="22"/>
        <v>FEV</v>
      </c>
      <c r="F1439">
        <v>3</v>
      </c>
      <c r="G1439" s="87">
        <v>3.5289291558000002</v>
      </c>
    </row>
    <row r="1440" spans="1:7">
      <c r="A1440">
        <v>1442</v>
      </c>
      <c r="B1440" t="s">
        <v>1470</v>
      </c>
      <c r="C1440">
        <v>2026</v>
      </c>
      <c r="D1440">
        <v>2</v>
      </c>
      <c r="E1440" t="str">
        <f t="shared" si="22"/>
        <v>FEV</v>
      </c>
      <c r="F1440">
        <v>3</v>
      </c>
      <c r="G1440" s="87">
        <v>9.5726096075000005</v>
      </c>
    </row>
    <row r="1441" spans="1:7">
      <c r="A1441">
        <v>1443</v>
      </c>
      <c r="B1441" t="s">
        <v>480</v>
      </c>
      <c r="C1441">
        <v>2026</v>
      </c>
      <c r="D1441">
        <v>2</v>
      </c>
      <c r="E1441" t="str">
        <f t="shared" si="22"/>
        <v>FEV</v>
      </c>
      <c r="F1441">
        <v>3</v>
      </c>
      <c r="G1441" s="87">
        <v>9.1996143957999994</v>
      </c>
    </row>
    <row r="1442" spans="1:7">
      <c r="A1442">
        <v>1444</v>
      </c>
      <c r="B1442" t="s">
        <v>1467</v>
      </c>
      <c r="C1442">
        <v>2026</v>
      </c>
      <c r="D1442">
        <v>2</v>
      </c>
      <c r="E1442" t="str">
        <f t="shared" si="22"/>
        <v>FEV</v>
      </c>
      <c r="F1442">
        <v>3</v>
      </c>
      <c r="G1442" s="87">
        <v>4.8415126167000002</v>
      </c>
    </row>
    <row r="1443" spans="1:7">
      <c r="A1443">
        <v>1445</v>
      </c>
      <c r="B1443" t="s">
        <v>480</v>
      </c>
      <c r="C1443">
        <v>2026</v>
      </c>
      <c r="D1443">
        <v>2</v>
      </c>
      <c r="E1443" t="str">
        <f t="shared" si="22"/>
        <v>FEV</v>
      </c>
      <c r="F1443">
        <v>3</v>
      </c>
      <c r="G1443" s="87">
        <v>4.1172849519000003</v>
      </c>
    </row>
    <row r="1444" spans="1:7">
      <c r="A1444">
        <v>1446</v>
      </c>
      <c r="B1444" t="s">
        <v>1469</v>
      </c>
      <c r="C1444">
        <v>2026</v>
      </c>
      <c r="D1444">
        <v>2</v>
      </c>
      <c r="E1444" t="str">
        <f t="shared" si="22"/>
        <v>FEV</v>
      </c>
      <c r="F1444">
        <v>4</v>
      </c>
      <c r="G1444" s="87">
        <v>0.57156831890000004</v>
      </c>
    </row>
    <row r="1445" spans="1:7">
      <c r="A1445">
        <v>1447</v>
      </c>
      <c r="B1445" t="s">
        <v>480</v>
      </c>
      <c r="C1445">
        <v>2026</v>
      </c>
      <c r="D1445">
        <v>2</v>
      </c>
      <c r="E1445" t="str">
        <f t="shared" si="22"/>
        <v>FEV</v>
      </c>
      <c r="F1445">
        <v>4</v>
      </c>
      <c r="G1445" s="87">
        <v>3.8458759183</v>
      </c>
    </row>
    <row r="1446" spans="1:7">
      <c r="A1446">
        <v>1448</v>
      </c>
      <c r="B1446" t="s">
        <v>1473</v>
      </c>
      <c r="C1446">
        <v>2026</v>
      </c>
      <c r="D1446">
        <v>2</v>
      </c>
      <c r="E1446" t="str">
        <f t="shared" si="22"/>
        <v>FEV</v>
      </c>
      <c r="F1446">
        <v>4</v>
      </c>
      <c r="G1446" s="87">
        <v>125.37834597139999</v>
      </c>
    </row>
    <row r="1447" spans="1:7">
      <c r="A1447">
        <v>1449</v>
      </c>
      <c r="B1447" t="s">
        <v>1467</v>
      </c>
      <c r="C1447">
        <v>2026</v>
      </c>
      <c r="D1447">
        <v>2</v>
      </c>
      <c r="E1447" t="str">
        <f t="shared" si="22"/>
        <v>FEV</v>
      </c>
      <c r="F1447">
        <v>4</v>
      </c>
      <c r="G1447" s="87">
        <v>3.7397748166999998</v>
      </c>
    </row>
    <row r="1448" spans="1:7">
      <c r="A1448">
        <v>1450</v>
      </c>
      <c r="B1448" t="s">
        <v>480</v>
      </c>
      <c r="C1448">
        <v>2026</v>
      </c>
      <c r="D1448">
        <v>2</v>
      </c>
      <c r="E1448" t="str">
        <f t="shared" si="22"/>
        <v>FEV</v>
      </c>
      <c r="F1448">
        <v>4</v>
      </c>
      <c r="G1448" s="87">
        <v>4.5508090028000003</v>
      </c>
    </row>
    <row r="1449" spans="1:7">
      <c r="A1449">
        <v>1451</v>
      </c>
      <c r="B1449" t="s">
        <v>1469</v>
      </c>
      <c r="C1449">
        <v>2026</v>
      </c>
      <c r="D1449">
        <v>2</v>
      </c>
      <c r="E1449" t="str">
        <f t="shared" si="22"/>
        <v>FEV</v>
      </c>
      <c r="F1449">
        <v>5</v>
      </c>
      <c r="G1449" s="87">
        <v>0.57509922079999998</v>
      </c>
    </row>
    <row r="1450" spans="1:7">
      <c r="A1450">
        <v>1452</v>
      </c>
      <c r="B1450" t="s">
        <v>480</v>
      </c>
      <c r="C1450">
        <v>2026</v>
      </c>
      <c r="D1450">
        <v>2</v>
      </c>
      <c r="E1450" t="str">
        <f t="shared" si="22"/>
        <v>FEV</v>
      </c>
      <c r="F1450">
        <v>5</v>
      </c>
      <c r="G1450" s="87">
        <v>0.61064457829999996</v>
      </c>
    </row>
    <row r="1451" spans="1:7">
      <c r="A1451">
        <v>1453</v>
      </c>
      <c r="B1451" t="s">
        <v>1471</v>
      </c>
      <c r="C1451">
        <v>2026</v>
      </c>
      <c r="D1451">
        <v>2</v>
      </c>
      <c r="E1451" t="str">
        <f t="shared" si="22"/>
        <v>FEV</v>
      </c>
      <c r="F1451">
        <v>5</v>
      </c>
      <c r="G1451" s="87">
        <v>9.4277703268999993</v>
      </c>
    </row>
    <row r="1452" spans="1:7">
      <c r="A1452">
        <v>1454</v>
      </c>
      <c r="B1452" t="s">
        <v>480</v>
      </c>
      <c r="C1452">
        <v>2026</v>
      </c>
      <c r="D1452">
        <v>2</v>
      </c>
      <c r="E1452" t="str">
        <f t="shared" si="22"/>
        <v>FEV</v>
      </c>
      <c r="F1452">
        <v>5</v>
      </c>
      <c r="G1452" s="87">
        <v>0.34283538829999999</v>
      </c>
    </row>
    <row r="1453" spans="1:7">
      <c r="A1453">
        <v>1455</v>
      </c>
      <c r="B1453" t="s">
        <v>1467</v>
      </c>
      <c r="C1453">
        <v>2026</v>
      </c>
      <c r="D1453">
        <v>2</v>
      </c>
      <c r="E1453" t="str">
        <f t="shared" si="22"/>
        <v>FEV</v>
      </c>
      <c r="F1453">
        <v>5</v>
      </c>
      <c r="G1453" s="87">
        <v>9.2580086785999995</v>
      </c>
    </row>
    <row r="1454" spans="1:7">
      <c r="A1454">
        <v>1456</v>
      </c>
      <c r="B1454" t="s">
        <v>480</v>
      </c>
      <c r="C1454">
        <v>2026</v>
      </c>
      <c r="D1454">
        <v>2</v>
      </c>
      <c r="E1454" t="str">
        <f t="shared" si="22"/>
        <v>FEV</v>
      </c>
      <c r="F1454">
        <v>5</v>
      </c>
      <c r="G1454" s="87">
        <v>0.12836696280000001</v>
      </c>
    </row>
    <row r="1455" spans="1:7">
      <c r="A1455">
        <v>1457</v>
      </c>
      <c r="B1455" t="s">
        <v>480</v>
      </c>
      <c r="C1455">
        <v>2026</v>
      </c>
      <c r="D1455">
        <v>2</v>
      </c>
      <c r="E1455" t="str">
        <f t="shared" si="22"/>
        <v>FEV</v>
      </c>
      <c r="F1455">
        <v>5</v>
      </c>
      <c r="G1455" s="87">
        <v>0.11860427279999999</v>
      </c>
    </row>
    <row r="1456" spans="1:7">
      <c r="A1456">
        <v>1458</v>
      </c>
      <c r="B1456" t="s">
        <v>480</v>
      </c>
      <c r="C1456">
        <v>2026</v>
      </c>
      <c r="D1456">
        <v>2</v>
      </c>
      <c r="E1456" t="str">
        <f t="shared" si="22"/>
        <v>FEV</v>
      </c>
      <c r="F1456">
        <v>5</v>
      </c>
      <c r="G1456" s="87">
        <v>2.4904804738999999</v>
      </c>
    </row>
    <row r="1457" spans="1:7">
      <c r="A1457">
        <v>1459</v>
      </c>
      <c r="B1457" t="s">
        <v>1466</v>
      </c>
      <c r="C1457">
        <v>2026</v>
      </c>
      <c r="D1457">
        <v>2</v>
      </c>
      <c r="E1457" t="str">
        <f t="shared" si="22"/>
        <v>FEV</v>
      </c>
      <c r="F1457">
        <v>5</v>
      </c>
      <c r="G1457" s="87">
        <v>2.4310802866999999</v>
      </c>
    </row>
    <row r="1458" spans="1:7">
      <c r="A1458">
        <v>1460</v>
      </c>
      <c r="B1458" t="s">
        <v>480</v>
      </c>
      <c r="C1458">
        <v>2026</v>
      </c>
      <c r="D1458">
        <v>2</v>
      </c>
      <c r="E1458" t="str">
        <f t="shared" si="22"/>
        <v>FEV</v>
      </c>
      <c r="F1458">
        <v>5</v>
      </c>
      <c r="G1458" s="87">
        <v>2.7196737624999998</v>
      </c>
    </row>
    <row r="1459" spans="1:7">
      <c r="A1459">
        <v>1461</v>
      </c>
      <c r="B1459" t="s">
        <v>480</v>
      </c>
      <c r="C1459">
        <v>2026</v>
      </c>
      <c r="D1459">
        <v>2</v>
      </c>
      <c r="E1459" t="str">
        <f t="shared" si="22"/>
        <v>FEV</v>
      </c>
      <c r="F1459">
        <v>5</v>
      </c>
      <c r="G1459" s="87">
        <v>1.2326531967000001</v>
      </c>
    </row>
    <row r="1460" spans="1:7">
      <c r="A1460">
        <v>1462</v>
      </c>
      <c r="B1460" t="s">
        <v>1466</v>
      </c>
      <c r="C1460">
        <v>2026</v>
      </c>
      <c r="D1460">
        <v>2</v>
      </c>
      <c r="E1460" t="str">
        <f t="shared" si="22"/>
        <v>FEV</v>
      </c>
      <c r="F1460">
        <v>5</v>
      </c>
      <c r="G1460" s="87">
        <v>0.6439936892</v>
      </c>
    </row>
    <row r="1461" spans="1:7">
      <c r="A1461">
        <v>1463</v>
      </c>
      <c r="B1461" t="s">
        <v>480</v>
      </c>
      <c r="C1461">
        <v>2026</v>
      </c>
      <c r="D1461">
        <v>2</v>
      </c>
      <c r="E1461" t="str">
        <f t="shared" si="22"/>
        <v>FEV</v>
      </c>
      <c r="F1461">
        <v>5</v>
      </c>
      <c r="G1461" s="87">
        <v>0.54151570559999995</v>
      </c>
    </row>
    <row r="1462" spans="1:7">
      <c r="A1462">
        <v>1464</v>
      </c>
      <c r="B1462" t="s">
        <v>1470</v>
      </c>
      <c r="C1462">
        <v>2026</v>
      </c>
      <c r="D1462">
        <v>2</v>
      </c>
      <c r="E1462" t="str">
        <f t="shared" si="22"/>
        <v>FEV</v>
      </c>
      <c r="F1462">
        <v>6</v>
      </c>
      <c r="G1462" s="87">
        <v>9.6234189971999999</v>
      </c>
    </row>
    <row r="1463" spans="1:7">
      <c r="A1463">
        <v>1465</v>
      </c>
      <c r="B1463" t="s">
        <v>480</v>
      </c>
      <c r="C1463">
        <v>2026</v>
      </c>
      <c r="D1463">
        <v>2</v>
      </c>
      <c r="E1463" t="str">
        <f t="shared" si="22"/>
        <v>FEV</v>
      </c>
      <c r="F1463">
        <v>6</v>
      </c>
      <c r="G1463" s="87">
        <v>1.2370622555999999</v>
      </c>
    </row>
    <row r="1464" spans="1:7">
      <c r="A1464">
        <v>1466</v>
      </c>
      <c r="B1464" t="s">
        <v>480</v>
      </c>
      <c r="C1464">
        <v>2026</v>
      </c>
      <c r="D1464">
        <v>2</v>
      </c>
      <c r="E1464" t="str">
        <f t="shared" si="22"/>
        <v>FEV</v>
      </c>
      <c r="F1464">
        <v>6</v>
      </c>
      <c r="G1464" s="87">
        <v>1.4852082994</v>
      </c>
    </row>
    <row r="1465" spans="1:7">
      <c r="A1465">
        <v>1467</v>
      </c>
      <c r="B1465" t="s">
        <v>1469</v>
      </c>
      <c r="C1465">
        <v>2026</v>
      </c>
      <c r="D1465">
        <v>2</v>
      </c>
      <c r="E1465" t="str">
        <f t="shared" si="22"/>
        <v>FEV</v>
      </c>
      <c r="F1465">
        <v>6</v>
      </c>
      <c r="G1465" s="87">
        <v>0.68053611439999995</v>
      </c>
    </row>
    <row r="1466" spans="1:7">
      <c r="A1466">
        <v>1468</v>
      </c>
      <c r="B1466" t="s">
        <v>480</v>
      </c>
      <c r="C1466">
        <v>2026</v>
      </c>
      <c r="D1466">
        <v>2</v>
      </c>
      <c r="E1466" t="str">
        <f t="shared" si="22"/>
        <v>FEV</v>
      </c>
      <c r="F1466">
        <v>6</v>
      </c>
      <c r="G1466" s="87">
        <v>0.61952504279999998</v>
      </c>
    </row>
    <row r="1467" spans="1:7">
      <c r="A1467">
        <v>1469</v>
      </c>
      <c r="B1467" t="s">
        <v>1473</v>
      </c>
      <c r="C1467">
        <v>2026</v>
      </c>
      <c r="D1467">
        <v>2</v>
      </c>
      <c r="E1467" t="str">
        <f t="shared" si="22"/>
        <v>FEV</v>
      </c>
      <c r="F1467">
        <v>6</v>
      </c>
      <c r="G1467" s="87">
        <v>3.2271848203000002</v>
      </c>
    </row>
    <row r="1468" spans="1:7">
      <c r="A1468">
        <v>1470</v>
      </c>
      <c r="B1468" t="s">
        <v>1468</v>
      </c>
      <c r="C1468">
        <v>2026</v>
      </c>
      <c r="D1468">
        <v>2</v>
      </c>
      <c r="E1468" t="str">
        <f t="shared" si="22"/>
        <v>FEV</v>
      </c>
      <c r="F1468">
        <v>6</v>
      </c>
      <c r="G1468" s="87">
        <v>1.70929181E-2</v>
      </c>
    </row>
    <row r="1469" spans="1:7">
      <c r="A1469">
        <v>1471</v>
      </c>
      <c r="B1469" t="s">
        <v>480</v>
      </c>
      <c r="C1469">
        <v>2026</v>
      </c>
      <c r="D1469">
        <v>2</v>
      </c>
      <c r="E1469" t="str">
        <f t="shared" si="22"/>
        <v>FEV</v>
      </c>
      <c r="F1469">
        <v>6</v>
      </c>
      <c r="G1469" s="87">
        <v>2.8019372393999999</v>
      </c>
    </row>
    <row r="1470" spans="1:7">
      <c r="A1470">
        <v>1472</v>
      </c>
      <c r="B1470" t="s">
        <v>1470</v>
      </c>
      <c r="C1470">
        <v>2026</v>
      </c>
      <c r="D1470">
        <v>2</v>
      </c>
      <c r="E1470" t="str">
        <f t="shared" si="22"/>
        <v>FEV</v>
      </c>
      <c r="F1470">
        <v>6</v>
      </c>
      <c r="G1470" s="87">
        <v>0.32505758029999998</v>
      </c>
    </row>
    <row r="1471" spans="1:7">
      <c r="A1471">
        <v>1473</v>
      </c>
      <c r="B1471" t="s">
        <v>480</v>
      </c>
      <c r="C1471">
        <v>2026</v>
      </c>
      <c r="D1471">
        <v>2</v>
      </c>
      <c r="E1471" t="str">
        <f t="shared" si="22"/>
        <v>FEV</v>
      </c>
      <c r="F1471">
        <v>6</v>
      </c>
      <c r="G1471" s="87">
        <v>8.1029321900000006E-2</v>
      </c>
    </row>
    <row r="1472" spans="1:7">
      <c r="A1472">
        <v>1474</v>
      </c>
      <c r="B1472" t="s">
        <v>1469</v>
      </c>
      <c r="C1472">
        <v>2026</v>
      </c>
      <c r="D1472">
        <v>2</v>
      </c>
      <c r="E1472" t="str">
        <f t="shared" si="22"/>
        <v>FEV</v>
      </c>
      <c r="F1472">
        <v>9</v>
      </c>
      <c r="G1472" s="87">
        <v>0.55545237719999996</v>
      </c>
    </row>
    <row r="1473" spans="1:7">
      <c r="A1473">
        <v>1475</v>
      </c>
      <c r="B1473" t="s">
        <v>1470</v>
      </c>
      <c r="C1473">
        <v>2026</v>
      </c>
      <c r="D1473">
        <v>2</v>
      </c>
      <c r="E1473" t="str">
        <f t="shared" si="22"/>
        <v>FEV</v>
      </c>
      <c r="F1473">
        <v>9</v>
      </c>
      <c r="G1473" s="87">
        <v>3.0510911000000002E-3</v>
      </c>
    </row>
    <row r="1474" spans="1:7">
      <c r="A1474">
        <v>1476</v>
      </c>
      <c r="B1474" t="s">
        <v>1470</v>
      </c>
      <c r="C1474">
        <v>2026</v>
      </c>
      <c r="D1474">
        <v>2</v>
      </c>
      <c r="E1474" t="str">
        <f t="shared" si="22"/>
        <v>FEV</v>
      </c>
      <c r="F1474">
        <v>9</v>
      </c>
      <c r="G1474" s="87">
        <v>9.9850027200000007</v>
      </c>
    </row>
    <row r="1475" spans="1:7">
      <c r="A1475">
        <v>1477</v>
      </c>
      <c r="B1475" t="s">
        <v>1466</v>
      </c>
      <c r="C1475">
        <v>2026</v>
      </c>
      <c r="D1475">
        <v>2</v>
      </c>
      <c r="E1475" t="str">
        <f t="shared" ref="E1475:E1517" si="23">UPPER(TEXT(DATE(2000, D1475, 1), "MMM"))</f>
        <v>FEV</v>
      </c>
      <c r="F1475">
        <v>9</v>
      </c>
      <c r="G1475" s="87">
        <v>6.9115895392000004</v>
      </c>
    </row>
    <row r="1476" spans="1:7">
      <c r="A1476">
        <v>1478</v>
      </c>
      <c r="B1476" t="s">
        <v>480</v>
      </c>
      <c r="C1476">
        <v>2026</v>
      </c>
      <c r="D1476">
        <v>2</v>
      </c>
      <c r="E1476" t="str">
        <f t="shared" si="23"/>
        <v>FEV</v>
      </c>
      <c r="F1476">
        <v>9</v>
      </c>
      <c r="G1476" s="87">
        <v>3.3295517597000002</v>
      </c>
    </row>
    <row r="1477" spans="1:7">
      <c r="A1477">
        <v>1479</v>
      </c>
      <c r="B1477" t="s">
        <v>480</v>
      </c>
      <c r="C1477">
        <v>2026</v>
      </c>
      <c r="D1477">
        <v>2</v>
      </c>
      <c r="E1477" t="str">
        <f t="shared" si="23"/>
        <v>FEV</v>
      </c>
      <c r="F1477">
        <v>9</v>
      </c>
      <c r="G1477" s="87">
        <v>8.7477042125000004</v>
      </c>
    </row>
    <row r="1478" spans="1:7">
      <c r="A1478">
        <v>1480</v>
      </c>
      <c r="B1478" t="s">
        <v>480</v>
      </c>
      <c r="C1478">
        <v>2026</v>
      </c>
      <c r="D1478">
        <v>2</v>
      </c>
      <c r="E1478" t="str">
        <f t="shared" si="23"/>
        <v>FEV</v>
      </c>
      <c r="F1478">
        <v>9</v>
      </c>
      <c r="G1478" s="87">
        <v>4.5661005185999999</v>
      </c>
    </row>
    <row r="1479" spans="1:7">
      <c r="A1479">
        <v>1481</v>
      </c>
      <c r="B1479" t="s">
        <v>1467</v>
      </c>
      <c r="C1479">
        <v>2026</v>
      </c>
      <c r="D1479">
        <v>2</v>
      </c>
      <c r="E1479" t="str">
        <f t="shared" si="23"/>
        <v>FEV</v>
      </c>
      <c r="F1479">
        <v>9</v>
      </c>
      <c r="G1479" s="87">
        <v>0.90364014609999999</v>
      </c>
    </row>
    <row r="1480" spans="1:7">
      <c r="A1480">
        <v>1482</v>
      </c>
      <c r="B1480" t="s">
        <v>1468</v>
      </c>
      <c r="C1480">
        <v>2026</v>
      </c>
      <c r="D1480">
        <v>2</v>
      </c>
      <c r="E1480" t="str">
        <f t="shared" si="23"/>
        <v>FEV</v>
      </c>
      <c r="F1480">
        <v>9</v>
      </c>
      <c r="G1480" s="87">
        <v>3.3700707705999999</v>
      </c>
    </row>
    <row r="1481" spans="1:7">
      <c r="A1481">
        <v>1483</v>
      </c>
      <c r="B1481" t="s">
        <v>1469</v>
      </c>
      <c r="C1481">
        <v>2026</v>
      </c>
      <c r="D1481">
        <v>2</v>
      </c>
      <c r="E1481" t="str">
        <f t="shared" si="23"/>
        <v>FEV</v>
      </c>
      <c r="F1481">
        <v>9</v>
      </c>
      <c r="G1481" s="87">
        <v>0.98188368859999997</v>
      </c>
    </row>
    <row r="1482" spans="1:7">
      <c r="A1482">
        <v>1484</v>
      </c>
      <c r="B1482" t="s">
        <v>1466</v>
      </c>
      <c r="C1482">
        <v>2026</v>
      </c>
      <c r="D1482">
        <v>2</v>
      </c>
      <c r="E1482" t="str">
        <f t="shared" si="23"/>
        <v>FEV</v>
      </c>
      <c r="F1482">
        <v>9</v>
      </c>
      <c r="G1482" s="87">
        <v>1.7397929002999999</v>
      </c>
    </row>
    <row r="1483" spans="1:7">
      <c r="A1483">
        <v>1485</v>
      </c>
      <c r="B1483" t="s">
        <v>1470</v>
      </c>
      <c r="C1483">
        <v>2026</v>
      </c>
      <c r="D1483">
        <v>2</v>
      </c>
      <c r="E1483" t="str">
        <f t="shared" si="23"/>
        <v>FEV</v>
      </c>
      <c r="F1483">
        <v>10</v>
      </c>
      <c r="G1483" s="87">
        <v>8.8730513503000008</v>
      </c>
    </row>
    <row r="1484" spans="1:7">
      <c r="A1484">
        <v>1486</v>
      </c>
      <c r="B1484" t="s">
        <v>1469</v>
      </c>
      <c r="C1484">
        <v>2026</v>
      </c>
      <c r="D1484">
        <v>2</v>
      </c>
      <c r="E1484" t="str">
        <f t="shared" si="23"/>
        <v>FEV</v>
      </c>
      <c r="F1484">
        <v>10</v>
      </c>
      <c r="G1484" s="87">
        <v>3.9987198236000001</v>
      </c>
    </row>
    <row r="1485" spans="1:7">
      <c r="A1485">
        <v>1487</v>
      </c>
      <c r="B1485" t="s">
        <v>480</v>
      </c>
      <c r="C1485">
        <v>2026</v>
      </c>
      <c r="D1485">
        <v>2</v>
      </c>
      <c r="E1485" t="str">
        <f t="shared" si="23"/>
        <v>FEV</v>
      </c>
      <c r="F1485">
        <v>10</v>
      </c>
      <c r="G1485" s="87">
        <v>2.0478392728000001</v>
      </c>
    </row>
    <row r="1486" spans="1:7">
      <c r="A1486">
        <v>1488</v>
      </c>
      <c r="B1486" t="s">
        <v>1469</v>
      </c>
      <c r="C1486">
        <v>2026</v>
      </c>
      <c r="D1486">
        <v>2</v>
      </c>
      <c r="E1486" t="str">
        <f t="shared" si="23"/>
        <v>FEV</v>
      </c>
      <c r="F1486">
        <v>10</v>
      </c>
      <c r="G1486" s="87">
        <v>1.2203820539000001</v>
      </c>
    </row>
    <row r="1487" spans="1:7">
      <c r="A1487">
        <v>1489</v>
      </c>
      <c r="B1487" t="s">
        <v>480</v>
      </c>
      <c r="C1487">
        <v>2026</v>
      </c>
      <c r="D1487">
        <v>2</v>
      </c>
      <c r="E1487" t="str">
        <f t="shared" si="23"/>
        <v>FEV</v>
      </c>
      <c r="F1487">
        <v>10</v>
      </c>
      <c r="G1487" s="87">
        <v>0.27402088419999998</v>
      </c>
    </row>
    <row r="1488" spans="1:7">
      <c r="A1488">
        <v>1490</v>
      </c>
      <c r="B1488" t="s">
        <v>480</v>
      </c>
      <c r="C1488">
        <v>2026</v>
      </c>
      <c r="D1488">
        <v>2</v>
      </c>
      <c r="E1488" t="str">
        <f t="shared" si="23"/>
        <v>FEV</v>
      </c>
      <c r="F1488">
        <v>10</v>
      </c>
      <c r="G1488" s="87">
        <v>0.96813442579999998</v>
      </c>
    </row>
    <row r="1489" spans="1:7">
      <c r="A1489">
        <v>1491</v>
      </c>
      <c r="B1489" t="s">
        <v>1471</v>
      </c>
      <c r="C1489">
        <v>2026</v>
      </c>
      <c r="D1489">
        <v>2</v>
      </c>
      <c r="E1489" t="str">
        <f t="shared" si="23"/>
        <v>FEV</v>
      </c>
      <c r="F1489">
        <v>10</v>
      </c>
      <c r="G1489" s="87">
        <v>7.4978097871999996</v>
      </c>
    </row>
    <row r="1490" spans="1:7">
      <c r="A1490">
        <v>1492</v>
      </c>
      <c r="B1490" t="s">
        <v>480</v>
      </c>
      <c r="C1490">
        <v>2026</v>
      </c>
      <c r="D1490">
        <v>2</v>
      </c>
      <c r="E1490" t="str">
        <f t="shared" si="23"/>
        <v>FEV</v>
      </c>
      <c r="F1490">
        <v>10</v>
      </c>
      <c r="G1490" s="87">
        <v>0.41027373830000002</v>
      </c>
    </row>
    <row r="1491" spans="1:7">
      <c r="A1491">
        <v>1493</v>
      </c>
      <c r="B1491" t="s">
        <v>480</v>
      </c>
      <c r="C1491">
        <v>2026</v>
      </c>
      <c r="D1491">
        <v>2</v>
      </c>
      <c r="E1491" t="str">
        <f t="shared" si="23"/>
        <v>FEV</v>
      </c>
      <c r="F1491">
        <v>10</v>
      </c>
      <c r="G1491" s="87">
        <v>3.8964463372</v>
      </c>
    </row>
    <row r="1492" spans="1:7">
      <c r="A1492">
        <v>1494</v>
      </c>
      <c r="B1492" t="s">
        <v>1467</v>
      </c>
      <c r="C1492">
        <v>2026</v>
      </c>
      <c r="D1492">
        <v>2</v>
      </c>
      <c r="E1492" t="str">
        <f t="shared" si="23"/>
        <v>FEV</v>
      </c>
      <c r="F1492">
        <v>10</v>
      </c>
      <c r="G1492" s="87">
        <v>3.0490850947000001</v>
      </c>
    </row>
    <row r="1493" spans="1:7">
      <c r="A1493">
        <v>1495</v>
      </c>
      <c r="B1493" t="s">
        <v>480</v>
      </c>
      <c r="C1493">
        <v>2026</v>
      </c>
      <c r="D1493">
        <v>2</v>
      </c>
      <c r="E1493" t="str">
        <f t="shared" si="23"/>
        <v>FEV</v>
      </c>
      <c r="F1493">
        <v>10</v>
      </c>
      <c r="G1493" s="87">
        <v>0.71608340749999999</v>
      </c>
    </row>
    <row r="1494" spans="1:7">
      <c r="A1494">
        <v>1496</v>
      </c>
      <c r="B1494" t="s">
        <v>1469</v>
      </c>
      <c r="C1494">
        <v>2026</v>
      </c>
      <c r="D1494">
        <v>2</v>
      </c>
      <c r="E1494" t="str">
        <f t="shared" si="23"/>
        <v>FEV</v>
      </c>
      <c r="F1494">
        <v>11</v>
      </c>
      <c r="G1494" s="87">
        <v>2.3095320474999999</v>
      </c>
    </row>
    <row r="1495" spans="1:7">
      <c r="A1495">
        <v>1497</v>
      </c>
      <c r="B1495" t="s">
        <v>480</v>
      </c>
      <c r="C1495">
        <v>2026</v>
      </c>
      <c r="D1495">
        <v>2</v>
      </c>
      <c r="E1495" t="str">
        <f t="shared" si="23"/>
        <v>FEV</v>
      </c>
      <c r="F1495">
        <v>11</v>
      </c>
      <c r="G1495" s="87">
        <v>10.1561092461</v>
      </c>
    </row>
    <row r="1496" spans="1:7">
      <c r="A1496">
        <v>1498</v>
      </c>
      <c r="B1496" t="s">
        <v>1467</v>
      </c>
      <c r="C1496">
        <v>2026</v>
      </c>
      <c r="D1496">
        <v>2</v>
      </c>
      <c r="E1496" t="str">
        <f t="shared" si="23"/>
        <v>FEV</v>
      </c>
      <c r="F1496">
        <v>11</v>
      </c>
      <c r="G1496" s="87">
        <v>10.1026440253</v>
      </c>
    </row>
    <row r="1497" spans="1:7">
      <c r="A1497">
        <v>1499</v>
      </c>
      <c r="B1497" t="s">
        <v>480</v>
      </c>
      <c r="C1497">
        <v>2026</v>
      </c>
      <c r="D1497">
        <v>2</v>
      </c>
      <c r="E1497" t="str">
        <f t="shared" si="23"/>
        <v>FEV</v>
      </c>
      <c r="F1497">
        <v>11</v>
      </c>
      <c r="G1497" s="87">
        <v>2.8830445961</v>
      </c>
    </row>
    <row r="1498" spans="1:7">
      <c r="A1498">
        <v>1500</v>
      </c>
      <c r="B1498" t="s">
        <v>1467</v>
      </c>
      <c r="C1498">
        <v>2026</v>
      </c>
      <c r="D1498">
        <v>2</v>
      </c>
      <c r="E1498" t="str">
        <f t="shared" si="23"/>
        <v>FEV</v>
      </c>
      <c r="F1498">
        <v>11</v>
      </c>
      <c r="G1498" s="87">
        <v>8.3531420000000005E-4</v>
      </c>
    </row>
    <row r="1499" spans="1:7">
      <c r="A1499">
        <v>1501</v>
      </c>
      <c r="B1499" t="s">
        <v>480</v>
      </c>
      <c r="C1499">
        <v>2026</v>
      </c>
      <c r="D1499">
        <v>2</v>
      </c>
      <c r="E1499" t="str">
        <f t="shared" si="23"/>
        <v>FEV</v>
      </c>
      <c r="F1499">
        <v>11</v>
      </c>
      <c r="G1499" s="87">
        <v>0.3208076883</v>
      </c>
    </row>
    <row r="1500" spans="1:7">
      <c r="A1500">
        <v>1502</v>
      </c>
      <c r="B1500" t="s">
        <v>1467</v>
      </c>
      <c r="C1500">
        <v>2026</v>
      </c>
      <c r="D1500">
        <v>2</v>
      </c>
      <c r="E1500" t="str">
        <f t="shared" si="23"/>
        <v>FEV</v>
      </c>
      <c r="F1500">
        <v>11</v>
      </c>
      <c r="G1500" s="87">
        <v>4.8271673339000003</v>
      </c>
    </row>
    <row r="1501" spans="1:7">
      <c r="A1501">
        <v>1503</v>
      </c>
      <c r="B1501" t="s">
        <v>480</v>
      </c>
      <c r="C1501">
        <v>2026</v>
      </c>
      <c r="D1501">
        <v>2</v>
      </c>
      <c r="E1501" t="str">
        <f t="shared" si="23"/>
        <v>FEV</v>
      </c>
      <c r="F1501">
        <v>11</v>
      </c>
      <c r="G1501" s="87">
        <v>4.4886101632999997</v>
      </c>
    </row>
    <row r="1502" spans="1:7">
      <c r="A1502">
        <v>1504</v>
      </c>
      <c r="B1502" t="s">
        <v>1469</v>
      </c>
      <c r="C1502">
        <v>2026</v>
      </c>
      <c r="D1502">
        <v>2</v>
      </c>
      <c r="E1502" t="str">
        <f t="shared" si="23"/>
        <v>FEV</v>
      </c>
      <c r="F1502">
        <v>12</v>
      </c>
      <c r="G1502" s="87">
        <v>3.9489953299999998</v>
      </c>
    </row>
    <row r="1503" spans="1:7">
      <c r="A1503">
        <v>1505</v>
      </c>
      <c r="B1503" t="s">
        <v>480</v>
      </c>
      <c r="C1503">
        <v>2026</v>
      </c>
      <c r="D1503">
        <v>2</v>
      </c>
      <c r="E1503" t="str">
        <f t="shared" si="23"/>
        <v>FEV</v>
      </c>
      <c r="F1503">
        <v>12</v>
      </c>
      <c r="G1503" s="87">
        <v>9.9567948938999997</v>
      </c>
    </row>
    <row r="1504" spans="1:7">
      <c r="A1504">
        <v>1506</v>
      </c>
      <c r="B1504" t="s">
        <v>480</v>
      </c>
      <c r="C1504">
        <v>2026</v>
      </c>
      <c r="D1504">
        <v>2</v>
      </c>
      <c r="E1504" t="str">
        <f t="shared" si="23"/>
        <v>FEV</v>
      </c>
      <c r="F1504">
        <v>12</v>
      </c>
      <c r="G1504" s="87">
        <v>3.2811968219000001</v>
      </c>
    </row>
    <row r="1505" spans="1:7">
      <c r="A1505">
        <v>1507</v>
      </c>
      <c r="B1505" t="s">
        <v>1468</v>
      </c>
      <c r="C1505">
        <v>2026</v>
      </c>
      <c r="D1505">
        <v>2</v>
      </c>
      <c r="E1505" t="str">
        <f t="shared" si="23"/>
        <v>FEV</v>
      </c>
      <c r="F1505">
        <v>12</v>
      </c>
      <c r="G1505" s="87">
        <v>2.6272568182999998</v>
      </c>
    </row>
    <row r="1506" spans="1:7">
      <c r="A1506">
        <v>1508</v>
      </c>
      <c r="B1506" t="s">
        <v>1469</v>
      </c>
      <c r="C1506">
        <v>2026</v>
      </c>
      <c r="D1506">
        <v>2</v>
      </c>
      <c r="E1506" t="str">
        <f t="shared" si="23"/>
        <v>FEV</v>
      </c>
      <c r="F1506">
        <v>12</v>
      </c>
      <c r="G1506" s="87">
        <v>6.7646690592000001</v>
      </c>
    </row>
    <row r="1507" spans="1:7">
      <c r="A1507">
        <v>1509</v>
      </c>
      <c r="B1507" t="s">
        <v>480</v>
      </c>
      <c r="C1507">
        <v>2026</v>
      </c>
      <c r="D1507">
        <v>2</v>
      </c>
      <c r="E1507" t="str">
        <f t="shared" si="23"/>
        <v>FEV</v>
      </c>
      <c r="F1507">
        <v>12</v>
      </c>
      <c r="G1507" s="87">
        <v>3.1786673572000002</v>
      </c>
    </row>
    <row r="1508" spans="1:7">
      <c r="A1508">
        <v>1510</v>
      </c>
      <c r="B1508" t="s">
        <v>1467</v>
      </c>
      <c r="C1508">
        <v>2026</v>
      </c>
      <c r="D1508">
        <v>2</v>
      </c>
      <c r="E1508" t="str">
        <f t="shared" si="23"/>
        <v>FEV</v>
      </c>
      <c r="F1508">
        <v>12</v>
      </c>
      <c r="G1508" s="87">
        <v>3.9125765021999999</v>
      </c>
    </row>
    <row r="1509" spans="1:7">
      <c r="A1509">
        <v>1511</v>
      </c>
      <c r="B1509" t="s">
        <v>480</v>
      </c>
      <c r="C1509">
        <v>2026</v>
      </c>
      <c r="D1509">
        <v>2</v>
      </c>
      <c r="E1509" t="str">
        <f t="shared" si="23"/>
        <v>FEV</v>
      </c>
      <c r="F1509">
        <v>12</v>
      </c>
      <c r="G1509" s="87">
        <v>1.0329692117</v>
      </c>
    </row>
    <row r="1510" spans="1:7">
      <c r="A1510">
        <v>1512</v>
      </c>
      <c r="B1510" t="s">
        <v>1469</v>
      </c>
      <c r="C1510">
        <v>2026</v>
      </c>
      <c r="D1510">
        <v>2</v>
      </c>
      <c r="E1510" t="str">
        <f t="shared" si="23"/>
        <v>FEV</v>
      </c>
      <c r="F1510">
        <v>13</v>
      </c>
      <c r="G1510" s="87">
        <v>1.2496675560999999</v>
      </c>
    </row>
    <row r="1511" spans="1:7">
      <c r="A1511">
        <v>1513</v>
      </c>
      <c r="B1511" t="s">
        <v>1466</v>
      </c>
      <c r="C1511">
        <v>2026</v>
      </c>
      <c r="D1511">
        <v>2</v>
      </c>
      <c r="E1511" t="str">
        <f t="shared" si="23"/>
        <v>FEV</v>
      </c>
      <c r="F1511">
        <v>13</v>
      </c>
    </row>
    <row r="1512" spans="1:7">
      <c r="A1512">
        <v>1514</v>
      </c>
      <c r="B1512" t="s">
        <v>480</v>
      </c>
      <c r="C1512">
        <v>2026</v>
      </c>
      <c r="D1512">
        <v>2</v>
      </c>
      <c r="E1512" t="str">
        <f t="shared" si="23"/>
        <v>FEV</v>
      </c>
      <c r="F1512">
        <v>13</v>
      </c>
      <c r="G1512" s="87">
        <v>3.3761816916999998</v>
      </c>
    </row>
    <row r="1513" spans="1:7">
      <c r="A1513">
        <v>1515</v>
      </c>
      <c r="B1513" t="s">
        <v>1468</v>
      </c>
      <c r="C1513">
        <v>2026</v>
      </c>
      <c r="D1513">
        <v>2</v>
      </c>
      <c r="E1513" t="str">
        <f t="shared" si="23"/>
        <v>FEV</v>
      </c>
      <c r="F1513">
        <v>13</v>
      </c>
      <c r="G1513" s="87">
        <v>1.0674610796999999</v>
      </c>
    </row>
    <row r="1514" spans="1:7">
      <c r="A1514">
        <v>1516</v>
      </c>
      <c r="B1514" t="s">
        <v>1467</v>
      </c>
      <c r="C1514">
        <v>2026</v>
      </c>
      <c r="D1514">
        <v>2</v>
      </c>
      <c r="E1514" t="str">
        <f t="shared" si="23"/>
        <v>FEV</v>
      </c>
      <c r="F1514">
        <v>13</v>
      </c>
    </row>
    <row r="1515" spans="1:7">
      <c r="A1515">
        <v>1517</v>
      </c>
      <c r="B1515" t="s">
        <v>480</v>
      </c>
      <c r="C1515">
        <v>2026</v>
      </c>
      <c r="D1515">
        <v>2</v>
      </c>
      <c r="E1515" t="str">
        <f t="shared" si="23"/>
        <v>FEV</v>
      </c>
      <c r="F1515">
        <v>13</v>
      </c>
    </row>
    <row r="1516" spans="1:7">
      <c r="A1516">
        <v>1518</v>
      </c>
      <c r="B1516" t="s">
        <v>480</v>
      </c>
      <c r="C1516">
        <v>2026</v>
      </c>
      <c r="D1516">
        <v>2</v>
      </c>
      <c r="E1516" t="str">
        <f t="shared" si="23"/>
        <v>FEV</v>
      </c>
      <c r="F1516">
        <v>13</v>
      </c>
    </row>
    <row r="1517" spans="1:7">
      <c r="A1517">
        <v>1519</v>
      </c>
      <c r="B1517" t="s">
        <v>1469</v>
      </c>
      <c r="C1517">
        <v>2026</v>
      </c>
      <c r="D1517">
        <v>2</v>
      </c>
      <c r="E1517" t="str">
        <f t="shared" si="23"/>
        <v>FEV</v>
      </c>
      <c r="F1517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ae96d2-b3fe-42ba-8ef8-1daea80ee9ff">
      <Terms xmlns="http://schemas.microsoft.com/office/infopath/2007/PartnerControls"/>
    </lcf76f155ced4ddcb4097134ff3c332f>
    <TaxCatchAll xmlns="7a742fbc-9477-4e31-b210-f57a0cb910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scriptIds xmlns="http://schemas.microsoft.com/office/extensibility/maker/v1.0" id="script-ids-node-id">
  <scriptId xmlns="" id="ms-officescript%3A%2F%2Fonedrive_business_itemlink%2F01JJV4AIQNOXLGQUYOHZH3S4PKWHIGMZBO:ms-officescript%3A%2F%2Fonedrive_business_sharinglink%2Fu!aHR0cHM6Ly9hZ3JpbWVjc21hLW15LnNoYXJlcG9pbnQuY29tLzp1Oi9nL3BlcnNvbmFsL2pvYW8tY2FsaGVpcm9zX2FncmltZWNfaW5kX2JyL0lRQU5kZFpvVXc0LVQ3bHg2ckhRWm1RdUFaQ2ZMU09uMTZWOVFiclJXdk9OcTdB"/>
</scriptId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9285B8A6D2DB40B3BC1F156066B4E6" ma:contentTypeVersion="14" ma:contentTypeDescription="Crie um novo documento." ma:contentTypeScope="" ma:versionID="85777c1661886dc65bc3cc40e900c0a9">
  <xsd:schema xmlns:xsd="http://www.w3.org/2001/XMLSchema" xmlns:xs="http://www.w3.org/2001/XMLSchema" xmlns:p="http://schemas.microsoft.com/office/2006/metadata/properties" xmlns:ns2="4eae96d2-b3fe-42ba-8ef8-1daea80ee9ff" xmlns:ns3="7a742fbc-9477-4e31-b210-f57a0cb91080" targetNamespace="http://schemas.microsoft.com/office/2006/metadata/properties" ma:root="true" ma:fieldsID="d5d7f9fdf3c842223044beb3cd75f2df" ns2:_="" ns3:_="">
    <xsd:import namespace="4eae96d2-b3fe-42ba-8ef8-1daea80ee9ff"/>
    <xsd:import namespace="7a742fbc-9477-4e31-b210-f57a0cb910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e96d2-b3fe-42ba-8ef8-1daea80ee9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ae071266-a366-46e9-bdf5-16da879f86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742fbc-9477-4e31-b210-f57a0cb9108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cc63150-8044-48ec-a3a2-e5dc4a4c0567}" ma:internalName="TaxCatchAll" ma:showField="CatchAllData" ma:web="7a742fbc-9477-4e31-b210-f57a0cb910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F34758-E231-4A78-8D7C-67FC45FDD100}"/>
</file>

<file path=customXml/itemProps2.xml><?xml version="1.0" encoding="utf-8"?>
<ds:datastoreItem xmlns:ds="http://schemas.openxmlformats.org/officeDocument/2006/customXml" ds:itemID="{55751EB2-9F3C-4F4B-A34E-ECD1F42681F7}"/>
</file>

<file path=customXml/itemProps3.xml><?xml version="1.0" encoding="utf-8"?>
<ds:datastoreItem xmlns:ds="http://schemas.openxmlformats.org/officeDocument/2006/customXml" ds:itemID="{B9FD90EF-A4B3-4301-8C7F-A6F5187C4C0C}"/>
</file>

<file path=customXml/itemProps4.xml><?xml version="1.0" encoding="utf-8"?>
<ds:datastoreItem xmlns:ds="http://schemas.openxmlformats.org/officeDocument/2006/customXml" ds:itemID="{009A9C2E-8A87-45CF-A294-86EF6C2A8E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Hashtag</dc:creator>
  <cp:keywords/>
  <dc:description/>
  <cp:lastModifiedBy/>
  <cp:revision/>
  <dcterms:created xsi:type="dcterms:W3CDTF">2021-10-25T14:40:21Z</dcterms:created>
  <dcterms:modified xsi:type="dcterms:W3CDTF">2026-06-02T22:12:58Z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0x0101002C9285B8A6D2DB40B3BC1F156066B4E6</vt:lpwstr>
  </property>
  <property fmtid="{D5CDD505-2E9C-101B-9397-08002B2CF9AE}" pid="3" name="MediaServiceImageTags">
    <vt:lpwstr/>
  </property>
</Properties>
</file>