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ocorreia/Desktop/CPD/g11/assign1/src/data/"/>
    </mc:Choice>
  </mc:AlternateContent>
  <xr:revisionPtr revIDLastSave="0" documentId="13_ncr:1_{D0F9060D-3DC8-1341-ABE7-79C71812EDBF}" xr6:coauthVersionLast="47" xr6:coauthVersionMax="47" xr10:uidLastSave="{00000000-0000-0000-0000-000000000000}"/>
  <bookViews>
    <workbookView xWindow="0" yWindow="0" windowWidth="28800" windowHeight="18000" xr2:uid="{2AF4F08E-C9D4-EA46-914D-0B605C2BE814}"/>
  </bookViews>
  <sheets>
    <sheet name="Sheet1" sheetId="1" r:id="rId1"/>
  </sheets>
  <definedNames>
    <definedName name="_xlchart.v1.0" hidden="1">Sheet1!$W$7:$W$13</definedName>
    <definedName name="_xlchart.v1.1" hidden="1">Sheet1!$X$25:$X$31</definedName>
    <definedName name="_xlchart.v1.2" hidden="1">Sheet1!$X$7:$X$13</definedName>
    <definedName name="_xlchart.v1.3" hidden="1">Sheet1!$Y$25:$Y$31</definedName>
    <definedName name="_xlchart.v1.4" hidden="1">Sheet1!$Y$7:$Y$13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4" i="1" l="1"/>
  <c r="Y38" i="1"/>
  <c r="AO84" i="1" s="1"/>
  <c r="AN84" i="1"/>
  <c r="AA38" i="1"/>
  <c r="AM65" i="1" s="1"/>
  <c r="AM84" i="1"/>
  <c r="AQ78" i="1"/>
  <c r="AQ77" i="1"/>
  <c r="AQ76" i="1"/>
  <c r="AB44" i="1"/>
  <c r="AN71" i="1" s="1"/>
  <c r="AZ51" i="1"/>
  <c r="AZ50" i="1"/>
  <c r="AY50" i="1"/>
  <c r="AY49" i="1"/>
  <c r="AX51" i="1"/>
  <c r="AX50" i="1"/>
  <c r="AX49" i="1"/>
  <c r="AW51" i="1"/>
  <c r="AW48" i="1"/>
  <c r="AW47" i="1"/>
  <c r="AA82" i="1"/>
  <c r="AA81" i="1"/>
  <c r="AA80" i="1"/>
  <c r="Z82" i="1"/>
  <c r="Z81" i="1"/>
  <c r="Z80" i="1"/>
  <c r="AA79" i="1"/>
  <c r="Z79" i="1"/>
  <c r="Y82" i="1"/>
  <c r="Y81" i="1"/>
  <c r="Y80" i="1"/>
  <c r="Y79" i="1"/>
  <c r="AA76" i="1"/>
  <c r="AA75" i="1"/>
  <c r="AA74" i="1"/>
  <c r="Z75" i="1"/>
  <c r="Z76" i="1"/>
  <c r="Z74" i="1"/>
  <c r="AA73" i="1"/>
  <c r="Z73" i="1"/>
  <c r="Y76" i="1"/>
  <c r="Y75" i="1"/>
  <c r="Y74" i="1"/>
  <c r="Y73" i="1"/>
  <c r="AA70" i="1"/>
  <c r="Z70" i="1"/>
  <c r="Y70" i="1"/>
  <c r="Y61" i="1"/>
  <c r="AA69" i="1"/>
  <c r="Z69" i="1"/>
  <c r="Y69" i="1"/>
  <c r="AA68" i="1"/>
  <c r="Z68" i="1"/>
  <c r="Y68" i="1"/>
  <c r="AA67" i="1"/>
  <c r="Z67" i="1"/>
  <c r="Y67" i="1"/>
  <c r="AA43" i="1"/>
  <c r="AM70" i="1" s="1"/>
  <c r="AA39" i="1"/>
  <c r="AM85" i="1" s="1"/>
  <c r="X42" i="1"/>
  <c r="AC42" i="1" s="1"/>
  <c r="AO69" i="1" s="1"/>
  <c r="X43" i="1"/>
  <c r="AC43" i="1" s="1"/>
  <c r="AO70" i="1" s="1"/>
  <c r="X44" i="1"/>
  <c r="AC44" i="1" s="1"/>
  <c r="AO71" i="1" s="1"/>
  <c r="Y52" i="1"/>
  <c r="Y53" i="1"/>
  <c r="Y54" i="1"/>
  <c r="Y55" i="1"/>
  <c r="Y56" i="1"/>
  <c r="Y57" i="1"/>
  <c r="Y58" i="1"/>
  <c r="Y59" i="1"/>
  <c r="Y60" i="1"/>
  <c r="Y62" i="1"/>
  <c r="Y63" i="1"/>
  <c r="AR46" i="1"/>
  <c r="AY46" i="1" s="1"/>
  <c r="AR47" i="1"/>
  <c r="AZ46" i="1" s="1"/>
  <c r="AR48" i="1"/>
  <c r="AY47" i="1" s="1"/>
  <c r="AR49" i="1"/>
  <c r="AZ47" i="1" s="1"/>
  <c r="AR50" i="1"/>
  <c r="AY48" i="1" s="1"/>
  <c r="AR51" i="1"/>
  <c r="AZ48" i="1" s="1"/>
  <c r="AR52" i="1"/>
  <c r="AR53" i="1"/>
  <c r="AZ49" i="1" s="1"/>
  <c r="AR54" i="1"/>
  <c r="AR55" i="1"/>
  <c r="AR56" i="1"/>
  <c r="AY51" i="1" s="1"/>
  <c r="AR57" i="1"/>
  <c r="AR58" i="1"/>
  <c r="AY52" i="1" s="1"/>
  <c r="AR59" i="1"/>
  <c r="AZ52" i="1" s="1"/>
  <c r="AJ46" i="1"/>
  <c r="AJ47" i="1"/>
  <c r="AN85" i="1" s="1"/>
  <c r="AJ48" i="1"/>
  <c r="AN86" i="1" s="1"/>
  <c r="AJ49" i="1"/>
  <c r="AN87" i="1" s="1"/>
  <c r="AJ50" i="1"/>
  <c r="AN88" i="1" s="1"/>
  <c r="AJ51" i="1"/>
  <c r="AN89" i="1" s="1"/>
  <c r="AJ52" i="1"/>
  <c r="AN90" i="1" s="1"/>
  <c r="AR24" i="1"/>
  <c r="AW46" i="1" s="1"/>
  <c r="AR25" i="1"/>
  <c r="AX46" i="1" s="1"/>
  <c r="AR26" i="1"/>
  <c r="AR27" i="1"/>
  <c r="AX47" i="1" s="1"/>
  <c r="AR28" i="1"/>
  <c r="AR29" i="1"/>
  <c r="AX48" i="1" s="1"/>
  <c r="AR30" i="1"/>
  <c r="AW49" i="1" s="1"/>
  <c r="AR31" i="1"/>
  <c r="AR32" i="1"/>
  <c r="AW50" i="1" s="1"/>
  <c r="AR33" i="1"/>
  <c r="AR34" i="1"/>
  <c r="AR35" i="1"/>
  <c r="AR36" i="1"/>
  <c r="AW52" i="1" s="1"/>
  <c r="AR37" i="1"/>
  <c r="AX52" i="1" s="1"/>
  <c r="AJ25" i="1"/>
  <c r="X39" i="1" s="1"/>
  <c r="AJ26" i="1"/>
  <c r="X40" i="1" s="1"/>
  <c r="AJ27" i="1"/>
  <c r="AB41" i="1" s="1"/>
  <c r="AN68" i="1" s="1"/>
  <c r="AJ28" i="1"/>
  <c r="AB42" i="1" s="1"/>
  <c r="AN69" i="1" s="1"/>
  <c r="AJ29" i="1"/>
  <c r="AB43" i="1" s="1"/>
  <c r="AN70" i="1" s="1"/>
  <c r="AJ30" i="1"/>
  <c r="AJ24" i="1"/>
  <c r="AB38" i="1" s="1"/>
  <c r="AN65" i="1" s="1"/>
  <c r="AA63" i="1"/>
  <c r="AA62" i="1"/>
  <c r="AA61" i="1"/>
  <c r="AA60" i="1"/>
  <c r="AA59" i="1"/>
  <c r="AA58" i="1"/>
  <c r="AA57" i="1"/>
  <c r="AA56" i="1"/>
  <c r="AA55" i="1"/>
  <c r="AA54" i="1"/>
  <c r="AA53" i="1"/>
  <c r="AA52" i="1"/>
  <c r="Z62" i="1"/>
  <c r="Z63" i="1"/>
  <c r="Z61" i="1"/>
  <c r="Z60" i="1"/>
  <c r="Z59" i="1"/>
  <c r="Z58" i="1"/>
  <c r="Z57" i="1"/>
  <c r="Z56" i="1"/>
  <c r="Z55" i="1"/>
  <c r="Z54" i="1"/>
  <c r="Z53" i="1"/>
  <c r="Z52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K49" i="1"/>
  <c r="K48" i="1"/>
  <c r="K47" i="1"/>
  <c r="K46" i="1"/>
  <c r="K45" i="1"/>
  <c r="K44" i="1"/>
  <c r="AA35" i="1"/>
  <c r="AA34" i="1"/>
  <c r="AA33" i="1"/>
  <c r="Z34" i="1"/>
  <c r="AA32" i="1"/>
  <c r="AA31" i="1"/>
  <c r="AA30" i="1"/>
  <c r="AA29" i="1"/>
  <c r="AA28" i="1"/>
  <c r="AA27" i="1"/>
  <c r="AA26" i="1"/>
  <c r="AA25" i="1"/>
  <c r="T46" i="1"/>
  <c r="Z35" i="1"/>
  <c r="Z33" i="1"/>
  <c r="Z32" i="1"/>
  <c r="Z31" i="1"/>
  <c r="Z30" i="1"/>
  <c r="Z29" i="1"/>
  <c r="Z28" i="1"/>
  <c r="Z27" i="1"/>
  <c r="Z26" i="1"/>
  <c r="Z25" i="1"/>
  <c r="Y26" i="1"/>
  <c r="Y27" i="1"/>
  <c r="Y28" i="1"/>
  <c r="Y29" i="1"/>
  <c r="Y30" i="1"/>
  <c r="Y31" i="1"/>
  <c r="Y25" i="1"/>
  <c r="X27" i="1"/>
  <c r="AA40" i="1" s="1"/>
  <c r="X28" i="1"/>
  <c r="AA41" i="1" s="1"/>
  <c r="X29" i="1"/>
  <c r="Y42" i="1" s="1"/>
  <c r="X30" i="1"/>
  <c r="Y43" i="1" s="1"/>
  <c r="X31" i="1"/>
  <c r="Y44" i="1" s="1"/>
  <c r="X32" i="1"/>
  <c r="X33" i="1"/>
  <c r="X34" i="1"/>
  <c r="X35" i="1"/>
  <c r="X26" i="1"/>
  <c r="Y39" i="1" s="1"/>
  <c r="X25" i="1"/>
  <c r="AL75" i="1" s="1"/>
  <c r="AQ75" i="1" s="1"/>
  <c r="AA13" i="1"/>
  <c r="AA12" i="1"/>
  <c r="AA11" i="1"/>
  <c r="AA10" i="1"/>
  <c r="AA9" i="1"/>
  <c r="AA8" i="1"/>
  <c r="AA7" i="1"/>
  <c r="Z13" i="1"/>
  <c r="Z12" i="1"/>
  <c r="Z11" i="1"/>
  <c r="Z10" i="1"/>
  <c r="Z9" i="1"/>
  <c r="Z8" i="1"/>
  <c r="Z7" i="1"/>
  <c r="T7" i="1"/>
  <c r="Y8" i="1"/>
  <c r="Y9" i="1"/>
  <c r="Y10" i="1"/>
  <c r="Y11" i="1"/>
  <c r="Y12" i="1"/>
  <c r="Y13" i="1"/>
  <c r="Y7" i="1"/>
  <c r="X13" i="1"/>
  <c r="X12" i="1"/>
  <c r="X11" i="1"/>
  <c r="X10" i="1"/>
  <c r="X9" i="1"/>
  <c r="X8" i="1"/>
  <c r="X7" i="1"/>
  <c r="T45" i="1"/>
  <c r="T44" i="1"/>
  <c r="T43" i="1"/>
  <c r="T42" i="1"/>
  <c r="T41" i="1"/>
  <c r="T40" i="1"/>
  <c r="T39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5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J68" i="1"/>
  <c r="J69" i="1"/>
  <c r="J70" i="1"/>
  <c r="J71" i="1"/>
  <c r="J72" i="1"/>
  <c r="J73" i="1"/>
  <c r="J67" i="1"/>
  <c r="J56" i="1"/>
  <c r="J57" i="1"/>
  <c r="J58" i="1"/>
  <c r="J59" i="1"/>
  <c r="J60" i="1"/>
  <c r="J61" i="1"/>
  <c r="K39" i="1"/>
  <c r="K40" i="1"/>
  <c r="K41" i="1"/>
  <c r="K42" i="1"/>
  <c r="K43" i="1"/>
  <c r="K38" i="1"/>
  <c r="J23" i="1"/>
  <c r="J24" i="1"/>
  <c r="J25" i="1"/>
  <c r="J26" i="1"/>
  <c r="J27" i="1"/>
  <c r="J28" i="1"/>
  <c r="J29" i="1"/>
  <c r="J30" i="1"/>
  <c r="J31" i="1"/>
  <c r="J32" i="1"/>
  <c r="J22" i="1"/>
  <c r="J8" i="1"/>
  <c r="J9" i="1"/>
  <c r="J10" i="1"/>
  <c r="J11" i="1"/>
  <c r="J12" i="1"/>
  <c r="J13" i="1"/>
  <c r="J7" i="1"/>
  <c r="AL85" i="1" l="1"/>
  <c r="AO85" i="1"/>
  <c r="AM68" i="1"/>
  <c r="AM87" i="1"/>
  <c r="AM86" i="1"/>
  <c r="AM67" i="1"/>
  <c r="AL90" i="1"/>
  <c r="AO90" i="1"/>
  <c r="AL89" i="1"/>
  <c r="AO89" i="1"/>
  <c r="AL88" i="1"/>
  <c r="AO88" i="1"/>
  <c r="AM66" i="1"/>
  <c r="Y41" i="1"/>
  <c r="Y40" i="1"/>
  <c r="AM89" i="1"/>
  <c r="AA44" i="1"/>
  <c r="AA42" i="1"/>
  <c r="X38" i="1"/>
  <c r="AC38" i="1" s="1"/>
  <c r="AO65" i="1" s="1"/>
  <c r="AB40" i="1"/>
  <c r="AN67" i="1" s="1"/>
  <c r="AB39" i="1"/>
  <c r="AN66" i="1" s="1"/>
  <c r="AL66" i="1"/>
  <c r="AC39" i="1"/>
  <c r="AO66" i="1" s="1"/>
  <c r="AC40" i="1"/>
  <c r="AO67" i="1" s="1"/>
  <c r="AL67" i="1"/>
  <c r="AL65" i="1"/>
  <c r="AL71" i="1"/>
  <c r="AL70" i="1"/>
  <c r="X41" i="1"/>
  <c r="AL69" i="1"/>
  <c r="AL87" i="1" l="1"/>
  <c r="AO87" i="1"/>
  <c r="AL86" i="1"/>
  <c r="AO86" i="1"/>
  <c r="AM69" i="1"/>
  <c r="AM88" i="1"/>
  <c r="AM71" i="1"/>
  <c r="AM90" i="1"/>
  <c r="AL68" i="1"/>
  <c r="AC41" i="1"/>
  <c r="AO68" i="1" s="1"/>
</calcChain>
</file>

<file path=xl/sharedStrings.xml><?xml version="1.0" encoding="utf-8"?>
<sst xmlns="http://schemas.openxmlformats.org/spreadsheetml/2006/main" count="415" uniqueCount="65">
  <si>
    <t>Matrix Dimension</t>
  </si>
  <si>
    <t>Test 1</t>
  </si>
  <si>
    <t>Test 2</t>
  </si>
  <si>
    <t>Test 3</t>
  </si>
  <si>
    <t>Test 4</t>
  </si>
  <si>
    <t>Average</t>
  </si>
  <si>
    <t>600x600</t>
  </si>
  <si>
    <t>1000x1000</t>
  </si>
  <si>
    <t>1400x1400</t>
  </si>
  <si>
    <t>1800x1800</t>
  </si>
  <si>
    <t>2200x2200</t>
  </si>
  <si>
    <t>2600x2600</t>
  </si>
  <si>
    <t>3000x3000</t>
  </si>
  <si>
    <t>CPP2</t>
  </si>
  <si>
    <t>4096x4096</t>
  </si>
  <si>
    <t>6144x6144</t>
  </si>
  <si>
    <t>8192x8192</t>
  </si>
  <si>
    <t>10240x10240</t>
  </si>
  <si>
    <t>CPP2 time</t>
  </si>
  <si>
    <t>CPP1 time</t>
  </si>
  <si>
    <t>CPP3 time</t>
  </si>
  <si>
    <t>Block Size</t>
  </si>
  <si>
    <t>java1 time</t>
  </si>
  <si>
    <t>java2 time</t>
  </si>
  <si>
    <t xml:space="preserve">CPP1 </t>
  </si>
  <si>
    <t>Cache</t>
  </si>
  <si>
    <t>L1</t>
  </si>
  <si>
    <t>L2</t>
  </si>
  <si>
    <t>CPP2 dcm</t>
  </si>
  <si>
    <t>CPP1 dcm</t>
  </si>
  <si>
    <t>C/C++ Time (s)</t>
  </si>
  <si>
    <t>Java Time(s)</t>
  </si>
  <si>
    <t>L1 miss</t>
  </si>
  <si>
    <t>L2 miss</t>
  </si>
  <si>
    <t>4096X4096</t>
  </si>
  <si>
    <t>6144X6144</t>
  </si>
  <si>
    <t>8192X8192</t>
  </si>
  <si>
    <t>10240X10240</t>
  </si>
  <si>
    <t>-</t>
  </si>
  <si>
    <t>CPP3 dcm</t>
  </si>
  <si>
    <t>Block</t>
  </si>
  <si>
    <t xml:space="preserve">Time </t>
  </si>
  <si>
    <t xml:space="preserve">CPP3 ALL DATA </t>
  </si>
  <si>
    <t>parallel 1 time</t>
  </si>
  <si>
    <t>parallel 1 miss</t>
  </si>
  <si>
    <t>parallel 2</t>
  </si>
  <si>
    <t>600X600</t>
  </si>
  <si>
    <t>1000X1000</t>
  </si>
  <si>
    <t>parallel 2 miss</t>
  </si>
  <si>
    <t>speed up</t>
  </si>
  <si>
    <t>Mflops</t>
  </si>
  <si>
    <t>Tseq/Tpar</t>
  </si>
  <si>
    <t>2n^3/tempo</t>
  </si>
  <si>
    <t>Eficiency</t>
  </si>
  <si>
    <t>speedup/core</t>
  </si>
  <si>
    <t>L1 OUTER</t>
  </si>
  <si>
    <t>L2 OUTER</t>
  </si>
  <si>
    <t>L1 INNER</t>
  </si>
  <si>
    <t>L2 INNER</t>
  </si>
  <si>
    <t>Speed Up (%)</t>
  </si>
  <si>
    <t>Comparison between sequencial and parallel (outer loop) linear matrix multiplication</t>
  </si>
  <si>
    <t>Efficiency (%)2</t>
  </si>
  <si>
    <t>Mflops (parallel)</t>
  </si>
  <si>
    <t>Mflops (seq)</t>
  </si>
  <si>
    <t>Comparison between sequencial and parallel (inner loop) linear matrix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</si>
</sst>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 Unicode MS"/>
      <family val="2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1" fontId="0" fillId="0" borderId="0" xfId="0" applyNumberFormat="1"/>
    <xf numFmtId="164" fontId="1" fillId="0" borderId="0" xfId="0" applyNumberFormat="1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2" xfId="0" applyFont="1" applyFill="1" applyBorder="1"/>
    <xf numFmtId="0" fontId="0" fillId="0" borderId="2" xfId="0" applyFont="1" applyBorder="1"/>
    <xf numFmtId="0" fontId="5" fillId="2" borderId="1" xfId="0" applyFont="1" applyFill="1" applyBorder="1"/>
    <xf numFmtId="164" fontId="1" fillId="3" borderId="2" xfId="0" applyNumberFormat="1" applyFont="1" applyFill="1" applyBorder="1"/>
    <xf numFmtId="164" fontId="1" fillId="0" borderId="2" xfId="0" applyNumberFormat="1" applyFont="1" applyBorder="1"/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1" fontId="0" fillId="0" borderId="2" xfId="0" applyNumberFormat="1" applyFont="1" applyBorder="1"/>
    <xf numFmtId="0" fontId="5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164" fontId="1" fillId="0" borderId="4" xfId="0" applyNumberFormat="1" applyFont="1" applyBorder="1"/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/>
    <xf numFmtId="164" fontId="1" fillId="3" borderId="4" xfId="0" applyNumberFormat="1" applyFont="1" applyFill="1" applyBorder="1"/>
    <xf numFmtId="2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2" borderId="3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2" formatCode="0.00"/>
    </dxf>
    <dxf>
      <numFmt numFmtId="2" formatCode="0.00"/>
    </dxf>
    <dxf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(Simple and Line multiplication)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Sheet1!$W$7:$W$13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Sheet1!$X$25:$X$31</c:f>
              <c:numCache>
                <c:formatCode>0.000</c:formatCode>
                <c:ptCount val="7"/>
                <c:pt idx="0">
                  <c:v>0.106</c:v>
                </c:pt>
                <c:pt idx="1">
                  <c:v>0.48949999999999999</c:v>
                </c:pt>
                <c:pt idx="2">
                  <c:v>1.68825</c:v>
                </c:pt>
                <c:pt idx="3">
                  <c:v>3.3839999999999999</c:v>
                </c:pt>
                <c:pt idx="4">
                  <c:v>6.3099999999999987</c:v>
                </c:pt>
                <c:pt idx="5">
                  <c:v>10.379250000000001</c:v>
                </c:pt>
                <c:pt idx="6">
                  <c:v>15.971500000000001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7-9F46-86E1-11254325F5AA}"/>
            </c:ext>
          </c:extLst>
        </c:ser>
        <c:ser>
          <c:idx val="2"/>
          <c:order val="1"/>
          <c:tx>
            <c:v>C++ (simple)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Sheet1!$W$7:$W$13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Sheet1!$X$7:$X$13</c:f>
              <c:numCache>
                <c:formatCode>0.000</c:formatCode>
                <c:ptCount val="7"/>
                <c:pt idx="0">
                  <c:v>0.19849999999999998</c:v>
                </c:pt>
                <c:pt idx="1">
                  <c:v>1.2555000000000001</c:v>
                </c:pt>
                <c:pt idx="2">
                  <c:v>3.5487500000000001</c:v>
                </c:pt>
                <c:pt idx="3">
                  <c:v>18.313749999999999</c:v>
                </c:pt>
                <c:pt idx="4">
                  <c:v>38.478999999999999</c:v>
                </c:pt>
                <c:pt idx="5">
                  <c:v>68.471000000000004</c:v>
                </c:pt>
                <c:pt idx="6">
                  <c:v>114.97725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77-9F46-86E1-11254325F5AA}"/>
            </c:ext>
          </c:extLst>
        </c:ser>
        <c:ser>
          <c:idx val="3"/>
          <c:order val="2"/>
          <c:tx>
            <c:v>Java (simple)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Sheet1!$W$7:$W$13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Sheet1!$Y$7:$Y$13</c:f>
              <c:numCache>
                <c:formatCode>0.000</c:formatCode>
                <c:ptCount val="7"/>
                <c:pt idx="0">
                  <c:v>0.27575</c:v>
                </c:pt>
                <c:pt idx="1">
                  <c:v>3.38</c:v>
                </c:pt>
                <c:pt idx="2">
                  <c:v>15.768249999999998</c:v>
                </c:pt>
                <c:pt idx="3">
                  <c:v>35.819749999999999</c:v>
                </c:pt>
                <c:pt idx="4">
                  <c:v>77.072749999999999</c:v>
                </c:pt>
                <c:pt idx="5">
                  <c:v>133.11250000000001</c:v>
                </c:pt>
                <c:pt idx="6">
                  <c:v>234.7715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77-9F46-86E1-11254325F5AA}"/>
            </c:ext>
          </c:extLst>
        </c:ser>
        <c:ser>
          <c:idx val="1"/>
          <c:order val="3"/>
          <c:tx>
            <c:v>Java (line)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Sheet1!$Y$25:$Y$31</c:f>
              <c:numCache>
                <c:formatCode>0.000</c:formatCode>
                <c:ptCount val="7"/>
                <c:pt idx="0">
                  <c:v>0.16449999999999998</c:v>
                </c:pt>
                <c:pt idx="1">
                  <c:v>0.48850000000000005</c:v>
                </c:pt>
                <c:pt idx="2">
                  <c:v>1.738</c:v>
                </c:pt>
                <c:pt idx="3">
                  <c:v>3.6007500000000001</c:v>
                </c:pt>
                <c:pt idx="4">
                  <c:v>6.7992499999999998</c:v>
                </c:pt>
                <c:pt idx="5">
                  <c:v>11.293000000000001</c:v>
                </c:pt>
                <c:pt idx="6">
                  <c:v>16.887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77-9F46-86E1-11254325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7136"/>
        <c:axId val="41593392"/>
      </c:lineChart>
      <c:catAx>
        <c:axId val="414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593392"/>
        <c:crosses val="autoZero"/>
        <c:auto val="1"/>
        <c:lblAlgn val="ctr"/>
        <c:lblOffset val="100"/>
        <c:noMultiLvlLbl val="0"/>
      </c:catAx>
      <c:valAx>
        <c:axId val="415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4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Cache misses (Simple and Line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misses (simple)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Sheet1!$W$25:$W$31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Sheet1!$Z$7:$Z$13</c:f>
              <c:numCache>
                <c:formatCode>0</c:formatCode>
                <c:ptCount val="7"/>
                <c:pt idx="0">
                  <c:v>244790153.75</c:v>
                </c:pt>
                <c:pt idx="1">
                  <c:v>1223470590.25</c:v>
                </c:pt>
                <c:pt idx="2">
                  <c:v>3487485436</c:v>
                </c:pt>
                <c:pt idx="3">
                  <c:v>9089484156</c:v>
                </c:pt>
                <c:pt idx="4">
                  <c:v>17645828116</c:v>
                </c:pt>
                <c:pt idx="5">
                  <c:v>30889177340.25</c:v>
                </c:pt>
                <c:pt idx="6">
                  <c:v>50301855503.5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8-7749-B452-FB855BBCB396}"/>
            </c:ext>
          </c:extLst>
        </c:ser>
        <c:ser>
          <c:idx val="1"/>
          <c:order val="1"/>
          <c:tx>
            <c:v>L2 misses (simple)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cat>
            <c:strRef>
              <c:f>Sheet1!$W$25:$W$31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Sheet1!$AA$7:$AA$13</c:f>
              <c:numCache>
                <c:formatCode>0</c:formatCode>
                <c:ptCount val="7"/>
                <c:pt idx="0">
                  <c:v>40520238.75</c:v>
                </c:pt>
                <c:pt idx="1">
                  <c:v>284128951.5</c:v>
                </c:pt>
                <c:pt idx="2">
                  <c:v>1508202633.75</c:v>
                </c:pt>
                <c:pt idx="3">
                  <c:v>7808046049.25</c:v>
                </c:pt>
                <c:pt idx="4">
                  <c:v>22848826312.5</c:v>
                </c:pt>
                <c:pt idx="5">
                  <c:v>50992171605</c:v>
                </c:pt>
                <c:pt idx="6">
                  <c:v>96078913793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8-7749-B452-FB855BBCB396}"/>
            </c:ext>
          </c:extLst>
        </c:ser>
        <c:ser>
          <c:idx val="2"/>
          <c:order val="2"/>
          <c:tx>
            <c:v>L1 misses (line)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Sheet1!$W$25:$W$31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Sheet1!$Z$25:$Z$31</c:f>
              <c:numCache>
                <c:formatCode>0</c:formatCode>
                <c:ptCount val="7"/>
                <c:pt idx="0">
                  <c:v>27112695.25</c:v>
                </c:pt>
                <c:pt idx="1">
                  <c:v>125738284.75</c:v>
                </c:pt>
                <c:pt idx="2">
                  <c:v>346121498.5</c:v>
                </c:pt>
                <c:pt idx="3">
                  <c:v>745303449.75</c:v>
                </c:pt>
                <c:pt idx="4">
                  <c:v>2073516715.25</c:v>
                </c:pt>
                <c:pt idx="5">
                  <c:v>4412824049</c:v>
                </c:pt>
                <c:pt idx="6">
                  <c:v>6780660497.5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8-7749-B452-FB855BBCB396}"/>
            </c:ext>
          </c:extLst>
        </c:ser>
        <c:ser>
          <c:idx val="3"/>
          <c:order val="3"/>
          <c:tx>
            <c:v>L2 misses (line)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Sheet1!$AA$25:$AA$31</c:f>
              <c:numCache>
                <c:formatCode>0</c:formatCode>
                <c:ptCount val="7"/>
                <c:pt idx="0">
                  <c:v>56871477</c:v>
                </c:pt>
                <c:pt idx="1">
                  <c:v>262394239.75</c:v>
                </c:pt>
                <c:pt idx="2">
                  <c:v>690718083.25</c:v>
                </c:pt>
                <c:pt idx="3">
                  <c:v>1434322404.25</c:v>
                </c:pt>
                <c:pt idx="4">
                  <c:v>2543770406.25</c:v>
                </c:pt>
                <c:pt idx="5">
                  <c:v>4198227090.75</c:v>
                </c:pt>
                <c:pt idx="6">
                  <c:v>6335879491.25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88-7749-B452-FB855BBC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87791"/>
        <c:axId val="51265200"/>
      </c:lineChart>
      <c:catAx>
        <c:axId val="18363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1265200"/>
        <c:crosses val="autoZero"/>
        <c:auto val="1"/>
        <c:lblAlgn val="ctr"/>
        <c:lblOffset val="100"/>
        <c:noMultiLvlLbl val="0"/>
      </c:catAx>
      <c:valAx>
        <c:axId val="51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DDM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3638779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60000"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</a:t>
            </a:r>
            <a:r>
              <a:rPr lang="en-GB" baseline="0"/>
              <a:t> DCM between Line and Block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(line)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Sheet1!$W$67:$W$70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Sheet1!$Z$32:$Z$35</c:f>
              <c:numCache>
                <c:formatCode>0</c:formatCode>
                <c:ptCount val="4"/>
                <c:pt idx="0">
                  <c:v>17541702684.5</c:v>
                </c:pt>
                <c:pt idx="1">
                  <c:v>59182155791.5</c:v>
                </c:pt>
                <c:pt idx="2">
                  <c:v>140323257510</c:v>
                </c:pt>
                <c:pt idx="3">
                  <c:v>273377935441.25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2-584B-BC74-29EEFACD1CE4}"/>
            </c:ext>
          </c:extLst>
        </c:ser>
        <c:ser>
          <c:idx val="1"/>
          <c:order val="1"/>
          <c:tx>
            <c:v>L1 (128)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Sheet1!$W$67:$W$70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Sheet1!$Z$67:$Z$70</c:f>
              <c:numCache>
                <c:formatCode>General</c:formatCode>
                <c:ptCount val="4"/>
                <c:pt idx="0">
                  <c:v>9688628448</c:v>
                </c:pt>
                <c:pt idx="1">
                  <c:v>32824079946</c:v>
                </c:pt>
                <c:pt idx="2">
                  <c:v>77079948454</c:v>
                </c:pt>
                <c:pt idx="3">
                  <c:v>154821401628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2-584B-BC74-29EEFACD1CE4}"/>
            </c:ext>
          </c:extLst>
        </c:ser>
        <c:ser>
          <c:idx val="2"/>
          <c:order val="2"/>
          <c:tx>
            <c:v>L1 (256)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Sheet1!$W$67:$W$70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Sheet1!$Z$73:$Z$76</c:f>
              <c:numCache>
                <c:formatCode>General</c:formatCode>
                <c:ptCount val="4"/>
                <c:pt idx="0">
                  <c:v>9067121398.25</c:v>
                </c:pt>
                <c:pt idx="1">
                  <c:v>30659625340.25</c:v>
                </c:pt>
                <c:pt idx="2">
                  <c:v>72138557582.75</c:v>
                </c:pt>
                <c:pt idx="3">
                  <c:v>141032724865.5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2-584B-BC74-29EEFACD1CE4}"/>
            </c:ext>
          </c:extLst>
        </c:ser>
        <c:ser>
          <c:idx val="3"/>
          <c:order val="3"/>
          <c:tx>
            <c:v>L1 (512)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Sheet1!$W$67:$W$70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Sheet1!$Z$79:$Z$82</c:f>
              <c:numCache>
                <c:formatCode>General</c:formatCode>
                <c:ptCount val="4"/>
                <c:pt idx="0">
                  <c:v>8777302903</c:v>
                </c:pt>
                <c:pt idx="1">
                  <c:v>29650313937.25</c:v>
                </c:pt>
                <c:pt idx="2">
                  <c:v>70795849080</c:v>
                </c:pt>
                <c:pt idx="3">
                  <c:v>138890620632.75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2-584B-BC74-29EEFACD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56335"/>
        <c:axId val="1453265391"/>
      </c:lineChart>
      <c:catAx>
        <c:axId val="145825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53265391"/>
        <c:crosses val="autoZero"/>
        <c:auto val="1"/>
        <c:lblAlgn val="ctr"/>
        <c:lblOffset val="100"/>
        <c:noMultiLvlLbl val="0"/>
      </c:catAx>
      <c:valAx>
        <c:axId val="14532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 misses (un)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582563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</a:t>
            </a:r>
            <a:r>
              <a:rPr lang="en-GB" baseline="0"/>
              <a:t> DCM between Line and Block multiplication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(line)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Sheet1!$W$79:$W$82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Sheet1!$AA$32:$AA$35</c:f>
              <c:numCache>
                <c:formatCode>0</c:formatCode>
                <c:ptCount val="4"/>
                <c:pt idx="0">
                  <c:v>16012334131.5</c:v>
                </c:pt>
                <c:pt idx="1">
                  <c:v>54606877672.75</c:v>
                </c:pt>
                <c:pt idx="2">
                  <c:v>130309101211.5</c:v>
                </c:pt>
                <c:pt idx="3">
                  <c:v>247253020625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B-8E40-923B-EB0C92A49A33}"/>
            </c:ext>
          </c:extLst>
        </c:ser>
        <c:ser>
          <c:idx val="1"/>
          <c:order val="1"/>
          <c:tx>
            <c:v>L2 (128)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Sheet1!$W$79:$W$82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Sheet1!$AA$67:$AA$70</c:f>
              <c:numCache>
                <c:formatCode>0.00E+00</c:formatCode>
                <c:ptCount val="4"/>
                <c:pt idx="0" formatCode="General">
                  <c:v>32652350175.5</c:v>
                </c:pt>
                <c:pt idx="1">
                  <c:v>108530476307.5</c:v>
                </c:pt>
                <c:pt idx="2" formatCode="General">
                  <c:v>257458214937.25</c:v>
                </c:pt>
                <c:pt idx="3" formatCode="General">
                  <c:v>508722252092.75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B-8E40-923B-EB0C92A49A33}"/>
            </c:ext>
          </c:extLst>
        </c:ser>
        <c:ser>
          <c:idx val="2"/>
          <c:order val="2"/>
          <c:tx>
            <c:v>L2 (256)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Sheet1!$W$79:$W$82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Sheet1!$AA$73:$AA$76</c:f>
              <c:numCache>
                <c:formatCode>General</c:formatCode>
                <c:ptCount val="4"/>
                <c:pt idx="0">
                  <c:v>22998094838.5</c:v>
                </c:pt>
                <c:pt idx="1">
                  <c:v>78322776251.5</c:v>
                </c:pt>
                <c:pt idx="2">
                  <c:v>159019409191.25</c:v>
                </c:pt>
                <c:pt idx="3">
                  <c:v>360062802955.5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B-8E40-923B-EB0C92A49A33}"/>
            </c:ext>
          </c:extLst>
        </c:ser>
        <c:ser>
          <c:idx val="3"/>
          <c:order val="3"/>
          <c:tx>
            <c:v>L2 (512)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Sheet1!$W$79:$W$82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Sheet1!$AA$79:$AA$82</c:f>
              <c:numCache>
                <c:formatCode>General</c:formatCode>
                <c:ptCount val="4"/>
                <c:pt idx="0">
                  <c:v>18862306754.5</c:v>
                </c:pt>
                <c:pt idx="1">
                  <c:v>66053393520.5</c:v>
                </c:pt>
                <c:pt idx="2">
                  <c:v>148595633634.5</c:v>
                </c:pt>
                <c:pt idx="3">
                  <c:v>312211099242.5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B-8E40-923B-EB0C92A4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30959"/>
        <c:axId val="741832687"/>
      </c:lineChart>
      <c:catAx>
        <c:axId val="74183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41832687"/>
        <c:crosses val="autoZero"/>
        <c:auto val="1"/>
        <c:lblAlgn val="ctr"/>
        <c:lblOffset val="100"/>
        <c:noMultiLvlLbl val="0"/>
      </c:catAx>
      <c:valAx>
        <c:axId val="7418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Cache</a:t>
                </a:r>
                <a:r>
                  <a:rPr lang="en-GB" baseline="0"/>
                  <a:t> misses (un)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418309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Sequential and Parallel Time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(Outer loop)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Sheet1!$AE$24:$AE$30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Sheet1!$AJ$24:$AJ$30</c:f>
              <c:numCache>
                <c:formatCode>0.000</c:formatCode>
                <c:ptCount val="7"/>
                <c:pt idx="0">
                  <c:v>1.4E-2</c:v>
                </c:pt>
                <c:pt idx="1">
                  <c:v>6.8250000000000005E-2</c:v>
                </c:pt>
                <c:pt idx="2">
                  <c:v>0.22825000000000001</c:v>
                </c:pt>
                <c:pt idx="3">
                  <c:v>0.53875000000000006</c:v>
                </c:pt>
                <c:pt idx="4">
                  <c:v>0.99874999999999992</c:v>
                </c:pt>
                <c:pt idx="5">
                  <c:v>1.6780000000000002</c:v>
                </c:pt>
                <c:pt idx="6">
                  <c:v>2.7137500000000001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5-3441-BFE7-75C5CAA1DA08}"/>
            </c:ext>
          </c:extLst>
        </c:ser>
        <c:ser>
          <c:idx val="1"/>
          <c:order val="1"/>
          <c:tx>
            <c:v>Parallel (Inner loop)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Sheet1!$AE$24:$AE$30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Sheet1!$AJ$46:$AJ$52</c:f>
              <c:numCache>
                <c:formatCode>0.000</c:formatCode>
                <c:ptCount val="7"/>
                <c:pt idx="0">
                  <c:v>0.1905</c:v>
                </c:pt>
                <c:pt idx="1">
                  <c:v>0.56774999999999998</c:v>
                </c:pt>
                <c:pt idx="2">
                  <c:v>1.4384999999999999</c:v>
                </c:pt>
                <c:pt idx="3">
                  <c:v>3.18275</c:v>
                </c:pt>
                <c:pt idx="4">
                  <c:v>6.5350000000000001</c:v>
                </c:pt>
                <c:pt idx="5">
                  <c:v>9.5499999999999989</c:v>
                </c:pt>
                <c:pt idx="6">
                  <c:v>14.1465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5-3441-BFE7-75C5CAA1DA08}"/>
            </c:ext>
          </c:extLst>
        </c:ser>
        <c:ser>
          <c:idx val="2"/>
          <c:order val="2"/>
          <c:tx>
            <c:v>Line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Sheet1!$AE$24:$AE$30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Sheet1!$X$25:$X$31</c:f>
              <c:numCache>
                <c:formatCode>0.000</c:formatCode>
                <c:ptCount val="7"/>
                <c:pt idx="0">
                  <c:v>0.106</c:v>
                </c:pt>
                <c:pt idx="1">
                  <c:v>0.48949999999999999</c:v>
                </c:pt>
                <c:pt idx="2">
                  <c:v>1.68825</c:v>
                </c:pt>
                <c:pt idx="3">
                  <c:v>3.3839999999999999</c:v>
                </c:pt>
                <c:pt idx="4">
                  <c:v>6.3099999999999987</c:v>
                </c:pt>
                <c:pt idx="5">
                  <c:v>10.379250000000001</c:v>
                </c:pt>
                <c:pt idx="6">
                  <c:v>15.971500000000001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5-3441-BFE7-75C5CAA1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251439"/>
        <c:axId val="826925311"/>
      </c:lineChart>
      <c:catAx>
        <c:axId val="88725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26925311"/>
        <c:crosses val="autoZero"/>
        <c:auto val="1"/>
        <c:lblAlgn val="ctr"/>
        <c:lblOffset val="100"/>
        <c:noMultiLvlLbl val="0"/>
      </c:catAx>
      <c:valAx>
        <c:axId val="8269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872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</a:t>
            </a:r>
            <a:r>
              <a:rPr lang="en-GB" baseline="0"/>
              <a:t> DCM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(linear)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Sheet1!$AV$46:$AV$52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Sheet1!$Z$25:$Z$31</c:f>
              <c:numCache>
                <c:formatCode>0</c:formatCode>
                <c:ptCount val="7"/>
                <c:pt idx="0">
                  <c:v>27112695.25</c:v>
                </c:pt>
                <c:pt idx="1">
                  <c:v>125738284.75</c:v>
                </c:pt>
                <c:pt idx="2">
                  <c:v>346121498.5</c:v>
                </c:pt>
                <c:pt idx="3">
                  <c:v>745303449.75</c:v>
                </c:pt>
                <c:pt idx="4">
                  <c:v>2073516715.25</c:v>
                </c:pt>
                <c:pt idx="5">
                  <c:v>4412824049</c:v>
                </c:pt>
                <c:pt idx="6">
                  <c:v>6780660497.5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5-364C-9C61-3AC2646B1021}"/>
            </c:ext>
          </c:extLst>
        </c:ser>
        <c:ser>
          <c:idx val="1"/>
          <c:order val="1"/>
          <c:tx>
            <c:v>L1 (outer)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Sheet1!$AV$46:$AV$52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Sheet1!$AW$46:$AW$52</c:f>
              <c:numCache>
                <c:formatCode>0</c:formatCode>
                <c:ptCount val="7"/>
                <c:pt idx="0">
                  <c:v>3392564.75</c:v>
                </c:pt>
                <c:pt idx="1">
                  <c:v>15718241.5</c:v>
                </c:pt>
                <c:pt idx="2">
                  <c:v>43461650</c:v>
                </c:pt>
                <c:pt idx="3">
                  <c:v>93545399.75</c:v>
                </c:pt>
                <c:pt idx="4">
                  <c:v>258592705.25</c:v>
                </c:pt>
                <c:pt idx="5">
                  <c:v>549570691.5</c:v>
                </c:pt>
                <c:pt idx="6">
                  <c:v>845050761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5-364C-9C61-3AC2646B1021}"/>
            </c:ext>
          </c:extLst>
        </c:ser>
        <c:ser>
          <c:idx val="2"/>
          <c:order val="2"/>
          <c:tx>
            <c:v>L1 (inner)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Sheet1!$AV$46:$AV$52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Sheet1!$AY$46:$AY$52</c:f>
              <c:numCache>
                <c:formatCode>General</c:formatCode>
                <c:ptCount val="7"/>
                <c:pt idx="0">
                  <c:v>8863361</c:v>
                </c:pt>
                <c:pt idx="1">
                  <c:v>31355736.75</c:v>
                </c:pt>
                <c:pt idx="2">
                  <c:v>73662621.25</c:v>
                </c:pt>
                <c:pt idx="3">
                  <c:v>142780618.25</c:v>
                </c:pt>
                <c:pt idx="4">
                  <c:v>244047304.75</c:v>
                </c:pt>
                <c:pt idx="5">
                  <c:v>379774807.75</c:v>
                </c:pt>
                <c:pt idx="6">
                  <c:v>564885925.5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5-364C-9C61-3AC2646B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389663"/>
        <c:axId val="753410383"/>
      </c:lineChart>
      <c:catAx>
        <c:axId val="101138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53410383"/>
        <c:crosses val="autoZero"/>
        <c:auto val="1"/>
        <c:lblAlgn val="ctr"/>
        <c:lblOffset val="100"/>
        <c:noMultiLvlLbl val="0"/>
      </c:catAx>
      <c:valAx>
        <c:axId val="7534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113896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 DCM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(linear)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Sheet1!$AV$46:$AV$52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Sheet1!$AA$25:$AA$31</c:f>
              <c:numCache>
                <c:formatCode>0</c:formatCode>
                <c:ptCount val="7"/>
                <c:pt idx="0">
                  <c:v>56871477</c:v>
                </c:pt>
                <c:pt idx="1">
                  <c:v>262394239.75</c:v>
                </c:pt>
                <c:pt idx="2">
                  <c:v>690718083.25</c:v>
                </c:pt>
                <c:pt idx="3">
                  <c:v>1434322404.25</c:v>
                </c:pt>
                <c:pt idx="4">
                  <c:v>2543770406.25</c:v>
                </c:pt>
                <c:pt idx="5">
                  <c:v>4198227090.75</c:v>
                </c:pt>
                <c:pt idx="6">
                  <c:v>6335879491.25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8-8E4B-8E51-7B02FDDCCA8B}"/>
            </c:ext>
          </c:extLst>
        </c:ser>
        <c:ser>
          <c:idx val="1"/>
          <c:order val="1"/>
          <c:tx>
            <c:v>L2 (outer)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Sheet1!$AV$46:$AV$52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Sheet1!$AX$46:$AX$52</c:f>
              <c:numCache>
                <c:formatCode>0</c:formatCode>
                <c:ptCount val="7"/>
                <c:pt idx="0">
                  <c:v>7200897.5</c:v>
                </c:pt>
                <c:pt idx="1">
                  <c:v>33055755.5</c:v>
                </c:pt>
                <c:pt idx="2">
                  <c:v>87392974.5</c:v>
                </c:pt>
                <c:pt idx="3">
                  <c:v>184677641.5</c:v>
                </c:pt>
                <c:pt idx="4">
                  <c:v>333412530.5</c:v>
                </c:pt>
                <c:pt idx="5">
                  <c:v>549286851.75</c:v>
                </c:pt>
                <c:pt idx="6">
                  <c:v>846224284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8-8E4B-8E51-7B02FDDCCA8B}"/>
            </c:ext>
          </c:extLst>
        </c:ser>
        <c:ser>
          <c:idx val="2"/>
          <c:order val="2"/>
          <c:tx>
            <c:v>L2 (inner)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Sheet1!$AV$46:$AV$52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Sheet1!$AZ$46:$AZ$52</c:f>
              <c:numCache>
                <c:formatCode>General</c:formatCode>
                <c:ptCount val="7"/>
                <c:pt idx="0">
                  <c:v>36144024.5</c:v>
                </c:pt>
                <c:pt idx="1">
                  <c:v>119644428.5</c:v>
                </c:pt>
                <c:pt idx="2">
                  <c:v>244557304.5</c:v>
                </c:pt>
                <c:pt idx="3">
                  <c:v>398699351.5</c:v>
                </c:pt>
                <c:pt idx="4">
                  <c:v>624190674.75</c:v>
                </c:pt>
                <c:pt idx="5">
                  <c:v>916527817.75</c:v>
                </c:pt>
                <c:pt idx="6">
                  <c:v>1296589513.75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8-8E4B-8E51-7B02FDDC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454383"/>
        <c:axId val="842885423"/>
      </c:lineChart>
      <c:catAx>
        <c:axId val="88745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2885423"/>
        <c:crosses val="autoZero"/>
        <c:auto val="1"/>
        <c:lblAlgn val="ctr"/>
        <c:lblOffset val="100"/>
        <c:noMultiLvlLbl val="0"/>
      </c:catAx>
      <c:valAx>
        <c:axId val="8428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8745438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395112</xdr:colOff>
      <xdr:row>1</xdr:row>
      <xdr:rowOff>127000</xdr:rowOff>
    </xdr:from>
    <xdr:to>
      <xdr:col>38</xdr:col>
      <xdr:colOff>747890</xdr:colOff>
      <xdr:row>19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E0AEA-0F93-1DC2-B9A6-D91E25F58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425449</xdr:colOff>
      <xdr:row>0</xdr:row>
      <xdr:rowOff>56444</xdr:rowOff>
    </xdr:from>
    <xdr:to>
      <xdr:col>47</xdr:col>
      <xdr:colOff>705555</xdr:colOff>
      <xdr:row>19</xdr:row>
      <xdr:rowOff>70555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361C89-5E26-6F9A-180C-86B302E8C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50800</xdr:colOff>
      <xdr:row>58</xdr:row>
      <xdr:rowOff>135466</xdr:rowOff>
    </xdr:from>
    <xdr:to>
      <xdr:col>34</xdr:col>
      <xdr:colOff>101600</xdr:colOff>
      <xdr:row>75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C7853E-26C6-0367-5B1A-6CCC1614A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64614</xdr:colOff>
      <xdr:row>76</xdr:row>
      <xdr:rowOff>143486</xdr:rowOff>
    </xdr:from>
    <xdr:to>
      <xdr:col>34</xdr:col>
      <xdr:colOff>111403</xdr:colOff>
      <xdr:row>92</xdr:row>
      <xdr:rowOff>100262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98115A-E249-6F0D-61AC-9548AE161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67733</xdr:colOff>
      <xdr:row>21</xdr:row>
      <xdr:rowOff>186266</xdr:rowOff>
    </xdr:from>
    <xdr:to>
      <xdr:col>53</xdr:col>
      <xdr:colOff>524932</xdr:colOff>
      <xdr:row>37</xdr:row>
      <xdr:rowOff>118532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70216-F30C-00AB-7CEC-5356CFEA3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575733</xdr:colOff>
      <xdr:row>63</xdr:row>
      <xdr:rowOff>203199</xdr:rowOff>
    </xdr:from>
    <xdr:to>
      <xdr:col>49</xdr:col>
      <xdr:colOff>423334</xdr:colOff>
      <xdr:row>81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17BE7D-A606-DC9E-C4EE-9F5F1AB8F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609600</xdr:colOff>
      <xdr:row>63</xdr:row>
      <xdr:rowOff>152400</xdr:rowOff>
    </xdr:from>
    <xdr:to>
      <xdr:col>57</xdr:col>
      <xdr:colOff>440266</xdr:colOff>
      <xdr:row>81</xdr:row>
      <xdr:rowOff>84666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620ECE-A494-C7FD-87F4-12F636CF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30324D-401F-BF40-AB5B-6ECE527D27AC}" name="Table6" displayName="Table6" ref="E6:J13" totalsRowShown="0" headerRowDxfId="50">
  <autoFilter ref="E6:J13" xr:uid="{8D30324D-401F-BF40-AB5B-6ECE527D27AC}"/>
  <tableColumns count="6">
    <tableColumn id="1" xr3:uid="{F54B6DF2-E845-F84A-82BF-61DB8292B511}" name="Matrix Dimension"/>
    <tableColumn id="2" xr3:uid="{1DADB202-EF49-994B-8112-70C48EA3EF14}" name="Test 1"/>
    <tableColumn id="3" xr3:uid="{90848D59-463D-B447-9FCD-148D5189D36F}" name="Test 2"/>
    <tableColumn id="4" xr3:uid="{2E8DA579-8B70-BC46-97DC-47A5DBD895C3}" name="Test 3"/>
    <tableColumn id="5" xr3:uid="{BD0E12D7-7AAC-E448-BF84-5E604E246078}" name="Test 4"/>
    <tableColumn id="6" xr3:uid="{04639F34-6B04-CA4E-A39C-D70E6B5985D8}" name="Average" dataDxfId="49">
      <calculatedColumnFormula>AVERAGE($F7,$G7,$H7,$I7)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5CA48A-AA96-A94F-8D84-5E3D9BFBA75B}" name="Table14" displayName="Table14" ref="W78:AA82" totalsRowShown="0" headerRowDxfId="14" headerRowBorderDxfId="16" tableBorderDxfId="17" totalsRowBorderDxfId="15">
  <autoFilter ref="W78:AA82" xr:uid="{A15CA48A-AA96-A94F-8D84-5E3D9BFBA75B}"/>
  <tableColumns count="5">
    <tableColumn id="1" xr3:uid="{AF059AA1-69E2-6A41-BB91-98AA38B96F17}" name="Matrix Dimension"/>
    <tableColumn id="2" xr3:uid="{DC956305-DED4-F140-A1E0-E235D7E7A98F}" name="Block"/>
    <tableColumn id="3" xr3:uid="{5C95952C-DDCC-7E4C-9C21-DA7C07B79581}" name="Time "/>
    <tableColumn id="4" xr3:uid="{AC1180DF-111A-C840-AE79-4A58DE77E4DA}" name="L1 miss"/>
    <tableColumn id="5" xr3:uid="{B32857F9-3984-214D-8692-3B5F347D5CB5}" name="L2 mis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DC5FEAB-1116-EC43-8744-40CC6967D551}" name="Table15" displayName="Table15" ref="AV45:AZ52" totalsRowShown="0">
  <autoFilter ref="AV45:AZ52" xr:uid="{DDC5FEAB-1116-EC43-8744-40CC6967D551}"/>
  <tableColumns count="5">
    <tableColumn id="1" xr3:uid="{816B6EED-C241-0344-9495-7BEA14E92883}" name="Matrix Dimension"/>
    <tableColumn id="2" xr3:uid="{B6D39423-C146-D54B-A238-0AC4E7392946}" name="L1 OUTER" dataDxfId="13"/>
    <tableColumn id="3" xr3:uid="{DDA5B0CF-69EC-6142-9365-F43199B58B1C}" name="L2 OUTER" dataDxfId="12"/>
    <tableColumn id="4" xr3:uid="{E4282BF0-D10A-4D4C-89DD-C3E143CB2E1A}" name="L1 INNER"/>
    <tableColumn id="5" xr3:uid="{C46D8CA7-A361-8847-B08B-DF3BB78E0A5E}" name="L2 INN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B715099-D14A-3243-AEA2-9E77E10F70E7}" name="Table16" displayName="Table16" ref="AK64:AO71" totalsRowShown="0">
  <autoFilter ref="AK64:AO71" xr:uid="{3B715099-D14A-3243-AEA2-9E77E10F70E7}"/>
  <tableColumns count="5">
    <tableColumn id="1" xr3:uid="{A62D967A-88B5-0746-80C3-F1FBC7251CE7}" name="Matrix Dimension" dataDxfId="11"/>
    <tableColumn id="2" xr3:uid="{E33350F6-69DE-1545-B5F2-1F55CE669E77}" name="Speed Up (%)" dataDxfId="10">
      <calculatedColumnFormula>X38*100</calculatedColumnFormula>
    </tableColumn>
    <tableColumn id="3" xr3:uid="{A372BBA7-76C4-354C-A716-F8073D7E1B1F}" name="Mflops (seq)">
      <calculatedColumnFormula>AA38</calculatedColumnFormula>
    </tableColumn>
    <tableColumn id="4" xr3:uid="{38E886EE-E834-7243-BA4F-A72870840C2C}" name="Mflops (parallel)" dataDxfId="8">
      <calculatedColumnFormula>AB38</calculatedColumnFormula>
    </tableColumn>
    <tableColumn id="5" xr3:uid="{03C3CF90-CFA6-2E40-9E06-34992D56EFEF}" name="Efficiency (%)2" dataDxfId="9">
      <calculatedColumnFormula>AC38*100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E6EE5C-9CE3-8B4D-BBE5-8A63DB906D16}" name="Table17" displayName="Table17" ref="AK83:AO90" totalsRowShown="0" headerRowDxfId="2" headerRowBorderDxfId="0" tableBorderDxfId="1">
  <autoFilter ref="AK83:AO90" xr:uid="{A8E6EE5C-9CE3-8B4D-BBE5-8A63DB906D16}"/>
  <tableColumns count="5">
    <tableColumn id="1" xr3:uid="{EE17CC38-4950-4543-9184-D0D4D3FB1EE1}" name="Matrix Dimension" dataDxfId="5"/>
    <tableColumn id="2" xr3:uid="{735BA5DE-8570-6F4B-8B38-E162856CEE93}" name="Speed Up (%)" dataDxfId="3">
      <calculatedColumnFormula>Y38*100</calculatedColumnFormula>
    </tableColumn>
    <tableColumn id="3" xr3:uid="{42CD5990-6510-164E-A933-E7F5D416CA1A}" name="Mflops (seq)">
      <calculatedColumnFormula>AA38</calculatedColumnFormula>
    </tableColumn>
    <tableColumn id="4" xr3:uid="{3F749125-8749-2A4F-A77E-801AA02B0CC9}" name="Mflops (parallel)">
      <calculatedColumnFormula>(2*Z38^3)/AJ46</calculatedColumnFormula>
    </tableColumn>
    <tableColumn id="5" xr3:uid="{DC9BD6D6-21A4-4F4A-8649-579C758B7A7E}" name="Efficiency (%)2" dataDxfId="4">
      <calculatedColumnFormula>Y38/8*100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1CA701-5BF7-8440-BB1D-A3B6C73AE55E}" name="Table7" displayName="Table7" ref="E21:J32" totalsRowShown="0" headerRowDxfId="48">
  <autoFilter ref="E21:J32" xr:uid="{461CA701-5BF7-8440-BB1D-A3B6C73AE55E}"/>
  <tableColumns count="6">
    <tableColumn id="1" xr3:uid="{2001BC50-9A0B-4640-B201-06DF88ECC87B}" name="Matrix Dimension"/>
    <tableColumn id="2" xr3:uid="{0DB6AA14-793F-3B4A-9BD4-6C4020C786E2}" name="Test 1"/>
    <tableColumn id="3" xr3:uid="{459E1E3E-AE89-5048-9DAB-D563296C599D}" name="Test 2"/>
    <tableColumn id="4" xr3:uid="{7A6B9692-17D7-5D4B-ADB2-82C5B112F3E3}" name="Test 3"/>
    <tableColumn id="5" xr3:uid="{0640195F-B5D5-EC4B-BED3-A19285BC0788}" name="Test 4"/>
    <tableColumn id="6" xr3:uid="{BBBA3602-0D68-1D46-B01B-AB96F0AD6996}" name="Average" dataDxfId="47">
      <calculatedColumnFormula>AVERAGE($F22,$G22,$H22,$I22)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B75446-7C83-BB4E-806F-16926D7F5C3B}" name="Table79" displayName="Table79" ref="AE23:AJ34" totalsRowShown="0" headerRowDxfId="7">
  <autoFilter ref="AE23:AJ34" xr:uid="{5AB75446-7C83-BB4E-806F-16926D7F5C3B}"/>
  <tableColumns count="6">
    <tableColumn id="1" xr3:uid="{9F92FBA1-B9CB-5A41-8B66-6BAC4611FAD9}" name="Matrix Dimension"/>
    <tableColumn id="2" xr3:uid="{C921EDDB-196E-7D44-8A63-EC27105B6E21}" name="Test 1"/>
    <tableColumn id="3" xr3:uid="{A062951D-C4C0-C448-846C-24F4E93B194B}" name="Test 2"/>
    <tableColumn id="4" xr3:uid="{BD39FC65-0632-354B-9467-8B6B6C735319}" name="Test 3"/>
    <tableColumn id="5" xr3:uid="{1C454D25-BF1E-CA43-AE46-AFBD77B4939F}" name="Test 4"/>
    <tableColumn id="6" xr3:uid="{B6EF0D7C-F930-424F-B128-F5948B71D5F6}" name="Average" dataDxfId="6">
      <calculatedColumnFormula>AVERAGE(Table79[[#This Row],[Test 1]:[Test 4]])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65A694-6B06-1842-91EE-E0251D49C2EF}" name="Table9" displayName="Table9" ref="AL23:AR37" totalsRowShown="0" headerRowDxfId="46" dataDxfId="45">
  <autoFilter ref="AL23:AR37" xr:uid="{9265A694-6B06-1842-91EE-E0251D49C2EF}"/>
  <tableColumns count="7">
    <tableColumn id="1" xr3:uid="{42DC3CE2-B0B1-704D-ABA2-2DE601897B65}" name="Matrix Dimension" dataDxfId="44"/>
    <tableColumn id="2" xr3:uid="{84D235CD-6BF5-064E-B555-F2874B00CD04}" name="Cache"/>
    <tableColumn id="3" xr3:uid="{7063602C-C0B7-CA46-BB57-61ACB7B7EBB6}" name="Test 1" dataDxfId="43"/>
    <tableColumn id="4" xr3:uid="{31D16847-500D-964A-BF2C-AA2F0F3A6090}" name="Test 2" dataDxfId="42"/>
    <tableColumn id="5" xr3:uid="{7E17459B-B04C-F44A-A314-5FF7F7DB4249}" name="Test 3" dataDxfId="41"/>
    <tableColumn id="6" xr3:uid="{20E3A8FE-895D-5E4F-A9A5-6D2909307F28}" name="Test 4" dataDxfId="40"/>
    <tableColumn id="7" xr3:uid="{4C561120-FB63-554D-B991-FF62D2C5DD3B}" name="Average" dataDxfId="39">
      <calculatedColumnFormula>AVERAGE(Table9[[#This Row],[Test 1]:[Test 4]])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AC15C6-10E1-F746-AB7D-EC9D8A1BDE9D}" name="Table7911" displayName="Table7911" ref="AE45:AJ56" totalsRowShown="0" headerRowDxfId="38">
  <autoFilter ref="AE45:AJ56" xr:uid="{3BAC15C6-10E1-F746-AB7D-EC9D8A1BDE9D}"/>
  <tableColumns count="6">
    <tableColumn id="1" xr3:uid="{25EC867B-C7F5-2A44-9393-F7C993760DD9}" name="Matrix Dimension"/>
    <tableColumn id="2" xr3:uid="{87BE24C0-FB62-264D-847E-F1CEC6FBE25A}" name="Test 1"/>
    <tableColumn id="3" xr3:uid="{0707A4CE-F7C5-4849-8C4A-D80486D583F8}" name="Test 2"/>
    <tableColumn id="4" xr3:uid="{2B7B5565-94C2-184C-B770-ACEA278DE3EF}" name="Test 3"/>
    <tableColumn id="5" xr3:uid="{257E819A-BC94-1245-8D0C-C07085A14CF9}" name="Test 4"/>
    <tableColumn id="6" xr3:uid="{4936DDA9-42B7-2F4D-A7CD-53ABDBD34744}" name="Average" dataDxfId="37">
      <calculatedColumnFormula>AVERAGE(Table7911[[#This Row],[Test 1]:[Test 4]])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C08E99-7307-B04D-A65C-2E749538798E}" name="Table12" displayName="Table12" ref="AL45:AR59" totalsRowShown="0" headerRowDxfId="36" dataDxfId="35">
  <autoFilter ref="AL45:AR59" xr:uid="{48C08E99-7307-B04D-A65C-2E749538798E}"/>
  <tableColumns count="7">
    <tableColumn id="1" xr3:uid="{E7B939B5-D649-6147-A738-DFDFFBA5AB9A}" name="Matrix Dimension" dataDxfId="34"/>
    <tableColumn id="2" xr3:uid="{799EDD70-2252-264E-851D-6B93425F0AB3}" name="Cache"/>
    <tableColumn id="3" xr3:uid="{F2D1D825-3F8B-C144-8E7C-BCEDF26C3676}" name="Test 1" dataDxfId="33"/>
    <tableColumn id="4" xr3:uid="{5EFDF413-DE55-4044-9887-F2BCAE488A99}" name="Test 2" dataDxfId="32"/>
    <tableColumn id="5" xr3:uid="{9B0C1E6D-2788-274A-A430-B8EE604889DC}" name="Test 3" dataDxfId="31"/>
    <tableColumn id="6" xr3:uid="{42A16B4A-A1F0-E14B-8568-483D7B011603}" name="Test 4" dataDxfId="30"/>
    <tableColumn id="7" xr3:uid="{CAC20340-C7A6-ED43-AEF2-1B9CD97018B4}" name="Average" dataDxfId="29">
      <calculatedColumnFormula>AVERAGE(Table12[[#This Row],[Test 1]:[Test 4]])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8F94E-AF58-7F49-A0F7-344534096568}" name="Table1" displayName="Table1" ref="W51:AA63" totalsRowShown="0" headerRowDxfId="27">
  <autoFilter ref="W51:AA63" xr:uid="{E448F94E-AF58-7F49-A0F7-344534096568}"/>
  <tableColumns count="5">
    <tableColumn id="1" xr3:uid="{8BB4DB76-EC86-F04B-8A1D-AC854A5AA4C9}" name="Matrix Dimension" dataDxfId="28"/>
    <tableColumn id="2" xr3:uid="{972F82CA-6BF8-5442-B300-B4A5DA06321A}" name="Block"/>
    <tableColumn id="3" xr3:uid="{08FEDBDF-B3F6-1B48-801A-8C362FF460F8}" name="Time " dataDxfId="26">
      <calculatedColumnFormula>AVERAGE($G38,$H38,$I38,$J38)</calculatedColumnFormula>
    </tableColumn>
    <tableColumn id="4" xr3:uid="{64335349-8290-1D4D-B440-72BA009AD30D}" name="L1 miss"/>
    <tableColumn id="5" xr3:uid="{AB5E56DB-613A-4946-B689-E0BF33B4A0F3}" name="L2 mis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20731F-9274-494A-A716-5C7B0418861B}" name="Table11" displayName="Table11" ref="W66:AA70" totalsRowShown="0" headerRowDxfId="22" headerRowBorderDxfId="24" tableBorderDxfId="25" totalsRowBorderDxfId="23">
  <autoFilter ref="W66:AA70" xr:uid="{8B20731F-9274-494A-A716-5C7B0418861B}"/>
  <tableColumns count="5">
    <tableColumn id="1" xr3:uid="{BC8FA7A8-683E-7942-A6E7-56B6D4AC6337}" name="Matrix Dimension"/>
    <tableColumn id="2" xr3:uid="{19C818AF-2BC2-3345-B9D4-3E499C3ABCC7}" name="Block"/>
    <tableColumn id="3" xr3:uid="{E8451AF5-BA8E-A949-A7D5-5A27DE9F6E14}" name="Time "/>
    <tableColumn id="4" xr3:uid="{6811077D-45E9-A948-8C3E-13B5346334B8}" name="L1 miss"/>
    <tableColumn id="5" xr3:uid="{B815AC06-4082-9F41-8D70-C26665E2486C}" name="L2 mi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B173A6-850C-DE4F-886B-891712FF4248}" name="Table13" displayName="Table13" ref="W72:AA76" totalsRowShown="0" headerRowDxfId="18" headerRowBorderDxfId="20" tableBorderDxfId="21" totalsRowBorderDxfId="19">
  <autoFilter ref="W72:AA76" xr:uid="{CFB173A6-850C-DE4F-886B-891712FF4248}"/>
  <tableColumns count="5">
    <tableColumn id="1" xr3:uid="{4B04E0E8-35CD-0E43-B551-9741EACCDE2A}" name="Matrix Dimension"/>
    <tableColumn id="2" xr3:uid="{0696C24C-7CAF-BF4E-A914-552975974DCE}" name="Block"/>
    <tableColumn id="3" xr3:uid="{5078F51D-4276-5941-A81B-E76E9DAD51F6}" name="Time "/>
    <tableColumn id="4" xr3:uid="{BBC2C5E2-4592-7E46-B1CF-C6364FEFB02F}" name="L1 miss"/>
    <tableColumn id="5" xr3:uid="{C2621C6B-D0BC-E844-9A34-E6F35A47FB82}" name="L2 mi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DF3D-0C30-6C45-871C-0F03AB7230AE}">
  <dimension ref="E4:AZ90"/>
  <sheetViews>
    <sheetView tabSelected="1" topLeftCell="AB58" zoomScaleNormal="90" workbookViewId="0">
      <selection activeCell="AO64" sqref="AO64"/>
    </sheetView>
  </sheetViews>
  <sheetFormatPr baseColWidth="10" defaultRowHeight="16" x14ac:dyDescent="0.2"/>
  <cols>
    <col min="5" max="5" width="17.83203125" customWidth="1"/>
    <col min="8" max="11" width="11" bestFit="1" customWidth="1"/>
    <col min="14" max="14" width="16.1640625" bestFit="1" customWidth="1"/>
    <col min="16" max="16" width="12.83203125" bestFit="1" customWidth="1"/>
    <col min="17" max="17" width="12.33203125" bestFit="1" customWidth="1"/>
    <col min="18" max="18" width="12.5" bestFit="1" customWidth="1"/>
    <col min="19" max="19" width="12.83203125" bestFit="1" customWidth="1"/>
    <col min="20" max="20" width="13.5" bestFit="1" customWidth="1"/>
    <col min="21" max="21" width="12.5" bestFit="1" customWidth="1"/>
    <col min="23" max="23" width="18.6640625" customWidth="1"/>
    <col min="24" max="24" width="13.83203125" bestFit="1" customWidth="1"/>
    <col min="25" max="25" width="11.6640625" bestFit="1" customWidth="1"/>
    <col min="26" max="27" width="13.6640625" bestFit="1" customWidth="1"/>
    <col min="28" max="28" width="12.1640625" bestFit="1" customWidth="1"/>
    <col min="31" max="31" width="19.83203125" bestFit="1" customWidth="1"/>
    <col min="32" max="36" width="11" bestFit="1" customWidth="1"/>
    <col min="37" max="37" width="18" customWidth="1"/>
    <col min="38" max="38" width="15.1640625" customWidth="1"/>
    <col min="39" max="39" width="15.83203125" customWidth="1"/>
    <col min="40" max="40" width="17" customWidth="1"/>
    <col min="41" max="41" width="15.83203125" customWidth="1"/>
    <col min="42" max="43" width="11.1640625" bestFit="1" customWidth="1"/>
    <col min="44" max="44" width="14.83203125" bestFit="1" customWidth="1"/>
    <col min="46" max="46" width="15.6640625" bestFit="1" customWidth="1"/>
    <col min="48" max="48" width="18.1640625" customWidth="1"/>
    <col min="49" max="50" width="11.83203125" customWidth="1"/>
    <col min="51" max="51" width="13.6640625" bestFit="1" customWidth="1"/>
    <col min="52" max="52" width="12.6640625" bestFit="1" customWidth="1"/>
  </cols>
  <sheetData>
    <row r="4" spans="5:28" x14ac:dyDescent="0.2">
      <c r="E4" s="12" t="s">
        <v>19</v>
      </c>
      <c r="F4" s="12"/>
      <c r="G4" s="12"/>
      <c r="H4" s="12"/>
      <c r="I4" s="12"/>
      <c r="J4" s="12"/>
      <c r="N4" s="12" t="s">
        <v>29</v>
      </c>
      <c r="O4" s="12"/>
      <c r="P4" s="12"/>
      <c r="Q4" s="12"/>
      <c r="R4" s="12"/>
      <c r="S4" s="12"/>
      <c r="T4" s="12"/>
      <c r="W4" s="12" t="s">
        <v>24</v>
      </c>
      <c r="X4" s="12"/>
      <c r="Y4" s="12"/>
      <c r="Z4" s="12"/>
      <c r="AA4" s="12"/>
    </row>
    <row r="5" spans="5:28" x14ac:dyDescent="0.2">
      <c r="E5" s="12"/>
      <c r="F5" s="12"/>
      <c r="G5" s="12"/>
      <c r="H5" s="12"/>
      <c r="I5" s="12"/>
      <c r="J5" s="12"/>
      <c r="N5" s="12"/>
      <c r="O5" s="12"/>
      <c r="P5" s="12"/>
      <c r="Q5" s="12"/>
      <c r="R5" s="12"/>
      <c r="S5" s="12"/>
      <c r="T5" s="12"/>
      <c r="W5" s="12"/>
      <c r="X5" s="12"/>
      <c r="Y5" s="12"/>
      <c r="Z5" s="12"/>
      <c r="AA5" s="12"/>
    </row>
    <row r="6" spans="5:28" x14ac:dyDescent="0.2">
      <c r="E6" s="4" t="s">
        <v>0</v>
      </c>
      <c r="F6" s="3" t="s">
        <v>1</v>
      </c>
      <c r="G6" s="3" t="s">
        <v>2</v>
      </c>
      <c r="H6" s="3" t="s">
        <v>3</v>
      </c>
      <c r="I6" s="3" t="s">
        <v>4</v>
      </c>
      <c r="J6" s="3" t="s">
        <v>5</v>
      </c>
      <c r="N6" s="4" t="s">
        <v>0</v>
      </c>
      <c r="O6" s="4" t="s">
        <v>25</v>
      </c>
      <c r="P6" s="3" t="s">
        <v>1</v>
      </c>
      <c r="Q6" s="3" t="s">
        <v>2</v>
      </c>
      <c r="R6" s="3" t="s">
        <v>3</v>
      </c>
      <c r="S6" s="3" t="s">
        <v>4</v>
      </c>
      <c r="T6" s="3" t="s">
        <v>5</v>
      </c>
      <c r="U6" s="4"/>
      <c r="V6" s="3"/>
      <c r="W6" s="3" t="s">
        <v>0</v>
      </c>
      <c r="X6" s="3" t="s">
        <v>30</v>
      </c>
      <c r="Y6" s="3" t="s">
        <v>31</v>
      </c>
      <c r="Z6" s="3" t="s">
        <v>32</v>
      </c>
      <c r="AA6" s="3" t="s">
        <v>33</v>
      </c>
      <c r="AB6" s="3"/>
    </row>
    <row r="7" spans="5:28" x14ac:dyDescent="0.2">
      <c r="E7" t="s">
        <v>6</v>
      </c>
      <c r="F7">
        <v>0.185</v>
      </c>
      <c r="G7">
        <v>0.20300000000000001</v>
      </c>
      <c r="H7">
        <v>0.19500000000000001</v>
      </c>
      <c r="I7">
        <v>0.21099999999999999</v>
      </c>
      <c r="J7" s="2">
        <f t="shared" ref="J7:J13" si="0">AVERAGE($F7,$G7,$H7,$I7)</f>
        <v>0.19849999999999998</v>
      </c>
      <c r="N7" s="12" t="s">
        <v>6</v>
      </c>
      <c r="O7" t="s">
        <v>26</v>
      </c>
      <c r="P7">
        <v>244773912</v>
      </c>
      <c r="Q7">
        <v>244791617</v>
      </c>
      <c r="R7">
        <v>244795209</v>
      </c>
      <c r="S7">
        <v>244799877</v>
      </c>
      <c r="T7" s="8">
        <f>AVERAGE($P7,$Q7,$R7,$S7)</f>
        <v>244790153.75</v>
      </c>
      <c r="W7" t="s">
        <v>6</v>
      </c>
      <c r="X7" s="2">
        <f>AVERAGE($F7,$G7,$H7,$I7)</f>
        <v>0.19849999999999998</v>
      </c>
      <c r="Y7" s="2">
        <f>AVERAGE($F55,$G55,$H55,$I55)</f>
        <v>0.27575</v>
      </c>
      <c r="Z7" s="8">
        <f>AVERAGE($P7,$Q7,$R7,$S7)</f>
        <v>244790153.75</v>
      </c>
      <c r="AA7" s="8">
        <f>AVERAGE($P8,$Q8,$R8,$S8)</f>
        <v>40520238.75</v>
      </c>
    </row>
    <row r="8" spans="5:28" x14ac:dyDescent="0.2">
      <c r="E8" t="s">
        <v>7</v>
      </c>
      <c r="F8">
        <v>1.147</v>
      </c>
      <c r="G8">
        <v>1.2090000000000001</v>
      </c>
      <c r="H8">
        <v>1.17</v>
      </c>
      <c r="I8">
        <v>1.496</v>
      </c>
      <c r="J8" s="2">
        <f t="shared" si="0"/>
        <v>1.2555000000000001</v>
      </c>
      <c r="N8" s="12"/>
      <c r="O8" t="s">
        <v>27</v>
      </c>
      <c r="P8">
        <v>39742176</v>
      </c>
      <c r="Q8">
        <v>39514825</v>
      </c>
      <c r="R8">
        <v>43885751</v>
      </c>
      <c r="S8">
        <v>38938203</v>
      </c>
      <c r="T8" s="8">
        <f t="shared" ref="T8:T20" si="1">AVERAGE($P8,$Q8,$R8,$S8)</f>
        <v>40520238.75</v>
      </c>
      <c r="W8" t="s">
        <v>7</v>
      </c>
      <c r="X8" s="2">
        <f t="shared" ref="X8:X13" si="2">AVERAGE($F8,$G8,$H8,$I8)</f>
        <v>1.2555000000000001</v>
      </c>
      <c r="Y8" s="2">
        <f t="shared" ref="Y8:Y13" si="3">AVERAGE($F56,$G56,$H56,$I56)</f>
        <v>3.38</v>
      </c>
      <c r="Z8" s="8">
        <f>AVERAGE($P9,$Q9,$R9,$S9)</f>
        <v>1223470590.25</v>
      </c>
      <c r="AA8" s="8">
        <f>AVERAGE($P10,$Q10,$R10,$S10)</f>
        <v>284128951.5</v>
      </c>
    </row>
    <row r="9" spans="5:28" x14ac:dyDescent="0.2">
      <c r="E9" t="s">
        <v>8</v>
      </c>
      <c r="F9">
        <v>3.827</v>
      </c>
      <c r="G9">
        <v>3.4870000000000001</v>
      </c>
      <c r="H9">
        <v>3.3380000000000001</v>
      </c>
      <c r="I9">
        <v>3.5430000000000001</v>
      </c>
      <c r="J9" s="2">
        <f t="shared" si="0"/>
        <v>3.5487500000000001</v>
      </c>
      <c r="N9" s="12" t="s">
        <v>7</v>
      </c>
      <c r="O9" t="s">
        <v>26</v>
      </c>
      <c r="P9">
        <v>1223703304</v>
      </c>
      <c r="Q9">
        <v>1215243665</v>
      </c>
      <c r="R9">
        <v>1223762009</v>
      </c>
      <c r="S9">
        <v>1231173383</v>
      </c>
      <c r="T9" s="8">
        <f t="shared" si="1"/>
        <v>1223470590.25</v>
      </c>
      <c r="W9" t="s">
        <v>8</v>
      </c>
      <c r="X9" s="2">
        <f t="shared" si="2"/>
        <v>3.5487500000000001</v>
      </c>
      <c r="Y9" s="2">
        <f t="shared" si="3"/>
        <v>15.768249999999998</v>
      </c>
      <c r="Z9" s="8">
        <f>AVERAGE($P11,$Q11,$R11,$S11)</f>
        <v>3487485436</v>
      </c>
      <c r="AA9" s="8">
        <f>AVERAGE($P12,$Q12,$R12,$S12)</f>
        <v>1508202633.75</v>
      </c>
    </row>
    <row r="10" spans="5:28" x14ac:dyDescent="0.2">
      <c r="E10" t="s">
        <v>9</v>
      </c>
      <c r="F10">
        <v>18.262</v>
      </c>
      <c r="G10">
        <v>18.244</v>
      </c>
      <c r="H10">
        <v>18.385999999999999</v>
      </c>
      <c r="I10">
        <v>18.363</v>
      </c>
      <c r="J10" s="2">
        <f t="shared" si="0"/>
        <v>18.313749999999999</v>
      </c>
      <c r="N10" s="12"/>
      <c r="O10" t="s">
        <v>27</v>
      </c>
      <c r="P10">
        <v>278966251</v>
      </c>
      <c r="Q10">
        <v>250348788</v>
      </c>
      <c r="R10">
        <v>295366374</v>
      </c>
      <c r="S10">
        <v>311834393</v>
      </c>
      <c r="T10" s="8">
        <f t="shared" si="1"/>
        <v>284128951.5</v>
      </c>
      <c r="W10" t="s">
        <v>9</v>
      </c>
      <c r="X10" s="2">
        <f t="shared" si="2"/>
        <v>18.313749999999999</v>
      </c>
      <c r="Y10" s="2">
        <f t="shared" si="3"/>
        <v>35.819749999999999</v>
      </c>
      <c r="Z10" s="8">
        <f>AVERAGE($P13,$Q13,$R13,$S13)</f>
        <v>9089484156</v>
      </c>
      <c r="AA10" s="8">
        <f>AVERAGE($P14,$Q14,$R14,$S14)</f>
        <v>7808046049.25</v>
      </c>
    </row>
    <row r="11" spans="5:28" x14ac:dyDescent="0.2">
      <c r="E11" t="s">
        <v>10</v>
      </c>
      <c r="F11">
        <v>38.722000000000001</v>
      </c>
      <c r="G11">
        <v>38.314</v>
      </c>
      <c r="H11">
        <v>38.552999999999997</v>
      </c>
      <c r="I11">
        <v>38.326999999999998</v>
      </c>
      <c r="J11" s="2">
        <f t="shared" si="0"/>
        <v>38.478999999999999</v>
      </c>
      <c r="N11" s="12" t="s">
        <v>8</v>
      </c>
      <c r="O11" t="s">
        <v>26</v>
      </c>
      <c r="P11">
        <v>3501817803</v>
      </c>
      <c r="Q11">
        <v>3510000433</v>
      </c>
      <c r="R11">
        <v>3403630431</v>
      </c>
      <c r="S11">
        <v>3534493077</v>
      </c>
      <c r="T11" s="8">
        <f t="shared" si="1"/>
        <v>3487485436</v>
      </c>
      <c r="W11" t="s">
        <v>10</v>
      </c>
      <c r="X11" s="2">
        <f t="shared" si="2"/>
        <v>38.478999999999999</v>
      </c>
      <c r="Y11" s="2">
        <f t="shared" si="3"/>
        <v>77.072749999999999</v>
      </c>
      <c r="Z11" s="8">
        <f>AVERAGE($P15,$Q15,$R15,$S15)</f>
        <v>17645828116</v>
      </c>
      <c r="AA11" s="8">
        <f>AVERAGE($P16,$Q16,$R16,$S16)</f>
        <v>22848826312.5</v>
      </c>
    </row>
    <row r="12" spans="5:28" x14ac:dyDescent="0.2">
      <c r="E12" t="s">
        <v>11</v>
      </c>
      <c r="F12">
        <v>67.305000000000007</v>
      </c>
      <c r="G12">
        <v>69.238</v>
      </c>
      <c r="H12">
        <v>68.807000000000002</v>
      </c>
      <c r="I12">
        <v>68.534000000000006</v>
      </c>
      <c r="J12" s="2">
        <f t="shared" si="0"/>
        <v>68.471000000000004</v>
      </c>
      <c r="N12" s="12"/>
      <c r="O12" t="s">
        <v>27</v>
      </c>
      <c r="P12">
        <v>1329944169</v>
      </c>
      <c r="Q12">
        <v>1681546614</v>
      </c>
      <c r="R12">
        <v>1324747314</v>
      </c>
      <c r="S12">
        <v>1696572438</v>
      </c>
      <c r="T12" s="8">
        <f t="shared" si="1"/>
        <v>1508202633.75</v>
      </c>
      <c r="W12" t="s">
        <v>11</v>
      </c>
      <c r="X12" s="2">
        <f t="shared" si="2"/>
        <v>68.471000000000004</v>
      </c>
      <c r="Y12" s="2">
        <f t="shared" si="3"/>
        <v>133.11250000000001</v>
      </c>
      <c r="Z12" s="8">
        <f>AVERAGE($P17,$Q17,$R17,$S17)</f>
        <v>30889177340.25</v>
      </c>
      <c r="AA12" s="8">
        <f>AVERAGE($P18,$Q18,$R18,$S18)</f>
        <v>50992171605</v>
      </c>
    </row>
    <row r="13" spans="5:28" x14ac:dyDescent="0.2">
      <c r="E13" t="s">
        <v>12</v>
      </c>
      <c r="F13">
        <v>115.90300000000001</v>
      </c>
      <c r="G13">
        <v>114.46899999999999</v>
      </c>
      <c r="H13">
        <v>115.056</v>
      </c>
      <c r="I13">
        <v>114.48099999999999</v>
      </c>
      <c r="J13" s="2">
        <f t="shared" si="0"/>
        <v>114.97725</v>
      </c>
      <c r="N13" s="12" t="s">
        <v>9</v>
      </c>
      <c r="O13" t="s">
        <v>26</v>
      </c>
      <c r="P13">
        <v>9090402338</v>
      </c>
      <c r="Q13">
        <v>9088913740</v>
      </c>
      <c r="R13">
        <v>9089578997</v>
      </c>
      <c r="S13">
        <v>9089041549</v>
      </c>
      <c r="T13" s="8">
        <f t="shared" si="1"/>
        <v>9089484156</v>
      </c>
      <c r="W13" t="s">
        <v>12</v>
      </c>
      <c r="X13" s="2">
        <f t="shared" si="2"/>
        <v>114.97725</v>
      </c>
      <c r="Y13" s="2">
        <f t="shared" si="3"/>
        <v>234.7715</v>
      </c>
      <c r="Z13" s="8">
        <f>AVERAGE($P19,$Q19,$R19,$S19)</f>
        <v>50301855503.5</v>
      </c>
      <c r="AA13" s="8">
        <f>AVERAGE($P20,$Q20,$R20,$S20)</f>
        <v>96078913793</v>
      </c>
    </row>
    <row r="14" spans="5:28" x14ac:dyDescent="0.2">
      <c r="N14" s="12"/>
      <c r="O14" t="s">
        <v>27</v>
      </c>
      <c r="P14">
        <v>7034837717</v>
      </c>
      <c r="Q14">
        <v>8215397578</v>
      </c>
      <c r="R14">
        <v>8140321254</v>
      </c>
      <c r="S14">
        <v>7841627648</v>
      </c>
      <c r="T14" s="8">
        <f t="shared" si="1"/>
        <v>7808046049.25</v>
      </c>
    </row>
    <row r="15" spans="5:28" x14ac:dyDescent="0.2">
      <c r="N15" s="12" t="s">
        <v>10</v>
      </c>
      <c r="O15" t="s">
        <v>26</v>
      </c>
      <c r="P15">
        <v>17630299755</v>
      </c>
      <c r="Q15">
        <v>17639936845</v>
      </c>
      <c r="R15">
        <v>17661588509</v>
      </c>
      <c r="S15">
        <v>17651487355</v>
      </c>
      <c r="T15" s="8">
        <f t="shared" si="1"/>
        <v>17645828116</v>
      </c>
    </row>
    <row r="16" spans="5:28" x14ac:dyDescent="0.2">
      <c r="N16" s="12"/>
      <c r="O16" t="s">
        <v>27</v>
      </c>
      <c r="P16">
        <v>22335089705</v>
      </c>
      <c r="Q16">
        <v>22517655838</v>
      </c>
      <c r="R16">
        <v>23435405162</v>
      </c>
      <c r="S16">
        <v>23107154545</v>
      </c>
      <c r="T16" s="8">
        <f t="shared" si="1"/>
        <v>22848826312.5</v>
      </c>
    </row>
    <row r="17" spans="5:52" x14ac:dyDescent="0.2">
      <c r="N17" s="12" t="s">
        <v>11</v>
      </c>
      <c r="O17" t="s">
        <v>26</v>
      </c>
      <c r="P17">
        <v>30905321494</v>
      </c>
      <c r="Q17">
        <v>30874859513</v>
      </c>
      <c r="R17">
        <v>30875255211</v>
      </c>
      <c r="S17">
        <v>30901273143</v>
      </c>
      <c r="T17" s="8">
        <f t="shared" si="1"/>
        <v>30889177340.25</v>
      </c>
    </row>
    <row r="18" spans="5:52" x14ac:dyDescent="0.2">
      <c r="N18" s="12"/>
      <c r="O18" t="s">
        <v>27</v>
      </c>
      <c r="P18">
        <v>50763757696</v>
      </c>
      <c r="Q18">
        <v>51439810597</v>
      </c>
      <c r="R18">
        <v>51214613455</v>
      </c>
      <c r="S18">
        <v>50550504672</v>
      </c>
      <c r="T18" s="8">
        <f t="shared" si="1"/>
        <v>50992171605</v>
      </c>
      <c r="U18" s="4"/>
      <c r="V18" s="3"/>
      <c r="W18" s="3"/>
      <c r="X18" s="3"/>
      <c r="Y18" s="3"/>
      <c r="Z18" s="3"/>
    </row>
    <row r="19" spans="5:52" x14ac:dyDescent="0.2">
      <c r="E19" s="12" t="s">
        <v>18</v>
      </c>
      <c r="F19" s="12"/>
      <c r="G19" s="12"/>
      <c r="H19" s="12"/>
      <c r="I19" s="12"/>
      <c r="J19" s="12"/>
      <c r="N19" s="12" t="s">
        <v>12</v>
      </c>
      <c r="O19" t="s">
        <v>26</v>
      </c>
      <c r="P19">
        <v>50294668414</v>
      </c>
      <c r="Q19">
        <v>50314286010</v>
      </c>
      <c r="R19">
        <v>50294264461</v>
      </c>
      <c r="S19">
        <v>50304203129</v>
      </c>
      <c r="T19" s="8">
        <f t="shared" si="1"/>
        <v>50301855503.5</v>
      </c>
      <c r="Z19" s="2"/>
    </row>
    <row r="20" spans="5:52" x14ac:dyDescent="0.2">
      <c r="E20" s="12"/>
      <c r="F20" s="12"/>
      <c r="G20" s="12"/>
      <c r="H20" s="12"/>
      <c r="I20" s="12"/>
      <c r="J20" s="12"/>
      <c r="N20" s="12"/>
      <c r="O20" t="s">
        <v>27</v>
      </c>
      <c r="P20">
        <v>96272231482</v>
      </c>
      <c r="Q20">
        <v>95372029212</v>
      </c>
      <c r="R20">
        <v>96274634400</v>
      </c>
      <c r="S20">
        <v>96396760078</v>
      </c>
      <c r="T20" s="8">
        <f t="shared" si="1"/>
        <v>96078913793</v>
      </c>
      <c r="Z20" s="2"/>
    </row>
    <row r="21" spans="5:52" x14ac:dyDescent="0.2">
      <c r="E21" s="4" t="s">
        <v>0</v>
      </c>
      <c r="F21" s="3" t="s">
        <v>1</v>
      </c>
      <c r="G21" s="3" t="s">
        <v>2</v>
      </c>
      <c r="H21" s="3" t="s">
        <v>3</v>
      </c>
      <c r="I21" s="3" t="s">
        <v>4</v>
      </c>
      <c r="J21" s="3" t="s">
        <v>5</v>
      </c>
      <c r="Z21" s="2"/>
      <c r="AE21" s="12" t="s">
        <v>43</v>
      </c>
      <c r="AF21" s="12"/>
      <c r="AG21" s="12"/>
      <c r="AH21" s="12"/>
      <c r="AI21" s="12"/>
      <c r="AJ21" s="12"/>
      <c r="AL21" s="12" t="s">
        <v>44</v>
      </c>
      <c r="AM21" s="12"/>
      <c r="AN21" s="12"/>
      <c r="AO21" s="12"/>
      <c r="AP21" s="12"/>
      <c r="AQ21" s="12"/>
      <c r="AR21" s="12"/>
    </row>
    <row r="22" spans="5:52" x14ac:dyDescent="0.2">
      <c r="E22" t="s">
        <v>6</v>
      </c>
      <c r="F22">
        <v>9.9000000000000005E-2</v>
      </c>
      <c r="G22">
        <v>0.109</v>
      </c>
      <c r="H22">
        <v>0.108</v>
      </c>
      <c r="I22">
        <v>0.108</v>
      </c>
      <c r="J22" s="2">
        <f>AVERAGE($F22,$G22,$H22,$I22)</f>
        <v>0.106</v>
      </c>
      <c r="N22" s="12" t="s">
        <v>28</v>
      </c>
      <c r="O22" s="12"/>
      <c r="P22" s="12"/>
      <c r="Q22" s="12"/>
      <c r="R22" s="12"/>
      <c r="S22" s="12"/>
      <c r="T22" s="12"/>
      <c r="W22" s="12" t="s">
        <v>13</v>
      </c>
      <c r="X22" s="12"/>
      <c r="Y22" s="12"/>
      <c r="Z22" s="12"/>
      <c r="AA22" s="12"/>
      <c r="AE22" s="12"/>
      <c r="AF22" s="12"/>
      <c r="AG22" s="12"/>
      <c r="AH22" s="12"/>
      <c r="AI22" s="12"/>
      <c r="AJ22" s="12"/>
      <c r="AL22" s="12"/>
      <c r="AM22" s="12"/>
      <c r="AN22" s="12"/>
      <c r="AO22" s="12"/>
      <c r="AP22" s="12"/>
      <c r="AQ22" s="12"/>
      <c r="AR22" s="12"/>
    </row>
    <row r="23" spans="5:52" x14ac:dyDescent="0.2">
      <c r="E23" t="s">
        <v>7</v>
      </c>
      <c r="F23">
        <v>0.49299999999999999</v>
      </c>
      <c r="G23">
        <v>0.47899999999999998</v>
      </c>
      <c r="H23">
        <v>0.498</v>
      </c>
      <c r="I23">
        <v>0.48799999999999999</v>
      </c>
      <c r="J23" s="2">
        <f t="shared" ref="J23:J32" si="4">AVERAGE($F23,$G23,$H23,$I23)</f>
        <v>0.48949999999999999</v>
      </c>
      <c r="N23" s="12"/>
      <c r="O23" s="12"/>
      <c r="P23" s="12"/>
      <c r="Q23" s="12"/>
      <c r="R23" s="12"/>
      <c r="S23" s="12"/>
      <c r="T23" s="12"/>
      <c r="W23" s="12"/>
      <c r="X23" s="12"/>
      <c r="Y23" s="12"/>
      <c r="Z23" s="12"/>
      <c r="AA23" s="12"/>
      <c r="AE23" s="4" t="s">
        <v>0</v>
      </c>
      <c r="AF23" s="3" t="s">
        <v>1</v>
      </c>
      <c r="AG23" s="3" t="s">
        <v>2</v>
      </c>
      <c r="AH23" s="3" t="s">
        <v>3</v>
      </c>
      <c r="AI23" s="3" t="s">
        <v>4</v>
      </c>
      <c r="AJ23" s="3" t="s">
        <v>5</v>
      </c>
      <c r="AL23" s="4" t="s">
        <v>0</v>
      </c>
      <c r="AM23" s="4" t="s">
        <v>25</v>
      </c>
      <c r="AN23" s="3" t="s">
        <v>1</v>
      </c>
      <c r="AO23" s="3" t="s">
        <v>2</v>
      </c>
      <c r="AP23" s="3" t="s">
        <v>3</v>
      </c>
      <c r="AQ23" s="3" t="s">
        <v>4</v>
      </c>
      <c r="AR23" s="3" t="s">
        <v>5</v>
      </c>
      <c r="AT23" s="4"/>
      <c r="AU23" s="4"/>
      <c r="AV23" s="3"/>
      <c r="AW23" s="3"/>
      <c r="AX23" s="3"/>
      <c r="AY23" s="3"/>
      <c r="AZ23" s="3"/>
    </row>
    <row r="24" spans="5:52" ht="17" x14ac:dyDescent="0.25">
      <c r="E24" t="s">
        <v>8</v>
      </c>
      <c r="F24">
        <v>2.0190000000000001</v>
      </c>
      <c r="G24">
        <v>1.6259999999999999</v>
      </c>
      <c r="H24">
        <v>1.55</v>
      </c>
      <c r="I24">
        <v>1.5580000000000001</v>
      </c>
      <c r="J24" s="2">
        <f t="shared" si="4"/>
        <v>1.68825</v>
      </c>
      <c r="N24" s="4" t="s">
        <v>0</v>
      </c>
      <c r="O24" s="4" t="s">
        <v>25</v>
      </c>
      <c r="P24" s="3" t="s">
        <v>1</v>
      </c>
      <c r="Q24" s="3" t="s">
        <v>2</v>
      </c>
      <c r="R24" s="3" t="s">
        <v>3</v>
      </c>
      <c r="S24" s="3" t="s">
        <v>4</v>
      </c>
      <c r="T24" s="3" t="s">
        <v>5</v>
      </c>
      <c r="W24" s="3" t="s">
        <v>0</v>
      </c>
      <c r="X24" s="3" t="s">
        <v>30</v>
      </c>
      <c r="Y24" s="3" t="s">
        <v>31</v>
      </c>
      <c r="Z24" s="3" t="s">
        <v>32</v>
      </c>
      <c r="AA24" s="3" t="s">
        <v>33</v>
      </c>
      <c r="AB24" s="3"/>
      <c r="AE24" s="7" t="s">
        <v>6</v>
      </c>
      <c r="AF24">
        <v>1.4E-2</v>
      </c>
      <c r="AG24">
        <v>1.4E-2</v>
      </c>
      <c r="AH24">
        <v>1.4E-2</v>
      </c>
      <c r="AI24">
        <v>1.4E-2</v>
      </c>
      <c r="AJ24" s="10">
        <f>AVERAGE(Table79[[#This Row],[Test 1]:[Test 4]])</f>
        <v>1.4E-2</v>
      </c>
      <c r="AL24" s="7" t="s">
        <v>6</v>
      </c>
      <c r="AM24" t="s">
        <v>26</v>
      </c>
      <c r="AN24" s="11">
        <v>3393497</v>
      </c>
      <c r="AO24" s="11">
        <v>3392586</v>
      </c>
      <c r="AP24" s="11">
        <v>3392137</v>
      </c>
      <c r="AQ24" s="11">
        <v>3392039</v>
      </c>
      <c r="AR24" s="8">
        <f>AVERAGE(Table9[[#This Row],[Test 1]:[Test 4]])</f>
        <v>3392564.75</v>
      </c>
    </row>
    <row r="25" spans="5:52" ht="17" x14ac:dyDescent="0.25">
      <c r="E25" t="s">
        <v>9</v>
      </c>
      <c r="F25">
        <v>3.41</v>
      </c>
      <c r="G25">
        <v>3.38</v>
      </c>
      <c r="H25">
        <v>3.3719999999999999</v>
      </c>
      <c r="I25">
        <v>3.3740000000000001</v>
      </c>
      <c r="J25" s="2">
        <f t="shared" si="4"/>
        <v>3.3839999999999999</v>
      </c>
      <c r="N25" s="12" t="s">
        <v>6</v>
      </c>
      <c r="O25" t="s">
        <v>26</v>
      </c>
      <c r="P25">
        <v>27108967</v>
      </c>
      <c r="Q25">
        <v>27115842</v>
      </c>
      <c r="R25">
        <v>27114781</v>
      </c>
      <c r="S25">
        <v>27111191</v>
      </c>
      <c r="T25" s="8">
        <f>AVERAGE($P25,$Q25,$R25,$S25)</f>
        <v>27112695.25</v>
      </c>
      <c r="W25" t="s">
        <v>6</v>
      </c>
      <c r="X25" s="2">
        <f>AVERAGE($F22,$G22,$H22,$I22)</f>
        <v>0.106</v>
      </c>
      <c r="Y25" s="2">
        <f>AVERAGE($F67,$G67,$H67,$I67)</f>
        <v>0.16449999999999998</v>
      </c>
      <c r="Z25" s="8">
        <f>AVERAGE($P25,$Q25,$R25,$S25)</f>
        <v>27112695.25</v>
      </c>
      <c r="AA25" s="8">
        <f>AVERAGE($P26,$Q26,$R26,$S26)</f>
        <v>56871477</v>
      </c>
      <c r="AE25" s="7" t="s">
        <v>7</v>
      </c>
      <c r="AF25">
        <v>6.9000000000000006E-2</v>
      </c>
      <c r="AG25">
        <v>6.7000000000000004E-2</v>
      </c>
      <c r="AH25">
        <v>6.9000000000000006E-2</v>
      </c>
      <c r="AI25">
        <v>6.8000000000000005E-2</v>
      </c>
      <c r="AJ25" s="10">
        <f>AVERAGE(Table79[[#This Row],[Test 1]:[Test 4]])</f>
        <v>6.8250000000000005E-2</v>
      </c>
      <c r="AL25" s="7" t="s">
        <v>46</v>
      </c>
      <c r="AM25" t="s">
        <v>27</v>
      </c>
      <c r="AN25" s="11">
        <v>7212067</v>
      </c>
      <c r="AO25" s="11">
        <v>7227768</v>
      </c>
      <c r="AP25" s="11">
        <v>7221824</v>
      </c>
      <c r="AQ25" s="11">
        <v>7141931</v>
      </c>
      <c r="AR25" s="8">
        <f>AVERAGE(Table9[[#This Row],[Test 1]:[Test 4]])</f>
        <v>7200897.5</v>
      </c>
    </row>
    <row r="26" spans="5:52" ht="17" x14ac:dyDescent="0.25">
      <c r="E26" t="s">
        <v>10</v>
      </c>
      <c r="F26">
        <v>6.2809999999999997</v>
      </c>
      <c r="G26">
        <v>6.3659999999999997</v>
      </c>
      <c r="H26">
        <v>6.3879999999999999</v>
      </c>
      <c r="I26">
        <v>6.2050000000000001</v>
      </c>
      <c r="J26" s="2">
        <f t="shared" si="4"/>
        <v>6.3099999999999987</v>
      </c>
      <c r="N26" s="12"/>
      <c r="O26" t="s">
        <v>27</v>
      </c>
      <c r="P26">
        <v>57494431</v>
      </c>
      <c r="Q26">
        <v>56737348</v>
      </c>
      <c r="R26">
        <v>56659448</v>
      </c>
      <c r="S26">
        <v>56594681</v>
      </c>
      <c r="T26" s="8">
        <f t="shared" ref="T26:T46" si="5">AVERAGE($P26,$Q26,$R26,$S26)</f>
        <v>56871477</v>
      </c>
      <c r="W26" t="s">
        <v>7</v>
      </c>
      <c r="X26" s="2">
        <f>AVERAGE($F23,$G23,$H23,$I23)</f>
        <v>0.48949999999999999</v>
      </c>
      <c r="Y26" s="2">
        <f t="shared" ref="Y26:Y31" si="6">AVERAGE($F68,$G68,$H68,$I68)</f>
        <v>0.48850000000000005</v>
      </c>
      <c r="Z26" s="8">
        <f>AVERAGE($P27,$Q27,$R27,$S27)</f>
        <v>125738284.75</v>
      </c>
      <c r="AA26" s="8">
        <f>AVERAGE($P28,$Q28,$R28,$S28)</f>
        <v>262394239.75</v>
      </c>
      <c r="AE26" s="7" t="s">
        <v>8</v>
      </c>
      <c r="AF26">
        <v>0.22500000000000001</v>
      </c>
      <c r="AG26">
        <v>0.23</v>
      </c>
      <c r="AH26">
        <v>0.22700000000000001</v>
      </c>
      <c r="AI26">
        <v>0.23100000000000001</v>
      </c>
      <c r="AJ26" s="10">
        <f>AVERAGE(Table79[[#This Row],[Test 1]:[Test 4]])</f>
        <v>0.22825000000000001</v>
      </c>
      <c r="AL26" s="7" t="s">
        <v>7</v>
      </c>
      <c r="AM26" t="s">
        <v>26</v>
      </c>
      <c r="AN26" s="11">
        <v>15720106</v>
      </c>
      <c r="AO26" s="11">
        <v>15716705</v>
      </c>
      <c r="AP26" s="11">
        <v>15718961</v>
      </c>
      <c r="AQ26" s="11">
        <v>15717194</v>
      </c>
      <c r="AR26" s="8">
        <f>AVERAGE(Table9[[#This Row],[Test 1]:[Test 4]])</f>
        <v>15718241.5</v>
      </c>
    </row>
    <row r="27" spans="5:52" ht="17" x14ac:dyDescent="0.25">
      <c r="E27" t="s">
        <v>11</v>
      </c>
      <c r="F27">
        <v>10.337</v>
      </c>
      <c r="G27">
        <v>10.385</v>
      </c>
      <c r="H27">
        <v>10.459</v>
      </c>
      <c r="I27">
        <v>10.336</v>
      </c>
      <c r="J27" s="2">
        <f t="shared" si="4"/>
        <v>10.379250000000001</v>
      </c>
      <c r="N27" s="12" t="s">
        <v>7</v>
      </c>
      <c r="O27" t="s">
        <v>26</v>
      </c>
      <c r="P27">
        <v>125737731</v>
      </c>
      <c r="Q27">
        <v>125736546</v>
      </c>
      <c r="R27">
        <v>125738945</v>
      </c>
      <c r="S27">
        <v>125739917</v>
      </c>
      <c r="T27" s="8">
        <f t="shared" si="5"/>
        <v>125738284.75</v>
      </c>
      <c r="W27" t="s">
        <v>8</v>
      </c>
      <c r="X27" s="2">
        <f t="shared" ref="X27:X35" si="7">AVERAGE($F24,$G24,$H24,$I24)</f>
        <v>1.68825</v>
      </c>
      <c r="Y27" s="2">
        <f t="shared" si="6"/>
        <v>1.738</v>
      </c>
      <c r="Z27" s="8">
        <f>AVERAGE($P29,$Q29,$R29,$S29)</f>
        <v>346121498.5</v>
      </c>
      <c r="AA27" s="8">
        <f>AVERAGE($P30,$Q30,$R30,$S30)</f>
        <v>690718083.25</v>
      </c>
      <c r="AE27" s="7" t="s">
        <v>9</v>
      </c>
      <c r="AF27">
        <v>0.53600000000000003</v>
      </c>
      <c r="AG27">
        <v>0.53</v>
      </c>
      <c r="AH27">
        <v>0.52700000000000002</v>
      </c>
      <c r="AI27">
        <v>0.56200000000000006</v>
      </c>
      <c r="AJ27" s="10">
        <f>AVERAGE(Table79[[#This Row],[Test 1]:[Test 4]])</f>
        <v>0.53875000000000006</v>
      </c>
      <c r="AL27" s="7" t="s">
        <v>47</v>
      </c>
      <c r="AM27" t="s">
        <v>27</v>
      </c>
      <c r="AN27" s="11">
        <v>33219270</v>
      </c>
      <c r="AO27" s="11">
        <v>33080975</v>
      </c>
      <c r="AP27" s="11">
        <v>32965324</v>
      </c>
      <c r="AQ27" s="11">
        <v>32957453</v>
      </c>
      <c r="AR27" s="8">
        <f>AVERAGE(Table9[[#This Row],[Test 1]:[Test 4]])</f>
        <v>33055755.5</v>
      </c>
    </row>
    <row r="28" spans="5:52" ht="17" x14ac:dyDescent="0.25">
      <c r="E28" t="s">
        <v>12</v>
      </c>
      <c r="F28">
        <v>15.923999999999999</v>
      </c>
      <c r="G28">
        <v>15.964</v>
      </c>
      <c r="H28">
        <v>16.032</v>
      </c>
      <c r="I28">
        <v>15.965999999999999</v>
      </c>
      <c r="J28" s="2">
        <f t="shared" si="4"/>
        <v>15.971500000000001</v>
      </c>
      <c r="N28" s="12"/>
      <c r="O28" t="s">
        <v>27</v>
      </c>
      <c r="P28">
        <v>263796452</v>
      </c>
      <c r="Q28">
        <v>261434129</v>
      </c>
      <c r="R28">
        <v>263580679</v>
      </c>
      <c r="S28">
        <v>260765699</v>
      </c>
      <c r="T28" s="8">
        <f t="shared" si="5"/>
        <v>262394239.75</v>
      </c>
      <c r="W28" t="s">
        <v>9</v>
      </c>
      <c r="X28" s="2">
        <f t="shared" si="7"/>
        <v>3.3839999999999999</v>
      </c>
      <c r="Y28" s="2">
        <f t="shared" si="6"/>
        <v>3.6007500000000001</v>
      </c>
      <c r="Z28" s="8">
        <f>AVERAGE($P31,$Q31,$R31,$S31)</f>
        <v>745303449.75</v>
      </c>
      <c r="AA28" s="8">
        <f>AVERAGE($P32,$Q32,$R32,$S32)</f>
        <v>1434322404.25</v>
      </c>
      <c r="AE28" s="7" t="s">
        <v>10</v>
      </c>
      <c r="AF28">
        <v>1.014</v>
      </c>
      <c r="AG28">
        <v>0.99099999999999999</v>
      </c>
      <c r="AH28">
        <v>1.0049999999999999</v>
      </c>
      <c r="AI28">
        <v>0.98499999999999999</v>
      </c>
      <c r="AJ28" s="10">
        <f>AVERAGE(Table79[[#This Row],[Test 1]:[Test 4]])</f>
        <v>0.99874999999999992</v>
      </c>
      <c r="AL28" s="7" t="s">
        <v>8</v>
      </c>
      <c r="AM28" t="s">
        <v>26</v>
      </c>
      <c r="AN28" s="11">
        <v>43465852</v>
      </c>
      <c r="AO28" s="11">
        <v>43460235</v>
      </c>
      <c r="AP28" s="11">
        <v>43459914</v>
      </c>
      <c r="AQ28" s="11">
        <v>43460599</v>
      </c>
      <c r="AR28" s="8">
        <f>AVERAGE(Table9[[#This Row],[Test 1]:[Test 4]])</f>
        <v>43461650</v>
      </c>
    </row>
    <row r="29" spans="5:52" ht="17" x14ac:dyDescent="0.25">
      <c r="E29" t="s">
        <v>14</v>
      </c>
      <c r="F29">
        <v>41.759</v>
      </c>
      <c r="G29">
        <v>41.488999999999997</v>
      </c>
      <c r="H29">
        <v>40.588000000000001</v>
      </c>
      <c r="I29">
        <v>40.387</v>
      </c>
      <c r="J29" s="2">
        <f t="shared" si="4"/>
        <v>41.055749999999996</v>
      </c>
      <c r="N29" s="12" t="s">
        <v>8</v>
      </c>
      <c r="O29" t="s">
        <v>26</v>
      </c>
      <c r="P29">
        <v>346144989</v>
      </c>
      <c r="Q29">
        <v>346109287</v>
      </c>
      <c r="R29">
        <v>346113279</v>
      </c>
      <c r="S29">
        <v>346118439</v>
      </c>
      <c r="T29" s="8">
        <f t="shared" si="5"/>
        <v>346121498.5</v>
      </c>
      <c r="W29" t="s">
        <v>10</v>
      </c>
      <c r="X29" s="2">
        <f t="shared" si="7"/>
        <v>6.3099999999999987</v>
      </c>
      <c r="Y29" s="2">
        <f t="shared" si="6"/>
        <v>6.7992499999999998</v>
      </c>
      <c r="Z29" s="8">
        <f>AVERAGE($P33,$Q33,$R33,$S33)</f>
        <v>2073516715.25</v>
      </c>
      <c r="AA29" s="8">
        <f>AVERAGE($P34,$Q34,$R34,$S34)</f>
        <v>2543770406.25</v>
      </c>
      <c r="AE29" s="7" t="s">
        <v>11</v>
      </c>
      <c r="AF29">
        <v>1.6779999999999999</v>
      </c>
      <c r="AG29">
        <v>1.677</v>
      </c>
      <c r="AH29">
        <v>1.673</v>
      </c>
      <c r="AI29">
        <v>1.6839999999999999</v>
      </c>
      <c r="AJ29" s="10">
        <f>AVERAGE(Table79[[#This Row],[Test 1]:[Test 4]])</f>
        <v>1.6780000000000002</v>
      </c>
      <c r="AL29" s="7" t="s">
        <v>8</v>
      </c>
      <c r="AM29" t="s">
        <v>27</v>
      </c>
      <c r="AN29" s="11">
        <v>87180067</v>
      </c>
      <c r="AO29" s="11">
        <v>87976135</v>
      </c>
      <c r="AP29" s="11">
        <v>86776738</v>
      </c>
      <c r="AQ29" s="11">
        <v>87638958</v>
      </c>
      <c r="AR29" s="8">
        <f>AVERAGE(Table9[[#This Row],[Test 1]:[Test 4]])</f>
        <v>87392974.5</v>
      </c>
    </row>
    <row r="30" spans="5:52" ht="17" x14ac:dyDescent="0.25">
      <c r="E30" t="s">
        <v>15</v>
      </c>
      <c r="F30">
        <v>137.114</v>
      </c>
      <c r="G30">
        <v>137.63</v>
      </c>
      <c r="H30">
        <v>138.71899999999999</v>
      </c>
      <c r="I30">
        <v>139.56700000000001</v>
      </c>
      <c r="J30" s="2">
        <f t="shared" si="4"/>
        <v>138.25749999999999</v>
      </c>
      <c r="N30" s="12"/>
      <c r="O30" t="s">
        <v>27</v>
      </c>
      <c r="P30">
        <v>659412356</v>
      </c>
      <c r="Q30">
        <v>699380966</v>
      </c>
      <c r="R30">
        <v>701550369</v>
      </c>
      <c r="S30">
        <v>702528642</v>
      </c>
      <c r="T30" s="8">
        <f t="shared" si="5"/>
        <v>690718083.25</v>
      </c>
      <c r="W30" t="s">
        <v>11</v>
      </c>
      <c r="X30" s="2">
        <f t="shared" si="7"/>
        <v>10.379250000000001</v>
      </c>
      <c r="Y30" s="2">
        <f t="shared" si="6"/>
        <v>11.293000000000001</v>
      </c>
      <c r="Z30" s="8">
        <f>AVERAGE($P35,$Q35,$R35,$S35)</f>
        <v>4412824049</v>
      </c>
      <c r="AA30" s="8">
        <f>AVERAGE($P36,$Q36,$R36,$S36)</f>
        <v>4198227090.75</v>
      </c>
      <c r="AE30" s="7" t="s">
        <v>12</v>
      </c>
      <c r="AF30">
        <v>2.5550000000000002</v>
      </c>
      <c r="AG30">
        <v>2.7919999999999998</v>
      </c>
      <c r="AH30">
        <v>2.6920000000000002</v>
      </c>
      <c r="AI30">
        <v>2.8159999999999998</v>
      </c>
      <c r="AJ30" s="10">
        <f>AVERAGE(Table79[[#This Row],[Test 1]:[Test 4]])</f>
        <v>2.7137500000000001</v>
      </c>
      <c r="AL30" s="7" t="s">
        <v>9</v>
      </c>
      <c r="AM30" t="s">
        <v>26</v>
      </c>
      <c r="AN30" s="11">
        <v>93554136</v>
      </c>
      <c r="AO30" s="11">
        <v>93541427</v>
      </c>
      <c r="AP30" s="11">
        <v>93544904</v>
      </c>
      <c r="AQ30" s="11">
        <v>93541132</v>
      </c>
      <c r="AR30" s="8">
        <f>AVERAGE(Table9[[#This Row],[Test 1]:[Test 4]])</f>
        <v>93545399.75</v>
      </c>
    </row>
    <row r="31" spans="5:52" ht="17" x14ac:dyDescent="0.25">
      <c r="E31" t="s">
        <v>16</v>
      </c>
      <c r="F31">
        <v>344.25200000000001</v>
      </c>
      <c r="G31">
        <v>336.56400000000002</v>
      </c>
      <c r="H31">
        <v>336.91300000000001</v>
      </c>
      <c r="I31">
        <v>332.66199999999998</v>
      </c>
      <c r="J31" s="2">
        <f t="shared" si="4"/>
        <v>337.59775000000002</v>
      </c>
      <c r="N31" s="12" t="s">
        <v>9</v>
      </c>
      <c r="O31" t="s">
        <v>26</v>
      </c>
      <c r="P31">
        <v>745245786</v>
      </c>
      <c r="Q31">
        <v>745329878</v>
      </c>
      <c r="R31">
        <v>745286715</v>
      </c>
      <c r="S31">
        <v>745351420</v>
      </c>
      <c r="T31" s="8">
        <f t="shared" si="5"/>
        <v>745303449.75</v>
      </c>
      <c r="W31" t="s">
        <v>12</v>
      </c>
      <c r="X31" s="2">
        <f t="shared" si="7"/>
        <v>15.971500000000001</v>
      </c>
      <c r="Y31" s="2">
        <f t="shared" si="6"/>
        <v>16.887</v>
      </c>
      <c r="Z31" s="8">
        <f>AVERAGE($P37,$Q37,$R37,$S37)</f>
        <v>6780660497.5</v>
      </c>
      <c r="AA31" s="8">
        <f>AVERAGE($P38,$Q38,$R38,$S38)</f>
        <v>6335879491.25</v>
      </c>
      <c r="AJ31" s="2"/>
      <c r="AL31" s="7" t="s">
        <v>9</v>
      </c>
      <c r="AM31" t="s">
        <v>27</v>
      </c>
      <c r="AN31" s="11">
        <v>184580163</v>
      </c>
      <c r="AO31" s="11">
        <v>185220480</v>
      </c>
      <c r="AP31" s="11">
        <v>185324264</v>
      </c>
      <c r="AQ31" s="11">
        <v>183585659</v>
      </c>
      <c r="AR31" s="8">
        <f>AVERAGE(Table9[[#This Row],[Test 1]:[Test 4]])</f>
        <v>184677641.5</v>
      </c>
    </row>
    <row r="32" spans="5:52" ht="17" x14ac:dyDescent="0.25">
      <c r="E32" t="s">
        <v>17</v>
      </c>
      <c r="F32">
        <v>639.70100000000002</v>
      </c>
      <c r="G32">
        <v>641.15499999999997</v>
      </c>
      <c r="H32">
        <v>640.88599999999997</v>
      </c>
      <c r="I32">
        <v>649.33399999999995</v>
      </c>
      <c r="J32" s="2">
        <f t="shared" si="4"/>
        <v>642.76900000000001</v>
      </c>
      <c r="N32" s="12"/>
      <c r="O32" t="s">
        <v>27</v>
      </c>
      <c r="P32">
        <v>1455137467</v>
      </c>
      <c r="Q32">
        <v>1423727438</v>
      </c>
      <c r="R32">
        <v>1433562472</v>
      </c>
      <c r="S32">
        <v>1424862240</v>
      </c>
      <c r="T32" s="8">
        <f t="shared" si="5"/>
        <v>1434322404.25</v>
      </c>
      <c r="W32" t="s">
        <v>34</v>
      </c>
      <c r="X32" s="2">
        <f t="shared" si="7"/>
        <v>41.055749999999996</v>
      </c>
      <c r="Y32" s="1" t="s">
        <v>38</v>
      </c>
      <c r="Z32" s="8">
        <f>AVERAGE($P39,$Q39,$R39,$S39)</f>
        <v>17541702684.5</v>
      </c>
      <c r="AA32" s="8">
        <f>AVERAGE($P40,$Q40,$R40,$S40)</f>
        <v>16012334131.5</v>
      </c>
      <c r="AJ32" s="2"/>
      <c r="AL32" s="7" t="s">
        <v>10</v>
      </c>
      <c r="AM32" t="s">
        <v>26</v>
      </c>
      <c r="AN32" s="11">
        <v>258560728</v>
      </c>
      <c r="AO32" s="11">
        <v>258603840</v>
      </c>
      <c r="AP32" s="11">
        <v>258607570</v>
      </c>
      <c r="AQ32" s="11">
        <v>258598683</v>
      </c>
      <c r="AR32" s="8">
        <f>AVERAGE(Table9[[#This Row],[Test 1]:[Test 4]])</f>
        <v>258592705.25</v>
      </c>
    </row>
    <row r="33" spans="5:52" ht="17" x14ac:dyDescent="0.25">
      <c r="N33" s="12" t="s">
        <v>10</v>
      </c>
      <c r="O33" t="s">
        <v>26</v>
      </c>
      <c r="P33">
        <v>2073800647</v>
      </c>
      <c r="Q33">
        <v>2073133585</v>
      </c>
      <c r="R33">
        <v>2073168145</v>
      </c>
      <c r="S33">
        <v>2073964484</v>
      </c>
      <c r="T33" s="8">
        <f t="shared" si="5"/>
        <v>2073516715.25</v>
      </c>
      <c r="W33" t="s">
        <v>35</v>
      </c>
      <c r="X33" s="2">
        <f t="shared" si="7"/>
        <v>138.25749999999999</v>
      </c>
      <c r="Y33" s="1" t="s">
        <v>38</v>
      </c>
      <c r="Z33" s="8">
        <f>AVERAGE($P41,$Q41,$R41,$S41)</f>
        <v>59182155791.5</v>
      </c>
      <c r="AA33" s="8">
        <f>AVERAGE($P42,$Q42,$R42,$S42)</f>
        <v>54606877672.75</v>
      </c>
      <c r="AJ33" s="2"/>
      <c r="AL33" s="7" t="s">
        <v>10</v>
      </c>
      <c r="AM33" t="s">
        <v>27</v>
      </c>
      <c r="AN33" s="11">
        <v>329006021</v>
      </c>
      <c r="AO33" s="11">
        <v>335301743</v>
      </c>
      <c r="AP33" s="11">
        <v>334409534</v>
      </c>
      <c r="AQ33" s="11">
        <v>334932824</v>
      </c>
      <c r="AR33" s="8">
        <f>AVERAGE(Table9[[#This Row],[Test 1]:[Test 4]])</f>
        <v>333412530.5</v>
      </c>
    </row>
    <row r="34" spans="5:52" ht="17" x14ac:dyDescent="0.25">
      <c r="N34" s="12"/>
      <c r="O34" t="s">
        <v>27</v>
      </c>
      <c r="P34">
        <v>2585156972</v>
      </c>
      <c r="Q34">
        <v>2512740310</v>
      </c>
      <c r="R34">
        <v>2526410796</v>
      </c>
      <c r="S34">
        <v>2550773547</v>
      </c>
      <c r="T34" s="8">
        <f t="shared" si="5"/>
        <v>2543770406.25</v>
      </c>
      <c r="W34" t="s">
        <v>36</v>
      </c>
      <c r="X34" s="2">
        <f t="shared" si="7"/>
        <v>337.59775000000002</v>
      </c>
      <c r="Y34" s="1" t="s">
        <v>38</v>
      </c>
      <c r="Z34" s="8">
        <f>AVERAGE($P43,$Q43,$R43,$S43)</f>
        <v>140323257510</v>
      </c>
      <c r="AA34" s="8">
        <f>AVERAGE($P44,$Q44,$R44,$S44)</f>
        <v>130309101211.5</v>
      </c>
      <c r="AJ34" s="2"/>
      <c r="AL34" s="7" t="s">
        <v>11</v>
      </c>
      <c r="AM34" t="s">
        <v>26</v>
      </c>
      <c r="AN34" s="11">
        <v>549570167</v>
      </c>
      <c r="AO34" s="11">
        <v>549569390</v>
      </c>
      <c r="AP34" s="11">
        <v>549585408</v>
      </c>
      <c r="AQ34" s="11">
        <v>549557801</v>
      </c>
      <c r="AR34" s="8">
        <f>AVERAGE(Table9[[#This Row],[Test 1]:[Test 4]])</f>
        <v>549570691.5</v>
      </c>
    </row>
    <row r="35" spans="5:52" ht="17" x14ac:dyDescent="0.25">
      <c r="E35" s="12" t="s">
        <v>20</v>
      </c>
      <c r="F35" s="12"/>
      <c r="G35" s="12"/>
      <c r="H35" s="12"/>
      <c r="I35" s="12"/>
      <c r="J35" s="12"/>
      <c r="K35" s="12"/>
      <c r="N35" s="12" t="s">
        <v>11</v>
      </c>
      <c r="O35" t="s">
        <v>26</v>
      </c>
      <c r="P35">
        <v>4412763996</v>
      </c>
      <c r="Q35">
        <v>4412843172</v>
      </c>
      <c r="R35">
        <v>4412777517</v>
      </c>
      <c r="S35">
        <v>4412911511</v>
      </c>
      <c r="T35" s="8">
        <f t="shared" si="5"/>
        <v>4412824049</v>
      </c>
      <c r="W35" t="s">
        <v>37</v>
      </c>
      <c r="X35" s="2">
        <f t="shared" si="7"/>
        <v>642.76900000000001</v>
      </c>
      <c r="Y35" s="1" t="s">
        <v>38</v>
      </c>
      <c r="Z35" s="8">
        <f>AVERAGE($P45,$Q45,$R45,$S45)</f>
        <v>273377935441.25</v>
      </c>
      <c r="AA35" s="8">
        <f>AVERAGE($P46,$Q46,$R46,$S46)</f>
        <v>247253020625</v>
      </c>
      <c r="AL35" s="7" t="s">
        <v>11</v>
      </c>
      <c r="AM35" t="s">
        <v>27</v>
      </c>
      <c r="AN35" s="11">
        <v>544691273</v>
      </c>
      <c r="AO35" s="11">
        <v>549489203</v>
      </c>
      <c r="AP35" s="11">
        <v>552319385</v>
      </c>
      <c r="AQ35" s="11">
        <v>550647546</v>
      </c>
      <c r="AR35" s="8">
        <f>AVERAGE(Table9[[#This Row],[Test 1]:[Test 4]])</f>
        <v>549286851.75</v>
      </c>
    </row>
    <row r="36" spans="5:52" ht="17" x14ac:dyDescent="0.25">
      <c r="E36" s="12"/>
      <c r="F36" s="12"/>
      <c r="G36" s="12"/>
      <c r="H36" s="12"/>
      <c r="I36" s="12"/>
      <c r="J36" s="12"/>
      <c r="K36" s="12"/>
      <c r="N36" s="12"/>
      <c r="O36" t="s">
        <v>27</v>
      </c>
      <c r="P36">
        <v>4204904740</v>
      </c>
      <c r="Q36">
        <v>4152568502</v>
      </c>
      <c r="R36">
        <v>4210713805</v>
      </c>
      <c r="S36">
        <v>4224721316</v>
      </c>
      <c r="T36" s="8">
        <f t="shared" si="5"/>
        <v>4198227090.75</v>
      </c>
      <c r="AL36" s="7" t="s">
        <v>12</v>
      </c>
      <c r="AM36" t="s">
        <v>26</v>
      </c>
      <c r="AN36" s="11">
        <v>845076229</v>
      </c>
      <c r="AO36" s="11">
        <v>845025942</v>
      </c>
      <c r="AP36" s="11">
        <v>845057049</v>
      </c>
      <c r="AQ36" s="11">
        <v>845043824</v>
      </c>
      <c r="AR36" s="8">
        <f>AVERAGE(Table9[[#This Row],[Test 1]:[Test 4]])</f>
        <v>845050761</v>
      </c>
    </row>
    <row r="37" spans="5:52" ht="17" x14ac:dyDescent="0.25">
      <c r="E37" s="4" t="s">
        <v>0</v>
      </c>
      <c r="F37" s="3" t="s">
        <v>21</v>
      </c>
      <c r="G37" s="3" t="s">
        <v>1</v>
      </c>
      <c r="H37" s="3" t="s">
        <v>2</v>
      </c>
      <c r="I37" s="3" t="s">
        <v>3</v>
      </c>
      <c r="J37" s="3" t="s">
        <v>4</v>
      </c>
      <c r="K37" s="3" t="s">
        <v>5</v>
      </c>
      <c r="N37" s="12" t="s">
        <v>12</v>
      </c>
      <c r="O37" t="s">
        <v>26</v>
      </c>
      <c r="P37">
        <v>6780557060</v>
      </c>
      <c r="Q37">
        <v>6780814799</v>
      </c>
      <c r="R37">
        <v>6780461775</v>
      </c>
      <c r="S37">
        <v>6780808356</v>
      </c>
      <c r="T37" s="8">
        <f t="shared" si="5"/>
        <v>6780660497.5</v>
      </c>
      <c r="W37" t="s">
        <v>49</v>
      </c>
      <c r="X37" t="s">
        <v>51</v>
      </c>
      <c r="Z37" t="s">
        <v>50</v>
      </c>
      <c r="AA37" t="s">
        <v>52</v>
      </c>
      <c r="AC37" t="s">
        <v>53</v>
      </c>
      <c r="AD37" t="s">
        <v>54</v>
      </c>
      <c r="AL37" s="7" t="s">
        <v>12</v>
      </c>
      <c r="AM37" t="s">
        <v>27</v>
      </c>
      <c r="AN37" s="11">
        <v>845641296</v>
      </c>
      <c r="AO37" s="11">
        <v>825161398</v>
      </c>
      <c r="AP37" s="11">
        <v>856127500</v>
      </c>
      <c r="AQ37" s="11">
        <v>857966942</v>
      </c>
      <c r="AR37" s="8">
        <f>AVERAGE(Table9[[#This Row],[Test 1]:[Test 4]])</f>
        <v>846224284</v>
      </c>
    </row>
    <row r="38" spans="5:52" x14ac:dyDescent="0.2">
      <c r="E38" s="13" t="s">
        <v>14</v>
      </c>
      <c r="F38" s="5">
        <v>128</v>
      </c>
      <c r="G38">
        <v>32.728999999999999</v>
      </c>
      <c r="H38">
        <v>33.179000000000002</v>
      </c>
      <c r="I38">
        <v>31.19</v>
      </c>
      <c r="J38">
        <v>31.977</v>
      </c>
      <c r="K38" s="2">
        <f>AVERAGE($G38,$H38,$I38,$J38)</f>
        <v>32.268749999999997</v>
      </c>
      <c r="N38" s="12"/>
      <c r="O38" t="s">
        <v>27</v>
      </c>
      <c r="P38">
        <v>6414640077</v>
      </c>
      <c r="Q38">
        <v>6270480224</v>
      </c>
      <c r="R38">
        <v>6383841116</v>
      </c>
      <c r="S38">
        <v>6274556548</v>
      </c>
      <c r="T38" s="8">
        <f t="shared" si="5"/>
        <v>6335879491.25</v>
      </c>
      <c r="W38" t="s">
        <v>6</v>
      </c>
      <c r="X38">
        <f>X25/AJ24</f>
        <v>7.5714285714285712</v>
      </c>
      <c r="Y38">
        <f>X25/AJ46</f>
        <v>0.55643044619422566</v>
      </c>
      <c r="Z38">
        <v>600</v>
      </c>
      <c r="AA38">
        <f>(2*Z38^3)/X25</f>
        <v>4075471698.1132078</v>
      </c>
      <c r="AB38">
        <f>(2*Z38^3)/AJ24</f>
        <v>30857142857.142857</v>
      </c>
      <c r="AC38">
        <f>X38/8</f>
        <v>0.9464285714285714</v>
      </c>
    </row>
    <row r="39" spans="5:52" x14ac:dyDescent="0.2">
      <c r="E39" s="13"/>
      <c r="F39" s="5">
        <v>256</v>
      </c>
      <c r="G39">
        <v>30.34</v>
      </c>
      <c r="H39">
        <v>30.780999999999999</v>
      </c>
      <c r="I39">
        <v>30.212</v>
      </c>
      <c r="J39">
        <v>30.14</v>
      </c>
      <c r="K39" s="2">
        <f t="shared" ref="K39:K49" si="8">AVERAGE($G39,$H39,$I39,$J39)</f>
        <v>30.36825</v>
      </c>
      <c r="N39" s="12" t="s">
        <v>14</v>
      </c>
      <c r="O39" t="s">
        <v>26</v>
      </c>
      <c r="P39">
        <v>17539241833</v>
      </c>
      <c r="Q39">
        <v>17546508409</v>
      </c>
      <c r="R39">
        <v>17546716383</v>
      </c>
      <c r="S39">
        <v>17534344113</v>
      </c>
      <c r="T39" s="8">
        <f t="shared" si="5"/>
        <v>17541702684.5</v>
      </c>
      <c r="W39" t="s">
        <v>7</v>
      </c>
      <c r="X39">
        <f t="shared" ref="X39:X44" si="9">X26/AJ25</f>
        <v>7.1721611721611715</v>
      </c>
      <c r="Y39">
        <f t="shared" ref="Y39:Y41" si="10">X26/AJ47</f>
        <v>0.86217525319242627</v>
      </c>
      <c r="Z39">
        <v>1000</v>
      </c>
      <c r="AA39">
        <f t="shared" ref="AA39:AA44" si="11">(2*Z39^3)/X26</f>
        <v>4085801838.6108274</v>
      </c>
      <c r="AB39">
        <f t="shared" ref="AB39:AB44" si="12">(2*Z39^3)/AJ25</f>
        <v>29304029304.029301</v>
      </c>
      <c r="AC39">
        <f t="shared" ref="AC39:AC44" si="13">X39/8</f>
        <v>0.89652014652014644</v>
      </c>
    </row>
    <row r="40" spans="5:52" x14ac:dyDescent="0.2">
      <c r="E40" s="13"/>
      <c r="F40" s="5">
        <v>512</v>
      </c>
      <c r="G40">
        <v>35.506999999999998</v>
      </c>
      <c r="H40">
        <v>33.557000000000002</v>
      </c>
      <c r="I40">
        <v>35.747999999999998</v>
      </c>
      <c r="J40">
        <v>36.137999999999998</v>
      </c>
      <c r="K40" s="2">
        <f t="shared" si="8"/>
        <v>35.237499999999997</v>
      </c>
      <c r="N40" s="12"/>
      <c r="O40" t="s">
        <v>27</v>
      </c>
      <c r="P40">
        <v>15926910064</v>
      </c>
      <c r="Q40">
        <v>16052193078</v>
      </c>
      <c r="R40">
        <v>16162664409</v>
      </c>
      <c r="S40">
        <v>15907568975</v>
      </c>
      <c r="T40" s="8">
        <f t="shared" si="5"/>
        <v>16012334131.5</v>
      </c>
      <c r="W40" t="s">
        <v>8</v>
      </c>
      <c r="X40">
        <f t="shared" si="9"/>
        <v>7.3964950711938666</v>
      </c>
      <c r="Y40">
        <f t="shared" si="10"/>
        <v>1.1736183524504693</v>
      </c>
      <c r="Z40">
        <v>1400</v>
      </c>
      <c r="AA40">
        <f t="shared" si="11"/>
        <v>3250703391.0854435</v>
      </c>
      <c r="AB40">
        <f t="shared" si="12"/>
        <v>24043811610.076668</v>
      </c>
      <c r="AC40">
        <f t="shared" si="13"/>
        <v>0.92456188389923333</v>
      </c>
    </row>
    <row r="41" spans="5:52" x14ac:dyDescent="0.2">
      <c r="E41" s="12" t="s">
        <v>15</v>
      </c>
      <c r="F41" s="5">
        <v>128</v>
      </c>
      <c r="G41">
        <v>105.70699999999999</v>
      </c>
      <c r="H41">
        <v>106.453</v>
      </c>
      <c r="I41">
        <v>104.349</v>
      </c>
      <c r="J41">
        <v>106.738</v>
      </c>
      <c r="K41" s="2">
        <f t="shared" si="8"/>
        <v>105.81175</v>
      </c>
      <c r="N41" s="12" t="s">
        <v>15</v>
      </c>
      <c r="O41" t="s">
        <v>26</v>
      </c>
      <c r="P41">
        <v>59152245527</v>
      </c>
      <c r="Q41">
        <v>59194756194</v>
      </c>
      <c r="R41">
        <v>59193687041</v>
      </c>
      <c r="S41">
        <v>59187934404</v>
      </c>
      <c r="T41" s="8">
        <f t="shared" si="5"/>
        <v>59182155791.5</v>
      </c>
      <c r="W41" t="s">
        <v>9</v>
      </c>
      <c r="X41">
        <f t="shared" si="9"/>
        <v>6.2812064965197205</v>
      </c>
      <c r="Y41">
        <f t="shared" si="10"/>
        <v>1.0632314822087816</v>
      </c>
      <c r="Z41">
        <v>1800</v>
      </c>
      <c r="AA41">
        <f t="shared" si="11"/>
        <v>3446808510.638298</v>
      </c>
      <c r="AB41">
        <f t="shared" si="12"/>
        <v>21650116009.280739</v>
      </c>
      <c r="AC41">
        <f t="shared" si="13"/>
        <v>0.78515081206496506</v>
      </c>
    </row>
    <row r="42" spans="5:52" x14ac:dyDescent="0.2">
      <c r="E42" s="12"/>
      <c r="F42" s="5">
        <v>256</v>
      </c>
      <c r="G42">
        <v>91.909000000000006</v>
      </c>
      <c r="H42">
        <v>91.313000000000002</v>
      </c>
      <c r="I42">
        <v>92.534000000000006</v>
      </c>
      <c r="J42">
        <v>90.234999999999999</v>
      </c>
      <c r="K42" s="2">
        <f t="shared" si="8"/>
        <v>91.497750000000011</v>
      </c>
      <c r="N42" s="12"/>
      <c r="O42" t="s">
        <v>27</v>
      </c>
      <c r="P42">
        <v>54375577914</v>
      </c>
      <c r="Q42">
        <v>54298310125</v>
      </c>
      <c r="R42">
        <v>54704596796</v>
      </c>
      <c r="S42">
        <v>55049025856</v>
      </c>
      <c r="T42" s="8">
        <f t="shared" si="5"/>
        <v>54606877672.75</v>
      </c>
      <c r="W42" t="s">
        <v>10</v>
      </c>
      <c r="X42">
        <f t="shared" si="9"/>
        <v>6.3178973717146425</v>
      </c>
      <c r="Y42">
        <f>X29/AJ50</f>
        <v>0.96557000765110923</v>
      </c>
      <c r="Z42">
        <v>2200</v>
      </c>
      <c r="AA42">
        <f t="shared" si="11"/>
        <v>3374960380.3486538</v>
      </c>
      <c r="AB42">
        <f t="shared" si="12"/>
        <v>21322653316.645809</v>
      </c>
      <c r="AC42">
        <f t="shared" si="13"/>
        <v>0.78973717146433031</v>
      </c>
    </row>
    <row r="43" spans="5:52" x14ac:dyDescent="0.2">
      <c r="E43" s="12"/>
      <c r="F43" s="5">
        <v>512</v>
      </c>
      <c r="G43">
        <v>91.039000000000001</v>
      </c>
      <c r="H43">
        <v>91.311999999999998</v>
      </c>
      <c r="I43">
        <v>91.730999999999995</v>
      </c>
      <c r="J43">
        <v>92.003</v>
      </c>
      <c r="K43" s="2">
        <f t="shared" si="8"/>
        <v>91.521249999999995</v>
      </c>
      <c r="N43" s="12" t="s">
        <v>16</v>
      </c>
      <c r="O43" t="s">
        <v>26</v>
      </c>
      <c r="P43">
        <v>140380421182</v>
      </c>
      <c r="Q43">
        <v>140198430329</v>
      </c>
      <c r="R43">
        <v>140381545544</v>
      </c>
      <c r="S43">
        <v>140332632985</v>
      </c>
      <c r="T43" s="8">
        <f t="shared" si="5"/>
        <v>140323257510</v>
      </c>
      <c r="W43" t="s">
        <v>11</v>
      </c>
      <c r="X43">
        <f t="shared" si="9"/>
        <v>6.1854886769964246</v>
      </c>
      <c r="Y43">
        <f>X30/AJ51</f>
        <v>1.0868324607329845</v>
      </c>
      <c r="Z43">
        <v>2600</v>
      </c>
      <c r="AA43">
        <f>(2*Z43^3)/X30</f>
        <v>3386757231.977262</v>
      </c>
      <c r="AB43">
        <f t="shared" si="12"/>
        <v>20948748510.131107</v>
      </c>
      <c r="AC43">
        <f t="shared" si="13"/>
        <v>0.77318608462455307</v>
      </c>
      <c r="AE43" s="12" t="s">
        <v>45</v>
      </c>
      <c r="AF43" s="12"/>
      <c r="AG43" s="12"/>
      <c r="AH43" s="12"/>
      <c r="AI43" s="12"/>
      <c r="AJ43" s="12"/>
      <c r="AL43" s="12" t="s">
        <v>48</v>
      </c>
      <c r="AM43" s="12"/>
      <c r="AN43" s="12"/>
      <c r="AO43" s="12"/>
      <c r="AP43" s="12"/>
      <c r="AQ43" s="12"/>
      <c r="AR43" s="12"/>
    </row>
    <row r="44" spans="5:52" x14ac:dyDescent="0.2">
      <c r="E44" s="12" t="s">
        <v>16</v>
      </c>
      <c r="F44" s="5">
        <v>128</v>
      </c>
      <c r="G44">
        <v>252.7</v>
      </c>
      <c r="H44">
        <v>251.44800000000001</v>
      </c>
      <c r="I44">
        <v>251.91200000000001</v>
      </c>
      <c r="J44">
        <v>254.59100000000001</v>
      </c>
      <c r="K44" s="2">
        <f t="shared" si="8"/>
        <v>252.66275000000002</v>
      </c>
      <c r="N44" s="12"/>
      <c r="O44" t="s">
        <v>27</v>
      </c>
      <c r="P44">
        <v>132214359034</v>
      </c>
      <c r="Q44">
        <v>127479364583</v>
      </c>
      <c r="R44">
        <v>131362680293</v>
      </c>
      <c r="S44">
        <v>130180000936</v>
      </c>
      <c r="T44" s="8">
        <f t="shared" si="5"/>
        <v>130309101211.5</v>
      </c>
      <c r="W44" t="s">
        <v>12</v>
      </c>
      <c r="X44">
        <f t="shared" si="9"/>
        <v>5.885398433901428</v>
      </c>
      <c r="Y44">
        <f>X31/AJ52</f>
        <v>1.1290071749195916</v>
      </c>
      <c r="Z44">
        <v>3000</v>
      </c>
      <c r="AA44">
        <f t="shared" si="11"/>
        <v>3381022446.2323513</v>
      </c>
      <c r="AB44">
        <f t="shared" si="12"/>
        <v>19898664210.041454</v>
      </c>
      <c r="AC44">
        <f>X44/8</f>
        <v>0.7356748042376785</v>
      </c>
      <c r="AE44" s="12"/>
      <c r="AF44" s="12"/>
      <c r="AG44" s="12"/>
      <c r="AH44" s="12"/>
      <c r="AI44" s="12"/>
      <c r="AJ44" s="12"/>
      <c r="AL44" s="12"/>
      <c r="AM44" s="12"/>
      <c r="AN44" s="12"/>
      <c r="AO44" s="12"/>
      <c r="AP44" s="12"/>
      <c r="AQ44" s="12"/>
      <c r="AR44" s="12"/>
    </row>
    <row r="45" spans="5:52" x14ac:dyDescent="0.2">
      <c r="E45" s="12"/>
      <c r="F45" s="5">
        <v>256</v>
      </c>
      <c r="G45">
        <v>415.36799999999999</v>
      </c>
      <c r="H45">
        <v>416.33100000000002</v>
      </c>
      <c r="I45">
        <v>414.27499999999998</v>
      </c>
      <c r="J45">
        <v>415.654</v>
      </c>
      <c r="K45" s="2">
        <f t="shared" si="8"/>
        <v>415.40700000000004</v>
      </c>
      <c r="N45" s="12" t="s">
        <v>17</v>
      </c>
      <c r="O45" t="s">
        <v>26</v>
      </c>
      <c r="P45">
        <v>273345089966</v>
      </c>
      <c r="Q45">
        <v>273348455383</v>
      </c>
      <c r="R45">
        <v>273466529847</v>
      </c>
      <c r="S45">
        <v>273351666569</v>
      </c>
      <c r="T45" s="8">
        <f t="shared" si="5"/>
        <v>273377935441.25</v>
      </c>
      <c r="AE45" s="4" t="s">
        <v>0</v>
      </c>
      <c r="AF45" s="3" t="s">
        <v>1</v>
      </c>
      <c r="AG45" s="3" t="s">
        <v>2</v>
      </c>
      <c r="AH45" s="3" t="s">
        <v>3</v>
      </c>
      <c r="AI45" s="3" t="s">
        <v>4</v>
      </c>
      <c r="AJ45" s="3" t="s">
        <v>5</v>
      </c>
      <c r="AL45" s="4" t="s">
        <v>0</v>
      </c>
      <c r="AM45" s="4" t="s">
        <v>25</v>
      </c>
      <c r="AN45" s="3" t="s">
        <v>1</v>
      </c>
      <c r="AO45" s="3" t="s">
        <v>2</v>
      </c>
      <c r="AP45" s="3" t="s">
        <v>3</v>
      </c>
      <c r="AQ45" s="3" t="s">
        <v>4</v>
      </c>
      <c r="AR45" s="3" t="s">
        <v>5</v>
      </c>
      <c r="AV45" s="16" t="s">
        <v>0</v>
      </c>
      <c r="AW45" t="s">
        <v>55</v>
      </c>
      <c r="AX45" t="s">
        <v>56</v>
      </c>
      <c r="AY45" t="s">
        <v>57</v>
      </c>
      <c r="AZ45" t="s">
        <v>58</v>
      </c>
    </row>
    <row r="46" spans="5:52" ht="17" x14ac:dyDescent="0.25">
      <c r="E46" s="12"/>
      <c r="F46" s="5">
        <v>512</v>
      </c>
      <c r="G46">
        <v>354.29399999999998</v>
      </c>
      <c r="H46">
        <v>354.839</v>
      </c>
      <c r="I46">
        <v>355.19400000000002</v>
      </c>
      <c r="J46">
        <v>354.15100000000001</v>
      </c>
      <c r="K46" s="2">
        <f t="shared" si="8"/>
        <v>354.61950000000002</v>
      </c>
      <c r="N46" s="12"/>
      <c r="O46" t="s">
        <v>27</v>
      </c>
      <c r="P46">
        <v>246759624094</v>
      </c>
      <c r="Q46" s="9">
        <v>246747531145</v>
      </c>
      <c r="R46">
        <v>248637940024</v>
      </c>
      <c r="S46">
        <v>246866987237</v>
      </c>
      <c r="T46" s="8">
        <f t="shared" si="5"/>
        <v>247253020625</v>
      </c>
      <c r="AE46" s="7" t="s">
        <v>6</v>
      </c>
      <c r="AF46">
        <v>0.188</v>
      </c>
      <c r="AG46">
        <v>0.189</v>
      </c>
      <c r="AH46">
        <v>0.19400000000000001</v>
      </c>
      <c r="AI46">
        <v>0.191</v>
      </c>
      <c r="AJ46" s="10">
        <f>AVERAGE(Table7911[[#This Row],[Test 1]:[Test 4]])</f>
        <v>0.1905</v>
      </c>
      <c r="AL46" s="6" t="s">
        <v>6</v>
      </c>
      <c r="AM46" t="s">
        <v>26</v>
      </c>
      <c r="AN46" s="11">
        <v>8910871</v>
      </c>
      <c r="AO46" s="11">
        <v>8906571</v>
      </c>
      <c r="AP46" s="11">
        <v>8877965</v>
      </c>
      <c r="AQ46" s="11">
        <v>8758037</v>
      </c>
      <c r="AR46">
        <f>AVERAGE(Table12[[#This Row],[Test 1]:[Test 4]])</f>
        <v>8863361</v>
      </c>
      <c r="AV46" t="s">
        <v>6</v>
      </c>
      <c r="AW46" s="8">
        <f>AR24</f>
        <v>3392564.75</v>
      </c>
      <c r="AX46" s="8">
        <f>AR25</f>
        <v>7200897.5</v>
      </c>
      <c r="AY46">
        <f>Table12[[#This Row],[Average]]</f>
        <v>8863361</v>
      </c>
      <c r="AZ46">
        <f>AR47</f>
        <v>36144024.5</v>
      </c>
    </row>
    <row r="47" spans="5:52" ht="17" x14ac:dyDescent="0.25">
      <c r="E47" s="12" t="s">
        <v>17</v>
      </c>
      <c r="F47" s="5">
        <v>128</v>
      </c>
      <c r="G47">
        <v>478.495</v>
      </c>
      <c r="H47">
        <v>479.12700000000001</v>
      </c>
      <c r="I47">
        <v>478.01299999999998</v>
      </c>
      <c r="J47">
        <v>479.18400000000003</v>
      </c>
      <c r="K47" s="2">
        <f t="shared" si="8"/>
        <v>478.70474999999999</v>
      </c>
      <c r="AE47" s="7" t="s">
        <v>7</v>
      </c>
      <c r="AF47">
        <v>0.56499999999999995</v>
      </c>
      <c r="AG47">
        <v>0.55500000000000005</v>
      </c>
      <c r="AH47">
        <v>0.56599999999999995</v>
      </c>
      <c r="AI47">
        <v>0.58499999999999996</v>
      </c>
      <c r="AJ47" s="10">
        <f>AVERAGE(Table7911[[#This Row],[Test 1]:[Test 4]])</f>
        <v>0.56774999999999998</v>
      </c>
      <c r="AL47" s="6" t="s">
        <v>6</v>
      </c>
      <c r="AM47" t="s">
        <v>27</v>
      </c>
      <c r="AN47" s="11">
        <v>36464283</v>
      </c>
      <c r="AO47" s="11">
        <v>36482906</v>
      </c>
      <c r="AP47" s="11">
        <v>36065863</v>
      </c>
      <c r="AQ47" s="11">
        <v>35563046</v>
      </c>
      <c r="AR47">
        <f>AVERAGE(Table12[[#This Row],[Test 1]:[Test 4]])</f>
        <v>36144024.5</v>
      </c>
      <c r="AV47" t="s">
        <v>7</v>
      </c>
      <c r="AW47" s="8">
        <f>AR26</f>
        <v>15718241.5</v>
      </c>
      <c r="AX47" s="8">
        <f>AR27</f>
        <v>33055755.5</v>
      </c>
      <c r="AY47">
        <f>AR48</f>
        <v>31355736.75</v>
      </c>
      <c r="AZ47">
        <f>AR49</f>
        <v>119644428.5</v>
      </c>
    </row>
    <row r="48" spans="5:52" ht="17" x14ac:dyDescent="0.25">
      <c r="E48" s="12"/>
      <c r="F48" s="5">
        <v>256</v>
      </c>
      <c r="G48">
        <v>432.05500000000001</v>
      </c>
      <c r="H48">
        <v>432.39499999999998</v>
      </c>
      <c r="I48">
        <v>433.02300000000002</v>
      </c>
      <c r="J48">
        <v>432.13200000000001</v>
      </c>
      <c r="K48" s="2">
        <f t="shared" si="8"/>
        <v>432.40125</v>
      </c>
      <c r="AE48" s="7" t="s">
        <v>8</v>
      </c>
      <c r="AF48">
        <v>1.4570000000000001</v>
      </c>
      <c r="AG48">
        <v>1.407</v>
      </c>
      <c r="AH48">
        <v>1.4410000000000001</v>
      </c>
      <c r="AI48">
        <v>1.4490000000000001</v>
      </c>
      <c r="AJ48" s="10">
        <f>AVERAGE(Table7911[[#This Row],[Test 1]:[Test 4]])</f>
        <v>1.4384999999999999</v>
      </c>
      <c r="AL48" s="6" t="s">
        <v>7</v>
      </c>
      <c r="AM48" t="s">
        <v>26</v>
      </c>
      <c r="AN48" s="11">
        <v>31720844</v>
      </c>
      <c r="AO48" s="11">
        <v>31104497</v>
      </c>
      <c r="AP48" s="11">
        <v>30833649</v>
      </c>
      <c r="AQ48" s="11">
        <v>31763957</v>
      </c>
      <c r="AR48">
        <f>AVERAGE(Table12[[#This Row],[Test 1]:[Test 4]])</f>
        <v>31355736.75</v>
      </c>
      <c r="AV48" t="s">
        <v>8</v>
      </c>
      <c r="AW48" s="8">
        <f>AR28</f>
        <v>43461650</v>
      </c>
      <c r="AX48" s="8">
        <f>AR29</f>
        <v>87392974.5</v>
      </c>
      <c r="AY48">
        <f>AR50</f>
        <v>73662621.25</v>
      </c>
      <c r="AZ48">
        <f>AR51</f>
        <v>244557304.5</v>
      </c>
    </row>
    <row r="49" spans="5:52" ht="17" x14ac:dyDescent="0.25">
      <c r="E49" s="12"/>
      <c r="F49" s="5">
        <v>512</v>
      </c>
      <c r="G49">
        <v>423.67399999999998</v>
      </c>
      <c r="H49">
        <v>422.72899999999998</v>
      </c>
      <c r="I49">
        <v>422.93</v>
      </c>
      <c r="J49">
        <v>423.41899999999998</v>
      </c>
      <c r="K49" s="2">
        <f t="shared" si="8"/>
        <v>423.18799999999999</v>
      </c>
      <c r="N49" s="12" t="s">
        <v>39</v>
      </c>
      <c r="O49" s="12"/>
      <c r="P49" s="12"/>
      <c r="Q49" s="12"/>
      <c r="R49" s="12"/>
      <c r="S49" s="12"/>
      <c r="T49" s="12"/>
      <c r="U49" s="12"/>
      <c r="W49" s="12" t="s">
        <v>42</v>
      </c>
      <c r="X49" s="12"/>
      <c r="Y49" s="12"/>
      <c r="Z49" s="12"/>
      <c r="AA49" s="12"/>
      <c r="AE49" s="7" t="s">
        <v>9</v>
      </c>
      <c r="AF49">
        <v>3.2320000000000002</v>
      </c>
      <c r="AG49">
        <v>3.1509999999999998</v>
      </c>
      <c r="AH49">
        <v>3.181</v>
      </c>
      <c r="AI49">
        <v>3.1669999999999998</v>
      </c>
      <c r="AJ49" s="10">
        <f>AVERAGE(Table7911[[#This Row],[Test 1]:[Test 4]])</f>
        <v>3.18275</v>
      </c>
      <c r="AL49" s="6" t="s">
        <v>7</v>
      </c>
      <c r="AM49" t="s">
        <v>27</v>
      </c>
      <c r="AN49" s="11">
        <v>121175694</v>
      </c>
      <c r="AO49" s="11">
        <v>118782666</v>
      </c>
      <c r="AP49" s="11">
        <v>117164193</v>
      </c>
      <c r="AQ49" s="11">
        <v>121455161</v>
      </c>
      <c r="AR49">
        <f>AVERAGE(Table12[[#This Row],[Test 1]:[Test 4]])</f>
        <v>119644428.5</v>
      </c>
      <c r="AV49" t="s">
        <v>9</v>
      </c>
      <c r="AW49" s="8">
        <f>AR30</f>
        <v>93545399.75</v>
      </c>
      <c r="AX49" s="8">
        <f>AR31</f>
        <v>184677641.5</v>
      </c>
      <c r="AY49">
        <f>AR52</f>
        <v>142780618.25</v>
      </c>
      <c r="AZ49">
        <f>AR53</f>
        <v>398699351.5</v>
      </c>
    </row>
    <row r="50" spans="5:52" ht="17" x14ac:dyDescent="0.25">
      <c r="N50" s="12"/>
      <c r="O50" s="12"/>
      <c r="P50" s="12"/>
      <c r="Q50" s="12"/>
      <c r="R50" s="12"/>
      <c r="S50" s="12"/>
      <c r="T50" s="12"/>
      <c r="U50" s="12"/>
      <c r="W50" s="12"/>
      <c r="X50" s="12"/>
      <c r="Y50" s="12"/>
      <c r="Z50" s="12"/>
      <c r="AA50" s="12"/>
      <c r="AE50" s="7" t="s">
        <v>10</v>
      </c>
      <c r="AF50">
        <v>5.976</v>
      </c>
      <c r="AG50">
        <v>6.3079999999999998</v>
      </c>
      <c r="AH50">
        <v>6.4939999999999998</v>
      </c>
      <c r="AI50">
        <v>7.3620000000000001</v>
      </c>
      <c r="AJ50" s="10">
        <f>AVERAGE(Table7911[[#This Row],[Test 1]:[Test 4]])</f>
        <v>6.5350000000000001</v>
      </c>
      <c r="AL50" s="6" t="s">
        <v>8</v>
      </c>
      <c r="AM50" t="s">
        <v>26</v>
      </c>
      <c r="AN50" s="11">
        <v>73567343</v>
      </c>
      <c r="AO50" s="11">
        <v>73045459</v>
      </c>
      <c r="AP50" s="11">
        <v>73859436</v>
      </c>
      <c r="AQ50" s="11">
        <v>74178247</v>
      </c>
      <c r="AR50">
        <f>AVERAGE(Table12[[#This Row],[Test 1]:[Test 4]])</f>
        <v>73662621.25</v>
      </c>
      <c r="AV50" t="s">
        <v>10</v>
      </c>
      <c r="AW50" s="8">
        <f>AR32</f>
        <v>258592705.25</v>
      </c>
      <c r="AX50" s="8">
        <f>AR33</f>
        <v>333412530.5</v>
      </c>
      <c r="AY50">
        <f>AR54</f>
        <v>244047304.75</v>
      </c>
      <c r="AZ50">
        <f>AR55</f>
        <v>624190674.75</v>
      </c>
    </row>
    <row r="51" spans="5:52" ht="17" x14ac:dyDescent="0.25">
      <c r="N51" s="4" t="s">
        <v>0</v>
      </c>
      <c r="O51" s="4" t="s">
        <v>21</v>
      </c>
      <c r="P51" s="4" t="s">
        <v>25</v>
      </c>
      <c r="Q51" s="3" t="s">
        <v>1</v>
      </c>
      <c r="R51" s="3" t="s">
        <v>2</v>
      </c>
      <c r="S51" s="3" t="s">
        <v>3</v>
      </c>
      <c r="T51" s="3" t="s">
        <v>4</v>
      </c>
      <c r="U51" s="3" t="s">
        <v>5</v>
      </c>
      <c r="W51" s="3" t="s">
        <v>0</v>
      </c>
      <c r="X51" s="3" t="s">
        <v>40</v>
      </c>
      <c r="Y51" s="3" t="s">
        <v>41</v>
      </c>
      <c r="Z51" s="3" t="s">
        <v>32</v>
      </c>
      <c r="AA51" s="3" t="s">
        <v>33</v>
      </c>
      <c r="AE51" s="7" t="s">
        <v>11</v>
      </c>
      <c r="AF51">
        <v>10.124000000000001</v>
      </c>
      <c r="AG51">
        <v>9.4250000000000007</v>
      </c>
      <c r="AH51">
        <v>9.3330000000000002</v>
      </c>
      <c r="AI51">
        <v>9.3179999999999996</v>
      </c>
      <c r="AJ51" s="10">
        <f>AVERAGE(Table7911[[#This Row],[Test 1]:[Test 4]])</f>
        <v>9.5499999999999989</v>
      </c>
      <c r="AL51" s="6" t="s">
        <v>8</v>
      </c>
      <c r="AM51" t="s">
        <v>27</v>
      </c>
      <c r="AN51" s="11">
        <v>243627779</v>
      </c>
      <c r="AO51" s="11">
        <v>240062304</v>
      </c>
      <c r="AP51" s="11">
        <v>247050748</v>
      </c>
      <c r="AQ51" s="11">
        <v>247488387</v>
      </c>
      <c r="AR51">
        <f>AVERAGE(Table12[[#This Row],[Test 1]:[Test 4]])</f>
        <v>244557304.5</v>
      </c>
      <c r="AV51" t="s">
        <v>11</v>
      </c>
      <c r="AW51" s="8">
        <f>AR34</f>
        <v>549570691.5</v>
      </c>
      <c r="AX51" s="8">
        <f>AR35</f>
        <v>549286851.75</v>
      </c>
      <c r="AY51">
        <f>AR56</f>
        <v>379774807.75</v>
      </c>
      <c r="AZ51">
        <f>AR57</f>
        <v>916527817.75</v>
      </c>
    </row>
    <row r="52" spans="5:52" ht="17" x14ac:dyDescent="0.25">
      <c r="E52" s="12" t="s">
        <v>22</v>
      </c>
      <c r="F52" s="12"/>
      <c r="G52" s="12"/>
      <c r="H52" s="12"/>
      <c r="I52" s="12"/>
      <c r="J52" s="12"/>
      <c r="N52" s="12">
        <v>4096</v>
      </c>
      <c r="O52" s="12">
        <v>128</v>
      </c>
      <c r="P52" t="s">
        <v>26</v>
      </c>
      <c r="Q52">
        <v>9515604662</v>
      </c>
      <c r="R52">
        <v>9746604527</v>
      </c>
      <c r="S52">
        <v>9760044184</v>
      </c>
      <c r="T52" s="8">
        <v>9732260419</v>
      </c>
      <c r="U52">
        <f>AVERAGE($Q52:$T52)</f>
        <v>9688628448</v>
      </c>
      <c r="W52" s="7" t="s">
        <v>14</v>
      </c>
      <c r="X52">
        <v>128</v>
      </c>
      <c r="Y52" s="2">
        <f>AVERAGE($G$38,$H$38,$I$38,$J$38)</f>
        <v>32.268749999999997</v>
      </c>
      <c r="Z52">
        <f>AVERAGE($Q52:$T52)</f>
        <v>9688628448</v>
      </c>
      <c r="AA52">
        <f>AVERAGE($Q53:$T53)</f>
        <v>32652350175.5</v>
      </c>
      <c r="AE52" s="7" t="s">
        <v>12</v>
      </c>
      <c r="AF52">
        <v>13.962999999999999</v>
      </c>
      <c r="AG52">
        <v>13.967000000000001</v>
      </c>
      <c r="AH52">
        <v>14.000999999999999</v>
      </c>
      <c r="AI52">
        <v>14.654999999999999</v>
      </c>
      <c r="AJ52" s="10">
        <f>AVERAGE(Table7911[[#This Row],[Test 1]:[Test 4]])</f>
        <v>14.1465</v>
      </c>
      <c r="AL52" s="6" t="s">
        <v>9</v>
      </c>
      <c r="AM52" t="s">
        <v>26</v>
      </c>
      <c r="AN52" s="11">
        <v>143201174</v>
      </c>
      <c r="AO52" s="11">
        <v>143171267</v>
      </c>
      <c r="AP52" s="11">
        <v>141585416</v>
      </c>
      <c r="AQ52" s="11">
        <v>143164616</v>
      </c>
      <c r="AR52">
        <f>AVERAGE(Table12[[#This Row],[Test 1]:[Test 4]])</f>
        <v>142780618.25</v>
      </c>
      <c r="AV52" t="s">
        <v>12</v>
      </c>
      <c r="AW52" s="8">
        <f>AR36</f>
        <v>845050761</v>
      </c>
      <c r="AX52" s="8">
        <f>AR37</f>
        <v>846224284</v>
      </c>
      <c r="AY52">
        <f>AR58</f>
        <v>564885925.5</v>
      </c>
      <c r="AZ52">
        <f>AR59</f>
        <v>1296589513.75</v>
      </c>
    </row>
    <row r="53" spans="5:52" ht="17" x14ac:dyDescent="0.25">
      <c r="E53" s="12"/>
      <c r="F53" s="12"/>
      <c r="G53" s="12"/>
      <c r="H53" s="12"/>
      <c r="I53" s="12"/>
      <c r="J53" s="12"/>
      <c r="N53" s="12"/>
      <c r="O53" s="12"/>
      <c r="P53" t="s">
        <v>27</v>
      </c>
      <c r="Q53">
        <v>33148314959</v>
      </c>
      <c r="R53">
        <v>32341642822</v>
      </c>
      <c r="S53">
        <v>32568424549</v>
      </c>
      <c r="T53" s="8">
        <v>32551018372</v>
      </c>
      <c r="U53">
        <f t="shared" ref="U53:U75" si="14">AVERAGE($Q53:$T53)</f>
        <v>32652350175.5</v>
      </c>
      <c r="W53" s="7" t="s">
        <v>14</v>
      </c>
      <c r="X53">
        <v>256</v>
      </c>
      <c r="Y53" s="2">
        <f t="shared" ref="Y53:Y63" si="15">AVERAGE($G39,$H39,$I39,$J39)</f>
        <v>30.36825</v>
      </c>
      <c r="Z53">
        <f>AVERAGE($Q54:$T54)</f>
        <v>9067121398.25</v>
      </c>
      <c r="AA53">
        <f>AVERAGE($Q55:$T55)</f>
        <v>22998094838.5</v>
      </c>
      <c r="AJ53" s="2"/>
      <c r="AL53" s="6" t="s">
        <v>9</v>
      </c>
      <c r="AM53" t="s">
        <v>27</v>
      </c>
      <c r="AN53" s="11">
        <v>401139339</v>
      </c>
      <c r="AO53" s="11">
        <v>400640586</v>
      </c>
      <c r="AP53" s="11">
        <v>391868010</v>
      </c>
      <c r="AQ53" s="11">
        <v>401149471</v>
      </c>
      <c r="AR53">
        <f>AVERAGE(Table12[[#This Row],[Test 1]:[Test 4]])</f>
        <v>398699351.5</v>
      </c>
    </row>
    <row r="54" spans="5:52" ht="17" x14ac:dyDescent="0.25">
      <c r="E54" s="4" t="s">
        <v>0</v>
      </c>
      <c r="F54" s="3" t="s">
        <v>1</v>
      </c>
      <c r="G54" s="3" t="s">
        <v>2</v>
      </c>
      <c r="H54" s="3" t="s">
        <v>3</v>
      </c>
      <c r="I54" s="3" t="s">
        <v>4</v>
      </c>
      <c r="J54" s="3" t="s">
        <v>5</v>
      </c>
      <c r="N54" s="12"/>
      <c r="O54" s="12">
        <v>256</v>
      </c>
      <c r="P54" t="s">
        <v>26</v>
      </c>
      <c r="Q54">
        <v>9051098810</v>
      </c>
      <c r="R54">
        <v>9034353588</v>
      </c>
      <c r="S54">
        <v>9096790205</v>
      </c>
      <c r="T54" s="8">
        <v>9086242990</v>
      </c>
      <c r="U54">
        <f t="shared" si="14"/>
        <v>9067121398.25</v>
      </c>
      <c r="W54" s="7" t="s">
        <v>14</v>
      </c>
      <c r="X54">
        <v>512</v>
      </c>
      <c r="Y54" s="2">
        <f t="shared" si="15"/>
        <v>35.237499999999997</v>
      </c>
      <c r="Z54">
        <f>AVERAGE($Q56:$T56)</f>
        <v>8777302903</v>
      </c>
      <c r="AA54">
        <f>AVERAGE($Q57:$T57)</f>
        <v>18862306754.5</v>
      </c>
      <c r="AJ54" s="2"/>
      <c r="AL54" s="6" t="s">
        <v>10</v>
      </c>
      <c r="AM54" t="s">
        <v>26</v>
      </c>
      <c r="AN54" s="11">
        <v>245602437</v>
      </c>
      <c r="AO54" s="11">
        <v>244863271</v>
      </c>
      <c r="AP54" s="11">
        <v>241997609</v>
      </c>
      <c r="AQ54" s="11">
        <v>243725902</v>
      </c>
      <c r="AR54">
        <f>AVERAGE(Table12[[#This Row],[Test 1]:[Test 4]])</f>
        <v>244047304.75</v>
      </c>
    </row>
    <row r="55" spans="5:52" ht="17" x14ac:dyDescent="0.25">
      <c r="E55" t="s">
        <v>6</v>
      </c>
      <c r="F55">
        <v>0.28699999999999998</v>
      </c>
      <c r="G55">
        <v>0.29899999999999999</v>
      </c>
      <c r="H55">
        <v>0.24099999999999999</v>
      </c>
      <c r="I55">
        <v>0.27600000000000002</v>
      </c>
      <c r="J55" s="2"/>
      <c r="N55" s="12"/>
      <c r="O55" s="12"/>
      <c r="P55" t="s">
        <v>27</v>
      </c>
      <c r="Q55">
        <v>23151806421</v>
      </c>
      <c r="R55">
        <v>23166188063</v>
      </c>
      <c r="S55">
        <v>22642861001</v>
      </c>
      <c r="T55" s="8">
        <v>23031523869</v>
      </c>
      <c r="U55">
        <f t="shared" si="14"/>
        <v>22998094838.5</v>
      </c>
      <c r="W55" s="7" t="s">
        <v>15</v>
      </c>
      <c r="X55">
        <v>128</v>
      </c>
      <c r="Y55" s="2">
        <f t="shared" si="15"/>
        <v>105.81175</v>
      </c>
      <c r="Z55">
        <f>AVERAGE($Q58:$T58)</f>
        <v>32824079946</v>
      </c>
      <c r="AA55" s="9">
        <f>AVERAGE($Q59:$T59)</f>
        <v>108530476307.5</v>
      </c>
      <c r="AJ55" s="2"/>
      <c r="AL55" s="6" t="s">
        <v>10</v>
      </c>
      <c r="AM55" t="s">
        <v>27</v>
      </c>
      <c r="AN55" s="11">
        <v>636882976</v>
      </c>
      <c r="AO55" s="11">
        <v>627209546</v>
      </c>
      <c r="AP55" s="11">
        <v>612799971</v>
      </c>
      <c r="AQ55" s="11">
        <v>619870206</v>
      </c>
      <c r="AR55">
        <f>AVERAGE(Table12[[#This Row],[Test 1]:[Test 4]])</f>
        <v>624190674.75</v>
      </c>
    </row>
    <row r="56" spans="5:52" ht="17" x14ac:dyDescent="0.25">
      <c r="E56" t="s">
        <v>7</v>
      </c>
      <c r="F56">
        <v>3.5049999999999999</v>
      </c>
      <c r="G56">
        <v>3.4180000000000001</v>
      </c>
      <c r="H56">
        <v>3.3839999999999999</v>
      </c>
      <c r="I56">
        <v>3.2130000000000001</v>
      </c>
      <c r="J56" s="2">
        <f t="shared" ref="J56:J61" si="16">AVERAGE($F56,$G56,$H56,$I56)</f>
        <v>3.38</v>
      </c>
      <c r="N56" s="12"/>
      <c r="O56" s="12">
        <v>512</v>
      </c>
      <c r="P56" t="s">
        <v>26</v>
      </c>
      <c r="Q56">
        <v>8773896532</v>
      </c>
      <c r="R56">
        <v>8773049266</v>
      </c>
      <c r="S56">
        <v>8780885949</v>
      </c>
      <c r="T56" s="8">
        <v>8781379865</v>
      </c>
      <c r="U56">
        <f t="shared" si="14"/>
        <v>8777302903</v>
      </c>
      <c r="W56" s="7" t="s">
        <v>15</v>
      </c>
      <c r="X56">
        <v>256</v>
      </c>
      <c r="Y56" s="2">
        <f t="shared" si="15"/>
        <v>91.497750000000011</v>
      </c>
      <c r="Z56">
        <f>AVERAGE($Q60:$T60)</f>
        <v>30659625340.25</v>
      </c>
      <c r="AA56">
        <f>AVERAGE($Q61:$T61)</f>
        <v>78322776251.5</v>
      </c>
      <c r="AJ56" s="2"/>
      <c r="AL56" s="6" t="s">
        <v>11</v>
      </c>
      <c r="AM56" t="s">
        <v>26</v>
      </c>
      <c r="AN56" s="11">
        <v>380185034</v>
      </c>
      <c r="AO56" s="11">
        <v>380250564</v>
      </c>
      <c r="AP56" s="11">
        <v>379341246</v>
      </c>
      <c r="AQ56" s="11">
        <v>379322387</v>
      </c>
      <c r="AR56">
        <f>AVERAGE(Table12[[#This Row],[Test 1]:[Test 4]])</f>
        <v>379774807.75</v>
      </c>
    </row>
    <row r="57" spans="5:52" ht="17" x14ac:dyDescent="0.25">
      <c r="E57" t="s">
        <v>8</v>
      </c>
      <c r="F57">
        <v>16.936</v>
      </c>
      <c r="G57">
        <v>14.750999999999999</v>
      </c>
      <c r="H57">
        <v>15.007</v>
      </c>
      <c r="I57">
        <v>16.379000000000001</v>
      </c>
      <c r="J57" s="2">
        <f t="shared" si="16"/>
        <v>15.768249999999998</v>
      </c>
      <c r="N57" s="12"/>
      <c r="O57" s="12"/>
      <c r="P57" t="s">
        <v>27</v>
      </c>
      <c r="Q57">
        <v>18661172904</v>
      </c>
      <c r="R57">
        <v>19143300857</v>
      </c>
      <c r="S57">
        <v>18720967061</v>
      </c>
      <c r="T57" s="8">
        <v>18923786196</v>
      </c>
      <c r="U57">
        <f t="shared" si="14"/>
        <v>18862306754.5</v>
      </c>
      <c r="W57" s="7" t="s">
        <v>15</v>
      </c>
      <c r="X57">
        <v>512</v>
      </c>
      <c r="Y57" s="2">
        <f t="shared" si="15"/>
        <v>91.521249999999995</v>
      </c>
      <c r="Z57">
        <f>AVERAGE($Q62:$T62)</f>
        <v>29650313937.25</v>
      </c>
      <c r="AA57">
        <f>AVERAGE($Q63:$T63)</f>
        <v>66053393520.5</v>
      </c>
      <c r="AL57" s="6" t="s">
        <v>11</v>
      </c>
      <c r="AM57" t="s">
        <v>27</v>
      </c>
      <c r="AN57" s="11">
        <v>920364684</v>
      </c>
      <c r="AO57" s="11">
        <v>917304688</v>
      </c>
      <c r="AP57" s="11">
        <v>909996368</v>
      </c>
      <c r="AQ57" s="11">
        <v>918445531</v>
      </c>
      <c r="AR57">
        <f>AVERAGE(Table12[[#This Row],[Test 1]:[Test 4]])</f>
        <v>916527817.75</v>
      </c>
    </row>
    <row r="58" spans="5:52" ht="17" x14ac:dyDescent="0.25">
      <c r="E58" t="s">
        <v>9</v>
      </c>
      <c r="F58">
        <v>35.954999999999998</v>
      </c>
      <c r="G58">
        <v>36.652999999999999</v>
      </c>
      <c r="H58">
        <v>35.301000000000002</v>
      </c>
      <c r="I58">
        <v>35.369999999999997</v>
      </c>
      <c r="J58" s="2">
        <f t="shared" si="16"/>
        <v>35.819749999999999</v>
      </c>
      <c r="N58" s="12">
        <v>6144</v>
      </c>
      <c r="O58" s="12">
        <v>128</v>
      </c>
      <c r="P58" t="s">
        <v>26</v>
      </c>
      <c r="Q58">
        <v>32815101922</v>
      </c>
      <c r="R58">
        <v>32883221422</v>
      </c>
      <c r="S58">
        <v>32914187285</v>
      </c>
      <c r="T58" s="8">
        <v>32683809155</v>
      </c>
      <c r="U58">
        <f t="shared" si="14"/>
        <v>32824079946</v>
      </c>
      <c r="W58" s="7" t="s">
        <v>16</v>
      </c>
      <c r="X58">
        <v>128</v>
      </c>
      <c r="Y58" s="2">
        <f t="shared" si="15"/>
        <v>252.66275000000002</v>
      </c>
      <c r="Z58">
        <f>AVERAGE($Q64:$T64)</f>
        <v>77079948454</v>
      </c>
      <c r="AA58">
        <f>AVERAGE($Q65:$T65)</f>
        <v>257458214937.25</v>
      </c>
      <c r="AL58" s="6" t="s">
        <v>12</v>
      </c>
      <c r="AM58" t="s">
        <v>26</v>
      </c>
      <c r="AN58" s="11">
        <v>565248972</v>
      </c>
      <c r="AO58" s="11">
        <v>566049976</v>
      </c>
      <c r="AP58" s="11">
        <v>565955800</v>
      </c>
      <c r="AQ58" s="11">
        <v>562288954</v>
      </c>
      <c r="AR58">
        <f>AVERAGE(Table12[[#This Row],[Test 1]:[Test 4]])</f>
        <v>564885925.5</v>
      </c>
    </row>
    <row r="59" spans="5:52" ht="17" x14ac:dyDescent="0.25">
      <c r="E59" t="s">
        <v>10</v>
      </c>
      <c r="F59">
        <v>81.239000000000004</v>
      </c>
      <c r="G59">
        <v>78.858999999999995</v>
      </c>
      <c r="H59">
        <v>79.741</v>
      </c>
      <c r="I59">
        <v>68.451999999999998</v>
      </c>
      <c r="J59" s="2">
        <f t="shared" si="16"/>
        <v>77.072749999999999</v>
      </c>
      <c r="N59" s="12"/>
      <c r="O59" s="12"/>
      <c r="P59" t="s">
        <v>27</v>
      </c>
      <c r="Q59" s="9">
        <v>108247262912</v>
      </c>
      <c r="R59">
        <v>109096992324</v>
      </c>
      <c r="S59">
        <v>106146337096</v>
      </c>
      <c r="T59" s="8">
        <v>110631312898</v>
      </c>
      <c r="U59">
        <f t="shared" si="14"/>
        <v>108530476307.5</v>
      </c>
      <c r="W59" s="7" t="s">
        <v>16</v>
      </c>
      <c r="X59">
        <v>256</v>
      </c>
      <c r="Y59" s="2">
        <f t="shared" si="15"/>
        <v>415.40700000000004</v>
      </c>
      <c r="Z59">
        <f>AVERAGE($Q66:$T66)</f>
        <v>72138557582.75</v>
      </c>
      <c r="AA59">
        <f>AVERAGE($Q67:$T67)</f>
        <v>159019409191.25</v>
      </c>
      <c r="AL59" s="6" t="s">
        <v>12</v>
      </c>
      <c r="AM59" t="s">
        <v>27</v>
      </c>
      <c r="AN59" s="11">
        <v>1296607192</v>
      </c>
      <c r="AO59" s="11">
        <v>1303208237</v>
      </c>
      <c r="AP59" s="11">
        <v>1297673993</v>
      </c>
      <c r="AQ59" s="11">
        <v>1288868633</v>
      </c>
      <c r="AR59">
        <f>AVERAGE(Table12[[#This Row],[Test 1]:[Test 4]])</f>
        <v>1296589513.75</v>
      </c>
    </row>
    <row r="60" spans="5:52" x14ac:dyDescent="0.2">
      <c r="E60" t="s">
        <v>11</v>
      </c>
      <c r="F60">
        <v>136.54</v>
      </c>
      <c r="G60">
        <v>130.73500000000001</v>
      </c>
      <c r="H60">
        <v>118.601</v>
      </c>
      <c r="I60">
        <v>146.57400000000001</v>
      </c>
      <c r="J60" s="2">
        <f t="shared" si="16"/>
        <v>133.11250000000001</v>
      </c>
      <c r="N60" s="12"/>
      <c r="O60" s="12">
        <v>256</v>
      </c>
      <c r="P60" t="s">
        <v>26</v>
      </c>
      <c r="Q60">
        <v>30653262480</v>
      </c>
      <c r="R60">
        <v>30653891098</v>
      </c>
      <c r="S60">
        <v>30625244382</v>
      </c>
      <c r="T60">
        <v>30706103401</v>
      </c>
      <c r="U60">
        <f t="shared" si="14"/>
        <v>30659625340.25</v>
      </c>
      <c r="W60" s="7" t="s">
        <v>16</v>
      </c>
      <c r="X60">
        <v>512</v>
      </c>
      <c r="Y60" s="2">
        <f t="shared" si="15"/>
        <v>354.61950000000002</v>
      </c>
      <c r="Z60">
        <f>AVERAGE($Q68:$T68)</f>
        <v>70795849080</v>
      </c>
      <c r="AA60">
        <f>AVERAGE($Q69:$T69)</f>
        <v>148595633634.5</v>
      </c>
    </row>
    <row r="61" spans="5:52" x14ac:dyDescent="0.2">
      <c r="E61" t="s">
        <v>12</v>
      </c>
      <c r="F61">
        <v>204.446</v>
      </c>
      <c r="G61">
        <v>247.953</v>
      </c>
      <c r="H61">
        <v>246.98099999999999</v>
      </c>
      <c r="I61">
        <v>239.70599999999999</v>
      </c>
      <c r="J61" s="2">
        <f t="shared" si="16"/>
        <v>234.7715</v>
      </c>
      <c r="N61" s="12"/>
      <c r="O61" s="12"/>
      <c r="P61" t="s">
        <v>27</v>
      </c>
      <c r="Q61">
        <v>79031001815</v>
      </c>
      <c r="R61">
        <v>78176907915</v>
      </c>
      <c r="S61">
        <v>77911922844</v>
      </c>
      <c r="T61">
        <v>78171272432</v>
      </c>
      <c r="U61">
        <f t="shared" si="14"/>
        <v>78322776251.5</v>
      </c>
      <c r="W61" s="7" t="s">
        <v>17</v>
      </c>
      <c r="X61">
        <v>128</v>
      </c>
      <c r="Y61" s="2">
        <f>AVERAGE($G47,$H47,$I47,$J47)</f>
        <v>478.70474999999999</v>
      </c>
      <c r="Z61">
        <f>AVERAGE($Q70:$T70)</f>
        <v>154821401628</v>
      </c>
      <c r="AA61">
        <f>AVERAGE($Q71:$T71)</f>
        <v>508722252092.75</v>
      </c>
    </row>
    <row r="62" spans="5:52" x14ac:dyDescent="0.2">
      <c r="N62" s="12"/>
      <c r="O62" s="12">
        <v>512</v>
      </c>
      <c r="P62" t="s">
        <v>26</v>
      </c>
      <c r="Q62">
        <v>29640035133</v>
      </c>
      <c r="R62">
        <v>29661873774</v>
      </c>
      <c r="S62">
        <v>29635479900</v>
      </c>
      <c r="T62">
        <v>29663866942</v>
      </c>
      <c r="U62">
        <f t="shared" si="14"/>
        <v>29650313937.25</v>
      </c>
      <c r="W62" s="7" t="s">
        <v>17</v>
      </c>
      <c r="X62">
        <v>256</v>
      </c>
      <c r="Y62" s="2">
        <f t="shared" si="15"/>
        <v>432.40125</v>
      </c>
      <c r="Z62">
        <f>AVERAGE($Q72:$T72)</f>
        <v>141032724865.5</v>
      </c>
      <c r="AA62">
        <f>AVERAGE($Q73:$T73)</f>
        <v>360062802955.5</v>
      </c>
      <c r="AK62" s="30" t="s">
        <v>60</v>
      </c>
      <c r="AL62" s="30"/>
      <c r="AM62" s="30"/>
      <c r="AN62" s="30"/>
      <c r="AO62" s="31"/>
    </row>
    <row r="63" spans="5:52" x14ac:dyDescent="0.2">
      <c r="N63" s="12"/>
      <c r="O63" s="12"/>
      <c r="P63" t="s">
        <v>27</v>
      </c>
      <c r="Q63">
        <v>65968358521</v>
      </c>
      <c r="R63">
        <v>66021276664</v>
      </c>
      <c r="S63">
        <v>66185340892</v>
      </c>
      <c r="T63">
        <v>66038598005</v>
      </c>
      <c r="U63">
        <f t="shared" si="14"/>
        <v>66053393520.5</v>
      </c>
      <c r="W63" s="7" t="s">
        <v>17</v>
      </c>
      <c r="X63">
        <v>512</v>
      </c>
      <c r="Y63" s="2">
        <f t="shared" si="15"/>
        <v>423.18799999999999</v>
      </c>
      <c r="Z63">
        <f>AVERAGE($Q74:$T74)</f>
        <v>138890620632.75</v>
      </c>
      <c r="AA63">
        <f>AVERAGE($Q75:$T75)</f>
        <v>312211099242.5</v>
      </c>
      <c r="AK63" s="30"/>
      <c r="AL63" s="30"/>
      <c r="AM63" s="30"/>
      <c r="AN63" s="30"/>
      <c r="AO63" s="31"/>
    </row>
    <row r="64" spans="5:52" x14ac:dyDescent="0.2">
      <c r="E64" s="12" t="s">
        <v>23</v>
      </c>
      <c r="F64" s="12"/>
      <c r="G64" s="12"/>
      <c r="H64" s="12"/>
      <c r="I64" s="12"/>
      <c r="J64" s="12"/>
      <c r="N64" s="12">
        <v>8192</v>
      </c>
      <c r="O64" s="12">
        <v>128</v>
      </c>
      <c r="P64" t="s">
        <v>26</v>
      </c>
      <c r="Q64">
        <v>77069025187</v>
      </c>
      <c r="R64">
        <v>77012836281</v>
      </c>
      <c r="S64">
        <v>77146284057</v>
      </c>
      <c r="T64">
        <v>77091648291</v>
      </c>
      <c r="U64">
        <f t="shared" si="14"/>
        <v>77079948454</v>
      </c>
      <c r="AK64" t="s">
        <v>0</v>
      </c>
      <c r="AL64" s="7" t="s">
        <v>59</v>
      </c>
      <c r="AM64" s="7" t="s">
        <v>63</v>
      </c>
      <c r="AN64" s="7" t="s">
        <v>62</v>
      </c>
      <c r="AO64" s="7" t="s">
        <v>61</v>
      </c>
    </row>
    <row r="65" spans="5:44" x14ac:dyDescent="0.2">
      <c r="E65" s="12"/>
      <c r="F65" s="12"/>
      <c r="G65" s="12"/>
      <c r="H65" s="12"/>
      <c r="I65" s="12"/>
      <c r="J65" s="12"/>
      <c r="N65" s="12"/>
      <c r="O65" s="12"/>
      <c r="P65" t="s">
        <v>27</v>
      </c>
      <c r="Q65">
        <v>257309728239</v>
      </c>
      <c r="R65">
        <v>256938295839</v>
      </c>
      <c r="S65">
        <v>257439205829</v>
      </c>
      <c r="T65">
        <v>258145629842</v>
      </c>
      <c r="U65">
        <f t="shared" si="14"/>
        <v>257458214937.25</v>
      </c>
      <c r="AK65" s="7" t="s">
        <v>6</v>
      </c>
      <c r="AL65" s="29">
        <f t="shared" ref="AL65:AL71" si="17">X38*100</f>
        <v>757.14285714285711</v>
      </c>
      <c r="AM65">
        <f>AA38</f>
        <v>4075471698.1132078</v>
      </c>
      <c r="AN65" s="8">
        <f t="shared" ref="AN65:AN71" si="18">AB38</f>
        <v>30857142857.142857</v>
      </c>
      <c r="AO65" s="29">
        <f t="shared" ref="AO65:AO71" si="19">AC38*100</f>
        <v>94.642857142857139</v>
      </c>
    </row>
    <row r="66" spans="5:44" x14ac:dyDescent="0.2">
      <c r="E66" s="4" t="s">
        <v>0</v>
      </c>
      <c r="F66" s="3" t="s">
        <v>1</v>
      </c>
      <c r="G66" s="3" t="s">
        <v>2</v>
      </c>
      <c r="H66" s="3" t="s">
        <v>3</v>
      </c>
      <c r="I66" s="3" t="s">
        <v>4</v>
      </c>
      <c r="J66" s="3" t="s">
        <v>5</v>
      </c>
      <c r="N66" s="12"/>
      <c r="O66" s="12">
        <v>256</v>
      </c>
      <c r="P66" t="s">
        <v>26</v>
      </c>
      <c r="Q66">
        <v>71987439611</v>
      </c>
      <c r="R66">
        <v>72386049281</v>
      </c>
      <c r="S66">
        <v>72234912385</v>
      </c>
      <c r="T66">
        <v>71945829054</v>
      </c>
      <c r="U66">
        <f t="shared" si="14"/>
        <v>72138557582.75</v>
      </c>
      <c r="W66" s="22" t="s">
        <v>0</v>
      </c>
      <c r="X66" s="22" t="s">
        <v>40</v>
      </c>
      <c r="Y66" s="22" t="s">
        <v>41</v>
      </c>
      <c r="Z66" s="22" t="s">
        <v>32</v>
      </c>
      <c r="AA66" s="22" t="s">
        <v>33</v>
      </c>
      <c r="AK66" s="7" t="s">
        <v>7</v>
      </c>
      <c r="AL66" s="29">
        <f t="shared" si="17"/>
        <v>717.21611721611714</v>
      </c>
      <c r="AM66">
        <f t="shared" ref="AM66:AM71" si="20">AA39</f>
        <v>4085801838.6108274</v>
      </c>
      <c r="AN66" s="8">
        <f t="shared" si="18"/>
        <v>29304029304.029301</v>
      </c>
      <c r="AO66" s="29">
        <f t="shared" si="19"/>
        <v>89.652014652014643</v>
      </c>
    </row>
    <row r="67" spans="5:44" x14ac:dyDescent="0.2">
      <c r="E67" t="s">
        <v>6</v>
      </c>
      <c r="F67">
        <v>0.17</v>
      </c>
      <c r="G67">
        <v>0.28599999999999998</v>
      </c>
      <c r="H67">
        <v>0.10199999999999999</v>
      </c>
      <c r="I67">
        <v>0.1</v>
      </c>
      <c r="J67" s="2">
        <f>AVERAGE($F67,$G67,$H67,$I67)</f>
        <v>0.16449999999999998</v>
      </c>
      <c r="N67" s="12"/>
      <c r="O67" s="12"/>
      <c r="P67" t="s">
        <v>27</v>
      </c>
      <c r="Q67">
        <v>159173335333</v>
      </c>
      <c r="R67">
        <v>158349185491</v>
      </c>
      <c r="S67">
        <v>159125930193</v>
      </c>
      <c r="T67">
        <v>159429185748</v>
      </c>
      <c r="U67">
        <f t="shared" si="14"/>
        <v>159019409191.25</v>
      </c>
      <c r="W67" s="19" t="s">
        <v>14</v>
      </c>
      <c r="X67" s="14">
        <v>128</v>
      </c>
      <c r="Y67" s="17">
        <f>AVERAGE($G$38,$H$38,$I$38,$J$38)</f>
        <v>32.268749999999997</v>
      </c>
      <c r="Z67" s="14">
        <f>AVERAGE($Q52:$T52)</f>
        <v>9688628448</v>
      </c>
      <c r="AA67" s="14">
        <f>AVERAGE($Q53:$T53)</f>
        <v>32652350175.5</v>
      </c>
      <c r="AK67" s="7" t="s">
        <v>8</v>
      </c>
      <c r="AL67" s="29">
        <f t="shared" si="17"/>
        <v>739.64950711938661</v>
      </c>
      <c r="AM67">
        <f t="shared" si="20"/>
        <v>3250703391.0854435</v>
      </c>
      <c r="AN67" s="8">
        <f t="shared" si="18"/>
        <v>24043811610.076668</v>
      </c>
      <c r="AO67" s="29">
        <f t="shared" si="19"/>
        <v>92.456188389923327</v>
      </c>
    </row>
    <row r="68" spans="5:44" x14ac:dyDescent="0.2">
      <c r="E68" t="s">
        <v>7</v>
      </c>
      <c r="F68">
        <v>0.47099999999999997</v>
      </c>
      <c r="G68">
        <v>0.46800000000000003</v>
      </c>
      <c r="H68">
        <v>0.53100000000000003</v>
      </c>
      <c r="I68">
        <v>0.48399999999999999</v>
      </c>
      <c r="J68" s="2">
        <f t="shared" ref="J68:J73" si="21">AVERAGE($F68,$G68,$H68,$I68)</f>
        <v>0.48850000000000005</v>
      </c>
      <c r="N68" s="12"/>
      <c r="O68" s="12">
        <v>512</v>
      </c>
      <c r="P68" t="s">
        <v>26</v>
      </c>
      <c r="Q68">
        <v>70742051534</v>
      </c>
      <c r="R68">
        <v>70801234821</v>
      </c>
      <c r="S68">
        <v>70739678311</v>
      </c>
      <c r="T68">
        <v>70900431654</v>
      </c>
      <c r="U68">
        <f t="shared" si="14"/>
        <v>70795849080</v>
      </c>
      <c r="W68" s="20" t="s">
        <v>15</v>
      </c>
      <c r="X68" s="15">
        <v>128</v>
      </c>
      <c r="Y68" s="18">
        <f>AVERAGE($G41,$H41,$I41,$J41)</f>
        <v>105.81175</v>
      </c>
      <c r="Z68" s="15">
        <f>AVERAGE($Q58:$T58)</f>
        <v>32824079946</v>
      </c>
      <c r="AA68" s="21">
        <f>AVERAGE($Q59:$T59)</f>
        <v>108530476307.5</v>
      </c>
      <c r="AK68" s="7" t="s">
        <v>9</v>
      </c>
      <c r="AL68" s="29">
        <f t="shared" si="17"/>
        <v>628.12064965197203</v>
      </c>
      <c r="AM68">
        <f t="shared" si="20"/>
        <v>3446808510.638298</v>
      </c>
      <c r="AN68" s="8">
        <f t="shared" si="18"/>
        <v>21650116009.280739</v>
      </c>
      <c r="AO68" s="29">
        <f t="shared" si="19"/>
        <v>78.515081206496504</v>
      </c>
    </row>
    <row r="69" spans="5:44" x14ac:dyDescent="0.2">
      <c r="E69" t="s">
        <v>8</v>
      </c>
      <c r="F69">
        <v>1.8029999999999999</v>
      </c>
      <c r="G69">
        <v>1.6379999999999999</v>
      </c>
      <c r="H69">
        <v>1.883</v>
      </c>
      <c r="I69">
        <v>1.6279999999999999</v>
      </c>
      <c r="J69" s="2">
        <f t="shared" si="21"/>
        <v>1.738</v>
      </c>
      <c r="N69" s="12"/>
      <c r="O69" s="12"/>
      <c r="P69" t="s">
        <v>27</v>
      </c>
      <c r="Q69">
        <v>148283309500</v>
      </c>
      <c r="R69">
        <v>148007639732</v>
      </c>
      <c r="S69">
        <v>149635287653</v>
      </c>
      <c r="T69">
        <v>148456297653</v>
      </c>
      <c r="U69">
        <f t="shared" si="14"/>
        <v>148595633634.5</v>
      </c>
      <c r="W69" s="19" t="s">
        <v>16</v>
      </c>
      <c r="X69" s="14">
        <v>128</v>
      </c>
      <c r="Y69" s="17">
        <f>AVERAGE($G44,$H44,$I44,$J44)</f>
        <v>252.66275000000002</v>
      </c>
      <c r="Z69" s="14">
        <f>AVERAGE($Q64:$T64)</f>
        <v>77079948454</v>
      </c>
      <c r="AA69" s="14">
        <f>AVERAGE($Q65:$T65)</f>
        <v>257458214937.25</v>
      </c>
      <c r="AK69" s="7" t="s">
        <v>10</v>
      </c>
      <c r="AL69" s="29">
        <f t="shared" si="17"/>
        <v>631.78973717146425</v>
      </c>
      <c r="AM69">
        <f t="shared" si="20"/>
        <v>3374960380.3486538</v>
      </c>
      <c r="AN69" s="8">
        <f t="shared" si="18"/>
        <v>21322653316.645809</v>
      </c>
      <c r="AO69" s="29">
        <f t="shared" si="19"/>
        <v>78.973717146433032</v>
      </c>
    </row>
    <row r="70" spans="5:44" x14ac:dyDescent="0.2">
      <c r="E70" t="s">
        <v>9</v>
      </c>
      <c r="F70">
        <v>3.669</v>
      </c>
      <c r="G70">
        <v>3.7349999999999999</v>
      </c>
      <c r="H70">
        <v>3.4990000000000001</v>
      </c>
      <c r="I70">
        <v>3.5</v>
      </c>
      <c r="J70" s="2">
        <f t="shared" si="21"/>
        <v>3.6007500000000001</v>
      </c>
      <c r="N70" s="12">
        <v>10240</v>
      </c>
      <c r="O70" s="12">
        <v>128</v>
      </c>
      <c r="P70" t="s">
        <v>26</v>
      </c>
      <c r="Q70">
        <v>152758558779</v>
      </c>
      <c r="R70">
        <v>152063782111</v>
      </c>
      <c r="S70">
        <v>154098537281</v>
      </c>
      <c r="T70">
        <v>160364728341</v>
      </c>
      <c r="U70">
        <f t="shared" si="14"/>
        <v>154821401628</v>
      </c>
      <c r="W70" s="23" t="s">
        <v>17</v>
      </c>
      <c r="X70" s="24">
        <v>128</v>
      </c>
      <c r="Y70" s="25">
        <f>AVERAGE($G47,$H47,$I47,$J47)</f>
        <v>478.70474999999999</v>
      </c>
      <c r="Z70" s="24">
        <f>AVERAGE($Q70:$T70)</f>
        <v>154821401628</v>
      </c>
      <c r="AA70" s="24">
        <f>AVERAGE($Q71:$T71)</f>
        <v>508722252092.75</v>
      </c>
      <c r="AK70" s="7" t="s">
        <v>11</v>
      </c>
      <c r="AL70" s="29">
        <f t="shared" si="17"/>
        <v>618.54886769964241</v>
      </c>
      <c r="AM70">
        <f t="shared" si="20"/>
        <v>3386757231.977262</v>
      </c>
      <c r="AN70" s="8">
        <f t="shared" si="18"/>
        <v>20948748510.131107</v>
      </c>
      <c r="AO70" s="29">
        <f t="shared" si="19"/>
        <v>77.318608462455302</v>
      </c>
    </row>
    <row r="71" spans="5:44" x14ac:dyDescent="0.2">
      <c r="E71" t="s">
        <v>10</v>
      </c>
      <c r="F71">
        <v>6.8609999999999998</v>
      </c>
      <c r="G71">
        <v>6.9450000000000003</v>
      </c>
      <c r="H71">
        <v>6.8540000000000001</v>
      </c>
      <c r="I71">
        <v>6.5369999999999999</v>
      </c>
      <c r="J71" s="2">
        <f t="shared" si="21"/>
        <v>6.7992499999999998</v>
      </c>
      <c r="N71" s="12"/>
      <c r="O71" s="12"/>
      <c r="P71" t="s">
        <v>27</v>
      </c>
      <c r="Q71">
        <v>507941244565</v>
      </c>
      <c r="R71">
        <v>508546702543</v>
      </c>
      <c r="S71">
        <v>507753678921</v>
      </c>
      <c r="T71">
        <v>510647382342</v>
      </c>
      <c r="U71">
        <f t="shared" si="14"/>
        <v>508722252092.75</v>
      </c>
      <c r="W71" s="7"/>
      <c r="Y71" s="2"/>
      <c r="AA71" s="9"/>
      <c r="AK71" s="7" t="s">
        <v>12</v>
      </c>
      <c r="AL71" s="29">
        <f t="shared" si="17"/>
        <v>588.53984339014278</v>
      </c>
      <c r="AM71">
        <f t="shared" si="20"/>
        <v>3381022446.2323513</v>
      </c>
      <c r="AN71" s="8">
        <f t="shared" si="18"/>
        <v>19898664210.041454</v>
      </c>
      <c r="AO71" s="29">
        <f t="shared" si="19"/>
        <v>73.567480423767847</v>
      </c>
    </row>
    <row r="72" spans="5:44" x14ac:dyDescent="0.2">
      <c r="E72" t="s">
        <v>11</v>
      </c>
      <c r="F72">
        <v>11.676</v>
      </c>
      <c r="G72">
        <v>11.268000000000001</v>
      </c>
      <c r="H72">
        <v>10.789</v>
      </c>
      <c r="I72">
        <v>11.439</v>
      </c>
      <c r="J72" s="2">
        <f t="shared" si="21"/>
        <v>11.293000000000001</v>
      </c>
      <c r="N72" s="12"/>
      <c r="O72" s="12">
        <v>256</v>
      </c>
      <c r="P72" t="s">
        <v>26</v>
      </c>
      <c r="Q72">
        <v>141581854184</v>
      </c>
      <c r="R72">
        <v>141054678923</v>
      </c>
      <c r="S72">
        <v>142637892543</v>
      </c>
      <c r="T72">
        <v>138856473812</v>
      </c>
      <c r="U72">
        <f t="shared" si="14"/>
        <v>141032724865.5</v>
      </c>
      <c r="W72" s="22" t="s">
        <v>0</v>
      </c>
      <c r="X72" s="22" t="s">
        <v>40</v>
      </c>
      <c r="Y72" s="22" t="s">
        <v>41</v>
      </c>
      <c r="Z72" s="22" t="s">
        <v>32</v>
      </c>
      <c r="AA72" s="22" t="s">
        <v>33</v>
      </c>
    </row>
    <row r="73" spans="5:44" x14ac:dyDescent="0.2">
      <c r="E73" t="s">
        <v>12</v>
      </c>
      <c r="F73">
        <v>17.13</v>
      </c>
      <c r="G73">
        <v>16.347000000000001</v>
      </c>
      <c r="H73">
        <v>16.591000000000001</v>
      </c>
      <c r="I73">
        <v>17.48</v>
      </c>
      <c r="J73" s="2">
        <f t="shared" si="21"/>
        <v>16.887</v>
      </c>
      <c r="N73" s="12"/>
      <c r="O73" s="12"/>
      <c r="P73" t="s">
        <v>27</v>
      </c>
      <c r="Q73">
        <v>360271227936</v>
      </c>
      <c r="R73">
        <v>361095647382</v>
      </c>
      <c r="S73">
        <v>358236954381</v>
      </c>
      <c r="T73">
        <v>360647382123</v>
      </c>
      <c r="U73">
        <f t="shared" si="14"/>
        <v>360062802955.5</v>
      </c>
      <c r="W73" s="20" t="s">
        <v>14</v>
      </c>
      <c r="X73" s="15">
        <v>256</v>
      </c>
      <c r="Y73" s="18">
        <f>AVERAGE($G39,$H39,$I39,$J39)</f>
        <v>30.36825</v>
      </c>
      <c r="Z73" s="15">
        <f>AVERAGE($Q54:$T54)</f>
        <v>9067121398.25</v>
      </c>
      <c r="AA73" s="15">
        <f>AVERAGE($Q55:$T55)</f>
        <v>22998094838.5</v>
      </c>
    </row>
    <row r="74" spans="5:44" x14ac:dyDescent="0.2">
      <c r="N74" s="12"/>
      <c r="O74" s="12">
        <v>512</v>
      </c>
      <c r="P74" t="s">
        <v>26</v>
      </c>
      <c r="Q74">
        <v>137064950955</v>
      </c>
      <c r="R74">
        <v>136864783921</v>
      </c>
      <c r="S74">
        <v>142065263743</v>
      </c>
      <c r="T74">
        <v>139567483912</v>
      </c>
      <c r="U74">
        <f t="shared" si="14"/>
        <v>138890620632.75</v>
      </c>
      <c r="W74" s="19" t="s">
        <v>15</v>
      </c>
      <c r="X74" s="14">
        <v>256</v>
      </c>
      <c r="Y74" s="17">
        <f>AVERAGE($G42,$H42,$I42,$J42)</f>
        <v>91.497750000000011</v>
      </c>
      <c r="Z74" s="14">
        <f>AVERAGE($Q60:$T60)</f>
        <v>30659625340.25</v>
      </c>
      <c r="AA74" s="14">
        <f>AVERAGE($Q61:$T61)</f>
        <v>78322776251.5</v>
      </c>
      <c r="AK74" t="s">
        <v>49</v>
      </c>
      <c r="AL74" t="s">
        <v>51</v>
      </c>
      <c r="AN74" t="s">
        <v>50</v>
      </c>
      <c r="AO74" t="s">
        <v>52</v>
      </c>
      <c r="AQ74" t="s">
        <v>53</v>
      </c>
      <c r="AR74" t="s">
        <v>54</v>
      </c>
    </row>
    <row r="75" spans="5:44" x14ac:dyDescent="0.2">
      <c r="N75" s="12"/>
      <c r="O75" s="12"/>
      <c r="P75" t="s">
        <v>27</v>
      </c>
      <c r="Q75">
        <v>310374829711</v>
      </c>
      <c r="R75">
        <v>311075647833</v>
      </c>
      <c r="S75">
        <v>319746538192</v>
      </c>
      <c r="T75">
        <v>307647381234</v>
      </c>
      <c r="U75">
        <f t="shared" si="14"/>
        <v>312211099242.5</v>
      </c>
      <c r="W75" s="20" t="s">
        <v>16</v>
      </c>
      <c r="X75" s="15">
        <v>256</v>
      </c>
      <c r="Y75" s="18">
        <f>AVERAGE($G45,$H45,$I45,$J45)</f>
        <v>415.40700000000004</v>
      </c>
      <c r="Z75" s="15">
        <f>AVERAGE($Q66:$T66)</f>
        <v>72138557582.75</v>
      </c>
      <c r="AA75" s="15">
        <f>AVERAGE($Q67:$T67)</f>
        <v>159019409191.25</v>
      </c>
      <c r="AK75" t="s">
        <v>6</v>
      </c>
      <c r="AL75">
        <f>X25/AJ46</f>
        <v>0.55643044619422566</v>
      </c>
      <c r="AN75">
        <v>600</v>
      </c>
      <c r="AQ75">
        <f>AL75/8</f>
        <v>6.9553805774278207E-2</v>
      </c>
    </row>
    <row r="76" spans="5:44" x14ac:dyDescent="0.2">
      <c r="W76" s="26" t="s">
        <v>17</v>
      </c>
      <c r="X76" s="27">
        <v>256</v>
      </c>
      <c r="Y76" s="28">
        <f>AVERAGE($G48,$H48,$I48,$J48)</f>
        <v>432.40125</v>
      </c>
      <c r="Z76" s="27">
        <f>AVERAGE($Q72:$T72)</f>
        <v>141032724865.5</v>
      </c>
      <c r="AA76" s="27">
        <f>AVERAGE($Q73:$T73)</f>
        <v>360062802955.5</v>
      </c>
      <c r="AK76" t="s">
        <v>7</v>
      </c>
      <c r="AN76">
        <v>1000</v>
      </c>
      <c r="AQ76">
        <f t="shared" ref="AQ76:AQ78" si="22">AL76/8</f>
        <v>0</v>
      </c>
    </row>
    <row r="77" spans="5:44" x14ac:dyDescent="0.2">
      <c r="W77" s="7"/>
      <c r="Y77" s="2"/>
      <c r="AK77" t="s">
        <v>8</v>
      </c>
      <c r="AN77">
        <v>1400</v>
      </c>
      <c r="AQ77">
        <f t="shared" si="22"/>
        <v>0</v>
      </c>
    </row>
    <row r="78" spans="5:44" x14ac:dyDescent="0.2">
      <c r="W78" s="22" t="s">
        <v>0</v>
      </c>
      <c r="X78" s="22" t="s">
        <v>40</v>
      </c>
      <c r="Y78" s="22" t="s">
        <v>41</v>
      </c>
      <c r="Z78" s="22" t="s">
        <v>32</v>
      </c>
      <c r="AA78" s="22" t="s">
        <v>33</v>
      </c>
      <c r="AK78" t="s">
        <v>9</v>
      </c>
      <c r="AN78">
        <v>1800</v>
      </c>
      <c r="AQ78">
        <f t="shared" si="22"/>
        <v>0</v>
      </c>
    </row>
    <row r="79" spans="5:44" x14ac:dyDescent="0.2">
      <c r="W79" s="19" t="s">
        <v>14</v>
      </c>
      <c r="X79" s="14">
        <v>512</v>
      </c>
      <c r="Y79" s="17">
        <f>AVERAGE($G40,$H40,$I40,$J40)</f>
        <v>35.237499999999997</v>
      </c>
      <c r="Z79" s="14">
        <f>AVERAGE($Q56:$T56)</f>
        <v>8777302903</v>
      </c>
      <c r="AA79" s="14">
        <f>AVERAGE($Q57:$T57)</f>
        <v>18862306754.5</v>
      </c>
    </row>
    <row r="80" spans="5:44" x14ac:dyDescent="0.2">
      <c r="W80" s="20" t="s">
        <v>15</v>
      </c>
      <c r="X80" s="15">
        <v>512</v>
      </c>
      <c r="Y80" s="18">
        <f>AVERAGE($G43,$H43,$I43,$J43)</f>
        <v>91.521249999999995</v>
      </c>
      <c r="Z80" s="15">
        <f>AVERAGE($Q62:$T62)</f>
        <v>29650313937.25</v>
      </c>
      <c r="AA80" s="15">
        <f>AVERAGE($Q63:$T63)</f>
        <v>66053393520.5</v>
      </c>
    </row>
    <row r="81" spans="23:41" x14ac:dyDescent="0.2">
      <c r="W81" s="19" t="s">
        <v>16</v>
      </c>
      <c r="X81" s="14">
        <v>512</v>
      </c>
      <c r="Y81" s="17">
        <f>AVERAGE($G46,$H46,$I46,$J46)</f>
        <v>354.61950000000002</v>
      </c>
      <c r="Z81" s="14">
        <f>AVERAGE($Q68:$T68)</f>
        <v>70795849080</v>
      </c>
      <c r="AA81" s="14">
        <f>AVERAGE($Q69:$T69)</f>
        <v>148595633634.5</v>
      </c>
      <c r="AK81" s="12" t="s">
        <v>64</v>
      </c>
      <c r="AL81" s="12"/>
      <c r="AM81" s="12"/>
      <c r="AN81" s="12"/>
      <c r="AO81" s="12"/>
    </row>
    <row r="82" spans="23:41" x14ac:dyDescent="0.2">
      <c r="W82" s="23" t="s">
        <v>17</v>
      </c>
      <c r="X82" s="24">
        <v>512</v>
      </c>
      <c r="Y82" s="25">
        <f>AVERAGE($G49,$H49,$I49,$J49)</f>
        <v>423.18799999999999</v>
      </c>
      <c r="Z82" s="24">
        <f>AVERAGE($Q74:$T74)</f>
        <v>138890620632.75</v>
      </c>
      <c r="AA82" s="24">
        <f>AVERAGE($Q75:$T75)</f>
        <v>312211099242.5</v>
      </c>
      <c r="AK82" s="12"/>
      <c r="AL82" s="12"/>
      <c r="AM82" s="12"/>
      <c r="AN82" s="12"/>
      <c r="AO82" s="12"/>
    </row>
    <row r="83" spans="23:41" x14ac:dyDescent="0.2">
      <c r="AK83" s="32" t="s">
        <v>0</v>
      </c>
      <c r="AL83" s="33" t="s">
        <v>59</v>
      </c>
      <c r="AM83" s="33" t="s">
        <v>63</v>
      </c>
      <c r="AN83" s="33" t="s">
        <v>62</v>
      </c>
      <c r="AO83" s="34" t="s">
        <v>61</v>
      </c>
    </row>
    <row r="84" spans="23:41" x14ac:dyDescent="0.2">
      <c r="AK84" s="19" t="s">
        <v>6</v>
      </c>
      <c r="AL84" s="29">
        <f t="shared" ref="AL84:AL90" si="23">Y38*100</f>
        <v>55.643044619422568</v>
      </c>
      <c r="AM84">
        <f>AA38</f>
        <v>4075471698.1132078</v>
      </c>
      <c r="AN84">
        <f>(2*Z38^3)/AJ46</f>
        <v>2267716535.4330707</v>
      </c>
      <c r="AO84" s="29">
        <f t="shared" ref="AO84:AO90" si="24">Y38/8*100</f>
        <v>6.955380577427821</v>
      </c>
    </row>
    <row r="85" spans="23:41" x14ac:dyDescent="0.2">
      <c r="AK85" s="20" t="s">
        <v>7</v>
      </c>
      <c r="AL85" s="29">
        <f t="shared" si="23"/>
        <v>86.217525319242625</v>
      </c>
      <c r="AM85">
        <f t="shared" ref="AM85:AM90" si="25">AA39</f>
        <v>4085801838.6108274</v>
      </c>
      <c r="AN85">
        <f t="shared" ref="AN85:AN90" si="26">(2*Z39^3)/AJ47</f>
        <v>3522677234.6983709</v>
      </c>
      <c r="AO85" s="29">
        <f t="shared" si="24"/>
        <v>10.777190664905328</v>
      </c>
    </row>
    <row r="86" spans="23:41" x14ac:dyDescent="0.2">
      <c r="AK86" s="19" t="s">
        <v>8</v>
      </c>
      <c r="AL86" s="29">
        <f t="shared" si="23"/>
        <v>117.36183524504693</v>
      </c>
      <c r="AM86">
        <f t="shared" si="25"/>
        <v>3250703391.0854435</v>
      </c>
      <c r="AN86">
        <f t="shared" si="26"/>
        <v>3815085158.1508517</v>
      </c>
      <c r="AO86" s="29">
        <f t="shared" si="24"/>
        <v>14.670229405630867</v>
      </c>
    </row>
    <row r="87" spans="23:41" x14ac:dyDescent="0.2">
      <c r="AK87" s="20" t="s">
        <v>9</v>
      </c>
      <c r="AL87" s="29">
        <f t="shared" si="23"/>
        <v>106.32314822087817</v>
      </c>
      <c r="AM87">
        <f t="shared" si="25"/>
        <v>3446808510.638298</v>
      </c>
      <c r="AN87">
        <f t="shared" si="26"/>
        <v>3664755321.6558008</v>
      </c>
      <c r="AO87" s="29">
        <f t="shared" si="24"/>
        <v>13.290393527609771</v>
      </c>
    </row>
    <row r="88" spans="23:41" x14ac:dyDescent="0.2">
      <c r="AK88" s="19" t="s">
        <v>10</v>
      </c>
      <c r="AL88" s="29">
        <f t="shared" si="23"/>
        <v>96.557000765110928</v>
      </c>
      <c r="AM88">
        <f t="shared" si="25"/>
        <v>3374960380.3486538</v>
      </c>
      <c r="AN88">
        <f t="shared" si="26"/>
        <v>3258760520.2754397</v>
      </c>
      <c r="AO88" s="29">
        <f t="shared" si="24"/>
        <v>12.069625095638866</v>
      </c>
    </row>
    <row r="89" spans="23:41" x14ac:dyDescent="0.2">
      <c r="AK89" s="20" t="s">
        <v>11</v>
      </c>
      <c r="AL89" s="29">
        <f t="shared" si="23"/>
        <v>108.68324607329845</v>
      </c>
      <c r="AM89">
        <f t="shared" si="25"/>
        <v>3386757231.977262</v>
      </c>
      <c r="AN89">
        <f t="shared" si="26"/>
        <v>3680837696.3350787</v>
      </c>
      <c r="AO89" s="29">
        <f t="shared" si="24"/>
        <v>13.585405759162306</v>
      </c>
    </row>
    <row r="90" spans="23:41" x14ac:dyDescent="0.2">
      <c r="AK90" s="19" t="s">
        <v>12</v>
      </c>
      <c r="AL90" s="29">
        <f t="shared" si="23"/>
        <v>112.90071749195916</v>
      </c>
      <c r="AM90">
        <f t="shared" si="25"/>
        <v>3381022446.2323513</v>
      </c>
      <c r="AN90">
        <f t="shared" si="26"/>
        <v>3817198600.3605132</v>
      </c>
      <c r="AO90" s="29">
        <f t="shared" si="24"/>
        <v>14.112589686494895</v>
      </c>
    </row>
  </sheetData>
  <mergeCells count="55">
    <mergeCell ref="AK62:AO63"/>
    <mergeCell ref="AK81:AO82"/>
    <mergeCell ref="N45:N46"/>
    <mergeCell ref="N19:N20"/>
    <mergeCell ref="N25:N26"/>
    <mergeCell ref="N27:N28"/>
    <mergeCell ref="N29:N30"/>
    <mergeCell ref="N31:N32"/>
    <mergeCell ref="N33:N34"/>
    <mergeCell ref="N70:N75"/>
    <mergeCell ref="O58:O59"/>
    <mergeCell ref="O60:O61"/>
    <mergeCell ref="O62:O63"/>
    <mergeCell ref="O64:O65"/>
    <mergeCell ref="N58:N63"/>
    <mergeCell ref="O66:O67"/>
    <mergeCell ref="O68:O69"/>
    <mergeCell ref="O70:O71"/>
    <mergeCell ref="O72:O73"/>
    <mergeCell ref="O74:O75"/>
    <mergeCell ref="W49:AA50"/>
    <mergeCell ref="N49:U50"/>
    <mergeCell ref="E64:J65"/>
    <mergeCell ref="E52:J53"/>
    <mergeCell ref="N64:N69"/>
    <mergeCell ref="N52:N57"/>
    <mergeCell ref="O52:O53"/>
    <mergeCell ref="O54:O55"/>
    <mergeCell ref="O56:O57"/>
    <mergeCell ref="E47:E49"/>
    <mergeCell ref="E4:J5"/>
    <mergeCell ref="N4:T5"/>
    <mergeCell ref="N22:T23"/>
    <mergeCell ref="W4:AA5"/>
    <mergeCell ref="W22:AA23"/>
    <mergeCell ref="N7:N8"/>
    <mergeCell ref="N9:N10"/>
    <mergeCell ref="N11:N12"/>
    <mergeCell ref="N13:N14"/>
    <mergeCell ref="N15:N16"/>
    <mergeCell ref="N17:N18"/>
    <mergeCell ref="AE21:AJ22"/>
    <mergeCell ref="AL21:AR22"/>
    <mergeCell ref="AE43:AJ44"/>
    <mergeCell ref="AL43:AR44"/>
    <mergeCell ref="E19:J20"/>
    <mergeCell ref="E35:K36"/>
    <mergeCell ref="N35:N36"/>
    <mergeCell ref="N37:N38"/>
    <mergeCell ref="N39:N40"/>
    <mergeCell ref="N41:N42"/>
    <mergeCell ref="N43:N44"/>
    <mergeCell ref="E38:E40"/>
    <mergeCell ref="E41:E43"/>
    <mergeCell ref="E44:E46"/>
  </mergeCells>
  <phoneticPr fontId="2" type="noConversion"/>
  <pageMargins left="0.7" right="0.7" top="0.75" bottom="0.75" header="0.3" footer="0.3"/>
  <pageSetup paperSize="9" orientation="portrait" horizontalDpi="0" verticalDpi="0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Carvalho Correia</dc:creator>
  <cp:lastModifiedBy>João Pedro Carvalho Correia</cp:lastModifiedBy>
  <dcterms:created xsi:type="dcterms:W3CDTF">2024-03-16T14:36:43Z</dcterms:created>
  <dcterms:modified xsi:type="dcterms:W3CDTF">2024-03-17T21:58:37Z</dcterms:modified>
</cp:coreProperties>
</file>