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Excel\"/>
    </mc:Choice>
  </mc:AlternateContent>
  <xr:revisionPtr revIDLastSave="0" documentId="13_ncr:1_{578B26C8-A06B-4C87-B108-B1E6C5D775C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Estados Regioes" sheetId="56" r:id="rId1"/>
    <sheet name="Exercicos - Avançado Parte 1" sheetId="55" r:id="rId2"/>
    <sheet name="Exercicios - Avançado Parte 2 " sheetId="54" r:id="rId3"/>
    <sheet name="Exercicios - Avançado Parte 3" sheetId="57" r:id="rId4"/>
    <sheet name="Exercicios - Avançado Parte 4" sheetId="58" r:id="rId5"/>
    <sheet name="Exercicios - Avançado Parte 5" sheetId="59" r:id="rId6"/>
  </sheets>
  <calcPr calcId="18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3" i="54" l="1"/>
  <c r="H104" i="54"/>
  <c r="H105" i="54"/>
  <c r="H106" i="54"/>
  <c r="H107" i="54"/>
  <c r="H108" i="54"/>
  <c r="H109" i="54"/>
  <c r="H110" i="54"/>
  <c r="H111" i="54"/>
  <c r="H112" i="54"/>
  <c r="H113" i="54"/>
  <c r="H114" i="54"/>
  <c r="H115" i="54"/>
  <c r="H116" i="54"/>
  <c r="H117" i="54"/>
  <c r="H118" i="54"/>
  <c r="H119" i="54"/>
  <c r="H120" i="54"/>
  <c r="H121" i="54"/>
  <c r="H102" i="54"/>
  <c r="H72" i="54"/>
  <c r="H73" i="54"/>
  <c r="H74" i="54"/>
  <c r="H75" i="54"/>
  <c r="H71" i="54"/>
  <c r="H41" i="54"/>
  <c r="H42" i="54"/>
  <c r="H43" i="54"/>
  <c r="H44" i="54"/>
  <c r="H45" i="54"/>
  <c r="H46" i="54"/>
  <c r="H47" i="54"/>
  <c r="H48" i="54"/>
  <c r="H49" i="54"/>
  <c r="H50" i="54"/>
  <c r="H51" i="54"/>
  <c r="H52" i="54"/>
  <c r="H53" i="54"/>
  <c r="H54" i="54"/>
  <c r="H55" i="54"/>
  <c r="H56" i="54"/>
  <c r="H57" i="54"/>
  <c r="H58" i="54"/>
  <c r="H59" i="54"/>
  <c r="H60" i="54"/>
  <c r="H61" i="54"/>
  <c r="H62" i="54"/>
  <c r="H40" i="54"/>
  <c r="E31" i="54"/>
  <c r="D31" i="54"/>
  <c r="E26" i="54"/>
  <c r="D26" i="54"/>
  <c r="E21" i="54"/>
  <c r="D21" i="54"/>
  <c r="E14" i="54"/>
  <c r="I9" i="55"/>
  <c r="E9" i="54"/>
  <c r="E8" i="54"/>
  <c r="E7" i="54"/>
  <c r="I48" i="55"/>
  <c r="I43" i="55"/>
  <c r="I45" i="55"/>
  <c r="I40" i="55"/>
  <c r="I44" i="55"/>
  <c r="I30" i="55"/>
  <c r="I41" i="55"/>
  <c r="I36" i="55"/>
  <c r="I27" i="55"/>
  <c r="I16" i="55"/>
  <c r="I29" i="55"/>
  <c r="I28" i="55"/>
  <c r="I14" i="55"/>
  <c r="I23" i="55"/>
  <c r="I42" i="55"/>
  <c r="I37" i="55"/>
  <c r="I13" i="55"/>
  <c r="I39" i="55"/>
  <c r="I24" i="55"/>
  <c r="I25" i="55"/>
  <c r="I11" i="55"/>
  <c r="I12" i="55"/>
  <c r="I46" i="55"/>
  <c r="I19" i="55"/>
  <c r="I15" i="55"/>
  <c r="I52" i="55"/>
  <c r="I34" i="55"/>
  <c r="I35" i="55"/>
  <c r="I50" i="55"/>
  <c r="I32" i="55"/>
  <c r="I33" i="55"/>
  <c r="I47" i="55"/>
  <c r="I18" i="55"/>
  <c r="I38" i="55"/>
  <c r="I22" i="55"/>
  <c r="I49" i="55"/>
  <c r="I10" i="55"/>
  <c r="I17" i="55"/>
  <c r="I26" i="55"/>
  <c r="I31" i="55"/>
  <c r="I21" i="55"/>
  <c r="I20" i="55"/>
  <c r="I51" i="55"/>
  <c r="E12" i="54" l="1"/>
  <c r="E13" i="54"/>
  <c r="E10" i="54"/>
  <c r="E11" i="54"/>
</calcChain>
</file>

<file path=xl/sharedStrings.xml><?xml version="1.0" encoding="utf-8"?>
<sst xmlns="http://schemas.openxmlformats.org/spreadsheetml/2006/main" count="430" uniqueCount="175">
  <si>
    <t>1.</t>
  </si>
  <si>
    <t>Complete a Tabela abaixo para cada Aluno</t>
  </si>
  <si>
    <t>Complete a Tabela abaixo conforme cada pergunta:</t>
  </si>
  <si>
    <t>2.</t>
  </si>
  <si>
    <t>3.</t>
  </si>
  <si>
    <t>Procure em nossa Tabela os dados solicitados abaixo:</t>
  </si>
  <si>
    <t>Descrição da Pergunta</t>
  </si>
  <si>
    <t>Resposta</t>
  </si>
  <si>
    <t>senha123</t>
  </si>
  <si>
    <t>Codigo</t>
  </si>
  <si>
    <t>Cidade</t>
  </si>
  <si>
    <t>SÃO PAULO</t>
  </si>
  <si>
    <t>LOJAS RAIMUNDO NONATO</t>
  </si>
  <si>
    <t>ADEGA FLORES DO MEL</t>
  </si>
  <si>
    <t>MERCADO DIA A DIA</t>
  </si>
  <si>
    <t>AÇOUGUE CAMPEAO</t>
  </si>
  <si>
    <t>PERFUMARIA FLORES</t>
  </si>
  <si>
    <t>FARMACIA ROSENDO</t>
  </si>
  <si>
    <t>BICICLETARIA ROGRIGUES</t>
  </si>
  <si>
    <t>LANCHONETE AGUIAR</t>
  </si>
  <si>
    <t>RESTAURANTE DA FLORINDA</t>
  </si>
  <si>
    <t>JOSELINA COSTURAS</t>
  </si>
  <si>
    <t>ALFAIATARIA ABRAU</t>
  </si>
  <si>
    <t>PANIFICADORA PORTUGUESA</t>
  </si>
  <si>
    <t>BAR DO ROQUE</t>
  </si>
  <si>
    <t>STUDIO DE MODAS</t>
  </si>
  <si>
    <t>ADEGA PILEQUINHO</t>
  </si>
  <si>
    <t>ARMAZEM DO SOARES</t>
  </si>
  <si>
    <t>SALAO DE BELEZA TATI</t>
  </si>
  <si>
    <t>SORTEVERIA JUDE MEL</t>
  </si>
  <si>
    <t>Região</t>
  </si>
  <si>
    <t>RIO DE JANEIRO</t>
  </si>
  <si>
    <t>BAHIA</t>
  </si>
  <si>
    <t>RIO GRANDE SUL</t>
  </si>
  <si>
    <t>MINAS GERAIS</t>
  </si>
  <si>
    <t>SANTA CATARINA</t>
  </si>
  <si>
    <t>Receita</t>
  </si>
  <si>
    <t>LOJAS ABRIALAS</t>
  </si>
  <si>
    <t>MERCADO HORIZONTE</t>
  </si>
  <si>
    <t>NORTE</t>
  </si>
  <si>
    <t>NORDESTE</t>
  </si>
  <si>
    <t>CENTRO-OESTE</t>
  </si>
  <si>
    <t>SUDESTE</t>
  </si>
  <si>
    <t>SUL</t>
  </si>
  <si>
    <t>ESPIRITO SANTO</t>
  </si>
  <si>
    <t xml:space="preserve">ACRE </t>
  </si>
  <si>
    <t>AMAPÁ</t>
  </si>
  <si>
    <t>AMAZONAS</t>
  </si>
  <si>
    <t>PARÁ</t>
  </si>
  <si>
    <t>RONDÔNIA</t>
  </si>
  <si>
    <t>RORAIMA</t>
  </si>
  <si>
    <t>TOCANTINS</t>
  </si>
  <si>
    <t xml:space="preserve">PARANÁ </t>
  </si>
  <si>
    <t xml:space="preserve">GOIÁS </t>
  </si>
  <si>
    <t>MATO GROSSO</t>
  </si>
  <si>
    <t>MATO GROSSO SUL</t>
  </si>
  <si>
    <t>DISTRITO FEDERAL</t>
  </si>
  <si>
    <t>ALAGOAS</t>
  </si>
  <si>
    <t>CEARÁ</t>
  </si>
  <si>
    <t>MARANHÃO</t>
  </si>
  <si>
    <t>PARAÍBA</t>
  </si>
  <si>
    <t>PERNANBUCO</t>
  </si>
  <si>
    <t>PIAUÍ</t>
  </si>
  <si>
    <t>RIO GRANDE DO NORTE</t>
  </si>
  <si>
    <t>SERGIPE</t>
  </si>
  <si>
    <t>Estado</t>
  </si>
  <si>
    <r>
      <t xml:space="preserve">a) Preencha a coluna de </t>
    </r>
    <r>
      <rPr>
        <b/>
        <sz val="11"/>
        <color theme="1"/>
        <rFont val="Calibri Light"/>
        <family val="2"/>
        <scheme val="major"/>
      </rPr>
      <t xml:space="preserve">Região </t>
    </r>
    <r>
      <rPr>
        <sz val="11"/>
        <color theme="1"/>
        <rFont val="Calibri Light"/>
        <family val="2"/>
        <scheme val="major"/>
      </rPr>
      <t>com a base de dados de Estados e Região de cada Loja;</t>
    </r>
  </si>
  <si>
    <t>Estabelecimento</t>
  </si>
  <si>
    <t>Tipo de Estabelecimento</t>
  </si>
  <si>
    <t>ROUPAS E VESTUÁRIOS</t>
  </si>
  <si>
    <t>ELETRO ELETRONICOS</t>
  </si>
  <si>
    <t>ADEGA</t>
  </si>
  <si>
    <t>MERCADO</t>
  </si>
  <si>
    <t>FARMACIA</t>
  </si>
  <si>
    <t>ALFAIATARIA</t>
  </si>
  <si>
    <t>PANIFICADORA</t>
  </si>
  <si>
    <t>AÇOUGUE</t>
  </si>
  <si>
    <t>PERFURARIA</t>
  </si>
  <si>
    <t>BICICLETARIA</t>
  </si>
  <si>
    <t>LANCHONETE</t>
  </si>
  <si>
    <t>RESTAURANTE</t>
  </si>
  <si>
    <t>SERVIÇOS DE COSTURAS</t>
  </si>
  <si>
    <t>BARES</t>
  </si>
  <si>
    <t>MODA</t>
  </si>
  <si>
    <t>BELEZA</t>
  </si>
  <si>
    <t>SORVETERIA</t>
  </si>
  <si>
    <t>CHOPERIA FELIX</t>
  </si>
  <si>
    <t>SALAO ROSILDA</t>
  </si>
  <si>
    <t>FARMACIA 24H</t>
  </si>
  <si>
    <t>DELICIAS DA BEL</t>
  </si>
  <si>
    <t>MERCADO ISES</t>
  </si>
  <si>
    <t>SALMON GRILL</t>
  </si>
  <si>
    <t>MERCADO LIMA</t>
  </si>
  <si>
    <t>ADEGA GILMAR</t>
  </si>
  <si>
    <t>FLORICULTURA JOANA</t>
  </si>
  <si>
    <t>FLORICULTURA</t>
  </si>
  <si>
    <t>MERCADO OSMAR</t>
  </si>
  <si>
    <t>FAMARCIA GOMES DA COSTA</t>
  </si>
  <si>
    <t>MILAS LANCHES</t>
  </si>
  <si>
    <t>MERCADO MACACHEIRA</t>
  </si>
  <si>
    <t>MELONS BEER</t>
  </si>
  <si>
    <t>MELICA DRINKS</t>
  </si>
  <si>
    <t>MENDES EMBELEZE</t>
  </si>
  <si>
    <t>SALAO SOFIA HAIR</t>
  </si>
  <si>
    <t>STREET HAIR</t>
  </si>
  <si>
    <t>BARBERARIA HOLD</t>
  </si>
  <si>
    <t>MERCADO LUIS</t>
  </si>
  <si>
    <t>PAES E DOCES LUIZE</t>
  </si>
  <si>
    <t>PAES E FRIOS GI</t>
  </si>
  <si>
    <t>CALÇADOS</t>
  </si>
  <si>
    <t>STALEY BOOTS</t>
  </si>
  <si>
    <t>JOAQUIM PEÇAS E PESCAS</t>
  </si>
  <si>
    <t>PESQUEIRO</t>
  </si>
  <si>
    <t>b) Classifique a Tabela pelos seguinte critérios: Tipo de Estabelecimento, Receita e por ultimo Estabelecimento;</t>
  </si>
  <si>
    <t>Qual é a Receita Total do Estado de São Paulo?</t>
  </si>
  <si>
    <t>Qual é a Receita Total do Estado de Minas Gerais do tipo de Estabelecimento de Mercado?</t>
  </si>
  <si>
    <t>Quantos Mercados existem na Região Sudeste?</t>
  </si>
  <si>
    <t>Qual é a Receita Total do Estado de NORDESTE?</t>
  </si>
  <si>
    <t>Qual é a Receita Total da Região SULDESTE do tipo de Estabelecimento de Bares e Restaurantes?</t>
  </si>
  <si>
    <t>a) Busque o Nome do Estabelecimento que teve a Maior Receita abaixo:</t>
  </si>
  <si>
    <t>Nome do Estabelecimento</t>
  </si>
  <si>
    <t>a) Busque o Nome do Estabelecimento que teve a Menor Receita abaixo:</t>
  </si>
  <si>
    <t>c) Busque o Nome do Estabelecimento que teve a 5ª Maior Receita abaixo:</t>
  </si>
  <si>
    <t>4.</t>
  </si>
  <si>
    <t>Qual é a Receita Total da Região NORTE do tipo de Estabelecimento de Mercado?</t>
  </si>
  <si>
    <t>Qual é a Receita Total do Estado de Bahia do tipo de Estabelecimento BELEZA?</t>
  </si>
  <si>
    <t>Quantos Estabelecimentos existem na Região Centro-Oeste?</t>
  </si>
  <si>
    <t>Total de Receita por Estado</t>
  </si>
  <si>
    <t>Preencha toda a tabela abaixo conforme sua coluna vazia:</t>
  </si>
  <si>
    <t>a) Preencha toda a tabela abaixo conforme sua coluna vazia;</t>
  </si>
  <si>
    <t>b) Crie o Grafico de Colunas para Representação de Receitas por Estados.</t>
  </si>
  <si>
    <t>5.</t>
  </si>
  <si>
    <t>Total de Receita por Região</t>
  </si>
  <si>
    <t>6.</t>
  </si>
  <si>
    <t>b) Crie o Grafico de Pizza para Representação de Receitas por Região.</t>
  </si>
  <si>
    <t>b) Crie o Grafico de Colunas para Representação de Receitas por Tipo de Estabelecimentos.</t>
  </si>
  <si>
    <t>Base de Dados - Tabela de Estados - Apenas para Consulta</t>
  </si>
  <si>
    <t>Lista de Exercicios - Excel Avançado - Parte 1.</t>
  </si>
  <si>
    <t>Lista de Exercicios - Excel Avançado - Parte 2.</t>
  </si>
  <si>
    <t>7.</t>
  </si>
  <si>
    <t>Lista de Exercicios - Excel Avançado - Parte 3.</t>
  </si>
  <si>
    <t>8.</t>
  </si>
  <si>
    <t>Crie uma Tabela Dinamica e Gráfico Dinamico abaixo demonstrando Receita Total de cada Estado.</t>
  </si>
  <si>
    <t>Crie uma Tabela Dinamica e Gráfico Dinamico abaixo demonstrando Quantidade de Estabelecimentos por Região.</t>
  </si>
  <si>
    <t xml:space="preserve">Crie uma Tabela Dinamica conforme abaixo: </t>
  </si>
  <si>
    <t>b) Liste cada estabelecimento que compoe o Tipo de Estabelecimento com a representação de receita de cada um deles.</t>
  </si>
  <si>
    <t>c) Formate a coluna Soma de Receita para Valores Contabil;</t>
  </si>
  <si>
    <t>a) Demonstre Receita Total de cada Tipo de Estabelecimento;</t>
  </si>
  <si>
    <t>Lista de Exercicios - Excel Avançado - Parte 5.</t>
  </si>
  <si>
    <t>9.</t>
  </si>
  <si>
    <t>senha 123</t>
  </si>
  <si>
    <t>Lista de Exercicios - Excel Avançado - Parte 4.</t>
  </si>
  <si>
    <t>Coluna1</t>
  </si>
  <si>
    <t>ÍNDICE(Tabela_Estados[#Dados];CORRESP([@Cidade];Tabela_Estados[Estado];0);3)</t>
  </si>
  <si>
    <t>SOMASE(Tabela[Cidade];"SÃO PAULO";Tabela[Receita])</t>
  </si>
  <si>
    <t>SOMASES(Tabela[Receita];Tabela[Cidade];"BAHIA";Tabela[Tipo de Estabelecimento];"BELEZA")</t>
  </si>
  <si>
    <t>SOMASES(Tabela[Receita];Tabela[Cidade];"MINAS GERAIS";Tabela[Tipo de Estabelecimento];"MERCADO")</t>
  </si>
  <si>
    <t>SOMASES(Tabela[Receita];Tabela[Região];"norte";Tabela[Tipo de Estabelecimento];"mercado")</t>
  </si>
  <si>
    <t>CONT.SES(Tabela[Região];"sudeste";Tabela[Tipo de Estabelecimento];"MERCADO")</t>
  </si>
  <si>
    <t>SOMASE(Tabela[Região];"NORDESTE";Tabela[Receita])</t>
  </si>
  <si>
    <t>SOMASES(Tabela[Receita];Tabela[Região];"Sudeste";Tabela[Tipo de Estabelecimento];"Bares")+SOMASES(Tabela[Receita];Tabela[Região];"Sudeste";Tabela[Tipo de Estabelecimento];"Restaurante")+SOMASES(Tabela[Receita];Tabela[Região];"Sudeste";Tabela[Tipo de Estabelecimento];"Bares e Restaurante")</t>
  </si>
  <si>
    <t>CONT.SE('Exercicos - Avançado Parte 1'!I:I;"Centro-Oeste")</t>
  </si>
  <si>
    <t>ÍNDICE(Tabela[#Dados];CORRESP(MAIOR(Tabela[Receita];1);Tabela[Receita];0);5)</t>
  </si>
  <si>
    <t>ÍNDICE(Tabela[#Dados];CORRESP(MAIOR(Tabela[Receita];1);Tabela[Receita];0);2)</t>
  </si>
  <si>
    <t>ÍNDICE(Tabela[#Dados];CORRESP(MENOR(Tabela[Receita];1);Tabela[Receita];0);5)</t>
  </si>
  <si>
    <t>ÍNDICE(Tabela[#Dados];CORRESP(MAIOR(Tabela[Receita];5);Tabela[Receita];0);5)</t>
  </si>
  <si>
    <t>ÍNDICE(Tabela[#Dados];CORRESP(MAIOR(Tabela[Receita];5);Tabela[Receita];0);2)</t>
  </si>
  <si>
    <t>ÍNDICE(Tabela[#Dados];CORRESP(MENOR(Tabela[Receita];1);Tabela[Receita];0);2)</t>
  </si>
  <si>
    <t>SOMASE(Tabela[Cidade];G40;Tabela[Receita])</t>
  </si>
  <si>
    <t>Selecionar G40:H62, menu&gt;inserir&gt;gráfico&gt;trocar o título do gráfico</t>
  </si>
  <si>
    <t>SOMASE(Tabela[Região];G71;Tabela[Receita])</t>
  </si>
  <si>
    <t>Rótulos de Linha</t>
  </si>
  <si>
    <t>Total Geral</t>
  </si>
  <si>
    <t>Contagem de Estabelecimento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</si>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</sst>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rgb="FFFFF2CC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6"/>
      <color rgb="FF02102B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rgb="FFFFF2CC"/>
      <name val="Calibri Light"/>
      <family val="2"/>
      <scheme val="major"/>
    </font>
    <font>
      <sz val="11"/>
      <color rgb="FF222222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2102B"/>
        <bgColor indexed="64"/>
      </patternFill>
    </fill>
    <fill>
      <patternFill patternType="solid">
        <fgColor rgb="FFA3AFC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2102B"/>
      </bottom>
      <diagonal/>
    </border>
    <border>
      <left style="medium">
        <color rgb="FF02102B"/>
      </left>
      <right style="thin">
        <color theme="0"/>
      </right>
      <top style="medium">
        <color rgb="FF02102B"/>
      </top>
      <bottom/>
      <diagonal/>
    </border>
    <border>
      <left style="thin">
        <color theme="0"/>
      </left>
      <right style="thin">
        <color theme="0"/>
      </right>
      <top style="medium">
        <color rgb="FF02102B"/>
      </top>
      <bottom/>
      <diagonal/>
    </border>
    <border>
      <left style="thin">
        <color rgb="FF02102B"/>
      </left>
      <right style="thin">
        <color rgb="FF02102B"/>
      </right>
      <top style="thin">
        <color rgb="FF02102B"/>
      </top>
      <bottom style="thin">
        <color rgb="FF02102B"/>
      </bottom>
      <diagonal/>
    </border>
    <border>
      <left/>
      <right/>
      <top/>
      <bottom style="thin">
        <color indexed="64"/>
      </bottom>
      <diagonal/>
    </border>
    <border>
      <left style="thin">
        <color rgb="FF02102B"/>
      </left>
      <right style="thin">
        <color rgb="FF02102B"/>
      </right>
      <top style="thin">
        <color rgb="FF02102B"/>
      </top>
      <bottom/>
      <diagonal/>
    </border>
    <border>
      <left style="thin">
        <color theme="0"/>
      </left>
      <right style="thin">
        <color theme="0"/>
      </right>
      <top style="medium">
        <color rgb="FF02102B"/>
      </top>
      <bottom style="thin">
        <color theme="4" tint="0.39997558519241921"/>
      </bottom>
      <diagonal/>
    </border>
    <border>
      <left style="medium">
        <color rgb="FF02102B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3" fillId="3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5" xfId="0" applyFont="1" applyBorder="1"/>
    <xf numFmtId="0" fontId="7" fillId="2" borderId="1" xfId="0" applyFont="1" applyFill="1" applyBorder="1"/>
    <xf numFmtId="0" fontId="3" fillId="3" borderId="7" xfId="0" applyFont="1" applyFill="1" applyBorder="1" applyAlignment="1">
      <alignment horizontal="left" vertical="center" indent="1"/>
    </xf>
    <xf numFmtId="164" fontId="2" fillId="2" borderId="4" xfId="1" applyFont="1" applyFill="1" applyBorder="1" applyAlignment="1">
      <alignment horizontal="center" vertical="center"/>
    </xf>
    <xf numFmtId="0" fontId="8" fillId="0" borderId="0" xfId="0" applyFont="1"/>
    <xf numFmtId="0" fontId="2" fillId="0" borderId="5" xfId="0" applyFont="1" applyBorder="1"/>
    <xf numFmtId="0" fontId="3" fillId="3" borderId="8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left" vertical="center" indent="1"/>
    </xf>
    <xf numFmtId="164" fontId="2" fillId="2" borderId="6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 applyProtection="1">
      <alignment horizontal="left" vertical="center"/>
    </xf>
    <xf numFmtId="165" fontId="2" fillId="4" borderId="4" xfId="0" applyNumberFormat="1" applyFont="1" applyFill="1" applyBorder="1" applyAlignment="1">
      <alignment horizontal="left" vertical="center"/>
    </xf>
    <xf numFmtId="164" fontId="2" fillId="4" borderId="4" xfId="1" applyFont="1" applyFill="1" applyBorder="1" applyAlignment="1" applyProtection="1">
      <alignment horizontal="center" vertical="center"/>
    </xf>
    <xf numFmtId="0" fontId="6" fillId="0" borderId="0" xfId="0" applyFont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Border="1"/>
    <xf numFmtId="49" fontId="2" fillId="2" borderId="4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4" fontId="2" fillId="4" borderId="4" xfId="1" applyFont="1" applyFill="1" applyBorder="1" applyAlignment="1">
      <alignment horizontal="center" vertical="center"/>
    </xf>
    <xf numFmtId="0" fontId="2" fillId="0" borderId="0" xfId="0" applyFont="1" applyFill="1"/>
    <xf numFmtId="0" fontId="2" fillId="2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5" formatCode="0.0"/>
      <fill>
        <patternFill patternType="solid">
          <fgColor indexed="64"/>
          <bgColor rgb="FFA3AFC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border outline="0">
        <top style="thin">
          <color rgb="FF02102B"/>
        </top>
      </border>
    </dxf>
    <dxf>
      <border outline="0">
        <top style="medium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2CC"/>
        <name val="Calibri Light"/>
        <family val="2"/>
        <scheme val="major"/>
      </font>
      <fill>
        <patternFill patternType="solid">
          <fgColor indexed="64"/>
          <bgColor rgb="FF02102B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2102B"/>
        </left>
        <right style="thin">
          <color rgb="FF02102B"/>
        </right>
        <top style="thin">
          <color rgb="FF02102B"/>
        </top>
        <bottom style="thin">
          <color rgb="FF02102B"/>
        </bottom>
      </border>
    </dxf>
    <dxf>
      <border outline="0">
        <top style="thin">
          <color rgb="FF02102B"/>
        </top>
      </border>
    </dxf>
    <dxf>
      <border outline="0">
        <top style="medium">
          <color rgb="FF02102B"/>
        </top>
        <bottom style="thin">
          <color rgb="FF02102B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FFF2CC"/>
      <color rgb="FFA3AFC7"/>
      <color rgb="FFF7D5E2"/>
      <color rgb="FF021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'Exercicios - Avançado Parte 2 '!$G$40:$G$62</c:f>
              <c:strCache>
                <c:ptCount val="23"/>
                <c:pt idx="0">
                  <c:v>PARAÍBA</c:v>
                </c:pt>
                <c:pt idx="1">
                  <c:v>PARÁ</c:v>
                </c:pt>
                <c:pt idx="2">
                  <c:v>RIO GRANDE DO NORTE</c:v>
                </c:pt>
                <c:pt idx="3">
                  <c:v>RORAIMA</c:v>
                </c:pt>
                <c:pt idx="4">
                  <c:v>SÃO PAULO</c:v>
                </c:pt>
                <c:pt idx="5">
                  <c:v>ALAGOAS</c:v>
                </c:pt>
                <c:pt idx="6">
                  <c:v>AMAPÁ</c:v>
                </c:pt>
                <c:pt idx="7">
                  <c:v>ESPIRITO SANTO</c:v>
                </c:pt>
                <c:pt idx="8">
                  <c:v>RIO DE JANEIRO</c:v>
                </c:pt>
                <c:pt idx="9">
                  <c:v>MATO GROSSO SUL</c:v>
                </c:pt>
                <c:pt idx="10">
                  <c:v>MATO GROSSO</c:v>
                </c:pt>
                <c:pt idx="11">
                  <c:v>DISTRITO FEDERAL</c:v>
                </c:pt>
                <c:pt idx="12">
                  <c:v>BAHIA</c:v>
                </c:pt>
                <c:pt idx="13">
                  <c:v>RONDÔNIA</c:v>
                </c:pt>
                <c:pt idx="14">
                  <c:v>SANTA CATARINA</c:v>
                </c:pt>
                <c:pt idx="15">
                  <c:v>SERGIPE</c:v>
                </c:pt>
                <c:pt idx="16">
                  <c:v>CEARÁ</c:v>
                </c:pt>
                <c:pt idx="17">
                  <c:v>RIO GRANDE SUL</c:v>
                </c:pt>
                <c:pt idx="18">
                  <c:v>PERNANBUCO</c:v>
                </c:pt>
                <c:pt idx="19">
                  <c:v>AMAZONAS</c:v>
                </c:pt>
                <c:pt idx="20">
                  <c:v>MINAS GERAIS</c:v>
                </c:pt>
                <c:pt idx="21">
                  <c:v>ACRE </c:v>
                </c:pt>
                <c:pt idx="22">
                  <c:v>GOIÁS </c:v>
                </c:pt>
              </c:strCache>
            </c:strRef>
          </c:cat>
          <c:val>
            <c:numRef>
              <c:f>'Exercicios - Avançado Parte 2 '!$H$40:$H$62</c:f>
              <c:numCache>
                <c:formatCode>_-"R$"* #,##0.00_-;\-"R$"* #,##0.00_-;_-"R$"* "-"??_-;_-@_-</c:formatCode>
                <c:ptCount val="23"/>
                <c:pt idx="0">
                  <c:v>218705</c:v>
                </c:pt>
                <c:pt idx="1">
                  <c:v>53319</c:v>
                </c:pt>
                <c:pt idx="2">
                  <c:v>132508</c:v>
                </c:pt>
                <c:pt idx="3">
                  <c:v>106748</c:v>
                </c:pt>
                <c:pt idx="4">
                  <c:v>207691</c:v>
                </c:pt>
                <c:pt idx="5">
                  <c:v>194041</c:v>
                </c:pt>
                <c:pt idx="6">
                  <c:v>83733</c:v>
                </c:pt>
                <c:pt idx="7">
                  <c:v>239457</c:v>
                </c:pt>
                <c:pt idx="8">
                  <c:v>114955</c:v>
                </c:pt>
                <c:pt idx="9">
                  <c:v>46762</c:v>
                </c:pt>
                <c:pt idx="10">
                  <c:v>71510</c:v>
                </c:pt>
                <c:pt idx="11">
                  <c:v>143302</c:v>
                </c:pt>
                <c:pt idx="12">
                  <c:v>171867</c:v>
                </c:pt>
                <c:pt idx="13">
                  <c:v>102330</c:v>
                </c:pt>
                <c:pt idx="14">
                  <c:v>81455</c:v>
                </c:pt>
                <c:pt idx="15">
                  <c:v>131733</c:v>
                </c:pt>
                <c:pt idx="16">
                  <c:v>59235</c:v>
                </c:pt>
                <c:pt idx="17">
                  <c:v>75213</c:v>
                </c:pt>
                <c:pt idx="18">
                  <c:v>34459</c:v>
                </c:pt>
                <c:pt idx="19">
                  <c:v>54311</c:v>
                </c:pt>
                <c:pt idx="20">
                  <c:v>112591</c:v>
                </c:pt>
                <c:pt idx="21">
                  <c:v>34681</c:v>
                </c:pt>
                <c:pt idx="22">
                  <c:v>98572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2CC-9C8A-95DD6B08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352240"/>
        <c:axId val="1185349744"/>
      </c:barChart>
      <c:catAx>
        <c:axId val="11853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349744"/>
        <c:crosses val="autoZero"/>
        <c:auto val="1"/>
        <c:lblAlgn val="ctr"/>
        <c:lblOffset val="100"/>
        <c:noMultiLvlLbl val="0"/>
      </c:catAx>
      <c:valAx>
        <c:axId val="118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3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'Exercicios - Avançado Parte 2 '!$G$71:$G$75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'Exercicios - Avançado Parte 2 '!$H$71:$H$75</c:f>
              <c:numCache>
                <c:formatCode>_-"R$"* #,##0.00_-;\-"R$"* #,##0.00_-;_-"R$"* "-"??_-;_-@_-</c:formatCode>
                <c:ptCount val="5"/>
                <c:pt idx="0">
                  <c:v>435122</c:v>
                </c:pt>
                <c:pt idx="1">
                  <c:v>942548</c:v>
                </c:pt>
                <c:pt idx="2">
                  <c:v>360146</c:v>
                </c:pt>
                <c:pt idx="3">
                  <c:v>674694</c:v>
                </c:pt>
                <c:pt idx="4">
                  <c:v>156668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7-4720-8130-1A23CF5E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Tipo</a:t>
            </a:r>
            <a:r>
              <a:rPr lang="pt-BR" baseline="0"/>
              <a:t> de Estabelecimento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'Exercicios - Avançado Parte 2 '!$G$102:$G$121</c:f>
              <c:strCache>
                <c:ptCount val="20"/>
                <c:pt idx="0">
                  <c:v>ROUPAS E VESTUÁRIOS</c:v>
                </c:pt>
                <c:pt idx="1">
                  <c:v>ELETRO ELETRONICOS</c:v>
                </c:pt>
                <c:pt idx="2">
                  <c:v>ADEGA</c:v>
                </c:pt>
                <c:pt idx="3">
                  <c:v>MERCADO</c:v>
                </c:pt>
                <c:pt idx="4">
                  <c:v>AÇOUGUE</c:v>
                </c:pt>
                <c:pt idx="5">
                  <c:v>PERFURARIA</c:v>
                </c:pt>
                <c:pt idx="6">
                  <c:v>FARMACIA</c:v>
                </c:pt>
                <c:pt idx="7">
                  <c:v>BICICLETARIA</c:v>
                </c:pt>
                <c:pt idx="8">
                  <c:v>LANCHONETE</c:v>
                </c:pt>
                <c:pt idx="9">
                  <c:v>RESTAURANTE</c:v>
                </c:pt>
                <c:pt idx="10">
                  <c:v>SERVIÇOS DE COSTURAS</c:v>
                </c:pt>
                <c:pt idx="11">
                  <c:v>ALFAIATARIA</c:v>
                </c:pt>
                <c:pt idx="12">
                  <c:v>PANIFICADORA</c:v>
                </c:pt>
                <c:pt idx="13">
                  <c:v>BARES</c:v>
                </c:pt>
                <c:pt idx="14">
                  <c:v>MODA</c:v>
                </c:pt>
                <c:pt idx="15">
                  <c:v>BELEZA</c:v>
                </c:pt>
                <c:pt idx="16">
                  <c:v>SORVETERIA</c:v>
                </c:pt>
                <c:pt idx="17">
                  <c:v>FLORICULTURA</c:v>
                </c:pt>
                <c:pt idx="18">
                  <c:v>CALÇADOS</c:v>
                </c:pt>
                <c:pt idx="19">
                  <c:v>PESQUEIRO</c:v>
                </c:pt>
              </c:strCache>
            </c:strRef>
          </c:cat>
          <c:val>
            <c:numRef>
              <c:f>'Exercicios - Avançado Parte 2 '!$H$102:$H$121</c:f>
              <c:numCache>
                <c:formatCode>_-"R$"* #,##0.00_-;\-"R$"* #,##0.00_-;_-"R$"* "-"??_-;_-@_-</c:formatCode>
                <c:ptCount val="20"/>
                <c:pt idx="0">
                  <c:v>47476</c:v>
                </c:pt>
                <c:pt idx="1">
                  <c:v>53319</c:v>
                </c:pt>
                <c:pt idx="2">
                  <c:v>176992</c:v>
                </c:pt>
                <c:pt idx="3">
                  <c:v>479421</c:v>
                </c:pt>
                <c:pt idx="4">
                  <c:v>63076</c:v>
                </c:pt>
                <c:pt idx="5">
                  <c:v>59980</c:v>
                </c:pt>
                <c:pt idx="6">
                  <c:v>174168</c:v>
                </c:pt>
                <c:pt idx="7">
                  <c:v>10287</c:v>
                </c:pt>
                <c:pt idx="8">
                  <c:v>266715</c:v>
                </c:pt>
                <c:pt idx="9">
                  <c:v>104366</c:v>
                </c:pt>
                <c:pt idx="10">
                  <c:v>80148</c:v>
                </c:pt>
                <c:pt idx="11">
                  <c:v>53636</c:v>
                </c:pt>
                <c:pt idx="12">
                  <c:v>151399</c:v>
                </c:pt>
                <c:pt idx="13">
                  <c:v>227887</c:v>
                </c:pt>
                <c:pt idx="14">
                  <c:v>86977</c:v>
                </c:pt>
                <c:pt idx="15">
                  <c:v>298972</c:v>
                </c:pt>
                <c:pt idx="16">
                  <c:v>37018</c:v>
                </c:pt>
                <c:pt idx="17">
                  <c:v>75213</c:v>
                </c:pt>
                <c:pt idx="18">
                  <c:v>98572</c:v>
                </c:pt>
                <c:pt idx="19">
                  <c:v>23556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4532-96A0-256A6F03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193824"/>
        <c:axId val="354191744"/>
      </c:barChart>
      <c:catAx>
        <c:axId val="3541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91744"/>
        <c:crosses val="autoZero"/>
        <c:auto val="1"/>
        <c:lblAlgn val="ctr"/>
        <c:lblOffset val="100"/>
        <c:noMultiLvlLbl val="0"/>
      </c:catAx>
      <c:valAx>
        <c:axId val="354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3-4C2C-AD9D-8B19DCD40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3-4C2C-AD9D-8B19DCD40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3-4C2C-AD9D-8B19DCD40E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3-4C2C-AD9D-8B19DCD40E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3-4C2C-AD9D-8B19DCD40E5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CENTRO-OESTE</c:v>
              </c:pt>
              <c:pt idx="1">
                <c:v>NORDESTE</c:v>
              </c:pt>
              <c:pt idx="2">
                <c:v>NORTE</c:v>
              </c:pt>
              <c:pt idx="3">
                <c:v>SUDESTE</c:v>
              </c:pt>
              <c:pt idx="4">
                <c:v>SUL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16</c:v>
              </c:pt>
              <c:pt idx="2">
                <c:v>10</c:v>
              </c:pt>
              <c:pt idx="3">
                <c:v>10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ADE-4F85-90A5-FD231188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[Simulado-Excel-Avançado.xlsx]Exercicios - Avançado Parte 3!Tabela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'Exercicios - Avançado Parte 3'!$E$5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DA9-427E-906D-77502B8DC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A9-427E-906D-77502B8DC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DA9-427E-906D-77502B8DC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A9-427E-906D-77502B8DC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DA9-427E-906D-77502B8DCD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DA9-427E-906D-77502B8DCD7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DA9-427E-906D-77502B8DCD7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DA9-427E-906D-77502B8DCD7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DA9-427E-906D-77502B8DCD7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DA9-427E-906D-77502B8DC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'Exercicios - Avançado Parte 3'!$D$6:$D$11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'Exercicios - Avançado Parte 3'!$E$6:$E$11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27E-906D-77502B8DCD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[Simulado-Excel-Avançado.xlsx]Exercicios - Avançado Parte 4!Tabela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'Exercicios - Avançado Parte 4'!$E$5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'Exercicios - Avançado Parte 4'!$D$6:$D$29</c:f>
              <c:strCache>
                <c:ptCount val="23"/>
                <c:pt idx="0">
                  <c:v>ACRE 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ESPIRITO SANTO</c:v>
                </c:pt>
                <c:pt idx="8">
                  <c:v>GOIÁS </c:v>
                </c:pt>
                <c:pt idx="9">
                  <c:v>MATO GROSSO</c:v>
                </c:pt>
                <c:pt idx="10">
                  <c:v>MATO GROSSO SUL</c:v>
                </c:pt>
                <c:pt idx="11">
                  <c:v>MINAS GERAIS</c:v>
                </c:pt>
                <c:pt idx="12">
                  <c:v>PARÁ</c:v>
                </c:pt>
                <c:pt idx="13">
                  <c:v>PARAÍBA</c:v>
                </c:pt>
                <c:pt idx="14">
                  <c:v>PERNANBUCO</c:v>
                </c:pt>
                <c:pt idx="15">
                  <c:v>RIO DE JANEIRO</c:v>
                </c:pt>
                <c:pt idx="16">
                  <c:v>RIO GRANDE DO NORTE</c:v>
                </c:pt>
                <c:pt idx="17">
                  <c:v>RIO GRANDE SUL</c:v>
                </c:pt>
                <c:pt idx="18">
                  <c:v>RONDÔNIA</c:v>
                </c:pt>
                <c:pt idx="19">
                  <c:v>RORAIMA</c:v>
                </c:pt>
                <c:pt idx="20">
                  <c:v>SANTA CATARINA</c:v>
                </c:pt>
                <c:pt idx="21">
                  <c:v>SÃO PAULO</c:v>
                </c:pt>
                <c:pt idx="22">
                  <c:v>SERGIPE</c:v>
                </c:pt>
              </c:strCache>
            </c:strRef>
          </c:cat>
          <c:val>
            <c:numRef>
              <c:f>'Exercicios - Avançado Parte 4'!$E$6:$E$29</c:f>
              <c:numCache>
                <c:formatCode>_("R$"* #,##0.00_);_("R$"* \(#,##0.00\);_("R$"* "-"??_);_(@_)</c:formatCode>
                <c:ptCount val="23"/>
                <c:pt idx="0">
                  <c:v>34681</c:v>
                </c:pt>
                <c:pt idx="1">
                  <c:v>194041</c:v>
                </c:pt>
                <c:pt idx="2">
                  <c:v>83733</c:v>
                </c:pt>
                <c:pt idx="3">
                  <c:v>54311</c:v>
                </c:pt>
                <c:pt idx="4">
                  <c:v>171867</c:v>
                </c:pt>
                <c:pt idx="5">
                  <c:v>59235</c:v>
                </c:pt>
                <c:pt idx="6">
                  <c:v>143302</c:v>
                </c:pt>
                <c:pt idx="7">
                  <c:v>239457</c:v>
                </c:pt>
                <c:pt idx="8">
                  <c:v>98572</c:v>
                </c:pt>
                <c:pt idx="9">
                  <c:v>71510</c:v>
                </c:pt>
                <c:pt idx="10">
                  <c:v>46762</c:v>
                </c:pt>
                <c:pt idx="11">
                  <c:v>112591</c:v>
                </c:pt>
                <c:pt idx="12">
                  <c:v>53319</c:v>
                </c:pt>
                <c:pt idx="13">
                  <c:v>218705</c:v>
                </c:pt>
                <c:pt idx="14">
                  <c:v>34459</c:v>
                </c:pt>
                <c:pt idx="15">
                  <c:v>114955</c:v>
                </c:pt>
                <c:pt idx="16">
                  <c:v>132508</c:v>
                </c:pt>
                <c:pt idx="17">
                  <c:v>75213</c:v>
                </c:pt>
                <c:pt idx="18">
                  <c:v>102330</c:v>
                </c:pt>
                <c:pt idx="19">
                  <c:v>106748</c:v>
                </c:pt>
                <c:pt idx="20">
                  <c:v>81455</c:v>
                </c:pt>
                <c:pt idx="21">
                  <c:v>207691</c:v>
                </c:pt>
                <c:pt idx="22">
                  <c:v>131733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1B2-8AA6-FD47E5DC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4408208"/>
        <c:axId val="1104410288"/>
      </c:barChart>
      <c:catAx>
        <c:axId val="110440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410288"/>
        <c:crosses val="autoZero"/>
        <c:auto val="1"/>
        <c:lblAlgn val="ctr"/>
        <c:lblOffset val="100"/>
        <c:noMultiLvlLbl val="0"/>
      </c:catAx>
      <c:valAx>
        <c:axId val="11044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4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417195</xdr:colOff>
      <xdr:row>1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388620" cy="38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417195</xdr:colOff>
      <xdr:row>1</xdr:row>
      <xdr:rowOff>7620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388620" cy="388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1</xdr:col>
      <xdr:colOff>411480</xdr:colOff>
      <xdr:row>1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" y="15240"/>
          <a:ext cx="388620" cy="388620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38</xdr:row>
      <xdr:rowOff>0</xdr:rowOff>
    </xdr:from>
    <xdr:to>
      <xdr:col>5</xdr:col>
      <xdr:colOff>152400</xdr:colOff>
      <xdr:row>62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D873707-203B-41B2-ABE1-4E3E8D579ACF}"/>
            </a:ext>
          </a:extLst>
        </xdr:cNvPr>
        <xdr:cNvSpPr/>
      </xdr:nvSpPr>
      <xdr:spPr>
        <a:xfrm>
          <a:off x="563880" y="7071360"/>
          <a:ext cx="7261860" cy="4434840"/>
        </a:xfrm>
        <a:prstGeom prst="rect">
          <a:avLst/>
        </a:prstGeom>
        <a:solidFill>
          <a:srgbClr val="A3AFC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381000</xdr:colOff>
      <xdr:row>69</xdr:row>
      <xdr:rowOff>0</xdr:rowOff>
    </xdr:from>
    <xdr:to>
      <xdr:col>5</xdr:col>
      <xdr:colOff>152400</xdr:colOff>
      <xdr:row>93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53B77A1-64BF-4317-9119-28B292DBD8E2}"/>
            </a:ext>
          </a:extLst>
        </xdr:cNvPr>
        <xdr:cNvSpPr/>
      </xdr:nvSpPr>
      <xdr:spPr>
        <a:xfrm>
          <a:off x="563880" y="7071360"/>
          <a:ext cx="7261860" cy="4434840"/>
        </a:xfrm>
        <a:prstGeom prst="rect">
          <a:avLst/>
        </a:prstGeom>
        <a:solidFill>
          <a:srgbClr val="A3AFC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381000</xdr:colOff>
      <xdr:row>100</xdr:row>
      <xdr:rowOff>0</xdr:rowOff>
    </xdr:from>
    <xdr:to>
      <xdr:col>5</xdr:col>
      <xdr:colOff>152400</xdr:colOff>
      <xdr:row>124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85DC9CB-7C01-48C4-9A0F-AE22108C1589}"/>
            </a:ext>
          </a:extLst>
        </xdr:cNvPr>
        <xdr:cNvSpPr/>
      </xdr:nvSpPr>
      <xdr:spPr>
        <a:xfrm>
          <a:off x="563880" y="12824460"/>
          <a:ext cx="7261860" cy="4434840"/>
        </a:xfrm>
        <a:prstGeom prst="rect">
          <a:avLst/>
        </a:prstGeom>
        <a:solidFill>
          <a:srgbClr val="A3AFC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373380</xdr:colOff>
      <xdr:row>37</xdr:row>
      <xdr:rowOff>156210</xdr:rowOff>
    </xdr:from>
    <xdr:to>
      <xdr:col>5</xdr:col>
      <xdr:colOff>160020</xdr:colOff>
      <xdr:row>62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9CA69E-20F8-4263-881A-93F88DDA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358140</xdr:colOff>
      <xdr:row>68</xdr:row>
      <xdr:rowOff>163830</xdr:rowOff>
    </xdr:from>
    <xdr:to>
      <xdr:col>5</xdr:col>
      <xdr:colOff>129540</xdr:colOff>
      <xdr:row>93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A5D05D9-12D9-417D-9DA3-C60C67C8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365760</xdr:colOff>
      <xdr:row>99</xdr:row>
      <xdr:rowOff>179070</xdr:rowOff>
    </xdr:from>
    <xdr:to>
      <xdr:col>5</xdr:col>
      <xdr:colOff>144780</xdr:colOff>
      <xdr:row>123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4D552B-94A5-40F8-B0C4-29C3EC120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1</xdr:col>
      <xdr:colOff>411480</xdr:colOff>
      <xdr:row>1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14C40B-A79E-4600-BDFE-3168D57DD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5240"/>
          <a:ext cx="388620" cy="388620"/>
        </a:xfrm>
        <a:prstGeom prst="rect">
          <a:avLst/>
        </a:prstGeom>
      </xdr:spPr>
    </xdr:pic>
    <xdr:clientData/>
  </xdr:twoCellAnchor>
  <xdr:twoCellAnchor>
    <xdr:from>
      <xdr:col>4</xdr:col>
      <xdr:colOff>312420</xdr:colOff>
      <xdr:row>3</xdr:row>
      <xdr:rowOff>171450</xdr:rowOff>
    </xdr:from>
    <xdr:to>
      <xdr:col>7</xdr:col>
      <xdr:colOff>2293620</xdr:colOff>
      <xdr:row>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6020DA-3C8A-4F3A-B1B1-D899C0DF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4</xdr:row>
      <xdr:rowOff>118110</xdr:rowOff>
    </xdr:from>
    <xdr:to>
      <xdr:col>7</xdr:col>
      <xdr:colOff>1988820</xdr:colOff>
      <xdr:row>19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9E4112-0D4D-4363-8B26-F1A577390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1</xdr:col>
      <xdr:colOff>411480</xdr:colOff>
      <xdr:row>1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CCF123-16AA-46B8-99CB-A781FD710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5240"/>
          <a:ext cx="388620" cy="388620"/>
        </a:xfrm>
        <a:prstGeom prst="rect">
          <a:avLst/>
        </a:prstGeom>
      </xdr:spPr>
    </xdr:pic>
    <xdr:clientData/>
  </xdr:twoCellAnchor>
  <xdr:twoCellAnchor>
    <xdr:from>
      <xdr:col>5</xdr:col>
      <xdr:colOff>403860</xdr:colOff>
      <xdr:row>4</xdr:row>
      <xdr:rowOff>19050</xdr:rowOff>
    </xdr:from>
    <xdr:to>
      <xdr:col>9</xdr:col>
      <xdr:colOff>647700</xdr:colOff>
      <xdr:row>34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B2A3C4-8E53-49A5-AF76-1476A565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1</xdr:col>
      <xdr:colOff>411480</xdr:colOff>
      <xdr:row>1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A86C5C-5164-45EF-B25A-B1F7DAB22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5240"/>
          <a:ext cx="388620" cy="3886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Estevan Barbosa" refreshedDate="44540.722330555553" createdVersion="7" refreshedVersion="7" minRefreshableVersion="3" recordCount="44" xr:uid="{E2116B38-8E9F-4997-9B9D-FBC58622F541}">
  <cacheSource type="worksheet">
    <worksheetSource name="Tabela"/>
  </cacheSource>
  <cacheFields count="7">
    <cacheField name="Codigo" numFmtId="0">
      <sharedItems containsSemiMixedTypes="0" containsString="0" containsNumber="1" containsInteger="1" minValue="132" maxValue="990"/>
    </cacheField>
    <cacheField name="Estabelecimento" numFmtId="0">
      <sharedItems count="44">
        <s v="AÇOUGUE CAMPEAO"/>
        <s v="ADEGA GILMAR"/>
        <s v="ADEGA FLORES DO MEL"/>
        <s v="ADEGA PILEQUINHO"/>
        <s v="ALFAIATARIA ABRAU"/>
        <s v="CHOPERIA FELIX"/>
        <s v="MELICA DRINKS"/>
        <s v="MELONS BEER"/>
        <s v="BAR DO ROQUE"/>
        <s v="SALAO SOFIA HAIR"/>
        <s v="BARBERARIA HOLD"/>
        <s v="SALAO ROSILDA"/>
        <s v="MENDES EMBELEZE"/>
        <s v="SALAO DE BELEZA TATI"/>
        <s v="STREET HAIR"/>
        <s v="BICICLETARIA ROGRIGUES"/>
        <s v="STALEY BOOTS"/>
        <s v="LOJAS ABRIALAS"/>
        <s v="FAMARCIA GOMES DA COSTA"/>
        <s v="FARMACIA 24H"/>
        <s v="FARMACIA ROSENDO"/>
        <s v="FLORICULTURA JOANA"/>
        <s v="MILAS LANCHES"/>
        <s v="DELICIAS DA BEL"/>
        <s v="LANCHONETE AGUIAR"/>
        <s v="MERCADO OSMAR"/>
        <s v="MERCADO ISES"/>
        <s v="MERCADO LIMA"/>
        <s v="MERCADO MACACHEIRA"/>
        <s v="MERCADO DIA A DIA"/>
        <s v="MERCADO HORIZONTE"/>
        <s v="ARMAZEM DO SOARES"/>
        <s v="MERCADO LUIS"/>
        <s v="STUDIO DE MODAS"/>
        <s v="PAES E FRIOS GI"/>
        <s v="PANIFICADORA PORTUGUESA"/>
        <s v="PAES E DOCES LUIZE"/>
        <s v="PERFUMARIA FLORES"/>
        <s v="JOAQUIM PEÇAS E PESCAS"/>
        <s v="RESTAURANTE DA FLORINDA"/>
        <s v="SALMON GRILL"/>
        <s v="LOJAS RAIMUNDO NONATO"/>
        <s v="JOSELINA COSTURAS"/>
        <s v="SORTEVERIA JUDE MEL"/>
      </sharedItems>
    </cacheField>
    <cacheField name="Tipo de Estabelecimento" numFmtId="0">
      <sharedItems count="20">
        <s v="AÇOUGUE"/>
        <s v="ADEGA"/>
        <s v="ALFAIATARIA"/>
        <s v="BARES"/>
        <s v="BELEZA"/>
        <s v="BICICLETARIA"/>
        <s v="CALÇADOS"/>
        <s v="ELETRO ELETRONICOS"/>
        <s v="FARMACIA"/>
        <s v="FLORICULTURA"/>
        <s v="LANCHONETE"/>
        <s v="MERCADO"/>
        <s v="MODA"/>
        <s v="PANIFICADORA"/>
        <s v="PERFURARIA"/>
        <s v="PESQUEIRO"/>
        <s v="RESTAURANTE"/>
        <s v="ROUPAS E VESTUÁRIOS"/>
        <s v="SERVIÇOS DE COSTURAS"/>
        <s v="SORVETERIA"/>
      </sharedItems>
    </cacheField>
    <cacheField name="Cidade" numFmtId="49">
      <sharedItems count="23">
        <s v="ALAGOAS"/>
        <s v="RIO GRANDE DO NORTE"/>
        <s v="DISTRITO FEDERAL"/>
        <s v="AMAPÁ"/>
        <s v="RONDÔNIA"/>
        <s v="RIO DE JANEIRO"/>
        <s v="MATO GROSSO"/>
        <s v="ACRE "/>
        <s v="MINAS GERAIS"/>
        <s v="SANTA CATARINA"/>
        <s v="AMAZONAS"/>
        <s v="ESPIRITO SANTO"/>
        <s v="RORAIMA"/>
        <s v="GOIÁS "/>
        <s v="PARÁ"/>
        <s v="PERNANBUCO"/>
        <s v="SERGIPE"/>
        <s v="RIO GRANDE SUL"/>
        <s v="PARAÍBA"/>
        <s v="SÃO PAULO"/>
        <s v="CEARÁ"/>
        <s v="BAHIA"/>
        <s v="MATO GROSSO SUL"/>
      </sharedItems>
    </cacheField>
    <cacheField name="Receita" numFmtId="164">
      <sharedItems containsSemiMixedTypes="0" containsString="0" containsNumber="1" containsInteger="1" minValue="10287" maxValue="98572"/>
    </cacheField>
    <cacheField name="Região" numFmtId="165">
      <sharedItems count="5">
        <s v="NORDESTE"/>
        <s v="CENTRO-OESTE"/>
        <s v="NORTE"/>
        <s v="SUDESTE"/>
        <s v="SUL"/>
      </sharedItems>
    </cacheField>
    <cacheField name="Coluna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354"/>
    <x v="0"/>
    <x v="0"/>
    <x v="0"/>
    <n v="63076"/>
    <x v="0"/>
    <s v="ÍNDICE(Tabela_Estados[#Dados];CORRESP([@Cidade];Tabela_Estados[Estado];0);3)"/>
  </r>
  <r>
    <n v="806"/>
    <x v="1"/>
    <x v="1"/>
    <x v="0"/>
    <n v="35923"/>
    <x v="0"/>
    <m/>
  </r>
  <r>
    <n v="597"/>
    <x v="2"/>
    <x v="1"/>
    <x v="1"/>
    <n v="54426"/>
    <x v="0"/>
    <m/>
  </r>
  <r>
    <n v="608"/>
    <x v="3"/>
    <x v="1"/>
    <x v="2"/>
    <n v="86643"/>
    <x v="1"/>
    <m/>
  </r>
  <r>
    <n v="476"/>
    <x v="4"/>
    <x v="2"/>
    <x v="1"/>
    <n v="53636"/>
    <x v="0"/>
    <m/>
  </r>
  <r>
    <n v="423"/>
    <x v="5"/>
    <x v="3"/>
    <x v="3"/>
    <n v="23753"/>
    <x v="2"/>
    <m/>
  </r>
  <r>
    <n v="647"/>
    <x v="6"/>
    <x v="3"/>
    <x v="4"/>
    <n v="65312"/>
    <x v="2"/>
    <m/>
  </r>
  <r>
    <n v="397"/>
    <x v="7"/>
    <x v="3"/>
    <x v="5"/>
    <n v="67312"/>
    <x v="3"/>
    <m/>
  </r>
  <r>
    <n v="862"/>
    <x v="8"/>
    <x v="3"/>
    <x v="6"/>
    <n v="71510"/>
    <x v="1"/>
    <m/>
  </r>
  <r>
    <n v="759"/>
    <x v="9"/>
    <x v="4"/>
    <x v="7"/>
    <n v="34681"/>
    <x v="2"/>
    <m/>
  </r>
  <r>
    <n v="634"/>
    <x v="10"/>
    <x v="4"/>
    <x v="8"/>
    <n v="43566"/>
    <x v="3"/>
    <m/>
  </r>
  <r>
    <n v="917"/>
    <x v="11"/>
    <x v="4"/>
    <x v="9"/>
    <n v="45843"/>
    <x v="4"/>
    <m/>
  </r>
  <r>
    <n v="898"/>
    <x v="12"/>
    <x v="4"/>
    <x v="10"/>
    <n v="54311"/>
    <x v="2"/>
    <m/>
  </r>
  <r>
    <n v="774"/>
    <x v="13"/>
    <x v="4"/>
    <x v="2"/>
    <n v="56659"/>
    <x v="1"/>
    <m/>
  </r>
  <r>
    <n v="434"/>
    <x v="14"/>
    <x v="4"/>
    <x v="11"/>
    <n v="63912"/>
    <x v="3"/>
    <m/>
  </r>
  <r>
    <n v="548"/>
    <x v="15"/>
    <x v="5"/>
    <x v="12"/>
    <n v="10287"/>
    <x v="2"/>
    <m/>
  </r>
  <r>
    <n v="555"/>
    <x v="16"/>
    <x v="6"/>
    <x v="13"/>
    <n v="98572"/>
    <x v="1"/>
    <m/>
  </r>
  <r>
    <n v="875"/>
    <x v="17"/>
    <x v="7"/>
    <x v="14"/>
    <n v="53319"/>
    <x v="2"/>
    <m/>
  </r>
  <r>
    <n v="361"/>
    <x v="18"/>
    <x v="8"/>
    <x v="15"/>
    <n v="34459"/>
    <x v="0"/>
    <m/>
  </r>
  <r>
    <n v="412"/>
    <x v="19"/>
    <x v="8"/>
    <x v="16"/>
    <n v="44312"/>
    <x v="0"/>
    <m/>
  </r>
  <r>
    <n v="401"/>
    <x v="20"/>
    <x v="8"/>
    <x v="11"/>
    <n v="95397"/>
    <x v="3"/>
    <m/>
  </r>
  <r>
    <n v="260"/>
    <x v="21"/>
    <x v="9"/>
    <x v="17"/>
    <n v="75213"/>
    <x v="4"/>
    <m/>
  </r>
  <r>
    <n v="884"/>
    <x v="22"/>
    <x v="10"/>
    <x v="18"/>
    <n v="84252"/>
    <x v="0"/>
    <m/>
  </r>
  <r>
    <n v="731"/>
    <x v="23"/>
    <x v="10"/>
    <x v="16"/>
    <n v="87421"/>
    <x v="0"/>
    <m/>
  </r>
  <r>
    <n v="732"/>
    <x v="24"/>
    <x v="10"/>
    <x v="0"/>
    <n v="95042"/>
    <x v="0"/>
    <m/>
  </r>
  <r>
    <n v="669"/>
    <x v="25"/>
    <x v="11"/>
    <x v="12"/>
    <n v="23515"/>
    <x v="2"/>
    <m/>
  </r>
  <r>
    <n v="689"/>
    <x v="26"/>
    <x v="11"/>
    <x v="19"/>
    <n v="23834"/>
    <x v="3"/>
    <m/>
  </r>
  <r>
    <n v="360"/>
    <x v="27"/>
    <x v="11"/>
    <x v="1"/>
    <n v="24446"/>
    <x v="0"/>
    <m/>
  </r>
  <r>
    <n v="454"/>
    <x v="28"/>
    <x v="11"/>
    <x v="20"/>
    <n v="59235"/>
    <x v="0"/>
    <m/>
  </r>
  <r>
    <n v="762"/>
    <x v="29"/>
    <x v="11"/>
    <x v="12"/>
    <n v="72946"/>
    <x v="2"/>
    <m/>
  </r>
  <r>
    <n v="545"/>
    <x v="30"/>
    <x v="11"/>
    <x v="19"/>
    <n v="85622"/>
    <x v="3"/>
    <m/>
  </r>
  <r>
    <n v="234"/>
    <x v="31"/>
    <x v="11"/>
    <x v="21"/>
    <n v="91588"/>
    <x v="0"/>
    <m/>
  </r>
  <r>
    <n v="262"/>
    <x v="32"/>
    <x v="11"/>
    <x v="19"/>
    <n v="98235"/>
    <x v="3"/>
    <m/>
  </r>
  <r>
    <n v="442"/>
    <x v="33"/>
    <x v="12"/>
    <x v="18"/>
    <n v="86977"/>
    <x v="0"/>
    <m/>
  </r>
  <r>
    <n v="169"/>
    <x v="34"/>
    <x v="13"/>
    <x v="9"/>
    <n v="35612"/>
    <x v="4"/>
    <m/>
  </r>
  <r>
    <n v="250"/>
    <x v="35"/>
    <x v="13"/>
    <x v="22"/>
    <n v="46762"/>
    <x v="1"/>
    <m/>
  </r>
  <r>
    <n v="187"/>
    <x v="36"/>
    <x v="13"/>
    <x v="8"/>
    <n v="69025"/>
    <x v="3"/>
    <m/>
  </r>
  <r>
    <n v="633"/>
    <x v="37"/>
    <x v="14"/>
    <x v="3"/>
    <n v="59980"/>
    <x v="2"/>
    <m/>
  </r>
  <r>
    <n v="750"/>
    <x v="38"/>
    <x v="15"/>
    <x v="21"/>
    <n v="23556"/>
    <x v="0"/>
    <m/>
  </r>
  <r>
    <n v="132"/>
    <x v="39"/>
    <x v="16"/>
    <x v="5"/>
    <n v="47643"/>
    <x v="3"/>
    <m/>
  </r>
  <r>
    <n v="800"/>
    <x v="40"/>
    <x v="16"/>
    <x v="21"/>
    <n v="56723"/>
    <x v="0"/>
    <m/>
  </r>
  <r>
    <n v="690"/>
    <x v="41"/>
    <x v="17"/>
    <x v="18"/>
    <n v="47476"/>
    <x v="0"/>
    <m/>
  </r>
  <r>
    <n v="990"/>
    <x v="42"/>
    <x v="18"/>
    <x v="11"/>
    <n v="80148"/>
    <x v="3"/>
    <m/>
  </r>
  <r>
    <n v="651"/>
    <x v="43"/>
    <x v="19"/>
    <x v="4"/>
    <n v="37018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4324D-99E0-4F2B-85EE-89B157C56E05}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D5:E11" firstHeaderRow="1" firstDataRow="1" firstDataCol="1"/>
  <pivotFields count="7">
    <pivotField showAll="0"/>
    <pivotField dataField="1" showAll="0">
      <items count="45">
        <item x="0"/>
        <item x="2"/>
        <item x="1"/>
        <item x="3"/>
        <item x="4"/>
        <item x="31"/>
        <item x="8"/>
        <item x="10"/>
        <item x="15"/>
        <item x="5"/>
        <item x="23"/>
        <item x="18"/>
        <item x="19"/>
        <item x="20"/>
        <item x="21"/>
        <item x="38"/>
        <item x="42"/>
        <item x="24"/>
        <item x="17"/>
        <item x="41"/>
        <item x="6"/>
        <item x="7"/>
        <item x="12"/>
        <item x="29"/>
        <item x="30"/>
        <item x="26"/>
        <item x="27"/>
        <item x="32"/>
        <item x="28"/>
        <item x="25"/>
        <item x="22"/>
        <item x="36"/>
        <item x="34"/>
        <item x="35"/>
        <item x="37"/>
        <item x="39"/>
        <item x="13"/>
        <item x="11"/>
        <item x="9"/>
        <item x="40"/>
        <item x="43"/>
        <item x="16"/>
        <item x="14"/>
        <item x="33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64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Estabelecimento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8B307-E4FE-4DEA-A6A1-06157C565BC4}" name="Tabela dinâ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D5:E29" firstHeaderRow="1" firstDataRow="1" firstDataCol="1"/>
  <pivotFields count="7">
    <pivotField showAll="0"/>
    <pivotField showAll="0"/>
    <pivotField showAll="0"/>
    <pivotField axis="axisRow" showAll="0">
      <items count="24">
        <item x="7"/>
        <item x="0"/>
        <item x="3"/>
        <item x="10"/>
        <item x="21"/>
        <item x="20"/>
        <item x="2"/>
        <item x="11"/>
        <item x="13"/>
        <item x="6"/>
        <item x="22"/>
        <item x="8"/>
        <item x="14"/>
        <item x="18"/>
        <item x="15"/>
        <item x="5"/>
        <item x="1"/>
        <item x="17"/>
        <item x="4"/>
        <item x="12"/>
        <item x="9"/>
        <item x="19"/>
        <item x="16"/>
        <item t="default"/>
      </items>
    </pivotField>
    <pivotField dataField="1" numFmtId="164"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Receita" fld="4" baseField="3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A2A93-AACE-487F-A1A9-AF3F22B30434}" name="Tabela dinâmica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8:E73" firstHeaderRow="1" firstDataRow="1" firstDataCol="1"/>
  <pivotFields count="7">
    <pivotField showAll="0"/>
    <pivotField axis="axisRow" showAll="0">
      <items count="45">
        <item x="0"/>
        <item x="2"/>
        <item x="1"/>
        <item x="3"/>
        <item x="4"/>
        <item x="31"/>
        <item x="8"/>
        <item x="10"/>
        <item x="15"/>
        <item x="5"/>
        <item x="23"/>
        <item x="18"/>
        <item x="19"/>
        <item x="20"/>
        <item x="21"/>
        <item x="38"/>
        <item x="42"/>
        <item x="24"/>
        <item x="17"/>
        <item x="41"/>
        <item x="6"/>
        <item x="7"/>
        <item x="12"/>
        <item x="29"/>
        <item x="30"/>
        <item x="26"/>
        <item x="27"/>
        <item x="32"/>
        <item x="28"/>
        <item x="25"/>
        <item x="22"/>
        <item x="36"/>
        <item x="34"/>
        <item x="35"/>
        <item x="37"/>
        <item x="39"/>
        <item x="13"/>
        <item x="11"/>
        <item x="9"/>
        <item x="40"/>
        <item x="43"/>
        <item x="16"/>
        <item x="14"/>
        <item x="33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numFmtId="164" showAll="0"/>
    <pivotField showAll="0"/>
    <pivotField showAll="0"/>
  </pivotFields>
  <rowFields count="2">
    <field x="2"/>
    <field x="1"/>
  </rowFields>
  <rowItems count="65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>
      <x v="3"/>
    </i>
    <i r="1">
      <x v="6"/>
    </i>
    <i r="1">
      <x v="9"/>
    </i>
    <i r="1">
      <x v="20"/>
    </i>
    <i r="1">
      <x v="21"/>
    </i>
    <i>
      <x v="4"/>
    </i>
    <i r="1">
      <x v="7"/>
    </i>
    <i r="1">
      <x v="22"/>
    </i>
    <i r="1">
      <x v="36"/>
    </i>
    <i r="1">
      <x v="37"/>
    </i>
    <i r="1">
      <x v="38"/>
    </i>
    <i r="1">
      <x v="42"/>
    </i>
    <i>
      <x v="5"/>
    </i>
    <i r="1">
      <x v="8"/>
    </i>
    <i>
      <x v="6"/>
    </i>
    <i r="1">
      <x v="41"/>
    </i>
    <i>
      <x v="7"/>
    </i>
    <i r="1">
      <x v="18"/>
    </i>
    <i>
      <x v="8"/>
    </i>
    <i r="1">
      <x v="11"/>
    </i>
    <i r="1">
      <x v="12"/>
    </i>
    <i r="1">
      <x v="13"/>
    </i>
    <i>
      <x v="9"/>
    </i>
    <i r="1">
      <x v="14"/>
    </i>
    <i>
      <x v="10"/>
    </i>
    <i r="1">
      <x v="10"/>
    </i>
    <i r="1">
      <x v="17"/>
    </i>
    <i r="1">
      <x v="30"/>
    </i>
    <i>
      <x v="11"/>
    </i>
    <i r="1">
      <x v="5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2"/>
    </i>
    <i r="1">
      <x v="43"/>
    </i>
    <i>
      <x v="13"/>
    </i>
    <i r="1">
      <x v="31"/>
    </i>
    <i r="1">
      <x v="32"/>
    </i>
    <i r="1">
      <x v="33"/>
    </i>
    <i>
      <x v="14"/>
    </i>
    <i r="1">
      <x v="34"/>
    </i>
    <i>
      <x v="15"/>
    </i>
    <i r="1">
      <x v="15"/>
    </i>
    <i>
      <x v="16"/>
    </i>
    <i r="1">
      <x v="35"/>
    </i>
    <i r="1">
      <x v="39"/>
    </i>
    <i>
      <x v="17"/>
    </i>
    <i r="1">
      <x v="19"/>
    </i>
    <i>
      <x v="18"/>
    </i>
    <i r="1">
      <x v="16"/>
    </i>
    <i>
      <x v="19"/>
    </i>
    <i r="1">
      <x v="40"/>
    </i>
    <i t="grand">
      <x/>
    </i>
  </rowItems>
  <colItems count="1">
    <i/>
  </colItems>
  <dataFields count="1">
    <dataField name="Soma de Receita" fld="4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7AB96B-8A44-4550-951B-A10E9EF3473F}" name="Tabela_Estados" displayName="Tabela_Estados" ref="D3:F30" totalsRowShown="0" headerRowBorderDxfId="24" tableBorderDxfId="23" totalsRowBorderDxfId="22">
  <autoFilter ref="D3:F30" xr:uid="{8C726218-8296-4317-800E-53E49EE41C30}">
    <filterColumn colId="0" hiddenButton="1"/>
    <filterColumn colId="1" hiddenButton="1"/>
    <filterColumn colId="2" hiddenButton="1"/>
  </autoFilter>
  <tableColumns count="3">
    <tableColumn id="1" xr3:uid="{590C7181-2EA8-4866-A898-67DBCEAD4C80}" name="Codigo" dataDxfId="21"/>
    <tableColumn id="2" xr3:uid="{64CA1B01-AD1B-425D-B6EA-B5927AE10559}" name="Estado" dataDxfId="20"/>
    <tableColumn id="3" xr3:uid="{BAA1A0A1-EBA2-4B97-89F7-25DFDA510539}" name="Região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AB932-1B55-4750-B601-3A9ACE370C79}" name="Tabela" displayName="Tabela" ref="D8:J52" totalsRowShown="0" headerRowDxfId="18" dataDxfId="16" headerRowBorderDxfId="17" tableBorderDxfId="15" totalsRowBorderDxfId="14">
  <autoFilter ref="D8:J52" xr:uid="{FC7F20AC-30DA-448F-A213-3D0A0CBA74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D9:I52">
    <sortCondition ref="F9:F52"/>
    <sortCondition ref="H9:H52"/>
    <sortCondition ref="E9:E52"/>
  </sortState>
  <tableColumns count="7">
    <tableColumn id="1" xr3:uid="{6BA94200-EC6C-4682-9AF5-000DA345572E}" name="Codigo" dataDxfId="13"/>
    <tableColumn id="2" xr3:uid="{62C7B63B-5E99-4BD5-818E-8B0DB3AD3B65}" name="Estabelecimento" dataDxfId="12"/>
    <tableColumn id="3" xr3:uid="{45A22B9F-B1FA-4903-BF0A-8B35725ECDC5}" name="Tipo de Estabelecimento" dataDxfId="11"/>
    <tableColumn id="4" xr3:uid="{FCEA1385-58AE-4F8C-A80D-1694F7B1FF38}" name="Cidade" dataDxfId="10"/>
    <tableColumn id="5" xr3:uid="{98FFDE9C-CFE2-482B-955A-510E0C5E3F35}" name="Receita" dataDxfId="9" dataCellStyle="Moeda"/>
    <tableColumn id="6" xr3:uid="{D2E6FB96-5B84-4AA6-A4E1-F9DB785E3D27}" name="Região" dataDxfId="8">
      <calculatedColumnFormula>INDEX(Tabela_Estados[#Data],MATCH(Tabela[[#This Row],[Cidade]],Tabela_Estados[Estado],0),3)</calculatedColumnFormula>
    </tableColumn>
    <tableColumn id="8" xr3:uid="{7176D63F-6A3A-4D71-8531-49AAD33B9D00}" name="Coluna1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T30"/>
  <sheetViews>
    <sheetView showGridLines="0" workbookViewId="0">
      <selection activeCell="E26" sqref="E26"/>
    </sheetView>
  </sheetViews>
  <sheetFormatPr defaultRowHeight="14.4" x14ac:dyDescent="0.3"/>
  <cols>
    <col min="1" max="1" width="2.77734375" customWidth="1"/>
    <col min="2" max="2" width="6.6640625" customWidth="1"/>
    <col min="3" max="3" width="6.33203125" customWidth="1"/>
    <col min="4" max="4" width="10.6640625" customWidth="1"/>
    <col min="5" max="5" width="21.88671875" bestFit="1" customWidth="1"/>
    <col min="6" max="6" width="14.44140625" bestFit="1" customWidth="1"/>
    <col min="8" max="8" width="14.44140625" bestFit="1" customWidth="1"/>
    <col min="9" max="9" width="22" bestFit="1" customWidth="1"/>
  </cols>
  <sheetData>
    <row r="1" spans="1:20" s="2" customFormat="1" ht="30" customHeight="1" thickBot="1" x14ac:dyDescent="0.35">
      <c r="A1" s="1"/>
      <c r="C1" s="13" t="s">
        <v>136</v>
      </c>
      <c r="D1" s="13"/>
      <c r="S1" s="15" t="s">
        <v>150</v>
      </c>
      <c r="T1" s="15" t="s">
        <v>8</v>
      </c>
    </row>
    <row r="3" spans="1:20" ht="18" x14ac:dyDescent="0.3">
      <c r="D3" s="23" t="s">
        <v>9</v>
      </c>
      <c r="E3" s="23" t="s">
        <v>65</v>
      </c>
      <c r="F3" s="23" t="s">
        <v>30</v>
      </c>
      <c r="H3" s="18"/>
    </row>
    <row r="4" spans="1:20" x14ac:dyDescent="0.3">
      <c r="D4" s="7">
        <v>1</v>
      </c>
      <c r="E4" s="30" t="s">
        <v>57</v>
      </c>
      <c r="F4" s="6" t="s">
        <v>40</v>
      </c>
    </row>
    <row r="5" spans="1:20" x14ac:dyDescent="0.3">
      <c r="D5" s="7">
        <v>2</v>
      </c>
      <c r="E5" s="30" t="s">
        <v>32</v>
      </c>
      <c r="F5" s="6" t="s">
        <v>40</v>
      </c>
    </row>
    <row r="6" spans="1:20" x14ac:dyDescent="0.3">
      <c r="D6" s="7">
        <v>3</v>
      </c>
      <c r="E6" s="30" t="s">
        <v>58</v>
      </c>
      <c r="F6" s="6" t="s">
        <v>40</v>
      </c>
    </row>
    <row r="7" spans="1:20" x14ac:dyDescent="0.3">
      <c r="D7" s="7">
        <v>4</v>
      </c>
      <c r="E7" s="30" t="s">
        <v>59</v>
      </c>
      <c r="F7" s="6" t="s">
        <v>40</v>
      </c>
    </row>
    <row r="8" spans="1:20" x14ac:dyDescent="0.3">
      <c r="D8" s="7">
        <v>5</v>
      </c>
      <c r="E8" s="30" t="s">
        <v>60</v>
      </c>
      <c r="F8" s="6" t="s">
        <v>40</v>
      </c>
    </row>
    <row r="9" spans="1:20" x14ac:dyDescent="0.3">
      <c r="D9" s="7">
        <v>6</v>
      </c>
      <c r="E9" s="30" t="s">
        <v>61</v>
      </c>
      <c r="F9" s="6" t="s">
        <v>40</v>
      </c>
    </row>
    <row r="10" spans="1:20" x14ac:dyDescent="0.3">
      <c r="D10" s="7">
        <v>7</v>
      </c>
      <c r="E10" s="30" t="s">
        <v>62</v>
      </c>
      <c r="F10" s="6" t="s">
        <v>40</v>
      </c>
    </row>
    <row r="11" spans="1:20" x14ac:dyDescent="0.3">
      <c r="D11" s="7">
        <v>8</v>
      </c>
      <c r="E11" s="30" t="s">
        <v>63</v>
      </c>
      <c r="F11" s="6" t="s">
        <v>40</v>
      </c>
    </row>
    <row r="12" spans="1:20" x14ac:dyDescent="0.3">
      <c r="D12" s="7">
        <v>9</v>
      </c>
      <c r="E12" s="30" t="s">
        <v>64</v>
      </c>
      <c r="F12" s="6" t="s">
        <v>40</v>
      </c>
    </row>
    <row r="13" spans="1:20" x14ac:dyDescent="0.3">
      <c r="D13" s="7">
        <v>10</v>
      </c>
      <c r="E13" s="30" t="s">
        <v>11</v>
      </c>
      <c r="F13" s="6" t="s">
        <v>42</v>
      </c>
    </row>
    <row r="14" spans="1:20" x14ac:dyDescent="0.3">
      <c r="D14" s="7">
        <v>11</v>
      </c>
      <c r="E14" s="30" t="s">
        <v>31</v>
      </c>
      <c r="F14" s="6" t="s">
        <v>42</v>
      </c>
    </row>
    <row r="15" spans="1:20" x14ac:dyDescent="0.3">
      <c r="D15" s="7">
        <v>12</v>
      </c>
      <c r="E15" s="30" t="s">
        <v>44</v>
      </c>
      <c r="F15" s="6" t="s">
        <v>42</v>
      </c>
    </row>
    <row r="16" spans="1:20" x14ac:dyDescent="0.3">
      <c r="D16" s="7">
        <v>13</v>
      </c>
      <c r="E16" s="30" t="s">
        <v>34</v>
      </c>
      <c r="F16" s="6" t="s">
        <v>42</v>
      </c>
    </row>
    <row r="17" spans="4:6" x14ac:dyDescent="0.3">
      <c r="D17" s="7">
        <v>14</v>
      </c>
      <c r="E17" s="30" t="s">
        <v>45</v>
      </c>
      <c r="F17" s="6" t="s">
        <v>39</v>
      </c>
    </row>
    <row r="18" spans="4:6" x14ac:dyDescent="0.3">
      <c r="D18" s="7">
        <v>15</v>
      </c>
      <c r="E18" s="30" t="s">
        <v>46</v>
      </c>
      <c r="F18" s="6" t="s">
        <v>39</v>
      </c>
    </row>
    <row r="19" spans="4:6" x14ac:dyDescent="0.3">
      <c r="D19" s="7">
        <v>16</v>
      </c>
      <c r="E19" s="30" t="s">
        <v>47</v>
      </c>
      <c r="F19" s="6" t="s">
        <v>39</v>
      </c>
    </row>
    <row r="20" spans="4:6" x14ac:dyDescent="0.3">
      <c r="D20" s="7">
        <v>17</v>
      </c>
      <c r="E20" s="30" t="s">
        <v>48</v>
      </c>
      <c r="F20" s="6" t="s">
        <v>39</v>
      </c>
    </row>
    <row r="21" spans="4:6" x14ac:dyDescent="0.3">
      <c r="D21" s="7">
        <v>18</v>
      </c>
      <c r="E21" s="30" t="s">
        <v>49</v>
      </c>
      <c r="F21" s="6" t="s">
        <v>39</v>
      </c>
    </row>
    <row r="22" spans="4:6" x14ac:dyDescent="0.3">
      <c r="D22" s="7">
        <v>19</v>
      </c>
      <c r="E22" s="30" t="s">
        <v>50</v>
      </c>
      <c r="F22" s="6" t="s">
        <v>39</v>
      </c>
    </row>
    <row r="23" spans="4:6" x14ac:dyDescent="0.3">
      <c r="D23" s="7">
        <v>20</v>
      </c>
      <c r="E23" s="30" t="s">
        <v>51</v>
      </c>
      <c r="F23" s="6" t="s">
        <v>39</v>
      </c>
    </row>
    <row r="24" spans="4:6" x14ac:dyDescent="0.3">
      <c r="D24" s="7">
        <v>21</v>
      </c>
      <c r="E24" s="30" t="s">
        <v>52</v>
      </c>
      <c r="F24" s="6" t="s">
        <v>43</v>
      </c>
    </row>
    <row r="25" spans="4:6" x14ac:dyDescent="0.3">
      <c r="D25" s="7">
        <v>22</v>
      </c>
      <c r="E25" s="30" t="s">
        <v>33</v>
      </c>
      <c r="F25" s="6" t="s">
        <v>43</v>
      </c>
    </row>
    <row r="26" spans="4:6" x14ac:dyDescent="0.3">
      <c r="D26" s="7">
        <v>23</v>
      </c>
      <c r="E26" s="30" t="s">
        <v>35</v>
      </c>
      <c r="F26" s="6" t="s">
        <v>43</v>
      </c>
    </row>
    <row r="27" spans="4:6" x14ac:dyDescent="0.3">
      <c r="D27" s="7">
        <v>24</v>
      </c>
      <c r="E27" s="30" t="s">
        <v>56</v>
      </c>
      <c r="F27" s="6" t="s">
        <v>41</v>
      </c>
    </row>
    <row r="28" spans="4:6" x14ac:dyDescent="0.3">
      <c r="D28" s="7">
        <v>25</v>
      </c>
      <c r="E28" s="30" t="s">
        <v>53</v>
      </c>
      <c r="F28" s="6" t="s">
        <v>41</v>
      </c>
    </row>
    <row r="29" spans="4:6" x14ac:dyDescent="0.3">
      <c r="D29" s="7">
        <v>26</v>
      </c>
      <c r="E29" s="30" t="s">
        <v>54</v>
      </c>
      <c r="F29" s="6" t="s">
        <v>41</v>
      </c>
    </row>
    <row r="30" spans="4:6" x14ac:dyDescent="0.3">
      <c r="D30" s="11">
        <v>27</v>
      </c>
      <c r="E30" s="31" t="s">
        <v>55</v>
      </c>
      <c r="F30" s="10" t="s">
        <v>41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52"/>
  <sheetViews>
    <sheetView showGridLines="0" topLeftCell="D9" workbookViewId="0">
      <selection activeCell="D8" sqref="D8:I52"/>
    </sheetView>
  </sheetViews>
  <sheetFormatPr defaultRowHeight="14.4" x14ac:dyDescent="0.3"/>
  <cols>
    <col min="1" max="1" width="2.77734375" customWidth="1"/>
    <col min="2" max="2" width="6.6640625" customWidth="1"/>
    <col min="3" max="3" width="6.33203125" customWidth="1"/>
    <col min="4" max="4" width="12" customWidth="1"/>
    <col min="5" max="5" width="27.109375" bestFit="1" customWidth="1"/>
    <col min="6" max="6" width="32" customWidth="1"/>
    <col min="7" max="7" width="20.5546875" bestFit="1" customWidth="1"/>
    <col min="8" max="8" width="15.88671875" customWidth="1"/>
    <col min="9" max="9" width="20.5546875" bestFit="1" customWidth="1"/>
    <col min="10" max="10" width="68.44140625" bestFit="1" customWidth="1"/>
  </cols>
  <sheetData>
    <row r="1" spans="1:15" s="2" customFormat="1" ht="30" customHeight="1" thickBot="1" x14ac:dyDescent="0.35">
      <c r="A1" s="1"/>
      <c r="C1" s="13" t="s">
        <v>137</v>
      </c>
      <c r="O1" s="15" t="s">
        <v>8</v>
      </c>
    </row>
    <row r="3" spans="1:15" s="3" customFormat="1" ht="15.6" x14ac:dyDescent="0.3">
      <c r="C3" s="14" t="s">
        <v>0</v>
      </c>
      <c r="D3" s="14" t="s">
        <v>1</v>
      </c>
      <c r="E3" s="19"/>
      <c r="F3" s="19"/>
      <c r="G3" s="19"/>
    </row>
    <row r="4" spans="1:15" s="3" customFormat="1" x14ac:dyDescent="0.3">
      <c r="C4" s="33"/>
      <c r="D4" s="3" t="s">
        <v>66</v>
      </c>
    </row>
    <row r="5" spans="1:15" s="3" customFormat="1" x14ac:dyDescent="0.3">
      <c r="C5" s="33"/>
      <c r="D5" s="3" t="s">
        <v>113</v>
      </c>
    </row>
    <row r="6" spans="1:15" s="3" customFormat="1" x14ac:dyDescent="0.3"/>
    <row r="8" spans="1:15" ht="18" x14ac:dyDescent="0.3">
      <c r="D8" s="20" t="s">
        <v>9</v>
      </c>
      <c r="E8" s="21" t="s">
        <v>67</v>
      </c>
      <c r="F8" s="21" t="s">
        <v>68</v>
      </c>
      <c r="G8" s="23" t="s">
        <v>10</v>
      </c>
      <c r="H8" s="21" t="s">
        <v>36</v>
      </c>
      <c r="I8" s="23" t="s">
        <v>30</v>
      </c>
      <c r="J8" s="21" t="s">
        <v>152</v>
      </c>
    </row>
    <row r="9" spans="1:15" x14ac:dyDescent="0.3">
      <c r="D9" s="7">
        <v>354</v>
      </c>
      <c r="E9" s="7" t="s">
        <v>15</v>
      </c>
      <c r="F9" s="7" t="s">
        <v>76</v>
      </c>
      <c r="G9" s="30" t="s">
        <v>57</v>
      </c>
      <c r="H9" s="17">
        <v>63076</v>
      </c>
      <c r="I9" s="8" t="str">
        <f>INDEX(Tabela_Estados[#Data],MATCH(Tabela[[#This Row],[Cidade]],Tabela_Estados[Estado],0),3)</f>
        <v>NORDESTE</v>
      </c>
      <c r="J9" s="34" t="s">
        <v>153</v>
      </c>
    </row>
    <row r="10" spans="1:15" x14ac:dyDescent="0.3">
      <c r="D10" s="7">
        <v>806</v>
      </c>
      <c r="E10" s="7" t="s">
        <v>93</v>
      </c>
      <c r="F10" s="7" t="s">
        <v>71</v>
      </c>
      <c r="G10" s="30" t="s">
        <v>57</v>
      </c>
      <c r="H10" s="17">
        <v>35923</v>
      </c>
      <c r="I10" s="8" t="str">
        <f>INDEX(Tabela_Estados[#Data],MATCH(Tabela[[#This Row],[Cidade]],Tabela_Estados[Estado],0),3)</f>
        <v>NORDESTE</v>
      </c>
      <c r="J10" s="34"/>
    </row>
    <row r="11" spans="1:15" x14ac:dyDescent="0.3">
      <c r="D11" s="7">
        <v>597</v>
      </c>
      <c r="E11" s="7" t="s">
        <v>13</v>
      </c>
      <c r="F11" s="7" t="s">
        <v>71</v>
      </c>
      <c r="G11" s="30" t="s">
        <v>63</v>
      </c>
      <c r="H11" s="17">
        <v>54426</v>
      </c>
      <c r="I11" s="8" t="str">
        <f>INDEX(Tabela_Estados[#Data],MATCH(Tabela[[#This Row],[Cidade]],Tabela_Estados[Estado],0),3)</f>
        <v>NORDESTE</v>
      </c>
      <c r="J11" s="34"/>
    </row>
    <row r="12" spans="1:15" x14ac:dyDescent="0.3">
      <c r="D12" s="7">
        <v>608</v>
      </c>
      <c r="E12" s="7" t="s">
        <v>26</v>
      </c>
      <c r="F12" s="7" t="s">
        <v>71</v>
      </c>
      <c r="G12" s="30" t="s">
        <v>56</v>
      </c>
      <c r="H12" s="17">
        <v>86643</v>
      </c>
      <c r="I12" s="8" t="str">
        <f>INDEX(Tabela_Estados[#Data],MATCH(Tabela[[#This Row],[Cidade]],Tabela_Estados[Estado],0),3)</f>
        <v>CENTRO-OESTE</v>
      </c>
      <c r="J12" s="34"/>
    </row>
    <row r="13" spans="1:15" x14ac:dyDescent="0.3">
      <c r="D13" s="7">
        <v>476</v>
      </c>
      <c r="E13" s="7" t="s">
        <v>22</v>
      </c>
      <c r="F13" s="7" t="s">
        <v>74</v>
      </c>
      <c r="G13" s="30" t="s">
        <v>63</v>
      </c>
      <c r="H13" s="17">
        <v>53636</v>
      </c>
      <c r="I13" s="8" t="str">
        <f>INDEX(Tabela_Estados[#Data],MATCH(Tabela[[#This Row],[Cidade]],Tabela_Estados[Estado],0),3)</f>
        <v>NORDESTE</v>
      </c>
      <c r="J13" s="34"/>
    </row>
    <row r="14" spans="1:15" x14ac:dyDescent="0.3">
      <c r="D14" s="7">
        <v>423</v>
      </c>
      <c r="E14" s="7" t="s">
        <v>86</v>
      </c>
      <c r="F14" s="7" t="s">
        <v>82</v>
      </c>
      <c r="G14" s="30" t="s">
        <v>46</v>
      </c>
      <c r="H14" s="17">
        <v>23753</v>
      </c>
      <c r="I14" s="8" t="str">
        <f>INDEX(Tabela_Estados[#Data],MATCH(Tabela[[#This Row],[Cidade]],Tabela_Estados[Estado],0),3)</f>
        <v>NORTE</v>
      </c>
      <c r="J14" s="34"/>
    </row>
    <row r="15" spans="1:15" x14ac:dyDescent="0.3">
      <c r="D15" s="7">
        <v>647</v>
      </c>
      <c r="E15" s="7" t="s">
        <v>101</v>
      </c>
      <c r="F15" s="7" t="s">
        <v>82</v>
      </c>
      <c r="G15" s="30" t="s">
        <v>49</v>
      </c>
      <c r="H15" s="17">
        <v>65312</v>
      </c>
      <c r="I15" s="8" t="str">
        <f>INDEX(Tabela_Estados[#Data],MATCH(Tabela[[#This Row],[Cidade]],Tabela_Estados[Estado],0),3)</f>
        <v>NORTE</v>
      </c>
      <c r="J15" s="34"/>
    </row>
    <row r="16" spans="1:15" x14ac:dyDescent="0.3">
      <c r="D16" s="7">
        <v>397</v>
      </c>
      <c r="E16" s="7" t="s">
        <v>100</v>
      </c>
      <c r="F16" s="7" t="s">
        <v>82</v>
      </c>
      <c r="G16" s="30" t="s">
        <v>31</v>
      </c>
      <c r="H16" s="17">
        <v>67312</v>
      </c>
      <c r="I16" s="8" t="str">
        <f>INDEX(Tabela_Estados[#Data],MATCH(Tabela[[#This Row],[Cidade]],Tabela_Estados[Estado],0),3)</f>
        <v>SUDESTE</v>
      </c>
      <c r="J16" s="34"/>
    </row>
    <row r="17" spans="4:10" x14ac:dyDescent="0.3">
      <c r="D17" s="7">
        <v>862</v>
      </c>
      <c r="E17" s="7" t="s">
        <v>24</v>
      </c>
      <c r="F17" s="7" t="s">
        <v>82</v>
      </c>
      <c r="G17" s="30" t="s">
        <v>54</v>
      </c>
      <c r="H17" s="17">
        <v>71510</v>
      </c>
      <c r="I17" s="8" t="str">
        <f>INDEX(Tabela_Estados[#Data],MATCH(Tabela[[#This Row],[Cidade]],Tabela_Estados[Estado],0),3)</f>
        <v>CENTRO-OESTE</v>
      </c>
      <c r="J17" s="34"/>
    </row>
    <row r="18" spans="4:10" x14ac:dyDescent="0.3">
      <c r="D18" s="7">
        <v>759</v>
      </c>
      <c r="E18" s="7" t="s">
        <v>103</v>
      </c>
      <c r="F18" s="7" t="s">
        <v>84</v>
      </c>
      <c r="G18" s="30" t="s">
        <v>45</v>
      </c>
      <c r="H18" s="17">
        <v>34681</v>
      </c>
      <c r="I18" s="8" t="str">
        <f>INDEX(Tabela_Estados[#Data],MATCH(Tabela[[#This Row],[Cidade]],Tabela_Estados[Estado],0),3)</f>
        <v>NORTE</v>
      </c>
      <c r="J18" s="34"/>
    </row>
    <row r="19" spans="4:10" x14ac:dyDescent="0.3">
      <c r="D19" s="7">
        <v>634</v>
      </c>
      <c r="E19" s="7" t="s">
        <v>105</v>
      </c>
      <c r="F19" s="7" t="s">
        <v>84</v>
      </c>
      <c r="G19" s="30" t="s">
        <v>34</v>
      </c>
      <c r="H19" s="17">
        <v>43566</v>
      </c>
      <c r="I19" s="8" t="str">
        <f>INDEX(Tabela_Estados[#Data],MATCH(Tabela[[#This Row],[Cidade]],Tabela_Estados[Estado],0),3)</f>
        <v>SUDESTE</v>
      </c>
      <c r="J19" s="34"/>
    </row>
    <row r="20" spans="4:10" x14ac:dyDescent="0.3">
      <c r="D20" s="7">
        <v>917</v>
      </c>
      <c r="E20" s="7" t="s">
        <v>87</v>
      </c>
      <c r="F20" s="7" t="s">
        <v>84</v>
      </c>
      <c r="G20" s="30" t="s">
        <v>35</v>
      </c>
      <c r="H20" s="17">
        <v>45843</v>
      </c>
      <c r="I20" s="8" t="str">
        <f>INDEX(Tabela_Estados[#Data],MATCH(Tabela[[#This Row],[Cidade]],Tabela_Estados[Estado],0),3)</f>
        <v>SUL</v>
      </c>
      <c r="J20" s="34"/>
    </row>
    <row r="21" spans="4:10" x14ac:dyDescent="0.3">
      <c r="D21" s="7">
        <v>898</v>
      </c>
      <c r="E21" s="7" t="s">
        <v>102</v>
      </c>
      <c r="F21" s="7" t="s">
        <v>84</v>
      </c>
      <c r="G21" s="30" t="s">
        <v>47</v>
      </c>
      <c r="H21" s="17">
        <v>54311</v>
      </c>
      <c r="I21" s="8" t="str">
        <f>INDEX(Tabela_Estados[#Data],MATCH(Tabela[[#This Row],[Cidade]],Tabela_Estados[Estado],0),3)</f>
        <v>NORTE</v>
      </c>
      <c r="J21" s="34"/>
    </row>
    <row r="22" spans="4:10" x14ac:dyDescent="0.3">
      <c r="D22" s="7">
        <v>774</v>
      </c>
      <c r="E22" s="7" t="s">
        <v>28</v>
      </c>
      <c r="F22" s="7" t="s">
        <v>84</v>
      </c>
      <c r="G22" s="30" t="s">
        <v>56</v>
      </c>
      <c r="H22" s="17">
        <v>56659</v>
      </c>
      <c r="I22" s="8" t="str">
        <f>INDEX(Tabela_Estados[#Data],MATCH(Tabela[[#This Row],[Cidade]],Tabela_Estados[Estado],0),3)</f>
        <v>CENTRO-OESTE</v>
      </c>
      <c r="J22" s="34"/>
    </row>
    <row r="23" spans="4:10" x14ac:dyDescent="0.3">
      <c r="D23" s="7">
        <v>434</v>
      </c>
      <c r="E23" s="7" t="s">
        <v>104</v>
      </c>
      <c r="F23" s="7" t="s">
        <v>84</v>
      </c>
      <c r="G23" s="30" t="s">
        <v>44</v>
      </c>
      <c r="H23" s="17">
        <v>63912</v>
      </c>
      <c r="I23" s="8" t="str">
        <f>INDEX(Tabela_Estados[#Data],MATCH(Tabela[[#This Row],[Cidade]],Tabela_Estados[Estado],0),3)</f>
        <v>SUDESTE</v>
      </c>
      <c r="J23" s="34"/>
    </row>
    <row r="24" spans="4:10" x14ac:dyDescent="0.3">
      <c r="D24" s="7">
        <v>548</v>
      </c>
      <c r="E24" s="7" t="s">
        <v>18</v>
      </c>
      <c r="F24" s="7" t="s">
        <v>78</v>
      </c>
      <c r="G24" s="30" t="s">
        <v>50</v>
      </c>
      <c r="H24" s="17">
        <v>10287</v>
      </c>
      <c r="I24" s="8" t="str">
        <f>INDEX(Tabela_Estados[#Data],MATCH(Tabela[[#This Row],[Cidade]],Tabela_Estados[Estado],0),3)</f>
        <v>NORTE</v>
      </c>
      <c r="J24" s="34"/>
    </row>
    <row r="25" spans="4:10" x14ac:dyDescent="0.3">
      <c r="D25" s="7">
        <v>555</v>
      </c>
      <c r="E25" s="7" t="s">
        <v>110</v>
      </c>
      <c r="F25" s="7" t="s">
        <v>109</v>
      </c>
      <c r="G25" s="30" t="s">
        <v>53</v>
      </c>
      <c r="H25" s="17">
        <v>98572</v>
      </c>
      <c r="I25" s="8" t="str">
        <f>INDEX(Tabela_Estados[#Data],MATCH(Tabela[[#This Row],[Cidade]],Tabela_Estados[Estado],0),3)</f>
        <v>CENTRO-OESTE</v>
      </c>
      <c r="J25" s="34"/>
    </row>
    <row r="26" spans="4:10" x14ac:dyDescent="0.3">
      <c r="D26" s="7">
        <v>875</v>
      </c>
      <c r="E26" s="7" t="s">
        <v>37</v>
      </c>
      <c r="F26" s="7" t="s">
        <v>70</v>
      </c>
      <c r="G26" s="30" t="s">
        <v>48</v>
      </c>
      <c r="H26" s="17">
        <v>53319</v>
      </c>
      <c r="I26" s="8" t="str">
        <f>INDEX(Tabela_Estados[#Data],MATCH(Tabela[[#This Row],[Cidade]],Tabela_Estados[Estado],0),3)</f>
        <v>NORTE</v>
      </c>
      <c r="J26" s="34"/>
    </row>
    <row r="27" spans="4:10" x14ac:dyDescent="0.3">
      <c r="D27" s="7">
        <v>361</v>
      </c>
      <c r="E27" s="7" t="s">
        <v>97</v>
      </c>
      <c r="F27" s="7" t="s">
        <v>73</v>
      </c>
      <c r="G27" s="30" t="s">
        <v>61</v>
      </c>
      <c r="H27" s="17">
        <v>34459</v>
      </c>
      <c r="I27" s="8" t="str">
        <f>INDEX(Tabela_Estados[#Data],MATCH(Tabela[[#This Row],[Cidade]],Tabela_Estados[Estado],0),3)</f>
        <v>NORDESTE</v>
      </c>
      <c r="J27" s="34"/>
    </row>
    <row r="28" spans="4:10" x14ac:dyDescent="0.3">
      <c r="D28" s="7">
        <v>412</v>
      </c>
      <c r="E28" s="7" t="s">
        <v>88</v>
      </c>
      <c r="F28" s="7" t="s">
        <v>73</v>
      </c>
      <c r="G28" s="30" t="s">
        <v>64</v>
      </c>
      <c r="H28" s="17">
        <v>44312</v>
      </c>
      <c r="I28" s="8" t="str">
        <f>INDEX(Tabela_Estados[#Data],MATCH(Tabela[[#This Row],[Cidade]],Tabela_Estados[Estado],0),3)</f>
        <v>NORDESTE</v>
      </c>
      <c r="J28" s="34"/>
    </row>
    <row r="29" spans="4:10" x14ac:dyDescent="0.3">
      <c r="D29" s="7">
        <v>401</v>
      </c>
      <c r="E29" s="7" t="s">
        <v>17</v>
      </c>
      <c r="F29" s="7" t="s">
        <v>73</v>
      </c>
      <c r="G29" s="30" t="s">
        <v>44</v>
      </c>
      <c r="H29" s="17">
        <v>95397</v>
      </c>
      <c r="I29" s="8" t="str">
        <f>INDEX(Tabela_Estados[#Data],MATCH(Tabela[[#This Row],[Cidade]],Tabela_Estados[Estado],0),3)</f>
        <v>SUDESTE</v>
      </c>
      <c r="J29" s="34"/>
    </row>
    <row r="30" spans="4:10" x14ac:dyDescent="0.3">
      <c r="D30" s="7">
        <v>260</v>
      </c>
      <c r="E30" s="7" t="s">
        <v>94</v>
      </c>
      <c r="F30" s="7" t="s">
        <v>95</v>
      </c>
      <c r="G30" s="30" t="s">
        <v>33</v>
      </c>
      <c r="H30" s="17">
        <v>75213</v>
      </c>
      <c r="I30" s="8" t="str">
        <f>INDEX(Tabela_Estados[#Data],MATCH(Tabela[[#This Row],[Cidade]],Tabela_Estados[Estado],0),3)</f>
        <v>SUL</v>
      </c>
      <c r="J30" s="34"/>
    </row>
    <row r="31" spans="4:10" x14ac:dyDescent="0.3">
      <c r="D31" s="7">
        <v>884</v>
      </c>
      <c r="E31" s="7" t="s">
        <v>98</v>
      </c>
      <c r="F31" s="7" t="s">
        <v>79</v>
      </c>
      <c r="G31" s="30" t="s">
        <v>60</v>
      </c>
      <c r="H31" s="17">
        <v>84252</v>
      </c>
      <c r="I31" s="8" t="str">
        <f>INDEX(Tabela_Estados[#Data],MATCH(Tabela[[#This Row],[Cidade]],Tabela_Estados[Estado],0),3)</f>
        <v>NORDESTE</v>
      </c>
      <c r="J31" s="34"/>
    </row>
    <row r="32" spans="4:10" x14ac:dyDescent="0.3">
      <c r="D32" s="7">
        <v>731</v>
      </c>
      <c r="E32" s="7" t="s">
        <v>89</v>
      </c>
      <c r="F32" s="7" t="s">
        <v>79</v>
      </c>
      <c r="G32" s="30" t="s">
        <v>64</v>
      </c>
      <c r="H32" s="17">
        <v>87421</v>
      </c>
      <c r="I32" s="8" t="str">
        <f>INDEX(Tabela_Estados[#Data],MATCH(Tabela[[#This Row],[Cidade]],Tabela_Estados[Estado],0),3)</f>
        <v>NORDESTE</v>
      </c>
      <c r="J32" s="34"/>
    </row>
    <row r="33" spans="4:10" x14ac:dyDescent="0.3">
      <c r="D33" s="7">
        <v>732</v>
      </c>
      <c r="E33" s="7" t="s">
        <v>19</v>
      </c>
      <c r="F33" s="7" t="s">
        <v>79</v>
      </c>
      <c r="G33" s="30" t="s">
        <v>57</v>
      </c>
      <c r="H33" s="17">
        <v>95042</v>
      </c>
      <c r="I33" s="8" t="str">
        <f>INDEX(Tabela_Estados[#Data],MATCH(Tabela[[#This Row],[Cidade]],Tabela_Estados[Estado],0),3)</f>
        <v>NORDESTE</v>
      </c>
      <c r="J33" s="34"/>
    </row>
    <row r="34" spans="4:10" x14ac:dyDescent="0.3">
      <c r="D34" s="7">
        <v>669</v>
      </c>
      <c r="E34" s="7" t="s">
        <v>96</v>
      </c>
      <c r="F34" s="7" t="s">
        <v>72</v>
      </c>
      <c r="G34" s="30" t="s">
        <v>50</v>
      </c>
      <c r="H34" s="17">
        <v>23515</v>
      </c>
      <c r="I34" s="8" t="str">
        <f>INDEX(Tabela_Estados[#Data],MATCH(Tabela[[#This Row],[Cidade]],Tabela_Estados[Estado],0),3)</f>
        <v>NORTE</v>
      </c>
      <c r="J34" s="34"/>
    </row>
    <row r="35" spans="4:10" x14ac:dyDescent="0.3">
      <c r="D35" s="7">
        <v>689</v>
      </c>
      <c r="E35" s="7" t="s">
        <v>90</v>
      </c>
      <c r="F35" s="7" t="s">
        <v>72</v>
      </c>
      <c r="G35" s="30" t="s">
        <v>11</v>
      </c>
      <c r="H35" s="17">
        <v>23834</v>
      </c>
      <c r="I35" s="8" t="str">
        <f>INDEX(Tabela_Estados[#Data],MATCH(Tabela[[#This Row],[Cidade]],Tabela_Estados[Estado],0),3)</f>
        <v>SUDESTE</v>
      </c>
      <c r="J35" s="34"/>
    </row>
    <row r="36" spans="4:10" x14ac:dyDescent="0.3">
      <c r="D36" s="7">
        <v>360</v>
      </c>
      <c r="E36" s="7" t="s">
        <v>92</v>
      </c>
      <c r="F36" s="7" t="s">
        <v>72</v>
      </c>
      <c r="G36" s="30" t="s">
        <v>63</v>
      </c>
      <c r="H36" s="17">
        <v>24446</v>
      </c>
      <c r="I36" s="8" t="str">
        <f>INDEX(Tabela_Estados[#Data],MATCH(Tabela[[#This Row],[Cidade]],Tabela_Estados[Estado],0),3)</f>
        <v>NORDESTE</v>
      </c>
      <c r="J36" s="34"/>
    </row>
    <row r="37" spans="4:10" x14ac:dyDescent="0.3">
      <c r="D37" s="7">
        <v>454</v>
      </c>
      <c r="E37" s="7" t="s">
        <v>99</v>
      </c>
      <c r="F37" s="7" t="s">
        <v>72</v>
      </c>
      <c r="G37" s="30" t="s">
        <v>58</v>
      </c>
      <c r="H37" s="17">
        <v>59235</v>
      </c>
      <c r="I37" s="8" t="str">
        <f>INDEX(Tabela_Estados[#Data],MATCH(Tabela[[#This Row],[Cidade]],Tabela_Estados[Estado],0),3)</f>
        <v>NORDESTE</v>
      </c>
      <c r="J37" s="34"/>
    </row>
    <row r="38" spans="4:10" x14ac:dyDescent="0.3">
      <c r="D38" s="7">
        <v>762</v>
      </c>
      <c r="E38" s="7" t="s">
        <v>14</v>
      </c>
      <c r="F38" s="7" t="s">
        <v>72</v>
      </c>
      <c r="G38" s="30" t="s">
        <v>50</v>
      </c>
      <c r="H38" s="17">
        <v>72946</v>
      </c>
      <c r="I38" s="8" t="str">
        <f>INDEX(Tabela_Estados[#Data],MATCH(Tabela[[#This Row],[Cidade]],Tabela_Estados[Estado],0),3)</f>
        <v>NORTE</v>
      </c>
      <c r="J38" s="34"/>
    </row>
    <row r="39" spans="4:10" x14ac:dyDescent="0.3">
      <c r="D39" s="7">
        <v>545</v>
      </c>
      <c r="E39" s="7" t="s">
        <v>38</v>
      </c>
      <c r="F39" s="7" t="s">
        <v>72</v>
      </c>
      <c r="G39" s="30" t="s">
        <v>11</v>
      </c>
      <c r="H39" s="17">
        <v>85622</v>
      </c>
      <c r="I39" s="8" t="str">
        <f>INDEX(Tabela_Estados[#Data],MATCH(Tabela[[#This Row],[Cidade]],Tabela_Estados[Estado],0),3)</f>
        <v>SUDESTE</v>
      </c>
      <c r="J39" s="34"/>
    </row>
    <row r="40" spans="4:10" x14ac:dyDescent="0.3">
      <c r="D40" s="7">
        <v>234</v>
      </c>
      <c r="E40" s="7" t="s">
        <v>27</v>
      </c>
      <c r="F40" s="7" t="s">
        <v>72</v>
      </c>
      <c r="G40" s="30" t="s">
        <v>32</v>
      </c>
      <c r="H40" s="17">
        <v>91588</v>
      </c>
      <c r="I40" s="8" t="str">
        <f>INDEX(Tabela_Estados[#Data],MATCH(Tabela[[#This Row],[Cidade]],Tabela_Estados[Estado],0),3)</f>
        <v>NORDESTE</v>
      </c>
      <c r="J40" s="34"/>
    </row>
    <row r="41" spans="4:10" x14ac:dyDescent="0.3">
      <c r="D41" s="7">
        <v>262</v>
      </c>
      <c r="E41" s="7" t="s">
        <v>106</v>
      </c>
      <c r="F41" s="7" t="s">
        <v>72</v>
      </c>
      <c r="G41" s="30" t="s">
        <v>11</v>
      </c>
      <c r="H41" s="17">
        <v>98235</v>
      </c>
      <c r="I41" s="8" t="str">
        <f>INDEX(Tabela_Estados[#Data],MATCH(Tabela[[#This Row],[Cidade]],Tabela_Estados[Estado],0),3)</f>
        <v>SUDESTE</v>
      </c>
      <c r="J41" s="34"/>
    </row>
    <row r="42" spans="4:10" x14ac:dyDescent="0.3">
      <c r="D42" s="7">
        <v>442</v>
      </c>
      <c r="E42" s="7" t="s">
        <v>25</v>
      </c>
      <c r="F42" s="7" t="s">
        <v>83</v>
      </c>
      <c r="G42" s="30" t="s">
        <v>60</v>
      </c>
      <c r="H42" s="17">
        <v>86977</v>
      </c>
      <c r="I42" s="8" t="str">
        <f>INDEX(Tabela_Estados[#Data],MATCH(Tabela[[#This Row],[Cidade]],Tabela_Estados[Estado],0),3)</f>
        <v>NORDESTE</v>
      </c>
      <c r="J42" s="34"/>
    </row>
    <row r="43" spans="4:10" x14ac:dyDescent="0.3">
      <c r="D43" s="7">
        <v>169</v>
      </c>
      <c r="E43" s="7" t="s">
        <v>108</v>
      </c>
      <c r="F43" s="7" t="s">
        <v>75</v>
      </c>
      <c r="G43" s="30" t="s">
        <v>35</v>
      </c>
      <c r="H43" s="17">
        <v>35612</v>
      </c>
      <c r="I43" s="8" t="str">
        <f>INDEX(Tabela_Estados[#Data],MATCH(Tabela[[#This Row],[Cidade]],Tabela_Estados[Estado],0),3)</f>
        <v>SUL</v>
      </c>
      <c r="J43" s="34"/>
    </row>
    <row r="44" spans="4:10" x14ac:dyDescent="0.3">
      <c r="D44" s="7">
        <v>250</v>
      </c>
      <c r="E44" s="7" t="s">
        <v>23</v>
      </c>
      <c r="F44" s="7" t="s">
        <v>75</v>
      </c>
      <c r="G44" s="30" t="s">
        <v>55</v>
      </c>
      <c r="H44" s="17">
        <v>46762</v>
      </c>
      <c r="I44" s="8" t="str">
        <f>INDEX(Tabela_Estados[#Data],MATCH(Tabela[[#This Row],[Cidade]],Tabela_Estados[Estado],0),3)</f>
        <v>CENTRO-OESTE</v>
      </c>
      <c r="J44" s="34"/>
    </row>
    <row r="45" spans="4:10" x14ac:dyDescent="0.3">
      <c r="D45" s="7">
        <v>187</v>
      </c>
      <c r="E45" s="7" t="s">
        <v>107</v>
      </c>
      <c r="F45" s="7" t="s">
        <v>75</v>
      </c>
      <c r="G45" s="30" t="s">
        <v>34</v>
      </c>
      <c r="H45" s="17">
        <v>69025</v>
      </c>
      <c r="I45" s="8" t="str">
        <f>INDEX(Tabela_Estados[#Data],MATCH(Tabela[[#This Row],[Cidade]],Tabela_Estados[Estado],0),3)</f>
        <v>SUDESTE</v>
      </c>
      <c r="J45" s="34"/>
    </row>
    <row r="46" spans="4:10" x14ac:dyDescent="0.3">
      <c r="D46" s="7">
        <v>633</v>
      </c>
      <c r="E46" s="7" t="s">
        <v>16</v>
      </c>
      <c r="F46" s="7" t="s">
        <v>77</v>
      </c>
      <c r="G46" s="30" t="s">
        <v>46</v>
      </c>
      <c r="H46" s="17">
        <v>59980</v>
      </c>
      <c r="I46" s="8" t="str">
        <f>INDEX(Tabela_Estados[#Data],MATCH(Tabela[[#This Row],[Cidade]],Tabela_Estados[Estado],0),3)</f>
        <v>NORTE</v>
      </c>
      <c r="J46" s="34"/>
    </row>
    <row r="47" spans="4:10" x14ac:dyDescent="0.3">
      <c r="D47" s="7">
        <v>750</v>
      </c>
      <c r="E47" s="7" t="s">
        <v>111</v>
      </c>
      <c r="F47" s="7" t="s">
        <v>112</v>
      </c>
      <c r="G47" s="30" t="s">
        <v>32</v>
      </c>
      <c r="H47" s="17">
        <v>23556</v>
      </c>
      <c r="I47" s="8" t="str">
        <f>INDEX(Tabela_Estados[#Data],MATCH(Tabela[[#This Row],[Cidade]],Tabela_Estados[Estado],0),3)</f>
        <v>NORDESTE</v>
      </c>
      <c r="J47" s="34"/>
    </row>
    <row r="48" spans="4:10" x14ac:dyDescent="0.3">
      <c r="D48" s="7">
        <v>132</v>
      </c>
      <c r="E48" s="7" t="s">
        <v>20</v>
      </c>
      <c r="F48" s="7" t="s">
        <v>80</v>
      </c>
      <c r="G48" s="30" t="s">
        <v>31</v>
      </c>
      <c r="H48" s="17">
        <v>47643</v>
      </c>
      <c r="I48" s="8" t="str">
        <f>INDEX(Tabela_Estados[#Data],MATCH(Tabela[[#This Row],[Cidade]],Tabela_Estados[Estado],0),3)</f>
        <v>SUDESTE</v>
      </c>
      <c r="J48" s="34"/>
    </row>
    <row r="49" spans="4:10" x14ac:dyDescent="0.3">
      <c r="D49" s="7">
        <v>800</v>
      </c>
      <c r="E49" s="7" t="s">
        <v>91</v>
      </c>
      <c r="F49" s="7" t="s">
        <v>80</v>
      </c>
      <c r="G49" s="30" t="s">
        <v>32</v>
      </c>
      <c r="H49" s="17">
        <v>56723</v>
      </c>
      <c r="I49" s="8" t="str">
        <f>INDEX(Tabela_Estados[#Data],MATCH(Tabela[[#This Row],[Cidade]],Tabela_Estados[Estado],0),3)</f>
        <v>NORDESTE</v>
      </c>
      <c r="J49" s="34"/>
    </row>
    <row r="50" spans="4:10" x14ac:dyDescent="0.3">
      <c r="D50" s="7">
        <v>690</v>
      </c>
      <c r="E50" s="7" t="s">
        <v>12</v>
      </c>
      <c r="F50" s="7" t="s">
        <v>69</v>
      </c>
      <c r="G50" s="30" t="s">
        <v>60</v>
      </c>
      <c r="H50" s="17">
        <v>47476</v>
      </c>
      <c r="I50" s="8" t="str">
        <f>INDEX(Tabela_Estados[#Data],MATCH(Tabela[[#This Row],[Cidade]],Tabela_Estados[Estado],0),3)</f>
        <v>NORDESTE</v>
      </c>
      <c r="J50" s="34"/>
    </row>
    <row r="51" spans="4:10" x14ac:dyDescent="0.3">
      <c r="D51" s="7">
        <v>990</v>
      </c>
      <c r="E51" s="7" t="s">
        <v>21</v>
      </c>
      <c r="F51" s="7" t="s">
        <v>81</v>
      </c>
      <c r="G51" s="30" t="s">
        <v>44</v>
      </c>
      <c r="H51" s="17">
        <v>80148</v>
      </c>
      <c r="I51" s="8" t="str">
        <f>INDEX(Tabela_Estados[#Data],MATCH(Tabela[[#This Row],[Cidade]],Tabela_Estados[Estado],0),3)</f>
        <v>SUDESTE</v>
      </c>
      <c r="J51" s="34"/>
    </row>
    <row r="52" spans="4:10" x14ac:dyDescent="0.3">
      <c r="D52" s="11">
        <v>651</v>
      </c>
      <c r="E52" s="11" t="s">
        <v>29</v>
      </c>
      <c r="F52" s="11" t="s">
        <v>85</v>
      </c>
      <c r="G52" s="31" t="s">
        <v>49</v>
      </c>
      <c r="H52" s="22">
        <v>37018</v>
      </c>
      <c r="I52" s="8" t="str">
        <f>INDEX(Tabela_Estados[#Data],MATCH(Tabela[[#This Row],[Cidade]],Tabela_Estados[Estado],0),3)</f>
        <v>NORTE</v>
      </c>
      <c r="J52" s="34"/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L145"/>
  <sheetViews>
    <sheetView showGridLines="0" topLeftCell="A97" workbookViewId="0">
      <selection activeCell="E98" sqref="E98"/>
    </sheetView>
  </sheetViews>
  <sheetFormatPr defaultColWidth="9.109375" defaultRowHeight="14.4" x14ac:dyDescent="0.3"/>
  <cols>
    <col min="1" max="1" width="2.77734375" style="3" customWidth="1"/>
    <col min="2" max="2" width="6.33203125" style="3" customWidth="1"/>
    <col min="3" max="3" width="5.5546875" style="3" customWidth="1"/>
    <col min="4" max="4" width="79.6640625" style="3" bestFit="1" customWidth="1"/>
    <col min="5" max="5" width="17.6640625" style="3" customWidth="1"/>
    <col min="6" max="6" width="12.5546875" style="3" customWidth="1"/>
    <col min="7" max="7" width="30.88671875" style="3" bestFit="1" customWidth="1"/>
    <col min="8" max="8" width="34.33203125" style="3" bestFit="1" customWidth="1"/>
    <col min="9" max="9" width="12.5546875" style="3" customWidth="1"/>
    <col min="10" max="10" width="16.88671875" style="3" customWidth="1"/>
    <col min="11" max="11" width="14.88671875" style="3" customWidth="1"/>
    <col min="12" max="16384" width="9.109375" style="3"/>
  </cols>
  <sheetData>
    <row r="1" spans="1:12" s="2" customFormat="1" ht="30" customHeight="1" thickBot="1" x14ac:dyDescent="0.35">
      <c r="A1" s="1"/>
      <c r="C1" s="13" t="s">
        <v>138</v>
      </c>
      <c r="L1" s="15" t="s">
        <v>8</v>
      </c>
    </row>
    <row r="2" spans="1:12" ht="15" customHeight="1" x14ac:dyDescent="0.3"/>
    <row r="3" spans="1:12" ht="15.6" x14ac:dyDescent="0.3">
      <c r="C3" s="14" t="s">
        <v>3</v>
      </c>
      <c r="D3" s="14" t="s">
        <v>2</v>
      </c>
      <c r="E3" s="19"/>
      <c r="F3" s="19"/>
      <c r="G3" s="19"/>
      <c r="H3" s="19"/>
    </row>
    <row r="5" spans="1:12" ht="15" thickBot="1" x14ac:dyDescent="0.35"/>
    <row r="6" spans="1:12" ht="18" x14ac:dyDescent="0.3">
      <c r="C6" s="33"/>
      <c r="D6" s="4" t="s">
        <v>6</v>
      </c>
      <c r="E6" s="5" t="s">
        <v>7</v>
      </c>
    </row>
    <row r="7" spans="1:12" x14ac:dyDescent="0.3">
      <c r="C7" s="33"/>
      <c r="D7" s="6" t="s">
        <v>114</v>
      </c>
      <c r="E7" s="32">
        <f>SUMIF(Tabela[Cidade],"SÃO PAULO",Tabela[Receita])</f>
        <v>207691</v>
      </c>
      <c r="F7" s="3" t="s">
        <v>154</v>
      </c>
    </row>
    <row r="8" spans="1:12" x14ac:dyDescent="0.3">
      <c r="C8" s="33"/>
      <c r="D8" s="6" t="s">
        <v>125</v>
      </c>
      <c r="E8" s="32">
        <f>SUMIFS(Tabela[Receita],Tabela[Cidade],"BAHIA",Tabela[Tipo de Estabelecimento],"BELEZA")</f>
        <v>0</v>
      </c>
      <c r="F8" s="3" t="s">
        <v>155</v>
      </c>
    </row>
    <row r="9" spans="1:12" x14ac:dyDescent="0.3">
      <c r="C9" s="33"/>
      <c r="D9" s="6" t="s">
        <v>115</v>
      </c>
      <c r="E9" s="32">
        <f>SUMIFS(Tabela[Receita],Tabela[Cidade],"MINAS GERAIS",Tabela[Tipo de Estabelecimento],"MERCADO")</f>
        <v>0</v>
      </c>
      <c r="F9" s="3" t="s">
        <v>156</v>
      </c>
    </row>
    <row r="10" spans="1:12" x14ac:dyDescent="0.3">
      <c r="C10" s="33"/>
      <c r="D10" s="6" t="s">
        <v>124</v>
      </c>
      <c r="E10" s="32">
        <f>SUMIFS(Tabela[Receita],Tabela[Região],"norte",Tabela[Tipo de Estabelecimento],"mercado")</f>
        <v>96461</v>
      </c>
      <c r="F10" s="3" t="s">
        <v>157</v>
      </c>
    </row>
    <row r="11" spans="1:12" x14ac:dyDescent="0.3">
      <c r="C11" s="33"/>
      <c r="D11" s="6" t="s">
        <v>116</v>
      </c>
      <c r="E11" s="9">
        <f>COUNTIFS(Tabela[Região],"sudeste",Tabela[Tipo de Estabelecimento],"MERCADO")</f>
        <v>3</v>
      </c>
      <c r="F11" s="3" t="s">
        <v>158</v>
      </c>
    </row>
    <row r="12" spans="1:12" x14ac:dyDescent="0.3">
      <c r="C12" s="33"/>
      <c r="D12" s="6" t="s">
        <v>117</v>
      </c>
      <c r="E12" s="32">
        <f>SUMIF(Tabela[Região],"NORDESTE",Tabela[Receita])</f>
        <v>942548</v>
      </c>
      <c r="F12" s="3" t="s">
        <v>159</v>
      </c>
    </row>
    <row r="13" spans="1:12" x14ac:dyDescent="0.3">
      <c r="C13" s="33"/>
      <c r="D13" s="6" t="s">
        <v>118</v>
      </c>
      <c r="E13" s="32">
        <f>SUMIFS(Tabela[Receita],Tabela[Região],"Sudeste",Tabela[Tipo de Estabelecimento],"Bares")
+SUMIFS(Tabela[Receita],Tabela[Região],"Sudeste",Tabela[Tipo de Estabelecimento],"Restaurante")
+SUMIFS(Tabela[Receita],Tabela[Região],"Sudeste",Tabela[Tipo de Estabelecimento],"Bares e Restaurante")</f>
        <v>114955</v>
      </c>
      <c r="F13" s="3" t="s">
        <v>160</v>
      </c>
    </row>
    <row r="14" spans="1:12" x14ac:dyDescent="0.3">
      <c r="C14" s="33"/>
      <c r="D14" s="6" t="s">
        <v>126</v>
      </c>
      <c r="E14" s="9">
        <f>COUNTIF('Exercicos - Avançado Parte 1'!I:I,"Centro-Oeste")</f>
        <v>5</v>
      </c>
      <c r="F14" s="3" t="s">
        <v>161</v>
      </c>
    </row>
    <row r="16" spans="1:12" x14ac:dyDescent="0.3">
      <c r="F16" s="35"/>
    </row>
    <row r="17" spans="3:8" ht="15.6" x14ac:dyDescent="0.3">
      <c r="C17" s="14" t="s">
        <v>4</v>
      </c>
      <c r="D17" s="14" t="s">
        <v>5</v>
      </c>
      <c r="E17" s="19"/>
      <c r="F17" s="19"/>
      <c r="G17" s="19"/>
      <c r="H17" s="19"/>
    </row>
    <row r="19" spans="3:8" ht="15" thickBot="1" x14ac:dyDescent="0.35">
      <c r="D19" s="3" t="s">
        <v>119</v>
      </c>
    </row>
    <row r="20" spans="3:8" ht="18" x14ac:dyDescent="0.3">
      <c r="C20" s="33"/>
      <c r="D20" s="4" t="s">
        <v>120</v>
      </c>
      <c r="E20" s="12" t="s">
        <v>36</v>
      </c>
    </row>
    <row r="21" spans="3:8" x14ac:dyDescent="0.3">
      <c r="C21" s="33"/>
      <c r="D21" s="25" t="str">
        <f>INDEX(Tabela[#Data],MATCH(LARGE(Tabela[Receita],1),Tabela[Receita],0),2)</f>
        <v>STALEY BOOTS</v>
      </c>
      <c r="E21" s="32">
        <f>INDEX(Tabela[#Data],MATCH(LARGE(Tabela[Receita],1),Tabela[Receita],0),5)</f>
        <v>98572</v>
      </c>
    </row>
    <row r="22" spans="3:8" x14ac:dyDescent="0.3">
      <c r="C22" s="33"/>
      <c r="D22" s="3" t="s">
        <v>163</v>
      </c>
      <c r="E22" s="3" t="s">
        <v>162</v>
      </c>
    </row>
    <row r="23" spans="3:8" x14ac:dyDescent="0.3">
      <c r="C23" s="33"/>
    </row>
    <row r="24" spans="3:8" ht="15" thickBot="1" x14ac:dyDescent="0.35">
      <c r="C24" s="33"/>
      <c r="D24" s="3" t="s">
        <v>121</v>
      </c>
    </row>
    <row r="25" spans="3:8" ht="18" x14ac:dyDescent="0.3">
      <c r="C25" s="33"/>
      <c r="D25" s="4" t="s">
        <v>120</v>
      </c>
      <c r="E25" s="12" t="s">
        <v>36</v>
      </c>
    </row>
    <row r="26" spans="3:8" x14ac:dyDescent="0.3">
      <c r="C26" s="33"/>
      <c r="D26" s="24" t="str">
        <f>INDEX(Tabela[#Data],MATCH(SMALL(Tabela[Receita],1),Tabela[Receita],0),2)</f>
        <v>BICICLETARIA ROGRIGUES</v>
      </c>
      <c r="E26" s="26">
        <f>INDEX(Tabela[#Data],MATCH(SMALL(Tabela[Receita],1),Tabela[Receita],0),5)</f>
        <v>10287</v>
      </c>
    </row>
    <row r="27" spans="3:8" x14ac:dyDescent="0.3">
      <c r="C27" s="33"/>
      <c r="D27" s="3" t="s">
        <v>167</v>
      </c>
      <c r="E27" s="3" t="s">
        <v>164</v>
      </c>
    </row>
    <row r="28" spans="3:8" x14ac:dyDescent="0.3">
      <c r="C28" s="33"/>
      <c r="G28" s="35"/>
    </row>
    <row r="29" spans="3:8" ht="15" thickBot="1" x14ac:dyDescent="0.35">
      <c r="C29" s="33"/>
      <c r="D29" s="3" t="s">
        <v>122</v>
      </c>
    </row>
    <row r="30" spans="3:8" ht="18" x14ac:dyDescent="0.3">
      <c r="C30" s="33"/>
      <c r="D30" s="4" t="s">
        <v>120</v>
      </c>
      <c r="E30" s="12" t="s">
        <v>36</v>
      </c>
    </row>
    <row r="31" spans="3:8" x14ac:dyDescent="0.3">
      <c r="C31" s="33"/>
      <c r="D31" s="24" t="str">
        <f>INDEX(Tabela[#Data],MATCH(LARGE(Tabela[Receita],5),Tabela[Receita],0),2)</f>
        <v>ARMAZEM DO SOARES</v>
      </c>
      <c r="E31" s="26">
        <f>INDEX(Tabela[#Data],MATCH(LARGE(Tabela[Receita],5),Tabela[Receita],0),5)</f>
        <v>91588</v>
      </c>
    </row>
    <row r="32" spans="3:8" x14ac:dyDescent="0.3">
      <c r="D32" s="3" t="s">
        <v>166</v>
      </c>
      <c r="E32" s="3" t="s">
        <v>165</v>
      </c>
    </row>
    <row r="34" spans="3:9" ht="15.6" x14ac:dyDescent="0.3">
      <c r="C34" s="14" t="s">
        <v>123</v>
      </c>
      <c r="D34" s="14" t="s">
        <v>128</v>
      </c>
      <c r="E34" s="19"/>
      <c r="F34" s="19"/>
      <c r="G34" s="19"/>
      <c r="H34" s="19"/>
    </row>
    <row r="35" spans="3:9" x14ac:dyDescent="0.3">
      <c r="C35" s="33"/>
      <c r="D35" s="3" t="s">
        <v>129</v>
      </c>
    </row>
    <row r="36" spans="3:9" x14ac:dyDescent="0.3">
      <c r="C36" s="33"/>
      <c r="D36" s="3" t="s">
        <v>130</v>
      </c>
    </row>
    <row r="37" spans="3:9" ht="15.6" x14ac:dyDescent="0.3">
      <c r="C37" s="27"/>
      <c r="D37" s="27"/>
    </row>
    <row r="38" spans="3:9" ht="15" thickBot="1" x14ac:dyDescent="0.35">
      <c r="C38" s="3" t="s">
        <v>169</v>
      </c>
    </row>
    <row r="39" spans="3:9" ht="18" x14ac:dyDescent="0.3">
      <c r="C39" s="35"/>
      <c r="G39" s="16" t="s">
        <v>10</v>
      </c>
      <c r="H39" s="16" t="s">
        <v>127</v>
      </c>
    </row>
    <row r="40" spans="3:9" x14ac:dyDescent="0.3">
      <c r="G40" s="7" t="s">
        <v>60</v>
      </c>
      <c r="H40" s="26">
        <f>SUMIF(Tabela[Cidade],G40,Tabela[Receita])</f>
        <v>218705</v>
      </c>
      <c r="I40" s="3" t="s">
        <v>168</v>
      </c>
    </row>
    <row r="41" spans="3:9" x14ac:dyDescent="0.3">
      <c r="G41" s="7" t="s">
        <v>48</v>
      </c>
      <c r="H41" s="26">
        <f>SUMIF(Tabela[Cidade],G41,Tabela[Receita])</f>
        <v>53319</v>
      </c>
    </row>
    <row r="42" spans="3:9" x14ac:dyDescent="0.3">
      <c r="G42" s="7" t="s">
        <v>63</v>
      </c>
      <c r="H42" s="26">
        <f>SUMIF(Tabela[Cidade],G42,Tabela[Receita])</f>
        <v>132508</v>
      </c>
    </row>
    <row r="43" spans="3:9" x14ac:dyDescent="0.3">
      <c r="G43" s="7" t="s">
        <v>50</v>
      </c>
      <c r="H43" s="26">
        <f>SUMIF(Tabela[Cidade],G43,Tabela[Receita])</f>
        <v>106748</v>
      </c>
    </row>
    <row r="44" spans="3:9" x14ac:dyDescent="0.3">
      <c r="G44" s="7" t="s">
        <v>11</v>
      </c>
      <c r="H44" s="26">
        <f>SUMIF(Tabela[Cidade],G44,Tabela[Receita])</f>
        <v>207691</v>
      </c>
    </row>
    <row r="45" spans="3:9" x14ac:dyDescent="0.3">
      <c r="G45" s="7" t="s">
        <v>57</v>
      </c>
      <c r="H45" s="26">
        <f>SUMIF(Tabela[Cidade],G45,Tabela[Receita])</f>
        <v>194041</v>
      </c>
    </row>
    <row r="46" spans="3:9" x14ac:dyDescent="0.3">
      <c r="G46" s="7" t="s">
        <v>46</v>
      </c>
      <c r="H46" s="26">
        <f>SUMIF(Tabela[Cidade],G46,Tabela[Receita])</f>
        <v>83733</v>
      </c>
    </row>
    <row r="47" spans="3:9" x14ac:dyDescent="0.3">
      <c r="G47" s="7" t="s">
        <v>44</v>
      </c>
      <c r="H47" s="26">
        <f>SUMIF(Tabela[Cidade],G47,Tabela[Receita])</f>
        <v>239457</v>
      </c>
    </row>
    <row r="48" spans="3:9" x14ac:dyDescent="0.3">
      <c r="G48" s="7" t="s">
        <v>31</v>
      </c>
      <c r="H48" s="26">
        <f>SUMIF(Tabela[Cidade],G48,Tabela[Receita])</f>
        <v>114955</v>
      </c>
    </row>
    <row r="49" spans="7:8" x14ac:dyDescent="0.3">
      <c r="G49" s="7" t="s">
        <v>55</v>
      </c>
      <c r="H49" s="26">
        <f>SUMIF(Tabela[Cidade],G49,Tabela[Receita])</f>
        <v>46762</v>
      </c>
    </row>
    <row r="50" spans="7:8" x14ac:dyDescent="0.3">
      <c r="G50" s="7" t="s">
        <v>54</v>
      </c>
      <c r="H50" s="26">
        <f>SUMIF(Tabela[Cidade],G50,Tabela[Receita])</f>
        <v>71510</v>
      </c>
    </row>
    <row r="51" spans="7:8" x14ac:dyDescent="0.3">
      <c r="G51" s="7" t="s">
        <v>56</v>
      </c>
      <c r="H51" s="26">
        <f>SUMIF(Tabela[Cidade],G51,Tabela[Receita])</f>
        <v>143302</v>
      </c>
    </row>
    <row r="52" spans="7:8" x14ac:dyDescent="0.3">
      <c r="G52" s="7" t="s">
        <v>32</v>
      </c>
      <c r="H52" s="26">
        <f>SUMIF(Tabela[Cidade],G52,Tabela[Receita])</f>
        <v>171867</v>
      </c>
    </row>
    <row r="53" spans="7:8" x14ac:dyDescent="0.3">
      <c r="G53" s="7" t="s">
        <v>49</v>
      </c>
      <c r="H53" s="26">
        <f>SUMIF(Tabela[Cidade],G53,Tabela[Receita])</f>
        <v>102330</v>
      </c>
    </row>
    <row r="54" spans="7:8" x14ac:dyDescent="0.3">
      <c r="G54" s="7" t="s">
        <v>35</v>
      </c>
      <c r="H54" s="26">
        <f>SUMIF(Tabela[Cidade],G54,Tabela[Receita])</f>
        <v>81455</v>
      </c>
    </row>
    <row r="55" spans="7:8" x14ac:dyDescent="0.3">
      <c r="G55" s="7" t="s">
        <v>64</v>
      </c>
      <c r="H55" s="26">
        <f>SUMIF(Tabela[Cidade],G55,Tabela[Receita])</f>
        <v>131733</v>
      </c>
    </row>
    <row r="56" spans="7:8" x14ac:dyDescent="0.3">
      <c r="G56" s="7" t="s">
        <v>58</v>
      </c>
      <c r="H56" s="26">
        <f>SUMIF(Tabela[Cidade],G56,Tabela[Receita])</f>
        <v>59235</v>
      </c>
    </row>
    <row r="57" spans="7:8" x14ac:dyDescent="0.3">
      <c r="G57" s="7" t="s">
        <v>33</v>
      </c>
      <c r="H57" s="26">
        <f>SUMIF(Tabela[Cidade],G57,Tabela[Receita])</f>
        <v>75213</v>
      </c>
    </row>
    <row r="58" spans="7:8" x14ac:dyDescent="0.3">
      <c r="G58" s="7" t="s">
        <v>61</v>
      </c>
      <c r="H58" s="26">
        <f>SUMIF(Tabela[Cidade],G58,Tabela[Receita])</f>
        <v>34459</v>
      </c>
    </row>
    <row r="59" spans="7:8" x14ac:dyDescent="0.3">
      <c r="G59" s="7" t="s">
        <v>47</v>
      </c>
      <c r="H59" s="26">
        <f>SUMIF(Tabela[Cidade],G59,Tabela[Receita])</f>
        <v>54311</v>
      </c>
    </row>
    <row r="60" spans="7:8" x14ac:dyDescent="0.3">
      <c r="G60" s="7" t="s">
        <v>34</v>
      </c>
      <c r="H60" s="26">
        <f>SUMIF(Tabela[Cidade],G60,Tabela[Receita])</f>
        <v>112591</v>
      </c>
    </row>
    <row r="61" spans="7:8" x14ac:dyDescent="0.3">
      <c r="G61" s="7" t="s">
        <v>45</v>
      </c>
      <c r="H61" s="26">
        <f>SUMIF(Tabela[Cidade],G61,Tabela[Receita])</f>
        <v>34681</v>
      </c>
    </row>
    <row r="62" spans="7:8" x14ac:dyDescent="0.3">
      <c r="G62" s="7" t="s">
        <v>53</v>
      </c>
      <c r="H62" s="26">
        <f>SUMIF(Tabela[Cidade],G62,Tabela[Receita])</f>
        <v>98572</v>
      </c>
    </row>
    <row r="63" spans="7:8" x14ac:dyDescent="0.3">
      <c r="G63"/>
    </row>
    <row r="64" spans="7:8" x14ac:dyDescent="0.3">
      <c r="G64"/>
    </row>
    <row r="65" spans="3:9" ht="15.6" x14ac:dyDescent="0.3">
      <c r="C65" s="14" t="s">
        <v>131</v>
      </c>
      <c r="D65" s="14" t="s">
        <v>128</v>
      </c>
      <c r="E65" s="19"/>
      <c r="F65" s="19"/>
      <c r="G65" s="19"/>
      <c r="H65" s="19"/>
    </row>
    <row r="66" spans="3:9" x14ac:dyDescent="0.3">
      <c r="C66" s="33"/>
      <c r="D66" s="3" t="s">
        <v>129</v>
      </c>
    </row>
    <row r="67" spans="3:9" x14ac:dyDescent="0.3">
      <c r="C67" s="33"/>
      <c r="D67" s="3" t="s">
        <v>134</v>
      </c>
    </row>
    <row r="68" spans="3:9" ht="15.6" x14ac:dyDescent="0.3">
      <c r="C68" s="27"/>
      <c r="D68" s="27"/>
    </row>
    <row r="69" spans="3:9" ht="15" thickBot="1" x14ac:dyDescent="0.35"/>
    <row r="70" spans="3:9" ht="18" x14ac:dyDescent="0.3">
      <c r="G70" s="16" t="s">
        <v>30</v>
      </c>
      <c r="H70" s="16" t="s">
        <v>132</v>
      </c>
    </row>
    <row r="71" spans="3:9" x14ac:dyDescent="0.3">
      <c r="G71" s="7" t="s">
        <v>39</v>
      </c>
      <c r="H71" s="26">
        <f>SUMIF(Tabela[Região],G71,Tabela[Receita])</f>
        <v>435122</v>
      </c>
      <c r="I71" s="3" t="s">
        <v>170</v>
      </c>
    </row>
    <row r="72" spans="3:9" x14ac:dyDescent="0.3">
      <c r="G72" s="7" t="s">
        <v>40</v>
      </c>
      <c r="H72" s="26">
        <f>SUMIF(Tabela[Região],G72,Tabela[Receita])</f>
        <v>942548</v>
      </c>
    </row>
    <row r="73" spans="3:9" x14ac:dyDescent="0.3">
      <c r="G73" s="28" t="s">
        <v>41</v>
      </c>
      <c r="H73" s="26">
        <f>SUMIF(Tabela[Região],G73,Tabela[Receita])</f>
        <v>360146</v>
      </c>
    </row>
    <row r="74" spans="3:9" x14ac:dyDescent="0.3">
      <c r="G74" s="7" t="s">
        <v>42</v>
      </c>
      <c r="H74" s="26">
        <f>SUMIF(Tabela[Região],G74,Tabela[Receita])</f>
        <v>674694</v>
      </c>
    </row>
    <row r="75" spans="3:9" x14ac:dyDescent="0.3">
      <c r="G75" s="7" t="s">
        <v>43</v>
      </c>
      <c r="H75" s="26">
        <f>SUMIF(Tabela[Região],G75,Tabela[Receita])</f>
        <v>156668</v>
      </c>
    </row>
    <row r="94" spans="3:8" x14ac:dyDescent="0.3">
      <c r="G94"/>
    </row>
    <row r="96" spans="3:8" ht="15.6" x14ac:dyDescent="0.3">
      <c r="C96" s="14" t="s">
        <v>133</v>
      </c>
      <c r="D96" s="14" t="s">
        <v>128</v>
      </c>
      <c r="E96" s="19"/>
      <c r="F96" s="19"/>
      <c r="G96" s="19"/>
      <c r="H96" s="19"/>
    </row>
    <row r="97" spans="3:8" x14ac:dyDescent="0.3">
      <c r="C97" s="33"/>
      <c r="D97" s="3" t="s">
        <v>129</v>
      </c>
    </row>
    <row r="98" spans="3:8" x14ac:dyDescent="0.3">
      <c r="C98" s="33"/>
      <c r="D98" s="3" t="s">
        <v>135</v>
      </c>
      <c r="E98" s="35"/>
    </row>
    <row r="99" spans="3:8" ht="15.6" x14ac:dyDescent="0.3">
      <c r="C99" s="27"/>
      <c r="D99" s="27"/>
    </row>
    <row r="100" spans="3:8" ht="15" thickBot="1" x14ac:dyDescent="0.35"/>
    <row r="101" spans="3:8" ht="18" x14ac:dyDescent="0.3">
      <c r="G101" s="16" t="s">
        <v>68</v>
      </c>
      <c r="H101" s="16" t="s">
        <v>132</v>
      </c>
    </row>
    <row r="102" spans="3:8" x14ac:dyDescent="0.3">
      <c r="G102" s="7" t="s">
        <v>69</v>
      </c>
      <c r="H102" s="26">
        <f>SUMIF(Tabela[Tipo de Estabelecimento],G102,Tabela[Receita])</f>
        <v>47476</v>
      </c>
    </row>
    <row r="103" spans="3:8" x14ac:dyDescent="0.3">
      <c r="G103" s="7" t="s">
        <v>70</v>
      </c>
      <c r="H103" s="26">
        <f>SUMIF(Tabela[Tipo de Estabelecimento],G103,Tabela[Receita])</f>
        <v>53319</v>
      </c>
    </row>
    <row r="104" spans="3:8" x14ac:dyDescent="0.3">
      <c r="G104" s="7" t="s">
        <v>71</v>
      </c>
      <c r="H104" s="26">
        <f>SUMIF(Tabela[Tipo de Estabelecimento],G104,Tabela[Receita])</f>
        <v>176992</v>
      </c>
    </row>
    <row r="105" spans="3:8" x14ac:dyDescent="0.3">
      <c r="G105" s="7" t="s">
        <v>72</v>
      </c>
      <c r="H105" s="26">
        <f>SUMIF(Tabela[Tipo de Estabelecimento],G105,Tabela[Receita])</f>
        <v>479421</v>
      </c>
    </row>
    <row r="106" spans="3:8" x14ac:dyDescent="0.3">
      <c r="G106" s="7" t="s">
        <v>76</v>
      </c>
      <c r="H106" s="26">
        <f>SUMIF(Tabela[Tipo de Estabelecimento],G106,Tabela[Receita])</f>
        <v>63076</v>
      </c>
    </row>
    <row r="107" spans="3:8" x14ac:dyDescent="0.3">
      <c r="G107" s="7" t="s">
        <v>77</v>
      </c>
      <c r="H107" s="26">
        <f>SUMIF(Tabela[Tipo de Estabelecimento],G107,Tabela[Receita])</f>
        <v>59980</v>
      </c>
    </row>
    <row r="108" spans="3:8" x14ac:dyDescent="0.3">
      <c r="G108" s="7" t="s">
        <v>73</v>
      </c>
      <c r="H108" s="26">
        <f>SUMIF(Tabela[Tipo de Estabelecimento],G108,Tabela[Receita])</f>
        <v>174168</v>
      </c>
    </row>
    <row r="109" spans="3:8" x14ac:dyDescent="0.3">
      <c r="G109" s="7" t="s">
        <v>78</v>
      </c>
      <c r="H109" s="26">
        <f>SUMIF(Tabela[Tipo de Estabelecimento],G109,Tabela[Receita])</f>
        <v>10287</v>
      </c>
    </row>
    <row r="110" spans="3:8" x14ac:dyDescent="0.3">
      <c r="G110" s="7" t="s">
        <v>79</v>
      </c>
      <c r="H110" s="26">
        <f>SUMIF(Tabela[Tipo de Estabelecimento],G110,Tabela[Receita])</f>
        <v>266715</v>
      </c>
    </row>
    <row r="111" spans="3:8" x14ac:dyDescent="0.3">
      <c r="G111" s="7" t="s">
        <v>80</v>
      </c>
      <c r="H111" s="26">
        <f>SUMIF(Tabela[Tipo de Estabelecimento],G111,Tabela[Receita])</f>
        <v>104366</v>
      </c>
    </row>
    <row r="112" spans="3:8" x14ac:dyDescent="0.3">
      <c r="G112" s="7" t="s">
        <v>81</v>
      </c>
      <c r="H112" s="26">
        <f>SUMIF(Tabela[Tipo de Estabelecimento],G112,Tabela[Receita])</f>
        <v>80148</v>
      </c>
    </row>
    <row r="113" spans="7:8" x14ac:dyDescent="0.3">
      <c r="G113" s="7" t="s">
        <v>74</v>
      </c>
      <c r="H113" s="26">
        <f>SUMIF(Tabela[Tipo de Estabelecimento],G113,Tabela[Receita])</f>
        <v>53636</v>
      </c>
    </row>
    <row r="114" spans="7:8" x14ac:dyDescent="0.3">
      <c r="G114" s="7" t="s">
        <v>75</v>
      </c>
      <c r="H114" s="26">
        <f>SUMIF(Tabela[Tipo de Estabelecimento],G114,Tabela[Receita])</f>
        <v>151399</v>
      </c>
    </row>
    <row r="115" spans="7:8" x14ac:dyDescent="0.3">
      <c r="G115" s="7" t="s">
        <v>82</v>
      </c>
      <c r="H115" s="26">
        <f>SUMIF(Tabela[Tipo de Estabelecimento],G115,Tabela[Receita])</f>
        <v>227887</v>
      </c>
    </row>
    <row r="116" spans="7:8" x14ac:dyDescent="0.3">
      <c r="G116" s="7" t="s">
        <v>83</v>
      </c>
      <c r="H116" s="26">
        <f>SUMIF(Tabela[Tipo de Estabelecimento],G116,Tabela[Receita])</f>
        <v>86977</v>
      </c>
    </row>
    <row r="117" spans="7:8" x14ac:dyDescent="0.3">
      <c r="G117" s="7" t="s">
        <v>84</v>
      </c>
      <c r="H117" s="26">
        <f>SUMIF(Tabela[Tipo de Estabelecimento],G117,Tabela[Receita])</f>
        <v>298972</v>
      </c>
    </row>
    <row r="118" spans="7:8" x14ac:dyDescent="0.3">
      <c r="G118" s="7" t="s">
        <v>85</v>
      </c>
      <c r="H118" s="26">
        <f>SUMIF(Tabela[Tipo de Estabelecimento],G118,Tabela[Receita])</f>
        <v>37018</v>
      </c>
    </row>
    <row r="119" spans="7:8" x14ac:dyDescent="0.3">
      <c r="G119" s="7" t="s">
        <v>95</v>
      </c>
      <c r="H119" s="26">
        <f>SUMIF(Tabela[Tipo de Estabelecimento],G119,Tabela[Receita])</f>
        <v>75213</v>
      </c>
    </row>
    <row r="120" spans="7:8" x14ac:dyDescent="0.3">
      <c r="G120" s="7" t="s">
        <v>109</v>
      </c>
      <c r="H120" s="26">
        <f>SUMIF(Tabela[Tipo de Estabelecimento],G120,Tabela[Receita])</f>
        <v>98572</v>
      </c>
    </row>
    <row r="121" spans="7:8" x14ac:dyDescent="0.3">
      <c r="G121" s="7" t="s">
        <v>112</v>
      </c>
      <c r="H121" s="26">
        <f>SUMIF(Tabela[Tipo de Estabelecimento],G121,Tabela[Receita])</f>
        <v>23556</v>
      </c>
    </row>
    <row r="122" spans="7:8" x14ac:dyDescent="0.3">
      <c r="G122"/>
      <c r="H122"/>
    </row>
    <row r="123" spans="7:8" x14ac:dyDescent="0.3">
      <c r="G123"/>
      <c r="H123"/>
    </row>
    <row r="124" spans="7:8" x14ac:dyDescent="0.3">
      <c r="G124"/>
      <c r="H124"/>
    </row>
    <row r="125" spans="7:8" x14ac:dyDescent="0.3">
      <c r="G125"/>
      <c r="H125"/>
    </row>
    <row r="126" spans="7:8" x14ac:dyDescent="0.3">
      <c r="G126"/>
      <c r="H126"/>
    </row>
    <row r="127" spans="7:8" x14ac:dyDescent="0.3">
      <c r="G127"/>
      <c r="H127"/>
    </row>
    <row r="128" spans="7:8" x14ac:dyDescent="0.3">
      <c r="G128"/>
      <c r="H128"/>
    </row>
    <row r="129" spans="7:8" x14ac:dyDescent="0.3">
      <c r="G129"/>
      <c r="H129"/>
    </row>
    <row r="130" spans="7:8" x14ac:dyDescent="0.3">
      <c r="G130"/>
      <c r="H130"/>
    </row>
    <row r="131" spans="7:8" x14ac:dyDescent="0.3">
      <c r="G131"/>
      <c r="H131"/>
    </row>
    <row r="132" spans="7:8" x14ac:dyDescent="0.3">
      <c r="G132"/>
      <c r="H132"/>
    </row>
    <row r="133" spans="7:8" x14ac:dyDescent="0.3">
      <c r="G133"/>
      <c r="H133"/>
    </row>
    <row r="134" spans="7:8" x14ac:dyDescent="0.3">
      <c r="G134"/>
      <c r="H134"/>
    </row>
    <row r="135" spans="7:8" x14ac:dyDescent="0.3">
      <c r="G135"/>
      <c r="H135"/>
    </row>
    <row r="136" spans="7:8" x14ac:dyDescent="0.3">
      <c r="G136"/>
      <c r="H136"/>
    </row>
    <row r="137" spans="7:8" x14ac:dyDescent="0.3">
      <c r="G137"/>
      <c r="H137"/>
    </row>
    <row r="138" spans="7:8" x14ac:dyDescent="0.3">
      <c r="G138"/>
      <c r="H138"/>
    </row>
    <row r="139" spans="7:8" x14ac:dyDescent="0.3">
      <c r="G139"/>
      <c r="H139"/>
    </row>
    <row r="140" spans="7:8" x14ac:dyDescent="0.3">
      <c r="G140"/>
      <c r="H140"/>
    </row>
    <row r="141" spans="7:8" x14ac:dyDescent="0.3">
      <c r="G141"/>
      <c r="H141"/>
    </row>
    <row r="142" spans="7:8" x14ac:dyDescent="0.3">
      <c r="G142"/>
      <c r="H142"/>
    </row>
    <row r="143" spans="7:8" x14ac:dyDescent="0.3">
      <c r="G143"/>
      <c r="H143"/>
    </row>
    <row r="144" spans="7:8" x14ac:dyDescent="0.3">
      <c r="G144"/>
      <c r="H144"/>
    </row>
    <row r="145" spans="7:8" x14ac:dyDescent="0.3">
      <c r="G145"/>
      <c r="H145"/>
    </row>
  </sheetData>
  <sheetProtection formatCells="0" formatColumns="0" formatRows="0"/>
  <protectedRanges>
    <protectedRange sqref="E21 E26 E31 E7:E14" name="Lista de Exercicio 2 e 3"/>
  </protectedRanges>
  <conditionalFormatting sqref="K35">
    <cfRule type="cellIs" dxfId="6" priority="6" operator="equal">
      <formula>10</formula>
    </cfRule>
  </conditionalFormatting>
  <conditionalFormatting sqref="K36">
    <cfRule type="cellIs" dxfId="5" priority="5" operator="equal">
      <formula>10</formula>
    </cfRule>
  </conditionalFormatting>
  <conditionalFormatting sqref="K66">
    <cfRule type="cellIs" dxfId="4" priority="4" operator="equal">
      <formula>10</formula>
    </cfRule>
  </conditionalFormatting>
  <conditionalFormatting sqref="K67">
    <cfRule type="cellIs" dxfId="3" priority="3" operator="equal">
      <formula>10</formula>
    </cfRule>
  </conditionalFormatting>
  <conditionalFormatting sqref="K97">
    <cfRule type="cellIs" dxfId="2" priority="2" operator="equal">
      <formula>10</formula>
    </cfRule>
  </conditionalFormatting>
  <conditionalFormatting sqref="K98">
    <cfRule type="cellIs" dxfId="1" priority="1" operator="equal">
      <formula>10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AE00-8135-47D6-9356-6B06F85584B9}">
  <dimension ref="A1:L55"/>
  <sheetViews>
    <sheetView showGridLines="0" workbookViewId="0">
      <selection activeCell="G25" sqref="G25"/>
    </sheetView>
  </sheetViews>
  <sheetFormatPr defaultColWidth="9.109375" defaultRowHeight="14.4" x14ac:dyDescent="0.3"/>
  <cols>
    <col min="1" max="1" width="2.77734375" style="3" customWidth="1"/>
    <col min="2" max="2" width="6.33203125" style="3" customWidth="1"/>
    <col min="3" max="3" width="3.88671875" style="3" customWidth="1"/>
    <col min="4" max="4" width="17.21875" style="3" bestFit="1" customWidth="1"/>
    <col min="5" max="5" width="27" style="3" bestFit="1" customWidth="1"/>
    <col min="6" max="6" width="12.5546875" style="3" customWidth="1"/>
    <col min="7" max="7" width="30.88671875" style="3" bestFit="1" customWidth="1"/>
    <col min="8" max="8" width="34.33203125" style="3" bestFit="1" customWidth="1"/>
    <col min="9" max="9" width="12.5546875" style="3" customWidth="1"/>
    <col min="10" max="10" width="16.88671875" style="3" customWidth="1"/>
    <col min="11" max="11" width="14.88671875" style="3" customWidth="1"/>
    <col min="12" max="16384" width="9.109375" style="3"/>
  </cols>
  <sheetData>
    <row r="1" spans="1:12" s="2" customFormat="1" ht="30" customHeight="1" thickBot="1" x14ac:dyDescent="0.35">
      <c r="A1" s="1"/>
      <c r="C1" s="13" t="s">
        <v>140</v>
      </c>
      <c r="L1" s="15" t="s">
        <v>8</v>
      </c>
    </row>
    <row r="2" spans="1:12" ht="15" customHeight="1" x14ac:dyDescent="0.3"/>
    <row r="3" spans="1:12" ht="15.6" x14ac:dyDescent="0.3">
      <c r="C3" s="14" t="s">
        <v>139</v>
      </c>
      <c r="D3" s="14" t="s">
        <v>143</v>
      </c>
      <c r="E3" s="19"/>
      <c r="F3" s="19"/>
      <c r="G3" s="19"/>
      <c r="H3" s="19"/>
    </row>
    <row r="5" spans="1:12" x14ac:dyDescent="0.3">
      <c r="C5"/>
      <c r="D5" s="36" t="s">
        <v>171</v>
      </c>
      <c r="E5" t="s">
        <v>173</v>
      </c>
      <c r="F5"/>
    </row>
    <row r="6" spans="1:12" x14ac:dyDescent="0.3">
      <c r="C6"/>
      <c r="D6" s="37" t="s">
        <v>41</v>
      </c>
      <c r="E6" s="39">
        <v>5</v>
      </c>
      <c r="F6"/>
    </row>
    <row r="7" spans="1:12" x14ac:dyDescent="0.3">
      <c r="C7"/>
      <c r="D7" s="37" t="s">
        <v>40</v>
      </c>
      <c r="E7" s="39">
        <v>16</v>
      </c>
      <c r="F7"/>
    </row>
    <row r="8" spans="1:12" x14ac:dyDescent="0.3">
      <c r="C8"/>
      <c r="D8" s="37" t="s">
        <v>39</v>
      </c>
      <c r="E8" s="39">
        <v>10</v>
      </c>
      <c r="F8"/>
    </row>
    <row r="9" spans="1:12" x14ac:dyDescent="0.3">
      <c r="C9"/>
      <c r="D9" s="37" t="s">
        <v>42</v>
      </c>
      <c r="E9" s="39">
        <v>10</v>
      </c>
      <c r="F9"/>
    </row>
    <row r="10" spans="1:12" x14ac:dyDescent="0.3">
      <c r="C10"/>
      <c r="D10" s="37" t="s">
        <v>43</v>
      </c>
      <c r="E10" s="39">
        <v>3</v>
      </c>
      <c r="F10"/>
    </row>
    <row r="11" spans="1:12" x14ac:dyDescent="0.3">
      <c r="C11"/>
      <c r="D11" s="37" t="s">
        <v>172</v>
      </c>
      <c r="E11" s="39">
        <v>44</v>
      </c>
      <c r="F11"/>
    </row>
    <row r="12" spans="1:12" x14ac:dyDescent="0.3">
      <c r="C12"/>
      <c r="D12"/>
      <c r="E12"/>
      <c r="F12"/>
    </row>
    <row r="13" spans="1:12" x14ac:dyDescent="0.3">
      <c r="C13"/>
      <c r="D13"/>
      <c r="E13"/>
      <c r="F13"/>
    </row>
    <row r="14" spans="1:12" x14ac:dyDescent="0.3">
      <c r="C14"/>
      <c r="D14"/>
      <c r="E14"/>
      <c r="F14"/>
    </row>
    <row r="15" spans="1:12" x14ac:dyDescent="0.3">
      <c r="C15"/>
      <c r="D15"/>
      <c r="E15"/>
      <c r="F15"/>
    </row>
    <row r="16" spans="1:12" x14ac:dyDescent="0.3">
      <c r="C16"/>
      <c r="D16"/>
      <c r="E16"/>
      <c r="F16"/>
    </row>
    <row r="17" spans="3:6" x14ac:dyDescent="0.3">
      <c r="C17"/>
      <c r="D17"/>
      <c r="E17"/>
      <c r="F17"/>
    </row>
    <row r="18" spans="3:6" x14ac:dyDescent="0.3">
      <c r="C18"/>
      <c r="D18"/>
      <c r="E18"/>
      <c r="F18"/>
    </row>
    <row r="19" spans="3:6" x14ac:dyDescent="0.3">
      <c r="C19"/>
      <c r="D19"/>
      <c r="E19"/>
      <c r="F19"/>
    </row>
    <row r="20" spans="3:6" x14ac:dyDescent="0.3">
      <c r="C20"/>
      <c r="D20"/>
      <c r="E20"/>
      <c r="F20"/>
    </row>
    <row r="21" spans="3:6" x14ac:dyDescent="0.3">
      <c r="C21"/>
      <c r="D21"/>
      <c r="E21"/>
      <c r="F21"/>
    </row>
    <row r="22" spans="3:6" x14ac:dyDescent="0.3">
      <c r="C22"/>
      <c r="D22"/>
      <c r="E22"/>
      <c r="F22"/>
    </row>
    <row r="23" spans="3:6" x14ac:dyDescent="0.3">
      <c r="C23"/>
      <c r="D23"/>
    </row>
    <row r="24" spans="3:6" x14ac:dyDescent="0.3">
      <c r="C24"/>
      <c r="D24"/>
    </row>
    <row r="25" spans="3:6" x14ac:dyDescent="0.3">
      <c r="C25"/>
      <c r="D25"/>
    </row>
    <row r="26" spans="3:6" x14ac:dyDescent="0.3">
      <c r="C26"/>
      <c r="D26"/>
    </row>
    <row r="27" spans="3:6" x14ac:dyDescent="0.3">
      <c r="C27"/>
      <c r="D27"/>
    </row>
    <row r="28" spans="3:6" x14ac:dyDescent="0.3">
      <c r="C28"/>
      <c r="D28"/>
    </row>
    <row r="29" spans="3:6" x14ac:dyDescent="0.3">
      <c r="C29"/>
      <c r="D29"/>
    </row>
    <row r="30" spans="3:6" x14ac:dyDescent="0.3">
      <c r="C30"/>
      <c r="D30"/>
    </row>
    <row r="31" spans="3:6" x14ac:dyDescent="0.3">
      <c r="C31"/>
      <c r="D31"/>
    </row>
    <row r="32" spans="3:6" x14ac:dyDescent="0.3">
      <c r="C32"/>
      <c r="D32"/>
    </row>
    <row r="33" spans="3:4" x14ac:dyDescent="0.3">
      <c r="C33"/>
      <c r="D33"/>
    </row>
    <row r="34" spans="3:4" x14ac:dyDescent="0.3">
      <c r="D34"/>
    </row>
    <row r="35" spans="3:4" x14ac:dyDescent="0.3">
      <c r="D35"/>
    </row>
    <row r="36" spans="3:4" x14ac:dyDescent="0.3">
      <c r="D36"/>
    </row>
    <row r="37" spans="3:4" x14ac:dyDescent="0.3">
      <c r="D37"/>
    </row>
    <row r="38" spans="3:4" x14ac:dyDescent="0.3">
      <c r="D38"/>
    </row>
    <row r="39" spans="3:4" x14ac:dyDescent="0.3">
      <c r="D39"/>
    </row>
    <row r="40" spans="3:4" x14ac:dyDescent="0.3">
      <c r="D40"/>
    </row>
    <row r="41" spans="3:4" x14ac:dyDescent="0.3">
      <c r="D41"/>
    </row>
    <row r="42" spans="3:4" x14ac:dyDescent="0.3">
      <c r="D42"/>
    </row>
    <row r="43" spans="3:4" x14ac:dyDescent="0.3">
      <c r="D43"/>
    </row>
    <row r="44" spans="3:4" x14ac:dyDescent="0.3">
      <c r="D44"/>
    </row>
    <row r="45" spans="3:4" x14ac:dyDescent="0.3">
      <c r="D45"/>
    </row>
    <row r="46" spans="3:4" x14ac:dyDescent="0.3">
      <c r="D46"/>
    </row>
    <row r="47" spans="3:4" x14ac:dyDescent="0.3">
      <c r="D47"/>
    </row>
    <row r="48" spans="3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</sheetData>
  <sheetProtection formatCells="0" formatColumns="0" formatRows="0"/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CFC7-1863-4987-A00F-03CC9D3A059D}">
  <dimension ref="A1:L29"/>
  <sheetViews>
    <sheetView showGridLines="0" topLeftCell="A4" workbookViewId="0">
      <selection activeCell="J14" sqref="J14"/>
    </sheetView>
  </sheetViews>
  <sheetFormatPr defaultColWidth="9.109375" defaultRowHeight="14.4" x14ac:dyDescent="0.3"/>
  <cols>
    <col min="1" max="1" width="2.77734375" style="3" customWidth="1"/>
    <col min="2" max="2" width="6.33203125" style="3" customWidth="1"/>
    <col min="3" max="3" width="3.88671875" style="3" customWidth="1"/>
    <col min="4" max="4" width="20.88671875" style="3" bestFit="1" customWidth="1"/>
    <col min="5" max="5" width="15.6640625" style="3" bestFit="1" customWidth="1"/>
    <col min="6" max="6" width="12.5546875" style="3" customWidth="1"/>
    <col min="7" max="7" width="30.88671875" style="3" bestFit="1" customWidth="1"/>
    <col min="8" max="8" width="34.33203125" style="3" bestFit="1" customWidth="1"/>
    <col min="9" max="9" width="12.5546875" style="3" customWidth="1"/>
    <col min="10" max="10" width="16.88671875" style="3" customWidth="1"/>
    <col min="11" max="11" width="14.88671875" style="3" customWidth="1"/>
    <col min="12" max="16384" width="9.109375" style="3"/>
  </cols>
  <sheetData>
    <row r="1" spans="1:12" s="2" customFormat="1" ht="30" customHeight="1" thickBot="1" x14ac:dyDescent="0.35">
      <c r="A1" s="1"/>
      <c r="C1" s="13" t="s">
        <v>151</v>
      </c>
      <c r="L1" s="15" t="s">
        <v>8</v>
      </c>
    </row>
    <row r="2" spans="1:12" ht="15" customHeight="1" x14ac:dyDescent="0.3"/>
    <row r="3" spans="1:12" ht="15.6" x14ac:dyDescent="0.3">
      <c r="C3" s="14" t="s">
        <v>141</v>
      </c>
      <c r="D3" s="14" t="s">
        <v>142</v>
      </c>
      <c r="E3" s="19"/>
      <c r="F3" s="19"/>
      <c r="G3" s="19"/>
      <c r="H3" s="19"/>
    </row>
    <row r="5" spans="1:12" x14ac:dyDescent="0.3">
      <c r="D5" s="36" t="s">
        <v>171</v>
      </c>
      <c r="E5" t="s">
        <v>174</v>
      </c>
      <c r="F5"/>
    </row>
    <row r="6" spans="1:12" x14ac:dyDescent="0.3">
      <c r="D6" s="37" t="s">
        <v>45</v>
      </c>
      <c r="E6" s="40">
        <v>34681</v>
      </c>
      <c r="F6"/>
    </row>
    <row r="7" spans="1:12" x14ac:dyDescent="0.3">
      <c r="D7" s="37" t="s">
        <v>57</v>
      </c>
      <c r="E7" s="40">
        <v>194041</v>
      </c>
      <c r="F7"/>
    </row>
    <row r="8" spans="1:12" x14ac:dyDescent="0.3">
      <c r="D8" s="37" t="s">
        <v>46</v>
      </c>
      <c r="E8" s="40">
        <v>83733</v>
      </c>
      <c r="F8"/>
    </row>
    <row r="9" spans="1:12" x14ac:dyDescent="0.3">
      <c r="D9" s="37" t="s">
        <v>47</v>
      </c>
      <c r="E9" s="40">
        <v>54311</v>
      </c>
      <c r="F9"/>
    </row>
    <row r="10" spans="1:12" x14ac:dyDescent="0.3">
      <c r="D10" s="37" t="s">
        <v>32</v>
      </c>
      <c r="E10" s="40">
        <v>171867</v>
      </c>
      <c r="F10"/>
    </row>
    <row r="11" spans="1:12" x14ac:dyDescent="0.3">
      <c r="D11" s="37" t="s">
        <v>58</v>
      </c>
      <c r="E11" s="40">
        <v>59235</v>
      </c>
      <c r="F11"/>
    </row>
    <row r="12" spans="1:12" x14ac:dyDescent="0.3">
      <c r="D12" s="37" t="s">
        <v>56</v>
      </c>
      <c r="E12" s="40">
        <v>143302</v>
      </c>
      <c r="F12"/>
    </row>
    <row r="13" spans="1:12" x14ac:dyDescent="0.3">
      <c r="D13" s="37" t="s">
        <v>44</v>
      </c>
      <c r="E13" s="40">
        <v>239457</v>
      </c>
      <c r="F13"/>
    </row>
    <row r="14" spans="1:12" x14ac:dyDescent="0.3">
      <c r="D14" s="37" t="s">
        <v>53</v>
      </c>
      <c r="E14" s="40">
        <v>98572</v>
      </c>
      <c r="F14"/>
    </row>
    <row r="15" spans="1:12" x14ac:dyDescent="0.3">
      <c r="D15" s="37" t="s">
        <v>54</v>
      </c>
      <c r="E15" s="40">
        <v>71510</v>
      </c>
      <c r="F15"/>
    </row>
    <row r="16" spans="1:12" x14ac:dyDescent="0.3">
      <c r="D16" s="37" t="s">
        <v>55</v>
      </c>
      <c r="E16" s="40">
        <v>46762</v>
      </c>
      <c r="F16"/>
    </row>
    <row r="17" spans="4:6" x14ac:dyDescent="0.3">
      <c r="D17" s="37" t="s">
        <v>34</v>
      </c>
      <c r="E17" s="40">
        <v>112591</v>
      </c>
      <c r="F17"/>
    </row>
    <row r="18" spans="4:6" x14ac:dyDescent="0.3">
      <c r="D18" s="37" t="s">
        <v>48</v>
      </c>
      <c r="E18" s="40">
        <v>53319</v>
      </c>
      <c r="F18"/>
    </row>
    <row r="19" spans="4:6" x14ac:dyDescent="0.3">
      <c r="D19" s="37" t="s">
        <v>60</v>
      </c>
      <c r="E19" s="40">
        <v>218705</v>
      </c>
      <c r="F19"/>
    </row>
    <row r="20" spans="4:6" x14ac:dyDescent="0.3">
      <c r="D20" s="37" t="s">
        <v>61</v>
      </c>
      <c r="E20" s="40">
        <v>34459</v>
      </c>
      <c r="F20"/>
    </row>
    <row r="21" spans="4:6" x14ac:dyDescent="0.3">
      <c r="D21" s="37" t="s">
        <v>31</v>
      </c>
      <c r="E21" s="40">
        <v>114955</v>
      </c>
      <c r="F21"/>
    </row>
    <row r="22" spans="4:6" x14ac:dyDescent="0.3">
      <c r="D22" s="37" t="s">
        <v>63</v>
      </c>
      <c r="E22" s="40">
        <v>132508</v>
      </c>
      <c r="F22"/>
    </row>
    <row r="23" spans="4:6" x14ac:dyDescent="0.3">
      <c r="D23" s="37" t="s">
        <v>33</v>
      </c>
      <c r="E23" s="40">
        <v>75213</v>
      </c>
    </row>
    <row r="24" spans="4:6" x14ac:dyDescent="0.3">
      <c r="D24" s="37" t="s">
        <v>49</v>
      </c>
      <c r="E24" s="40">
        <v>102330</v>
      </c>
    </row>
    <row r="25" spans="4:6" x14ac:dyDescent="0.3">
      <c r="D25" s="37" t="s">
        <v>50</v>
      </c>
      <c r="E25" s="40">
        <v>106748</v>
      </c>
    </row>
    <row r="26" spans="4:6" x14ac:dyDescent="0.3">
      <c r="D26" s="37" t="s">
        <v>35</v>
      </c>
      <c r="E26" s="40">
        <v>81455</v>
      </c>
    </row>
    <row r="27" spans="4:6" x14ac:dyDescent="0.3">
      <c r="D27" s="37" t="s">
        <v>11</v>
      </c>
      <c r="E27" s="40">
        <v>207691</v>
      </c>
    </row>
    <row r="28" spans="4:6" x14ac:dyDescent="0.3">
      <c r="D28" s="37" t="s">
        <v>64</v>
      </c>
      <c r="E28" s="40">
        <v>131733</v>
      </c>
    </row>
    <row r="29" spans="4:6" x14ac:dyDescent="0.3">
      <c r="D29" s="37" t="s">
        <v>172</v>
      </c>
      <c r="E29" s="40">
        <v>2569178</v>
      </c>
    </row>
  </sheetData>
  <sheetProtection formatCells="0" formatColumns="0" formatRows="0"/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AB0A-1416-49ED-A938-ACF0A0622BBE}">
  <dimension ref="A1:L73"/>
  <sheetViews>
    <sheetView showGridLines="0" tabSelected="1" workbookViewId="0">
      <selection activeCell="D8" sqref="D8"/>
    </sheetView>
  </sheetViews>
  <sheetFormatPr defaultColWidth="9.109375" defaultRowHeight="14.4" x14ac:dyDescent="0.3"/>
  <cols>
    <col min="1" max="1" width="2.77734375" style="3" customWidth="1"/>
    <col min="2" max="2" width="6.33203125" style="3" customWidth="1"/>
    <col min="3" max="3" width="3.88671875" style="3" customWidth="1"/>
    <col min="4" max="4" width="29.6640625" style="3" bestFit="1" customWidth="1"/>
    <col min="5" max="5" width="15.6640625" style="3" bestFit="1" customWidth="1"/>
    <col min="6" max="6" width="12.5546875" style="3" customWidth="1"/>
    <col min="7" max="7" width="30.88671875" style="3" bestFit="1" customWidth="1"/>
    <col min="8" max="8" width="34.33203125" style="3" bestFit="1" customWidth="1"/>
    <col min="9" max="9" width="12.5546875" style="3" customWidth="1"/>
    <col min="10" max="10" width="16.88671875" style="3" customWidth="1"/>
    <col min="11" max="11" width="14.88671875" style="3" customWidth="1"/>
    <col min="12" max="16384" width="9.109375" style="3"/>
  </cols>
  <sheetData>
    <row r="1" spans="1:12" s="2" customFormat="1" ht="30" customHeight="1" thickBot="1" x14ac:dyDescent="0.35">
      <c r="A1" s="1"/>
      <c r="C1" s="13" t="s">
        <v>148</v>
      </c>
      <c r="L1" s="15" t="s">
        <v>8</v>
      </c>
    </row>
    <row r="2" spans="1:12" ht="15" customHeight="1" x14ac:dyDescent="0.3"/>
    <row r="3" spans="1:12" ht="15.6" x14ac:dyDescent="0.3">
      <c r="B3" s="33"/>
      <c r="C3" s="14" t="s">
        <v>149</v>
      </c>
      <c r="D3" s="14" t="s">
        <v>144</v>
      </c>
      <c r="E3" s="19"/>
      <c r="F3" s="19"/>
      <c r="G3" s="19"/>
      <c r="H3" s="19"/>
    </row>
    <row r="4" spans="1:12" ht="15.6" x14ac:dyDescent="0.3">
      <c r="C4" s="27"/>
      <c r="D4" s="3" t="s">
        <v>147</v>
      </c>
      <c r="E4" s="29"/>
      <c r="F4" s="29"/>
      <c r="G4" s="29"/>
      <c r="H4" s="29"/>
    </row>
    <row r="5" spans="1:12" ht="15.6" x14ac:dyDescent="0.3">
      <c r="C5" s="27"/>
      <c r="D5" s="3" t="s">
        <v>145</v>
      </c>
      <c r="E5" s="29"/>
      <c r="F5" s="29"/>
      <c r="G5" s="29"/>
      <c r="H5" s="29"/>
    </row>
    <row r="6" spans="1:12" x14ac:dyDescent="0.3">
      <c r="D6" s="3" t="s">
        <v>146</v>
      </c>
    </row>
    <row r="8" spans="1:12" x14ac:dyDescent="0.3">
      <c r="D8" s="36" t="s">
        <v>171</v>
      </c>
      <c r="E8" t="s">
        <v>174</v>
      </c>
      <c r="F8"/>
    </row>
    <row r="9" spans="1:12" x14ac:dyDescent="0.3">
      <c r="D9" s="37" t="s">
        <v>76</v>
      </c>
      <c r="E9" s="40">
        <v>63076</v>
      </c>
      <c r="F9"/>
    </row>
    <row r="10" spans="1:12" x14ac:dyDescent="0.3">
      <c r="D10" s="38" t="s">
        <v>15</v>
      </c>
      <c r="E10" s="40">
        <v>63076</v>
      </c>
      <c r="F10"/>
    </row>
    <row r="11" spans="1:12" x14ac:dyDescent="0.3">
      <c r="D11" s="37" t="s">
        <v>71</v>
      </c>
      <c r="E11" s="40">
        <v>176992</v>
      </c>
      <c r="F11"/>
    </row>
    <row r="12" spans="1:12" x14ac:dyDescent="0.3">
      <c r="D12" s="38" t="s">
        <v>13</v>
      </c>
      <c r="E12" s="40">
        <v>54426</v>
      </c>
      <c r="F12"/>
    </row>
    <row r="13" spans="1:12" x14ac:dyDescent="0.3">
      <c r="D13" s="38" t="s">
        <v>93</v>
      </c>
      <c r="E13" s="40">
        <v>35923</v>
      </c>
      <c r="F13"/>
    </row>
    <row r="14" spans="1:12" x14ac:dyDescent="0.3">
      <c r="D14" s="38" t="s">
        <v>26</v>
      </c>
      <c r="E14" s="40">
        <v>86643</v>
      </c>
      <c r="F14"/>
    </row>
    <row r="15" spans="1:12" x14ac:dyDescent="0.3">
      <c r="D15" s="37" t="s">
        <v>74</v>
      </c>
      <c r="E15" s="40">
        <v>53636</v>
      </c>
      <c r="F15"/>
    </row>
    <row r="16" spans="1:12" x14ac:dyDescent="0.3">
      <c r="D16" s="38" t="s">
        <v>22</v>
      </c>
      <c r="E16" s="40">
        <v>53636</v>
      </c>
      <c r="F16"/>
    </row>
    <row r="17" spans="4:6" x14ac:dyDescent="0.3">
      <c r="D17" s="37" t="s">
        <v>82</v>
      </c>
      <c r="E17" s="40">
        <v>227887</v>
      </c>
      <c r="F17"/>
    </row>
    <row r="18" spans="4:6" x14ac:dyDescent="0.3">
      <c r="D18" s="38" t="s">
        <v>24</v>
      </c>
      <c r="E18" s="40">
        <v>71510</v>
      </c>
      <c r="F18"/>
    </row>
    <row r="19" spans="4:6" x14ac:dyDescent="0.3">
      <c r="D19" s="38" t="s">
        <v>86</v>
      </c>
      <c r="E19" s="40">
        <v>23753</v>
      </c>
      <c r="F19"/>
    </row>
    <row r="20" spans="4:6" x14ac:dyDescent="0.3">
      <c r="D20" s="38" t="s">
        <v>101</v>
      </c>
      <c r="E20" s="40">
        <v>65312</v>
      </c>
      <c r="F20"/>
    </row>
    <row r="21" spans="4:6" x14ac:dyDescent="0.3">
      <c r="D21" s="38" t="s">
        <v>100</v>
      </c>
      <c r="E21" s="40">
        <v>67312</v>
      </c>
      <c r="F21"/>
    </row>
    <row r="22" spans="4:6" x14ac:dyDescent="0.3">
      <c r="D22" s="37" t="s">
        <v>84</v>
      </c>
      <c r="E22" s="40">
        <v>298972</v>
      </c>
      <c r="F22"/>
    </row>
    <row r="23" spans="4:6" x14ac:dyDescent="0.3">
      <c r="D23" s="38" t="s">
        <v>105</v>
      </c>
      <c r="E23" s="40">
        <v>43566</v>
      </c>
      <c r="F23"/>
    </row>
    <row r="24" spans="4:6" x14ac:dyDescent="0.3">
      <c r="D24" s="38" t="s">
        <v>102</v>
      </c>
      <c r="E24" s="40">
        <v>54311</v>
      </c>
      <c r="F24"/>
    </row>
    <row r="25" spans="4:6" x14ac:dyDescent="0.3">
      <c r="D25" s="38" t="s">
        <v>28</v>
      </c>
      <c r="E25" s="40">
        <v>56659</v>
      </c>
      <c r="F25"/>
    </row>
    <row r="26" spans="4:6" x14ac:dyDescent="0.3">
      <c r="D26" s="38" t="s">
        <v>87</v>
      </c>
      <c r="E26" s="40">
        <v>45843</v>
      </c>
    </row>
    <row r="27" spans="4:6" x14ac:dyDescent="0.3">
      <c r="D27" s="38" t="s">
        <v>103</v>
      </c>
      <c r="E27" s="40">
        <v>34681</v>
      </c>
    </row>
    <row r="28" spans="4:6" x14ac:dyDescent="0.3">
      <c r="D28" s="38" t="s">
        <v>104</v>
      </c>
      <c r="E28" s="40">
        <v>63912</v>
      </c>
    </row>
    <row r="29" spans="4:6" x14ac:dyDescent="0.3">
      <c r="D29" s="37" t="s">
        <v>78</v>
      </c>
      <c r="E29" s="40">
        <v>10287</v>
      </c>
    </row>
    <row r="30" spans="4:6" x14ac:dyDescent="0.3">
      <c r="D30" s="38" t="s">
        <v>18</v>
      </c>
      <c r="E30" s="40">
        <v>10287</v>
      </c>
    </row>
    <row r="31" spans="4:6" x14ac:dyDescent="0.3">
      <c r="D31" s="37" t="s">
        <v>109</v>
      </c>
      <c r="E31" s="40">
        <v>98572</v>
      </c>
    </row>
    <row r="32" spans="4:6" x14ac:dyDescent="0.3">
      <c r="D32" s="38" t="s">
        <v>110</v>
      </c>
      <c r="E32" s="40">
        <v>98572</v>
      </c>
    </row>
    <row r="33" spans="4:5" x14ac:dyDescent="0.3">
      <c r="D33" s="37" t="s">
        <v>70</v>
      </c>
      <c r="E33" s="40">
        <v>53319</v>
      </c>
    </row>
    <row r="34" spans="4:5" x14ac:dyDescent="0.3">
      <c r="D34" s="38" t="s">
        <v>37</v>
      </c>
      <c r="E34" s="40">
        <v>53319</v>
      </c>
    </row>
    <row r="35" spans="4:5" x14ac:dyDescent="0.3">
      <c r="D35" s="37" t="s">
        <v>73</v>
      </c>
      <c r="E35" s="40">
        <v>174168</v>
      </c>
    </row>
    <row r="36" spans="4:5" x14ac:dyDescent="0.3">
      <c r="D36" s="38" t="s">
        <v>97</v>
      </c>
      <c r="E36" s="40">
        <v>34459</v>
      </c>
    </row>
    <row r="37" spans="4:5" x14ac:dyDescent="0.3">
      <c r="D37" s="38" t="s">
        <v>88</v>
      </c>
      <c r="E37" s="40">
        <v>44312</v>
      </c>
    </row>
    <row r="38" spans="4:5" x14ac:dyDescent="0.3">
      <c r="D38" s="38" t="s">
        <v>17</v>
      </c>
      <c r="E38" s="40">
        <v>95397</v>
      </c>
    </row>
    <row r="39" spans="4:5" x14ac:dyDescent="0.3">
      <c r="D39" s="37" t="s">
        <v>95</v>
      </c>
      <c r="E39" s="40">
        <v>75213</v>
      </c>
    </row>
    <row r="40" spans="4:5" x14ac:dyDescent="0.3">
      <c r="D40" s="38" t="s">
        <v>94</v>
      </c>
      <c r="E40" s="40">
        <v>75213</v>
      </c>
    </row>
    <row r="41" spans="4:5" x14ac:dyDescent="0.3">
      <c r="D41" s="37" t="s">
        <v>79</v>
      </c>
      <c r="E41" s="40">
        <v>266715</v>
      </c>
    </row>
    <row r="42" spans="4:5" x14ac:dyDescent="0.3">
      <c r="D42" s="38" t="s">
        <v>89</v>
      </c>
      <c r="E42" s="40">
        <v>87421</v>
      </c>
    </row>
    <row r="43" spans="4:5" x14ac:dyDescent="0.3">
      <c r="D43" s="38" t="s">
        <v>19</v>
      </c>
      <c r="E43" s="40">
        <v>95042</v>
      </c>
    </row>
    <row r="44" spans="4:5" x14ac:dyDescent="0.3">
      <c r="D44" s="38" t="s">
        <v>98</v>
      </c>
      <c r="E44" s="40">
        <v>84252</v>
      </c>
    </row>
    <row r="45" spans="4:5" x14ac:dyDescent="0.3">
      <c r="D45" s="37" t="s">
        <v>72</v>
      </c>
      <c r="E45" s="40">
        <v>479421</v>
      </c>
    </row>
    <row r="46" spans="4:5" x14ac:dyDescent="0.3">
      <c r="D46" s="38" t="s">
        <v>27</v>
      </c>
      <c r="E46" s="40">
        <v>91588</v>
      </c>
    </row>
    <row r="47" spans="4:5" x14ac:dyDescent="0.3">
      <c r="D47" s="38" t="s">
        <v>14</v>
      </c>
      <c r="E47" s="40">
        <v>72946</v>
      </c>
    </row>
    <row r="48" spans="4:5" x14ac:dyDescent="0.3">
      <c r="D48" s="38" t="s">
        <v>38</v>
      </c>
      <c r="E48" s="40">
        <v>85622</v>
      </c>
    </row>
    <row r="49" spans="4:5" x14ac:dyDescent="0.3">
      <c r="D49" s="38" t="s">
        <v>90</v>
      </c>
      <c r="E49" s="40">
        <v>23834</v>
      </c>
    </row>
    <row r="50" spans="4:5" x14ac:dyDescent="0.3">
      <c r="D50" s="38" t="s">
        <v>92</v>
      </c>
      <c r="E50" s="40">
        <v>24446</v>
      </c>
    </row>
    <row r="51" spans="4:5" x14ac:dyDescent="0.3">
      <c r="D51" s="38" t="s">
        <v>106</v>
      </c>
      <c r="E51" s="40">
        <v>98235</v>
      </c>
    </row>
    <row r="52" spans="4:5" x14ac:dyDescent="0.3">
      <c r="D52" s="38" t="s">
        <v>99</v>
      </c>
      <c r="E52" s="40">
        <v>59235</v>
      </c>
    </row>
    <row r="53" spans="4:5" x14ac:dyDescent="0.3">
      <c r="D53" s="38" t="s">
        <v>96</v>
      </c>
      <c r="E53" s="40">
        <v>23515</v>
      </c>
    </row>
    <row r="54" spans="4:5" x14ac:dyDescent="0.3">
      <c r="D54" s="37" t="s">
        <v>83</v>
      </c>
      <c r="E54" s="40">
        <v>86977</v>
      </c>
    </row>
    <row r="55" spans="4:5" x14ac:dyDescent="0.3">
      <c r="D55" s="38" t="s">
        <v>25</v>
      </c>
      <c r="E55" s="40">
        <v>86977</v>
      </c>
    </row>
    <row r="56" spans="4:5" x14ac:dyDescent="0.3">
      <c r="D56" s="37" t="s">
        <v>75</v>
      </c>
      <c r="E56" s="40">
        <v>151399</v>
      </c>
    </row>
    <row r="57" spans="4:5" x14ac:dyDescent="0.3">
      <c r="D57" s="38" t="s">
        <v>107</v>
      </c>
      <c r="E57" s="40">
        <v>69025</v>
      </c>
    </row>
    <row r="58" spans="4:5" x14ac:dyDescent="0.3">
      <c r="D58" s="38" t="s">
        <v>108</v>
      </c>
      <c r="E58" s="40">
        <v>35612</v>
      </c>
    </row>
    <row r="59" spans="4:5" x14ac:dyDescent="0.3">
      <c r="D59" s="38" t="s">
        <v>23</v>
      </c>
      <c r="E59" s="40">
        <v>46762</v>
      </c>
    </row>
    <row r="60" spans="4:5" x14ac:dyDescent="0.3">
      <c r="D60" s="37" t="s">
        <v>77</v>
      </c>
      <c r="E60" s="40">
        <v>59980</v>
      </c>
    </row>
    <row r="61" spans="4:5" x14ac:dyDescent="0.3">
      <c r="D61" s="38" t="s">
        <v>16</v>
      </c>
      <c r="E61" s="40">
        <v>59980</v>
      </c>
    </row>
    <row r="62" spans="4:5" x14ac:dyDescent="0.3">
      <c r="D62" s="37" t="s">
        <v>112</v>
      </c>
      <c r="E62" s="40">
        <v>23556</v>
      </c>
    </row>
    <row r="63" spans="4:5" x14ac:dyDescent="0.3">
      <c r="D63" s="38" t="s">
        <v>111</v>
      </c>
      <c r="E63" s="40">
        <v>23556</v>
      </c>
    </row>
    <row r="64" spans="4:5" x14ac:dyDescent="0.3">
      <c r="D64" s="37" t="s">
        <v>80</v>
      </c>
      <c r="E64" s="40">
        <v>104366</v>
      </c>
    </row>
    <row r="65" spans="4:5" x14ac:dyDescent="0.3">
      <c r="D65" s="38" t="s">
        <v>20</v>
      </c>
      <c r="E65" s="40">
        <v>47643</v>
      </c>
    </row>
    <row r="66" spans="4:5" x14ac:dyDescent="0.3">
      <c r="D66" s="38" t="s">
        <v>91</v>
      </c>
      <c r="E66" s="40">
        <v>56723</v>
      </c>
    </row>
    <row r="67" spans="4:5" x14ac:dyDescent="0.3">
      <c r="D67" s="37" t="s">
        <v>69</v>
      </c>
      <c r="E67" s="40">
        <v>47476</v>
      </c>
    </row>
    <row r="68" spans="4:5" x14ac:dyDescent="0.3">
      <c r="D68" s="38" t="s">
        <v>12</v>
      </c>
      <c r="E68" s="40">
        <v>47476</v>
      </c>
    </row>
    <row r="69" spans="4:5" x14ac:dyDescent="0.3">
      <c r="D69" s="37" t="s">
        <v>81</v>
      </c>
      <c r="E69" s="40">
        <v>80148</v>
      </c>
    </row>
    <row r="70" spans="4:5" x14ac:dyDescent="0.3">
      <c r="D70" s="38" t="s">
        <v>21</v>
      </c>
      <c r="E70" s="40">
        <v>80148</v>
      </c>
    </row>
    <row r="71" spans="4:5" x14ac:dyDescent="0.3">
      <c r="D71" s="37" t="s">
        <v>85</v>
      </c>
      <c r="E71" s="40">
        <v>37018</v>
      </c>
    </row>
    <row r="72" spans="4:5" x14ac:dyDescent="0.3">
      <c r="D72" s="38" t="s">
        <v>29</v>
      </c>
      <c r="E72" s="40">
        <v>37018</v>
      </c>
    </row>
    <row r="73" spans="4:5" x14ac:dyDescent="0.3">
      <c r="D73" s="37" t="s">
        <v>172</v>
      </c>
      <c r="E73" s="40">
        <v>2569178</v>
      </c>
    </row>
  </sheetData>
  <sheetProtection formatCells="0" formatColumns="0" formatRows="0"/>
  <conditionalFormatting sqref="K6">
    <cfRule type="cellIs" dxfId="0" priority="1" operator="equal">
      <formula>10</formula>
    </cfRule>
  </conditionalFormatting>
  <pageMargins left="0.511811024" right="0.511811024" top="0.78740157499999996" bottom="0.78740157499999996" header="0.31496062000000002" footer="0.31496062000000002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Estados Regioes</vt:lpstr>
      <vt:lpstr>Exercicos - Avançado Parte 1</vt:lpstr>
      <vt:lpstr>Exercicios - Avançado Parte 2 </vt:lpstr>
      <vt:lpstr>Exercicios - Avançado Parte 3</vt:lpstr>
      <vt:lpstr>Exercicios - Avançado Parte 4</vt:lpstr>
      <vt:lpstr>Exercicios - Avançado Parte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Gomes</dc:creator>
  <cp:lastModifiedBy>João Estevan Barbosa</cp:lastModifiedBy>
  <dcterms:created xsi:type="dcterms:W3CDTF">2018-05-26T17:40:53Z</dcterms:created>
  <dcterms:modified xsi:type="dcterms:W3CDTF">2021-12-10T20:35:07Z</dcterms:modified>
</cp:coreProperties>
</file>