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sers\Acer\Downloads\"/>
    </mc:Choice>
  </mc:AlternateContent>
  <xr:revisionPtr revIDLastSave="0" documentId="8_{C618D9CA-2B47-49DA-8BA5-4C26907CFEB2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APP" sheetId="1" r:id="rId1"/>
    <sheet name="Planilha2" sheetId="2" r:id="rId2"/>
  </sheets>
  <definedNames>
    <definedName name="aporte">APP!$D$8</definedName>
    <definedName name="patrimonio">APP!$D$11</definedName>
    <definedName name="qtd_anos">APP!$D$9</definedName>
    <definedName name="rendimento_carteira">APP!$D$4</definedName>
    <definedName name="salario">APP!$D$3</definedName>
    <definedName name="sugestao_investimento">APP!$D$5</definedName>
    <definedName name="taxa_mensal">APP!$D$10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27" i="1"/>
  <c r="C28" i="1"/>
  <c r="C29" i="1"/>
  <c r="C30" i="1"/>
  <c r="C31" i="1"/>
  <c r="C32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4" i="1"/>
  <c r="D11" i="1"/>
  <c r="D12" i="1" s="1"/>
  <c r="C18" i="1"/>
  <c r="D18" i="1" s="1"/>
  <c r="C17" i="1"/>
  <c r="D17" i="1" s="1"/>
  <c r="C16" i="1"/>
  <c r="D16" i="1" s="1"/>
  <c r="C19" i="1"/>
  <c r="D19" i="1" s="1"/>
  <c r="C15" i="1"/>
  <c r="D15" i="1" s="1"/>
  <c r="D27" i="1" l="1"/>
  <c r="D32" i="1"/>
  <c r="D30" i="1"/>
  <c r="D29" i="1"/>
  <c r="D31" i="1"/>
  <c r="D28" i="1"/>
  <c r="D33" i="1" l="1"/>
</calcChain>
</file>

<file path=xl/sharedStrings.xml><?xml version="1.0" encoding="utf-8"?>
<sst xmlns="http://schemas.openxmlformats.org/spreadsheetml/2006/main" count="72" uniqueCount="35">
  <si>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</si>
  <si>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</si>
  <si>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</si>
  <si>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</si>
  <si>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</si>
  <si>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</si>
  <si>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</si>
  <si>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</si>
  <si>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</si>
  <si>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</si>
  <si>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</si>
  <si>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</si>
  <si>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</si>
  <si>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</si>
  <si>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</si>
  <si>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</si>
  <si>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</si>
  <si>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</si>
  <si>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</si>
  <si>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</si>
  <si>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</si>
  <si>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</si>
  <si>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</si>
  <si>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</si>
  <si>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</si>
  <si>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</si>
  <si>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</si>
  <si>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</si>
  <si>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</si>
  <si>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INFORMAÇÕES INICIAIS</t>
  </si>
  <si>
    <t>Salário Líquido (mensal)</t>
  </si>
  <si>
    <t>Rendimento Carteira (mensal)</t>
  </si>
  <si>
    <t>Sugestão de Investimento (20%)</t>
  </si>
  <si>
    <t>Patrimonio</t>
  </si>
  <si>
    <t xml:space="preserve">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</si>
</sst>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indent="3"/>
    </xf>
    <xf numFmtId="164" fontId="8" fillId="4" borderId="6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left" indent="3"/>
    </xf>
    <xf numFmtId="164" fontId="8" fillId="4" borderId="9" xfId="0" applyNumberFormat="1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left" indent="3"/>
    </xf>
    <xf numFmtId="164" fontId="8" fillId="4" borderId="12" xfId="0" applyNumberFormat="1" applyFont="1" applyFill="1" applyBorder="1" applyAlignment="1">
      <alignment horizontal="center"/>
    </xf>
    <xf numFmtId="164" fontId="8" fillId="4" borderId="13" xfId="0" applyNumberFormat="1" applyFont="1" applyFill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8" fontId="9" fillId="4" borderId="19" xfId="0" applyNumberFormat="1" applyFont="1" applyFill="1" applyBorder="1" applyAlignment="1">
      <alignment horizontal="center"/>
    </xf>
    <xf numFmtId="8" fontId="9" fillId="4" borderId="22" xfId="0" applyNumberFormat="1" applyFont="1" applyFill="1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164" fontId="8" fillId="5" borderId="22" xfId="0" applyNumberFormat="1" applyFont="1" applyFill="1" applyBorder="1" applyAlignment="1">
      <alignment horizontal="center"/>
    </xf>
    <xf numFmtId="0" fontId="2" fillId="2" borderId="0" xfId="3"/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7" fillId="5" borderId="14" xfId="0" applyFont="1" applyFill="1" applyBorder="1" applyAlignment="1">
      <alignment horizontal="left" indent="3"/>
    </xf>
    <xf numFmtId="0" fontId="7" fillId="5" borderId="15" xfId="0" applyFont="1" applyFill="1" applyBorder="1" applyAlignment="1">
      <alignment horizontal="left" indent="3"/>
    </xf>
    <xf numFmtId="0" fontId="7" fillId="5" borderId="17" xfId="0" applyFont="1" applyFill="1" applyBorder="1" applyAlignment="1">
      <alignment horizontal="left" indent="3"/>
    </xf>
    <xf numFmtId="0" fontId="7" fillId="5" borderId="18" xfId="0" applyFont="1" applyFill="1" applyBorder="1" applyAlignment="1">
      <alignment horizontal="left" indent="3"/>
    </xf>
    <xf numFmtId="0" fontId="10" fillId="4" borderId="20" xfId="0" applyFont="1" applyFill="1" applyBorder="1" applyAlignment="1">
      <alignment horizontal="left" indent="3"/>
    </xf>
    <xf numFmtId="0" fontId="10" fillId="4" borderId="21" xfId="0" applyFont="1" applyFill="1" applyBorder="1" applyAlignment="1">
      <alignment horizontal="left" indent="3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left" indent="3"/>
    </xf>
    <xf numFmtId="0" fontId="7" fillId="5" borderId="21" xfId="0" applyFont="1" applyFill="1" applyBorder="1" applyAlignment="1">
      <alignment horizontal="left" indent="3"/>
    </xf>
    <xf numFmtId="0" fontId="10" fillId="4" borderId="17" xfId="0" applyFont="1" applyFill="1" applyBorder="1" applyAlignment="1">
      <alignment horizontal="left" indent="3"/>
    </xf>
    <xf numFmtId="0" fontId="10" fillId="4" borderId="18" xfId="0" applyFont="1" applyFill="1" applyBorder="1" applyAlignment="1">
      <alignment horizontal="left" indent="3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164" fontId="3" fillId="5" borderId="0" xfId="1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2-4F7B-9B87-8765EAE6AB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2-4F7B-9B87-8765EAE6AB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2-4F7B-9B87-8765EAE6AB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2-4F7B-9B87-8765EAE6AB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2-4F7B-9B87-8765EAE6AB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2-4F7B-9B87-8765EAE6AB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APP!$C$27:$C$32</c:f>
              <c:numCache>
                <c:formatCode>0%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33</xdr:row>
      <xdr:rowOff>97971</xdr:rowOff>
    </xdr:from>
    <xdr:to>
      <xdr:col>3</xdr:col>
      <xdr:colOff>892175</xdr:colOff>
      <xdr:row>46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33"/>
  <sheetViews>
    <sheetView showGridLines="0" tabSelected="1" zoomScale="110" zoomScaleNormal="110" workbookViewId="0">
      <selection activeCell="C31" sqref="C31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" spans="1:6" ht="15" thickBot="1"/>
    <row r="2" spans="1:6" ht="30.75">
      <c r="B2" s="44" t="s">
        <v>29</v>
      </c>
      <c r="C2" s="45"/>
      <c r="D2" s="46"/>
    </row>
    <row r="3" spans="1:6" ht="17.25">
      <c r="B3" s="38" t="s">
        <v>30</v>
      </c>
      <c r="C3" s="39"/>
      <c r="D3" s="20">
        <v>2000</v>
      </c>
    </row>
    <row r="4" spans="1:6" ht="17.25">
      <c r="B4" s="40" t="s">
        <v>31</v>
      </c>
      <c r="C4" s="41"/>
      <c r="D4" s="21">
        <v>6.0000000000000001E-3</v>
      </c>
    </row>
    <row r="5" spans="1:6" ht="18" thickBot="1">
      <c r="B5" s="47" t="s">
        <v>32</v>
      </c>
      <c r="C5" s="48"/>
      <c r="D5" s="22">
        <f>D3*20%</f>
        <v>400</v>
      </c>
    </row>
    <row r="6" spans="1:6" ht="15" thickBot="1"/>
    <row r="7" spans="1:6" ht="28.5" customHeight="1">
      <c r="B7" s="44" t="s">
        <v>5</v>
      </c>
      <c r="C7" s="45"/>
      <c r="D7" s="46"/>
    </row>
    <row r="8" spans="1:6" ht="17.25">
      <c r="B8" s="38" t="s">
        <v>0</v>
      </c>
      <c r="C8" s="39"/>
      <c r="D8" s="15">
        <v>400</v>
      </c>
    </row>
    <row r="9" spans="1:6" ht="17.25">
      <c r="B9" s="40" t="s">
        <v>1</v>
      </c>
      <c r="C9" s="41"/>
      <c r="D9" s="16">
        <v>10</v>
      </c>
    </row>
    <row r="10" spans="1:6" ht="17.25">
      <c r="B10" s="40" t="s">
        <v>2</v>
      </c>
      <c r="C10" s="41"/>
      <c r="D10" s="17">
        <v>0.01</v>
      </c>
    </row>
    <row r="11" spans="1:6" ht="17.25">
      <c r="B11" s="49" t="s">
        <v>3</v>
      </c>
      <c r="C11" s="50"/>
      <c r="D11" s="18">
        <f>FV(taxa_mensal,qtd_anos*12,aporte*-1)</f>
        <v>92015.4757829468</v>
      </c>
    </row>
    <row r="12" spans="1:6" ht="18" thickBot="1">
      <c r="B12" s="42" t="s">
        <v>4</v>
      </c>
      <c r="C12" s="43"/>
      <c r="D12" s="19">
        <f>patrimonio*rendimento_carteira</f>
        <v>552.09285469768076</v>
      </c>
      <c r="F12" s="3"/>
    </row>
    <row r="13" spans="1:6" ht="15" thickBot="1"/>
    <row r="14" spans="1:6" ht="17.25">
      <c r="B14" s="52" t="s">
        <v>34</v>
      </c>
      <c r="C14" s="51" t="s">
        <v>33</v>
      </c>
      <c r="D14" s="5" t="s">
        <v>11</v>
      </c>
    </row>
    <row r="15" spans="1:6" ht="17.25">
      <c r="A15" s="1">
        <v>2</v>
      </c>
      <c r="B15" s="6" t="s">
        <v>6</v>
      </c>
      <c r="C15" s="7">
        <f>FV($D$10,$A15*12,$D$8*-1)</f>
        <v>10789.3859412766</v>
      </c>
      <c r="D15" s="8">
        <f>C15*rendimento_carteira</f>
        <v>64.736315647659595</v>
      </c>
    </row>
    <row r="16" spans="1:6" ht="17.25">
      <c r="A16" s="1">
        <v>5</v>
      </c>
      <c r="B16" s="9" t="s">
        <v>7</v>
      </c>
      <c r="C16" s="10">
        <f>FV($D$10,$A16*12,$D$8*-1)</f>
        <v>32667.867942563651</v>
      </c>
      <c r="D16" s="11">
        <f>C16*rendimento_carteira</f>
        <v>196.0072076553819</v>
      </c>
    </row>
    <row r="17" spans="1:4" ht="17.25">
      <c r="A17" s="1">
        <v>10</v>
      </c>
      <c r="B17" s="9" t="s">
        <v>8</v>
      </c>
      <c r="C17" s="10">
        <f>FV($D$10,$A17*12,$D$8*-1)</f>
        <v>92015.4757829468</v>
      </c>
      <c r="D17" s="11">
        <f>C17*rendimento_carteira</f>
        <v>552.09285469768076</v>
      </c>
    </row>
    <row r="18" spans="1:4" ht="17.25">
      <c r="A18" s="1">
        <v>20</v>
      </c>
      <c r="B18" s="9" t="s">
        <v>9</v>
      </c>
      <c r="C18" s="10">
        <f>FV($D$10,$A18*12,$D$8*-1)</f>
        <v>395702.14615494519</v>
      </c>
      <c r="D18" s="11">
        <f>C18*rendimento_carteira</f>
        <v>2374.212876929671</v>
      </c>
    </row>
    <row r="19" spans="1:4" ht="18" thickBot="1">
      <c r="A19" s="1">
        <v>30</v>
      </c>
      <c r="B19" s="12" t="s">
        <v>10</v>
      </c>
      <c r="C19" s="13">
        <f>FV($D$10,$A19*12,$D$8*-1)</f>
        <v>1397985.6531074026</v>
      </c>
      <c r="D19" s="14">
        <f>C19*rendimento_carteira</f>
        <v>8387.9139186444154</v>
      </c>
    </row>
    <row r="23" spans="1:4" ht="17.25">
      <c r="B23" s="53" t="s">
        <v>16</v>
      </c>
      <c r="C23" s="54" t="s">
        <v>13</v>
      </c>
      <c r="D23" s="54"/>
    </row>
    <row r="24" spans="1:4" ht="15">
      <c r="B24" s="24" t="s">
        <v>15</v>
      </c>
      <c r="C24" s="55">
        <f>aporte</f>
        <v>400</v>
      </c>
      <c r="D24" s="55"/>
    </row>
    <row r="26" spans="1:4" ht="15">
      <c r="B26" s="25" t="s">
        <v>17</v>
      </c>
      <c r="C26" s="25" t="s">
        <v>18</v>
      </c>
      <c r="D26" s="25" t="s">
        <v>19</v>
      </c>
    </row>
    <row r="27" spans="1:4">
      <c r="B27" s="2" t="s">
        <v>20</v>
      </c>
      <c r="C27" s="4">
        <f>VLOOKUP($C$23&amp;"-"&amp;B27,Planilha2!$A:$D,4,FALSE)</f>
        <v>0.3</v>
      </c>
      <c r="D27" s="28">
        <f>C27*$C$24</f>
        <v>120</v>
      </c>
    </row>
    <row r="28" spans="1:4">
      <c r="B28" s="2" t="s">
        <v>21</v>
      </c>
      <c r="C28" s="4">
        <f>VLOOKUP($C$23&amp;"-"&amp;B28,Planilha2!$A:$D,4,FALSE)</f>
        <v>0.35</v>
      </c>
      <c r="D28" s="28">
        <f t="shared" ref="D28:D32" si="0">C28*$C$24</f>
        <v>140</v>
      </c>
    </row>
    <row r="29" spans="1:4">
      <c r="B29" s="2" t="s">
        <v>22</v>
      </c>
      <c r="C29" s="4">
        <f>VLOOKUP($C$23&amp;"-"&amp;B29,Planilha2!$A:$D,4,FALSE)</f>
        <v>0.1</v>
      </c>
      <c r="D29" s="28">
        <f t="shared" si="0"/>
        <v>40</v>
      </c>
    </row>
    <row r="30" spans="1:4">
      <c r="B30" s="2" t="s">
        <v>23</v>
      </c>
      <c r="C30" s="4">
        <f>VLOOKUP($C$23&amp;"-"&amp;B30,Planilha2!$A:$D,4,FALSE)</f>
        <v>0.1</v>
      </c>
      <c r="D30" s="28">
        <f t="shared" si="0"/>
        <v>40</v>
      </c>
    </row>
    <row r="31" spans="1:4">
      <c r="B31" s="2" t="s">
        <v>24</v>
      </c>
      <c r="C31" s="4">
        <f>VLOOKUP($C$23&amp;"-"&amp;B31,Planilha2!$A:$D,4,FALSE)</f>
        <v>0.05</v>
      </c>
      <c r="D31" s="28">
        <f t="shared" si="0"/>
        <v>20</v>
      </c>
    </row>
    <row r="32" spans="1:4">
      <c r="B32" s="2" t="s">
        <v>25</v>
      </c>
      <c r="C32" s="4">
        <f>VLOOKUP($C$23&amp;"-"&amp;B32,Planilha2!$A:$D,4,FALSE)</f>
        <v>0.1</v>
      </c>
      <c r="D32" s="28">
        <f t="shared" si="0"/>
        <v>40</v>
      </c>
    </row>
    <row r="33" spans="2:4" ht="15">
      <c r="B33" s="26"/>
      <c r="C33" s="26"/>
      <c r="D33" s="27">
        <f>SUM(D27:D32)</f>
        <v>400</v>
      </c>
    </row>
  </sheetData>
  <mergeCells count="12">
    <mergeCell ref="B2:D2"/>
    <mergeCell ref="C23:D23"/>
    <mergeCell ref="C24:D24"/>
    <mergeCell ref="B3:C3"/>
    <mergeCell ref="B4:C4"/>
    <mergeCell ref="B5:C5"/>
    <mergeCell ref="B11:C11"/>
    <mergeCell ref="B8:C8"/>
    <mergeCell ref="B9:C9"/>
    <mergeCell ref="B10:C10"/>
    <mergeCell ref="B12:C12"/>
    <mergeCell ref="B7:D7"/>
  </mergeCells>
  <dataValidations count="1">
    <dataValidation type="list" allowBlank="1" showInputMessage="1" showErrorMessage="1" sqref="C23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F4" sqref="F4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36" t="s">
        <v>27</v>
      </c>
      <c r="B2" s="36" t="s">
        <v>16</v>
      </c>
      <c r="C2" s="37" t="s">
        <v>17</v>
      </c>
      <c r="D2" s="37" t="s">
        <v>26</v>
      </c>
    </row>
    <row r="3" spans="1:8">
      <c r="A3" t="str">
        <f>B3&amp;"-"&amp;C3</f>
        <v>Conservador-PAPEL</v>
      </c>
      <c r="B3" t="s">
        <v>12</v>
      </c>
      <c r="C3" s="2" t="s">
        <v>20</v>
      </c>
      <c r="D3" s="4">
        <v>0.2</v>
      </c>
      <c r="H3" t="s">
        <v>26</v>
      </c>
    </row>
    <row r="4" spans="1:8">
      <c r="A4" t="str">
        <f t="shared" ref="A4:A20" si="0">B4&amp;"-"&amp;C4</f>
        <v>Conservador-TIJOLO</v>
      </c>
      <c r="B4" t="s">
        <v>12</v>
      </c>
      <c r="C4" s="2" t="s">
        <v>21</v>
      </c>
      <c r="D4" s="4">
        <v>0.5</v>
      </c>
      <c r="G4" s="23" t="s">
        <v>28</v>
      </c>
      <c r="H4" s="35">
        <f>VLOOKUP(G4,$A:$D,4,FALSE)</f>
        <v>0.35</v>
      </c>
    </row>
    <row r="5" spans="1:8">
      <c r="A5" t="str">
        <f t="shared" si="0"/>
        <v>Conservador-HÍBRIDOS</v>
      </c>
      <c r="B5" t="s">
        <v>12</v>
      </c>
      <c r="C5" s="2" t="s">
        <v>22</v>
      </c>
      <c r="D5" s="4">
        <v>0.1</v>
      </c>
    </row>
    <row r="6" spans="1:8">
      <c r="A6" t="str">
        <f t="shared" si="0"/>
        <v>Conservador-FOFs</v>
      </c>
      <c r="B6" t="s">
        <v>12</v>
      </c>
      <c r="C6" s="2" t="s">
        <v>23</v>
      </c>
      <c r="D6" s="4">
        <v>0.2</v>
      </c>
    </row>
    <row r="7" spans="1:8">
      <c r="A7" t="str">
        <f t="shared" si="0"/>
        <v>Conservador-DESENVOLVIMENTO</v>
      </c>
      <c r="B7" t="s">
        <v>12</v>
      </c>
      <c r="C7" s="2" t="s">
        <v>24</v>
      </c>
      <c r="D7" s="4">
        <v>0</v>
      </c>
    </row>
    <row r="8" spans="1:8" ht="15" thickBot="1">
      <c r="A8" s="29" t="str">
        <f t="shared" si="0"/>
        <v>Conservador-HOTELARIAS</v>
      </c>
      <c r="B8" s="29" t="s">
        <v>12</v>
      </c>
      <c r="C8" s="30" t="s">
        <v>25</v>
      </c>
      <c r="D8" s="31">
        <v>0</v>
      </c>
    </row>
    <row r="9" spans="1:8">
      <c r="A9" t="str">
        <f t="shared" si="0"/>
        <v>Moderado-PAPEL</v>
      </c>
      <c r="B9" t="s">
        <v>13</v>
      </c>
      <c r="C9" s="2" t="s">
        <v>20</v>
      </c>
      <c r="D9" s="4">
        <v>0.3</v>
      </c>
    </row>
    <row r="10" spans="1:8">
      <c r="A10" s="32" t="str">
        <f t="shared" si="0"/>
        <v>Moderado-TIJOLO</v>
      </c>
      <c r="B10" s="32" t="s">
        <v>13</v>
      </c>
      <c r="C10" s="33" t="s">
        <v>21</v>
      </c>
      <c r="D10" s="34">
        <v>0.35</v>
      </c>
    </row>
    <row r="11" spans="1:8">
      <c r="A11" t="str">
        <f t="shared" si="0"/>
        <v>Moderado-HÍBRIDOS</v>
      </c>
      <c r="B11" t="s">
        <v>13</v>
      </c>
      <c r="C11" s="2" t="s">
        <v>22</v>
      </c>
      <c r="D11" s="4">
        <v>0.1</v>
      </c>
    </row>
    <row r="12" spans="1:8">
      <c r="A12" t="str">
        <f t="shared" si="0"/>
        <v>Moderado-FOFs</v>
      </c>
      <c r="B12" t="s">
        <v>13</v>
      </c>
      <c r="C12" s="2" t="s">
        <v>23</v>
      </c>
      <c r="D12" s="4">
        <v>0.1</v>
      </c>
    </row>
    <row r="13" spans="1:8">
      <c r="A13" t="str">
        <f t="shared" si="0"/>
        <v>Moderado-DESENVOLVIMENTO</v>
      </c>
      <c r="B13" t="s">
        <v>13</v>
      </c>
      <c r="C13" s="2" t="s">
        <v>24</v>
      </c>
      <c r="D13" s="4">
        <v>0.05</v>
      </c>
    </row>
    <row r="14" spans="1:8" ht="15" thickBot="1">
      <c r="A14" s="29" t="str">
        <f t="shared" si="0"/>
        <v>Moderado-HOTELARIAS</v>
      </c>
      <c r="B14" s="29" t="s">
        <v>13</v>
      </c>
      <c r="C14" s="30" t="s">
        <v>25</v>
      </c>
      <c r="D14" s="31">
        <v>0.1</v>
      </c>
    </row>
    <row r="15" spans="1:8">
      <c r="A15" t="str">
        <f t="shared" si="0"/>
        <v>Agressivo-PAPEL</v>
      </c>
      <c r="B15" t="s">
        <v>14</v>
      </c>
      <c r="C15" s="2" t="s">
        <v>20</v>
      </c>
      <c r="D15" s="4">
        <v>0.4</v>
      </c>
    </row>
    <row r="16" spans="1:8">
      <c r="A16" t="str">
        <f t="shared" si="0"/>
        <v>Agressivo-TIJOLO</v>
      </c>
      <c r="B16" t="s">
        <v>14</v>
      </c>
      <c r="C16" s="2" t="s">
        <v>21</v>
      </c>
      <c r="D16" s="4">
        <v>0.1</v>
      </c>
    </row>
    <row r="17" spans="1:4">
      <c r="A17" t="str">
        <f t="shared" si="0"/>
        <v>Agressivo-HÍBRIDOS</v>
      </c>
      <c r="B17" t="s">
        <v>14</v>
      </c>
      <c r="C17" s="2" t="s">
        <v>22</v>
      </c>
      <c r="D17" s="4">
        <v>0.05</v>
      </c>
    </row>
    <row r="18" spans="1:4">
      <c r="A18" t="str">
        <f t="shared" si="0"/>
        <v>Agressivo-FOFs</v>
      </c>
      <c r="B18" t="s">
        <v>14</v>
      </c>
      <c r="C18" s="2" t="s">
        <v>23</v>
      </c>
      <c r="D18" s="4">
        <v>0.05</v>
      </c>
    </row>
    <row r="19" spans="1:4">
      <c r="A19" t="str">
        <f t="shared" si="0"/>
        <v>Agressivo-DESENVOLVIMENTO</v>
      </c>
      <c r="B19" t="s">
        <v>14</v>
      </c>
      <c r="C19" s="2" t="s">
        <v>24</v>
      </c>
      <c r="D19" s="4">
        <v>0.2</v>
      </c>
    </row>
    <row r="20" spans="1:4">
      <c r="A20" t="str">
        <f t="shared" si="0"/>
        <v>Agressivo-HOTELARIAS</v>
      </c>
      <c r="B20" t="s">
        <v>14</v>
      </c>
      <c r="C20" s="2" t="s">
        <v>25</v>
      </c>
      <c r="D20" s="4">
        <v>0.2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Faxina</dc:creator>
  <cp:lastModifiedBy>João Vitor Faxina</cp:lastModifiedBy>
  <dcterms:created xsi:type="dcterms:W3CDTF">2025-04-16T18:38:03Z</dcterms:created>
  <dcterms:modified xsi:type="dcterms:W3CDTF">2025-06-21T17:18:35Z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