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410"/>
  <workbookPr defaultThemeVersion="166925"/>
  <xr:revisionPtr revIDLastSave="67" documentId="11_2F4B74816EAB4C4DCA78C4A1F78E935E616ADE6C" xr6:coauthVersionLast="33" xr6:coauthVersionMax="33" xr10:uidLastSave="{CB43BC48-E393-4F96-BB65-1F9428FF7AAE}"/>
  <bookViews>
    <workbookView xWindow="0" yWindow="0" windowWidth="16384" windowHeight="8192" tabRatio="993" firstSheet="1" activeTab="1" xr2:uid="{00000000-000D-0000-FFFF-FFFF00000000}"/>
  </bookViews>
  <sheets>
    <sheet name="Sessão1" sheetId="1" r:id="rId1"/>
    <sheet name="Sessão2" sheetId="2" r:id="rId2"/>
    <sheet name="Sessão3" sheetId="3" r:id="rId3"/>
    <sheet name="Sessão4" sheetId="4" r:id="rId4"/>
  </sheets>
  <calcPr calcId="179016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9" i="2" l="1"/>
  <c r="I82" i="2"/>
  <c r="I86" i="2"/>
  <c r="O7" i="2"/>
  <c r="O9" i="2"/>
  <c r="K5" i="2"/>
  <c r="E2" i="3"/>
  <c r="E1" i="3"/>
  <c r="Z124" i="2"/>
  <c r="Z123" i="2"/>
  <c r="Z144" i="2"/>
  <c r="Z126" i="2"/>
  <c r="Z125" i="2"/>
  <c r="Z145" i="2"/>
  <c r="Y150" i="2"/>
  <c r="B144" i="2"/>
  <c r="B145" i="2"/>
  <c r="B148" i="2"/>
  <c r="B149" i="2"/>
  <c r="C152" i="2"/>
  <c r="F82" i="2"/>
  <c r="Y153" i="2"/>
  <c r="AA123" i="2"/>
  <c r="AA144" i="2"/>
  <c r="AA150" i="2"/>
  <c r="C123" i="2"/>
  <c r="C144" i="2"/>
  <c r="D152" i="2"/>
  <c r="AA153" i="2"/>
  <c r="Y164" i="2"/>
  <c r="AA164" i="2"/>
  <c r="W124" i="2"/>
  <c r="W123" i="2"/>
  <c r="W144" i="2"/>
  <c r="W126" i="2"/>
  <c r="W125" i="2"/>
  <c r="W145" i="2"/>
  <c r="V150" i="2"/>
  <c r="V153" i="2"/>
  <c r="X123" i="2"/>
  <c r="X144" i="2"/>
  <c r="X150" i="2"/>
  <c r="X153" i="2"/>
  <c r="V164" i="2"/>
  <c r="X164" i="2"/>
  <c r="T124" i="2"/>
  <c r="T123" i="2"/>
  <c r="T144" i="2"/>
  <c r="T126" i="2"/>
  <c r="T125" i="2"/>
  <c r="T145" i="2"/>
  <c r="S150" i="2"/>
  <c r="S153" i="2"/>
  <c r="U123" i="2"/>
  <c r="U144" i="2"/>
  <c r="U150" i="2"/>
  <c r="U153" i="2"/>
  <c r="S164" i="2"/>
  <c r="U164" i="2"/>
  <c r="Q124" i="2"/>
  <c r="Q123" i="2"/>
  <c r="Q144" i="2"/>
  <c r="Q126" i="2"/>
  <c r="Q125" i="2"/>
  <c r="Q145" i="2"/>
  <c r="P150" i="2"/>
  <c r="P153" i="2"/>
  <c r="R123" i="2"/>
  <c r="R144" i="2"/>
  <c r="R150" i="2"/>
  <c r="R153" i="2"/>
  <c r="P164" i="2"/>
  <c r="R164" i="2"/>
  <c r="N124" i="2"/>
  <c r="N123" i="2"/>
  <c r="N144" i="2"/>
  <c r="N126" i="2"/>
  <c r="N125" i="2"/>
  <c r="N145" i="2"/>
  <c r="M150" i="2"/>
  <c r="M153" i="2"/>
  <c r="O123" i="2"/>
  <c r="O144" i="2"/>
  <c r="O150" i="2"/>
  <c r="O153" i="2"/>
  <c r="M164" i="2"/>
  <c r="O164" i="2"/>
  <c r="K124" i="2"/>
  <c r="K123" i="2"/>
  <c r="K144" i="2"/>
  <c r="K126" i="2"/>
  <c r="K125" i="2"/>
  <c r="K145" i="2"/>
  <c r="J150" i="2"/>
  <c r="J153" i="2"/>
  <c r="L123" i="2"/>
  <c r="L144" i="2"/>
  <c r="L150" i="2"/>
  <c r="L153" i="2"/>
  <c r="J164" i="2"/>
  <c r="L164" i="2"/>
  <c r="H124" i="2"/>
  <c r="H123" i="2"/>
  <c r="H144" i="2"/>
  <c r="H126" i="2"/>
  <c r="H125" i="2"/>
  <c r="H145" i="2"/>
  <c r="G150" i="2"/>
  <c r="G153" i="2"/>
  <c r="I123" i="2"/>
  <c r="I144" i="2"/>
  <c r="I150" i="2"/>
  <c r="I153" i="2"/>
  <c r="G164" i="2"/>
  <c r="I164" i="2"/>
  <c r="C160" i="2"/>
  <c r="D160" i="2"/>
  <c r="C162" i="2"/>
  <c r="D162" i="2"/>
  <c r="Y154" i="2"/>
  <c r="Y161" i="2"/>
  <c r="AA154" i="2"/>
  <c r="AA161" i="2"/>
  <c r="V154" i="2"/>
  <c r="V161" i="2"/>
  <c r="X154" i="2"/>
  <c r="X161" i="2"/>
  <c r="S154" i="2"/>
  <c r="S161" i="2"/>
  <c r="U154" i="2"/>
  <c r="U161" i="2"/>
  <c r="P154" i="2"/>
  <c r="P161" i="2"/>
  <c r="R154" i="2"/>
  <c r="R161" i="2"/>
  <c r="M154" i="2"/>
  <c r="M161" i="2"/>
  <c r="O154" i="2"/>
  <c r="O161" i="2"/>
  <c r="J154" i="2"/>
  <c r="J161" i="2"/>
  <c r="L154" i="2"/>
  <c r="L161" i="2"/>
  <c r="G154" i="2"/>
  <c r="G161" i="2"/>
  <c r="I154" i="2"/>
  <c r="I161" i="2"/>
  <c r="Y160" i="2"/>
  <c r="AA160" i="2"/>
  <c r="V160" i="2"/>
  <c r="X160" i="2"/>
  <c r="S160" i="2"/>
  <c r="U160" i="2"/>
  <c r="P160" i="2"/>
  <c r="R160" i="2"/>
  <c r="M160" i="2"/>
  <c r="O160" i="2"/>
  <c r="J160" i="2"/>
  <c r="L160" i="2"/>
  <c r="G160" i="2"/>
  <c r="I160" i="2"/>
  <c r="Y157" i="2"/>
  <c r="AA157" i="2"/>
  <c r="V157" i="2"/>
  <c r="X157" i="2"/>
  <c r="S157" i="2"/>
  <c r="U157" i="2"/>
  <c r="P157" i="2"/>
  <c r="R157" i="2"/>
  <c r="M157" i="2"/>
  <c r="O157" i="2"/>
  <c r="J157" i="2"/>
  <c r="L157" i="2"/>
  <c r="G157" i="2"/>
  <c r="I157" i="2"/>
  <c r="C129" i="2"/>
  <c r="C150" i="2"/>
  <c r="B150" i="2"/>
  <c r="A150" i="2"/>
  <c r="C128" i="2"/>
  <c r="C149" i="2"/>
  <c r="A149" i="2"/>
  <c r="C127" i="2"/>
  <c r="C148" i="2"/>
  <c r="E148" i="2"/>
  <c r="D148" i="2"/>
  <c r="A148" i="2"/>
  <c r="AA126" i="2"/>
  <c r="AA147" i="2"/>
  <c r="Z130" i="2"/>
  <c r="Z129" i="2"/>
  <c r="Z147" i="2"/>
  <c r="X126" i="2"/>
  <c r="X147" i="2"/>
  <c r="W130" i="2"/>
  <c r="W129" i="2"/>
  <c r="W147" i="2"/>
  <c r="U126" i="2"/>
  <c r="U147" i="2"/>
  <c r="T130" i="2"/>
  <c r="T129" i="2"/>
  <c r="T147" i="2"/>
  <c r="R126" i="2"/>
  <c r="R147" i="2"/>
  <c r="Q130" i="2"/>
  <c r="Q129" i="2"/>
  <c r="Q147" i="2"/>
  <c r="O126" i="2"/>
  <c r="O147" i="2"/>
  <c r="N130" i="2"/>
  <c r="N129" i="2"/>
  <c r="N147" i="2"/>
  <c r="AA125" i="2"/>
  <c r="AA146" i="2"/>
  <c r="Z128" i="2"/>
  <c r="Z127" i="2"/>
  <c r="Z146" i="2"/>
  <c r="X125" i="2"/>
  <c r="X146" i="2"/>
  <c r="W128" i="2"/>
  <c r="W127" i="2"/>
  <c r="W146" i="2"/>
  <c r="U125" i="2"/>
  <c r="U146" i="2"/>
  <c r="T128" i="2"/>
  <c r="T127" i="2"/>
  <c r="T146" i="2"/>
  <c r="R125" i="2"/>
  <c r="R146" i="2"/>
  <c r="Q128" i="2"/>
  <c r="Q127" i="2"/>
  <c r="Q146" i="2"/>
  <c r="O125" i="2"/>
  <c r="O146" i="2"/>
  <c r="N128" i="2"/>
  <c r="N127" i="2"/>
  <c r="N146" i="2"/>
  <c r="C125" i="2"/>
  <c r="C146" i="2"/>
  <c r="B146" i="2"/>
  <c r="AA124" i="2"/>
  <c r="AA145" i="2"/>
  <c r="X124" i="2"/>
  <c r="X145" i="2"/>
  <c r="U124" i="2"/>
  <c r="U145" i="2"/>
  <c r="R124" i="2"/>
  <c r="R145" i="2"/>
  <c r="O124" i="2"/>
  <c r="O145" i="2"/>
  <c r="L124" i="2"/>
  <c r="L145" i="2"/>
  <c r="I124" i="2"/>
  <c r="I145" i="2"/>
  <c r="C124" i="2"/>
  <c r="C145" i="2"/>
  <c r="E144" i="2"/>
  <c r="D144" i="2"/>
  <c r="AA141" i="2"/>
  <c r="Z141" i="2"/>
  <c r="X141" i="2"/>
  <c r="W141" i="2"/>
  <c r="U141" i="2"/>
  <c r="T141" i="2"/>
  <c r="R141" i="2"/>
  <c r="Q141" i="2"/>
  <c r="O141" i="2"/>
  <c r="N141" i="2"/>
  <c r="C141" i="2"/>
  <c r="B141" i="2"/>
  <c r="AA140" i="2"/>
  <c r="Z140" i="2"/>
  <c r="X140" i="2"/>
  <c r="W140" i="2"/>
  <c r="U140" i="2"/>
  <c r="T140" i="2"/>
  <c r="R140" i="2"/>
  <c r="Q140" i="2"/>
  <c r="O140" i="2"/>
  <c r="N140" i="2"/>
  <c r="C140" i="2"/>
  <c r="B140" i="2"/>
  <c r="AA139" i="2"/>
  <c r="Z139" i="2"/>
  <c r="X139" i="2"/>
  <c r="W139" i="2"/>
  <c r="U139" i="2"/>
  <c r="T139" i="2"/>
  <c r="R139" i="2"/>
  <c r="Q139" i="2"/>
  <c r="O139" i="2"/>
  <c r="N139" i="2"/>
  <c r="L139" i="2"/>
  <c r="K139" i="2"/>
  <c r="I139" i="2"/>
  <c r="H139" i="2"/>
  <c r="C139" i="2"/>
  <c r="B139" i="2"/>
  <c r="AA138" i="2"/>
  <c r="Z138" i="2"/>
  <c r="X138" i="2"/>
  <c r="W138" i="2"/>
  <c r="U138" i="2"/>
  <c r="T138" i="2"/>
  <c r="R138" i="2"/>
  <c r="Q138" i="2"/>
  <c r="O138" i="2"/>
  <c r="N138" i="2"/>
  <c r="L138" i="2"/>
  <c r="K138" i="2"/>
  <c r="I138" i="2"/>
  <c r="H138" i="2"/>
  <c r="C138" i="2"/>
  <c r="B138" i="2"/>
  <c r="AA137" i="2"/>
  <c r="Z137" i="2"/>
  <c r="X137" i="2"/>
  <c r="W137" i="2"/>
  <c r="U137" i="2"/>
  <c r="T137" i="2"/>
  <c r="R137" i="2"/>
  <c r="Q137" i="2"/>
  <c r="O137" i="2"/>
  <c r="N137" i="2"/>
  <c r="L137" i="2"/>
  <c r="K137" i="2"/>
  <c r="I137" i="2"/>
  <c r="H137" i="2"/>
  <c r="F137" i="2"/>
  <c r="E137" i="2"/>
  <c r="C137" i="2"/>
  <c r="B137" i="2"/>
  <c r="AA136" i="2"/>
  <c r="Z136" i="2"/>
  <c r="X136" i="2"/>
  <c r="W136" i="2"/>
  <c r="U136" i="2"/>
  <c r="T136" i="2"/>
  <c r="R136" i="2"/>
  <c r="Q136" i="2"/>
  <c r="O136" i="2"/>
  <c r="N136" i="2"/>
  <c r="L136" i="2"/>
  <c r="K136" i="2"/>
  <c r="I136" i="2"/>
  <c r="H136" i="2"/>
  <c r="F136" i="2"/>
  <c r="E136" i="2"/>
  <c r="C136" i="2"/>
  <c r="B136" i="2"/>
  <c r="AA135" i="2"/>
  <c r="Z135" i="2"/>
  <c r="X135" i="2"/>
  <c r="W135" i="2"/>
  <c r="U135" i="2"/>
  <c r="T135" i="2"/>
  <c r="R135" i="2"/>
  <c r="Q135" i="2"/>
  <c r="O135" i="2"/>
  <c r="N135" i="2"/>
  <c r="L135" i="2"/>
  <c r="K135" i="2"/>
  <c r="I135" i="2"/>
  <c r="H135" i="2"/>
  <c r="F135" i="2"/>
  <c r="E135" i="2"/>
  <c r="C135" i="2"/>
  <c r="B135" i="2"/>
  <c r="AA134" i="2"/>
  <c r="Z134" i="2"/>
  <c r="X134" i="2"/>
  <c r="W134" i="2"/>
  <c r="U134" i="2"/>
  <c r="T134" i="2"/>
  <c r="R134" i="2"/>
  <c r="Q134" i="2"/>
  <c r="O134" i="2"/>
  <c r="N134" i="2"/>
  <c r="L134" i="2"/>
  <c r="K134" i="2"/>
  <c r="I134" i="2"/>
  <c r="H134" i="2"/>
  <c r="F134" i="2"/>
  <c r="E134" i="2"/>
  <c r="C134" i="2"/>
  <c r="B134" i="2"/>
  <c r="AA130" i="2"/>
  <c r="X130" i="2"/>
  <c r="U130" i="2"/>
  <c r="R130" i="2"/>
  <c r="O130" i="2"/>
  <c r="C130" i="2"/>
  <c r="B130" i="2"/>
  <c r="AA129" i="2"/>
  <c r="X129" i="2"/>
  <c r="U129" i="2"/>
  <c r="R129" i="2"/>
  <c r="O129" i="2"/>
  <c r="B129" i="2"/>
  <c r="AA128" i="2"/>
  <c r="X128" i="2"/>
  <c r="U128" i="2"/>
  <c r="R128" i="2"/>
  <c r="O128" i="2"/>
  <c r="L128" i="2"/>
  <c r="K128" i="2"/>
  <c r="I128" i="2"/>
  <c r="H128" i="2"/>
  <c r="B128" i="2"/>
  <c r="AA127" i="2"/>
  <c r="X127" i="2"/>
  <c r="U127" i="2"/>
  <c r="R127" i="2"/>
  <c r="O127" i="2"/>
  <c r="L127" i="2"/>
  <c r="K127" i="2"/>
  <c r="I127" i="2"/>
  <c r="H127" i="2"/>
  <c r="B127" i="2"/>
  <c r="L126" i="2"/>
  <c r="I126" i="2"/>
  <c r="F126" i="2"/>
  <c r="E126" i="2"/>
  <c r="C126" i="2"/>
  <c r="B126" i="2"/>
  <c r="L125" i="2"/>
  <c r="I125" i="2"/>
  <c r="F125" i="2"/>
  <c r="E125" i="2"/>
  <c r="B125" i="2"/>
  <c r="F124" i="2"/>
  <c r="E124" i="2"/>
  <c r="B124" i="2"/>
  <c r="F123" i="2"/>
  <c r="E123" i="2"/>
  <c r="B123" i="2"/>
  <c r="AF119" i="2"/>
  <c r="AE119" i="2"/>
  <c r="AC119" i="2"/>
  <c r="AB119" i="2"/>
  <c r="Z119" i="2"/>
  <c r="Y119" i="2"/>
  <c r="W119" i="2"/>
  <c r="V119" i="2"/>
  <c r="T119" i="2"/>
  <c r="S119" i="2"/>
  <c r="B119" i="2"/>
  <c r="C119" i="2"/>
  <c r="G119" i="2"/>
  <c r="F119" i="2"/>
  <c r="AF118" i="2"/>
  <c r="AE118" i="2"/>
  <c r="AC118" i="2"/>
  <c r="AB118" i="2"/>
  <c r="Z118" i="2"/>
  <c r="Y118" i="2"/>
  <c r="W118" i="2"/>
  <c r="V118" i="2"/>
  <c r="T118" i="2"/>
  <c r="S118" i="2"/>
  <c r="B118" i="2"/>
  <c r="C118" i="2"/>
  <c r="G118" i="2"/>
  <c r="F118" i="2"/>
  <c r="AF117" i="2"/>
  <c r="AE117" i="2"/>
  <c r="AC117" i="2"/>
  <c r="AB117" i="2"/>
  <c r="Z117" i="2"/>
  <c r="Y117" i="2"/>
  <c r="W117" i="2"/>
  <c r="V117" i="2"/>
  <c r="T117" i="2"/>
  <c r="S117" i="2"/>
  <c r="Q117" i="2"/>
  <c r="P117" i="2"/>
  <c r="N117" i="2"/>
  <c r="M117" i="2"/>
  <c r="B117" i="2"/>
  <c r="C117" i="2"/>
  <c r="G117" i="2"/>
  <c r="F117" i="2"/>
  <c r="AF116" i="2"/>
  <c r="AE116" i="2"/>
  <c r="AC116" i="2"/>
  <c r="AB116" i="2"/>
  <c r="Z116" i="2"/>
  <c r="Y116" i="2"/>
  <c r="W116" i="2"/>
  <c r="V116" i="2"/>
  <c r="T116" i="2"/>
  <c r="S116" i="2"/>
  <c r="Q116" i="2"/>
  <c r="P116" i="2"/>
  <c r="N116" i="2"/>
  <c r="M116" i="2"/>
  <c r="B116" i="2"/>
  <c r="C116" i="2"/>
  <c r="G116" i="2"/>
  <c r="F116" i="2"/>
  <c r="AF115" i="2"/>
  <c r="AE115" i="2"/>
  <c r="AC115" i="2"/>
  <c r="AB115" i="2"/>
  <c r="Z115" i="2"/>
  <c r="Y115" i="2"/>
  <c r="W115" i="2"/>
  <c r="V115" i="2"/>
  <c r="T115" i="2"/>
  <c r="S115" i="2"/>
  <c r="Q115" i="2"/>
  <c r="P115" i="2"/>
  <c r="N115" i="2"/>
  <c r="M115" i="2"/>
  <c r="K115" i="2"/>
  <c r="J115" i="2"/>
  <c r="B115" i="2"/>
  <c r="C115" i="2"/>
  <c r="G115" i="2"/>
  <c r="F115" i="2"/>
  <c r="AF114" i="2"/>
  <c r="AE114" i="2"/>
  <c r="AC114" i="2"/>
  <c r="AB114" i="2"/>
  <c r="Z114" i="2"/>
  <c r="Y114" i="2"/>
  <c r="W114" i="2"/>
  <c r="V114" i="2"/>
  <c r="T114" i="2"/>
  <c r="S114" i="2"/>
  <c r="Q114" i="2"/>
  <c r="P114" i="2"/>
  <c r="N114" i="2"/>
  <c r="M114" i="2"/>
  <c r="K114" i="2"/>
  <c r="J114" i="2"/>
  <c r="B114" i="2"/>
  <c r="C114" i="2"/>
  <c r="G114" i="2"/>
  <c r="F114" i="2"/>
  <c r="AF113" i="2"/>
  <c r="AE113" i="2"/>
  <c r="AC113" i="2"/>
  <c r="AB113" i="2"/>
  <c r="Z113" i="2"/>
  <c r="Y113" i="2"/>
  <c r="W113" i="2"/>
  <c r="V113" i="2"/>
  <c r="T113" i="2"/>
  <c r="S113" i="2"/>
  <c r="Q113" i="2"/>
  <c r="P113" i="2"/>
  <c r="N113" i="2"/>
  <c r="M113" i="2"/>
  <c r="K113" i="2"/>
  <c r="J113" i="2"/>
  <c r="B113" i="2"/>
  <c r="C113" i="2"/>
  <c r="G113" i="2"/>
  <c r="F113" i="2"/>
  <c r="AF112" i="2"/>
  <c r="AE112" i="2"/>
  <c r="AC112" i="2"/>
  <c r="AB112" i="2"/>
  <c r="Z112" i="2"/>
  <c r="Y112" i="2"/>
  <c r="W112" i="2"/>
  <c r="V112" i="2"/>
  <c r="T112" i="2"/>
  <c r="S112" i="2"/>
  <c r="Q112" i="2"/>
  <c r="P112" i="2"/>
  <c r="N112" i="2"/>
  <c r="M112" i="2"/>
  <c r="K112" i="2"/>
  <c r="J112" i="2"/>
  <c r="B112" i="2"/>
  <c r="C112" i="2"/>
  <c r="G112" i="2"/>
  <c r="F112" i="2"/>
  <c r="Z46" i="2"/>
  <c r="Z45" i="2"/>
  <c r="Z73" i="2"/>
  <c r="Z48" i="2"/>
  <c r="Z47" i="2"/>
  <c r="Z74" i="2"/>
  <c r="Y79" i="2"/>
  <c r="B46" i="2"/>
  <c r="B45" i="2"/>
  <c r="B73" i="2"/>
  <c r="B47" i="2"/>
  <c r="B74" i="2"/>
  <c r="B51" i="2"/>
  <c r="B50" i="2"/>
  <c r="B78" i="2"/>
  <c r="B52" i="2"/>
  <c r="B79" i="2"/>
  <c r="C83" i="2"/>
  <c r="Y82" i="2"/>
  <c r="AA46" i="2"/>
  <c r="AA45" i="2"/>
  <c r="AA73" i="2"/>
  <c r="AA79" i="2"/>
  <c r="C45" i="2"/>
  <c r="C73" i="2"/>
  <c r="D83" i="2"/>
  <c r="AA82" i="2"/>
  <c r="Y93" i="2"/>
  <c r="AA93" i="2"/>
  <c r="W46" i="2"/>
  <c r="W45" i="2"/>
  <c r="W73" i="2"/>
  <c r="W48" i="2"/>
  <c r="W47" i="2"/>
  <c r="W74" i="2"/>
  <c r="V79" i="2"/>
  <c r="V82" i="2"/>
  <c r="X46" i="2"/>
  <c r="X45" i="2"/>
  <c r="X73" i="2"/>
  <c r="X79" i="2"/>
  <c r="X82" i="2"/>
  <c r="V93" i="2"/>
  <c r="X93" i="2"/>
  <c r="T46" i="2"/>
  <c r="T45" i="2"/>
  <c r="T73" i="2"/>
  <c r="T48" i="2"/>
  <c r="T47" i="2"/>
  <c r="T74" i="2"/>
  <c r="S79" i="2"/>
  <c r="S82" i="2"/>
  <c r="U46" i="2"/>
  <c r="U45" i="2"/>
  <c r="U73" i="2"/>
  <c r="U79" i="2"/>
  <c r="U82" i="2"/>
  <c r="S93" i="2"/>
  <c r="U93" i="2"/>
  <c r="Q46" i="2"/>
  <c r="Q45" i="2"/>
  <c r="Q73" i="2"/>
  <c r="Q48" i="2"/>
  <c r="Q47" i="2"/>
  <c r="Q74" i="2"/>
  <c r="P79" i="2"/>
  <c r="P82" i="2"/>
  <c r="R46" i="2"/>
  <c r="R45" i="2"/>
  <c r="R73" i="2"/>
  <c r="R79" i="2"/>
  <c r="R82" i="2"/>
  <c r="P93" i="2"/>
  <c r="R93" i="2"/>
  <c r="N46" i="2"/>
  <c r="N45" i="2"/>
  <c r="N73" i="2"/>
  <c r="N48" i="2"/>
  <c r="N47" i="2"/>
  <c r="N74" i="2"/>
  <c r="M79" i="2"/>
  <c r="M82" i="2"/>
  <c r="O46" i="2"/>
  <c r="O45" i="2"/>
  <c r="O73" i="2"/>
  <c r="O79" i="2"/>
  <c r="O82" i="2"/>
  <c r="M93" i="2"/>
  <c r="O93" i="2"/>
  <c r="K46" i="2"/>
  <c r="K45" i="2"/>
  <c r="K73" i="2"/>
  <c r="K48" i="2"/>
  <c r="K47" i="2"/>
  <c r="K74" i="2"/>
  <c r="J79" i="2"/>
  <c r="J82" i="2"/>
  <c r="L46" i="2"/>
  <c r="L45" i="2"/>
  <c r="L73" i="2"/>
  <c r="L79" i="2"/>
  <c r="L82" i="2"/>
  <c r="J93" i="2"/>
  <c r="L93" i="2"/>
  <c r="H46" i="2"/>
  <c r="H45" i="2"/>
  <c r="H73" i="2"/>
  <c r="H48" i="2"/>
  <c r="H47" i="2"/>
  <c r="H74" i="2"/>
  <c r="H52" i="2"/>
  <c r="H51" i="2"/>
  <c r="H75" i="2"/>
  <c r="H54" i="2"/>
  <c r="H53" i="2"/>
  <c r="H76" i="2"/>
  <c r="G79" i="2"/>
  <c r="G82" i="2"/>
  <c r="I46" i="2"/>
  <c r="I45" i="2"/>
  <c r="I73" i="2"/>
  <c r="G93" i="2"/>
  <c r="I93" i="2"/>
  <c r="C90" i="2"/>
  <c r="D90" i="2"/>
  <c r="C92" i="2"/>
  <c r="D92" i="2"/>
  <c r="Y83" i="2"/>
  <c r="Y90" i="2"/>
  <c r="AA83" i="2"/>
  <c r="AA90" i="2"/>
  <c r="V83" i="2"/>
  <c r="V90" i="2"/>
  <c r="X83" i="2"/>
  <c r="X90" i="2"/>
  <c r="S83" i="2"/>
  <c r="S90" i="2"/>
  <c r="U83" i="2"/>
  <c r="U90" i="2"/>
  <c r="P83" i="2"/>
  <c r="P90" i="2"/>
  <c r="R83" i="2"/>
  <c r="R90" i="2"/>
  <c r="M83" i="2"/>
  <c r="M90" i="2"/>
  <c r="O83" i="2"/>
  <c r="O90" i="2"/>
  <c r="J83" i="2"/>
  <c r="J90" i="2"/>
  <c r="L83" i="2"/>
  <c r="L90" i="2"/>
  <c r="G83" i="2"/>
  <c r="G90" i="2"/>
  <c r="I83" i="2"/>
  <c r="I90" i="2"/>
  <c r="Y89" i="2"/>
  <c r="AA89" i="2"/>
  <c r="V89" i="2"/>
  <c r="X89" i="2"/>
  <c r="S89" i="2"/>
  <c r="U89" i="2"/>
  <c r="P89" i="2"/>
  <c r="R89" i="2"/>
  <c r="M89" i="2"/>
  <c r="O89" i="2"/>
  <c r="J89" i="2"/>
  <c r="L89" i="2"/>
  <c r="G89" i="2"/>
  <c r="I89" i="2"/>
  <c r="Y86" i="2"/>
  <c r="AA86" i="2"/>
  <c r="V86" i="2"/>
  <c r="X86" i="2"/>
  <c r="S86" i="2"/>
  <c r="U86" i="2"/>
  <c r="P86" i="2"/>
  <c r="R86" i="2"/>
  <c r="M86" i="2"/>
  <c r="O86" i="2"/>
  <c r="J86" i="2"/>
  <c r="L86" i="2"/>
  <c r="G86" i="2"/>
  <c r="F86" i="2"/>
  <c r="C53" i="2"/>
  <c r="C81" i="2"/>
  <c r="B54" i="2"/>
  <c r="B53" i="2"/>
  <c r="B81" i="2"/>
  <c r="A81" i="2"/>
  <c r="C52" i="2"/>
  <c r="C80" i="2"/>
  <c r="B80" i="2"/>
  <c r="A80" i="2"/>
  <c r="C51" i="2"/>
  <c r="C79" i="2"/>
  <c r="A79" i="2"/>
  <c r="C50" i="2"/>
  <c r="C78" i="2"/>
  <c r="E78" i="2"/>
  <c r="D78" i="2"/>
  <c r="A78" i="2"/>
  <c r="AA76" i="2"/>
  <c r="Z52" i="2"/>
  <c r="Z51" i="2"/>
  <c r="Z76" i="2"/>
  <c r="X76" i="2"/>
  <c r="W52" i="2"/>
  <c r="W51" i="2"/>
  <c r="W76" i="2"/>
  <c r="U76" i="2"/>
  <c r="T52" i="2"/>
  <c r="T51" i="2"/>
  <c r="T76" i="2"/>
  <c r="R76" i="2"/>
  <c r="Q52" i="2"/>
  <c r="Q51" i="2"/>
  <c r="Q76" i="2"/>
  <c r="I76" i="2"/>
  <c r="C48" i="2"/>
  <c r="C76" i="2"/>
  <c r="B49" i="2"/>
  <c r="B48" i="2"/>
  <c r="B76" i="2"/>
  <c r="AA75" i="2"/>
  <c r="Z50" i="2"/>
  <c r="Z49" i="2"/>
  <c r="Z75" i="2"/>
  <c r="X75" i="2"/>
  <c r="W50" i="2"/>
  <c r="W49" i="2"/>
  <c r="W75" i="2"/>
  <c r="U75" i="2"/>
  <c r="T50" i="2"/>
  <c r="T49" i="2"/>
  <c r="T75" i="2"/>
  <c r="R75" i="2"/>
  <c r="Q50" i="2"/>
  <c r="Q49" i="2"/>
  <c r="Q75" i="2"/>
  <c r="I75" i="2"/>
  <c r="C47" i="2"/>
  <c r="C75" i="2"/>
  <c r="B75" i="2"/>
  <c r="AA74" i="2"/>
  <c r="X74" i="2"/>
  <c r="U74" i="2"/>
  <c r="R74" i="2"/>
  <c r="O74" i="2"/>
  <c r="L74" i="2"/>
  <c r="I74" i="2"/>
  <c r="C46" i="2"/>
  <c r="C74" i="2"/>
  <c r="E73" i="2"/>
  <c r="D73" i="2"/>
  <c r="I70" i="2"/>
  <c r="H70" i="2"/>
  <c r="I69" i="2"/>
  <c r="H69" i="2"/>
  <c r="I68" i="2"/>
  <c r="H68" i="2"/>
  <c r="C68" i="2"/>
  <c r="B68" i="2"/>
  <c r="I67" i="2"/>
  <c r="H67" i="2"/>
  <c r="C67" i="2"/>
  <c r="B67" i="2"/>
  <c r="AA66" i="2"/>
  <c r="Z66" i="2"/>
  <c r="X66" i="2"/>
  <c r="W66" i="2"/>
  <c r="U66" i="2"/>
  <c r="T66" i="2"/>
  <c r="R66" i="2"/>
  <c r="Q66" i="2"/>
  <c r="I66" i="2"/>
  <c r="H66" i="2"/>
  <c r="F66" i="2"/>
  <c r="E66" i="2"/>
  <c r="C66" i="2"/>
  <c r="B66" i="2"/>
  <c r="AA65" i="2"/>
  <c r="Z65" i="2"/>
  <c r="X65" i="2"/>
  <c r="W65" i="2"/>
  <c r="U65" i="2"/>
  <c r="T65" i="2"/>
  <c r="R65" i="2"/>
  <c r="Q65" i="2"/>
  <c r="I65" i="2"/>
  <c r="H65" i="2"/>
  <c r="F65" i="2"/>
  <c r="E65" i="2"/>
  <c r="C65" i="2"/>
  <c r="B65" i="2"/>
  <c r="AA64" i="2"/>
  <c r="Z64" i="2"/>
  <c r="X64" i="2"/>
  <c r="W64" i="2"/>
  <c r="U64" i="2"/>
  <c r="T64" i="2"/>
  <c r="R64" i="2"/>
  <c r="Q64" i="2"/>
  <c r="O64" i="2"/>
  <c r="N64" i="2"/>
  <c r="L64" i="2"/>
  <c r="K64" i="2"/>
  <c r="I64" i="2"/>
  <c r="H64" i="2"/>
  <c r="F64" i="2"/>
  <c r="E64" i="2"/>
  <c r="C64" i="2"/>
  <c r="B64" i="2"/>
  <c r="AA63" i="2"/>
  <c r="Z63" i="2"/>
  <c r="X63" i="2"/>
  <c r="W63" i="2"/>
  <c r="U63" i="2"/>
  <c r="T63" i="2"/>
  <c r="R63" i="2"/>
  <c r="Q63" i="2"/>
  <c r="O63" i="2"/>
  <c r="N63" i="2"/>
  <c r="L63" i="2"/>
  <c r="K63" i="2"/>
  <c r="I63" i="2"/>
  <c r="H63" i="2"/>
  <c r="F63" i="2"/>
  <c r="E63" i="2"/>
  <c r="C63" i="2"/>
  <c r="B63" i="2"/>
  <c r="AA62" i="2"/>
  <c r="Z62" i="2"/>
  <c r="X62" i="2"/>
  <c r="W62" i="2"/>
  <c r="U62" i="2"/>
  <c r="T62" i="2"/>
  <c r="R62" i="2"/>
  <c r="Q62" i="2"/>
  <c r="O62" i="2"/>
  <c r="N62" i="2"/>
  <c r="M62" i="2"/>
  <c r="L62" i="2"/>
  <c r="K62" i="2"/>
  <c r="J62" i="2"/>
  <c r="I62" i="2"/>
  <c r="H62" i="2"/>
  <c r="G62" i="2"/>
  <c r="F62" i="2"/>
  <c r="E62" i="2"/>
  <c r="C62" i="2"/>
  <c r="B62" i="2"/>
  <c r="AA61" i="2"/>
  <c r="Z61" i="2"/>
  <c r="X61" i="2"/>
  <c r="W61" i="2"/>
  <c r="U61" i="2"/>
  <c r="T61" i="2"/>
  <c r="R61" i="2"/>
  <c r="Q61" i="2"/>
  <c r="O61" i="2"/>
  <c r="N61" i="2"/>
  <c r="M61" i="2"/>
  <c r="L61" i="2"/>
  <c r="K61" i="2"/>
  <c r="J61" i="2"/>
  <c r="I61" i="2"/>
  <c r="H61" i="2"/>
  <c r="G61" i="2"/>
  <c r="F61" i="2"/>
  <c r="E61" i="2"/>
  <c r="C61" i="2"/>
  <c r="B61" i="2"/>
  <c r="AA60" i="2"/>
  <c r="Z60" i="2"/>
  <c r="X60" i="2"/>
  <c r="W60" i="2"/>
  <c r="U60" i="2"/>
  <c r="T60" i="2"/>
  <c r="R60" i="2"/>
  <c r="Q60" i="2"/>
  <c r="O60" i="2"/>
  <c r="N60" i="2"/>
  <c r="M60" i="2"/>
  <c r="L60" i="2"/>
  <c r="K60" i="2"/>
  <c r="J60" i="2"/>
  <c r="I60" i="2"/>
  <c r="H60" i="2"/>
  <c r="G60" i="2"/>
  <c r="F60" i="2"/>
  <c r="E60" i="2"/>
  <c r="C60" i="2"/>
  <c r="B60" i="2"/>
  <c r="AA59" i="2"/>
  <c r="Z59" i="2"/>
  <c r="X59" i="2"/>
  <c r="W59" i="2"/>
  <c r="U59" i="2"/>
  <c r="T59" i="2"/>
  <c r="R59" i="2"/>
  <c r="Q59" i="2"/>
  <c r="O59" i="2"/>
  <c r="N59" i="2"/>
  <c r="M59" i="2"/>
  <c r="L59" i="2"/>
  <c r="K59" i="2"/>
  <c r="J59" i="2"/>
  <c r="I59" i="2"/>
  <c r="H59" i="2"/>
  <c r="G59" i="2"/>
  <c r="F59" i="2"/>
  <c r="E59" i="2"/>
  <c r="C59" i="2"/>
  <c r="B59" i="2"/>
  <c r="I56" i="2"/>
  <c r="H56" i="2"/>
  <c r="I55" i="2"/>
  <c r="H55" i="2"/>
  <c r="I54" i="2"/>
  <c r="C54" i="2"/>
  <c r="I53" i="2"/>
  <c r="AA52" i="2"/>
  <c r="X52" i="2"/>
  <c r="U52" i="2"/>
  <c r="R52" i="2"/>
  <c r="I52" i="2"/>
  <c r="F52" i="2"/>
  <c r="E52" i="2"/>
  <c r="AA51" i="2"/>
  <c r="X51" i="2"/>
  <c r="U51" i="2"/>
  <c r="R51" i="2"/>
  <c r="I51" i="2"/>
  <c r="F51" i="2"/>
  <c r="E51" i="2"/>
  <c r="AA50" i="2"/>
  <c r="X50" i="2"/>
  <c r="U50" i="2"/>
  <c r="R50" i="2"/>
  <c r="O50" i="2"/>
  <c r="N50" i="2"/>
  <c r="L50" i="2"/>
  <c r="K50" i="2"/>
  <c r="I50" i="2"/>
  <c r="H50" i="2"/>
  <c r="F50" i="2"/>
  <c r="E50" i="2"/>
  <c r="AA49" i="2"/>
  <c r="X49" i="2"/>
  <c r="U49" i="2"/>
  <c r="R49" i="2"/>
  <c r="O49" i="2"/>
  <c r="N49" i="2"/>
  <c r="L49" i="2"/>
  <c r="K49" i="2"/>
  <c r="I49" i="2"/>
  <c r="H49" i="2"/>
  <c r="F49" i="2"/>
  <c r="E49" i="2"/>
  <c r="C49" i="2"/>
  <c r="AA48" i="2"/>
  <c r="X48" i="2"/>
  <c r="U48" i="2"/>
  <c r="R48" i="2"/>
  <c r="O48" i="2"/>
  <c r="M48" i="2"/>
  <c r="L48" i="2"/>
  <c r="J48" i="2"/>
  <c r="I48" i="2"/>
  <c r="G48" i="2"/>
  <c r="F48" i="2"/>
  <c r="E48" i="2"/>
  <c r="AA47" i="2"/>
  <c r="X47" i="2"/>
  <c r="U47" i="2"/>
  <c r="R47" i="2"/>
  <c r="O47" i="2"/>
  <c r="M47" i="2"/>
  <c r="L47" i="2"/>
  <c r="J47" i="2"/>
  <c r="I47" i="2"/>
  <c r="G47" i="2"/>
  <c r="F47" i="2"/>
  <c r="E47" i="2"/>
  <c r="M46" i="2"/>
  <c r="J46" i="2"/>
  <c r="G46" i="2"/>
  <c r="F46" i="2"/>
  <c r="E46" i="2"/>
  <c r="M45" i="2"/>
  <c r="J45" i="2"/>
  <c r="G45" i="2"/>
  <c r="F45" i="2"/>
  <c r="E45" i="2"/>
  <c r="N41" i="2"/>
  <c r="M41" i="2"/>
  <c r="N40" i="2"/>
  <c r="M40" i="2"/>
  <c r="N39" i="2"/>
  <c r="M39" i="2"/>
  <c r="B39" i="2"/>
  <c r="C39" i="2"/>
  <c r="G39" i="2"/>
  <c r="F39" i="2"/>
  <c r="N38" i="2"/>
  <c r="M38" i="2"/>
  <c r="B38" i="2"/>
  <c r="C38" i="2"/>
  <c r="G38" i="2"/>
  <c r="F38" i="2"/>
  <c r="AF37" i="2"/>
  <c r="AE37" i="2"/>
  <c r="AC37" i="2"/>
  <c r="AB37" i="2"/>
  <c r="Z37" i="2"/>
  <c r="Y37" i="2"/>
  <c r="W37" i="2"/>
  <c r="V37" i="2"/>
  <c r="N37" i="2"/>
  <c r="M37" i="2"/>
  <c r="K37" i="2"/>
  <c r="J37" i="2"/>
  <c r="B37" i="2"/>
  <c r="C37" i="2"/>
  <c r="G37" i="2"/>
  <c r="F37" i="2"/>
  <c r="AF36" i="2"/>
  <c r="AE36" i="2"/>
  <c r="AC36" i="2"/>
  <c r="AB36" i="2"/>
  <c r="Z36" i="2"/>
  <c r="Y36" i="2"/>
  <c r="W36" i="2"/>
  <c r="V36" i="2"/>
  <c r="N36" i="2"/>
  <c r="M36" i="2"/>
  <c r="K36" i="2"/>
  <c r="J36" i="2"/>
  <c r="B36" i="2"/>
  <c r="C36" i="2"/>
  <c r="G36" i="2"/>
  <c r="F36" i="2"/>
  <c r="AF35" i="2"/>
  <c r="AE35" i="2"/>
  <c r="AC35" i="2"/>
  <c r="AB35" i="2"/>
  <c r="Z35" i="2"/>
  <c r="Y35" i="2"/>
  <c r="W35" i="2"/>
  <c r="V35" i="2"/>
  <c r="T35" i="2"/>
  <c r="S35" i="2"/>
  <c r="Q35" i="2"/>
  <c r="P35" i="2"/>
  <c r="N35" i="2"/>
  <c r="M35" i="2"/>
  <c r="K35" i="2"/>
  <c r="J35" i="2"/>
  <c r="B35" i="2"/>
  <c r="C35" i="2"/>
  <c r="G35" i="2"/>
  <c r="F35" i="2"/>
  <c r="AF34" i="2"/>
  <c r="AE34" i="2"/>
  <c r="AC34" i="2"/>
  <c r="AB34" i="2"/>
  <c r="Z34" i="2"/>
  <c r="Y34" i="2"/>
  <c r="W34" i="2"/>
  <c r="V34" i="2"/>
  <c r="T34" i="2"/>
  <c r="S34" i="2"/>
  <c r="Q34" i="2"/>
  <c r="P34" i="2"/>
  <c r="N34" i="2"/>
  <c r="M34" i="2"/>
  <c r="K34" i="2"/>
  <c r="J34" i="2"/>
  <c r="B34" i="2"/>
  <c r="C34" i="2"/>
  <c r="G34" i="2"/>
  <c r="F34" i="2"/>
  <c r="AF33" i="2"/>
  <c r="AE33" i="2"/>
  <c r="AC33" i="2"/>
  <c r="AB33" i="2"/>
  <c r="Z33" i="2"/>
  <c r="Y33" i="2"/>
  <c r="W33" i="2"/>
  <c r="V33" i="2"/>
  <c r="T33" i="2"/>
  <c r="S33" i="2"/>
  <c r="R33" i="2"/>
  <c r="Q33" i="2"/>
  <c r="P33" i="2"/>
  <c r="O33" i="2"/>
  <c r="N33" i="2"/>
  <c r="M33" i="2"/>
  <c r="L33" i="2"/>
  <c r="K33" i="2"/>
  <c r="J33" i="2"/>
  <c r="B33" i="2"/>
  <c r="C33" i="2"/>
  <c r="G33" i="2"/>
  <c r="F33" i="2"/>
  <c r="AF32" i="2"/>
  <c r="AE32" i="2"/>
  <c r="AC32" i="2"/>
  <c r="AB32" i="2"/>
  <c r="Z32" i="2"/>
  <c r="Y32" i="2"/>
  <c r="W32" i="2"/>
  <c r="V32" i="2"/>
  <c r="T32" i="2"/>
  <c r="S32" i="2"/>
  <c r="R32" i="2"/>
  <c r="Q32" i="2"/>
  <c r="P32" i="2"/>
  <c r="O32" i="2"/>
  <c r="N32" i="2"/>
  <c r="M32" i="2"/>
  <c r="L32" i="2"/>
  <c r="K32" i="2"/>
  <c r="J32" i="2"/>
  <c r="B32" i="2"/>
  <c r="C32" i="2"/>
  <c r="G32" i="2"/>
  <c r="F32" i="2"/>
  <c r="AF31" i="2"/>
  <c r="AE31" i="2"/>
  <c r="AC31" i="2"/>
  <c r="AB31" i="2"/>
  <c r="Z31" i="2"/>
  <c r="Y31" i="2"/>
  <c r="W31" i="2"/>
  <c r="V31" i="2"/>
  <c r="T31" i="2"/>
  <c r="S31" i="2"/>
  <c r="R31" i="2"/>
  <c r="Q31" i="2"/>
  <c r="P31" i="2"/>
  <c r="O31" i="2"/>
  <c r="N31" i="2"/>
  <c r="M31" i="2"/>
  <c r="L31" i="2"/>
  <c r="K31" i="2"/>
  <c r="J31" i="2"/>
  <c r="B31" i="2"/>
  <c r="C31" i="2"/>
  <c r="G31" i="2"/>
  <c r="F31" i="2"/>
  <c r="AF30" i="2"/>
  <c r="AE30" i="2"/>
  <c r="AC30" i="2"/>
  <c r="AB30" i="2"/>
  <c r="Z30" i="2"/>
  <c r="Y30" i="2"/>
  <c r="W30" i="2"/>
  <c r="V30" i="2"/>
  <c r="T30" i="2"/>
  <c r="S30" i="2"/>
  <c r="R30" i="2"/>
  <c r="Q30" i="2"/>
  <c r="P30" i="2"/>
  <c r="O30" i="2"/>
  <c r="N30" i="2"/>
  <c r="M30" i="2"/>
  <c r="L30" i="2"/>
  <c r="K30" i="2"/>
  <c r="J30" i="2"/>
  <c r="B30" i="2"/>
  <c r="C30" i="2"/>
  <c r="G30" i="2"/>
  <c r="F30" i="2"/>
  <c r="M18" i="2"/>
  <c r="J18" i="2"/>
  <c r="G18" i="2"/>
  <c r="M17" i="2"/>
  <c r="J17" i="2"/>
  <c r="G17" i="2"/>
  <c r="M16" i="2"/>
  <c r="J16" i="2"/>
  <c r="G16" i="2"/>
  <c r="M15" i="2"/>
  <c r="J15" i="2"/>
  <c r="G15" i="2"/>
  <c r="T9" i="2"/>
  <c r="T7" i="2"/>
  <c r="B7" i="2"/>
  <c r="F6" i="2"/>
  <c r="B6" i="2"/>
  <c r="E4" i="2"/>
  <c r="E3" i="2"/>
  <c r="E2" i="2"/>
  <c r="A65" i="1"/>
  <c r="A64" i="1"/>
  <c r="O60" i="1"/>
  <c r="Q63" i="1"/>
  <c r="P63" i="1"/>
  <c r="A63" i="1"/>
  <c r="Q62" i="1"/>
  <c r="P62" i="1"/>
  <c r="A62" i="1"/>
  <c r="P61" i="1"/>
  <c r="M61" i="1"/>
  <c r="L61" i="1"/>
  <c r="K61" i="1"/>
  <c r="J61" i="1"/>
  <c r="M60" i="1"/>
  <c r="L60" i="1"/>
  <c r="K60" i="1"/>
  <c r="J60" i="1"/>
  <c r="D10" i="1"/>
  <c r="O54" i="1"/>
  <c r="A54" i="1"/>
  <c r="P50" i="1"/>
  <c r="R53" i="1"/>
  <c r="Q53" i="1"/>
  <c r="D6" i="1"/>
  <c r="O53" i="1"/>
  <c r="A53" i="1"/>
  <c r="R52" i="1"/>
  <c r="Q52" i="1"/>
  <c r="D2" i="1"/>
  <c r="O52" i="1"/>
  <c r="M52" i="1"/>
  <c r="L52" i="1"/>
  <c r="K52" i="1"/>
  <c r="J52" i="1"/>
  <c r="A52" i="1"/>
  <c r="Q51" i="1"/>
  <c r="M51" i="1"/>
  <c r="L51" i="1"/>
  <c r="K51" i="1"/>
  <c r="J51" i="1"/>
  <c r="A47" i="1"/>
  <c r="A46" i="1"/>
  <c r="O45" i="1"/>
  <c r="P41" i="1"/>
  <c r="R44" i="1"/>
  <c r="Q44" i="1"/>
  <c r="O44" i="1"/>
  <c r="A44" i="1"/>
  <c r="R43" i="1"/>
  <c r="Q43" i="1"/>
  <c r="O43" i="1"/>
  <c r="M43" i="1"/>
  <c r="L43" i="1"/>
  <c r="K43" i="1"/>
  <c r="J43" i="1"/>
  <c r="A43" i="1"/>
  <c r="R42" i="1"/>
  <c r="Q42" i="1"/>
  <c r="M42" i="1"/>
  <c r="L42" i="1"/>
  <c r="K42" i="1"/>
  <c r="J42" i="1"/>
  <c r="O32" i="1"/>
  <c r="O31" i="1"/>
  <c r="M31" i="1"/>
  <c r="L31" i="1"/>
  <c r="K31" i="1"/>
  <c r="J31" i="1"/>
  <c r="O30" i="1"/>
  <c r="M30" i="1"/>
  <c r="L30" i="1"/>
  <c r="K30" i="1"/>
  <c r="J30" i="1"/>
  <c r="M29" i="1"/>
  <c r="L29" i="1"/>
  <c r="K29" i="1"/>
  <c r="J29" i="1"/>
  <c r="J20" i="1"/>
  <c r="K20" i="1"/>
  <c r="N20" i="1"/>
  <c r="R20" i="1"/>
  <c r="M20" i="1"/>
  <c r="Q20" i="1"/>
  <c r="L20" i="1"/>
  <c r="O20" i="1"/>
  <c r="J19" i="1"/>
  <c r="K19" i="1"/>
  <c r="N19" i="1"/>
  <c r="R19" i="1"/>
  <c r="M19" i="1"/>
  <c r="Q19" i="1"/>
  <c r="L19" i="1"/>
  <c r="O19" i="1"/>
  <c r="J18" i="1"/>
  <c r="K18" i="1"/>
  <c r="N18" i="1"/>
  <c r="R18" i="1"/>
  <c r="M18" i="1"/>
  <c r="Q18" i="1"/>
  <c r="L18" i="1"/>
  <c r="O18" i="1"/>
  <c r="J17" i="1"/>
  <c r="K17" i="1"/>
  <c r="N17" i="1"/>
  <c r="R17" i="1"/>
  <c r="M17" i="1"/>
  <c r="Q17" i="1"/>
  <c r="L17" i="1"/>
  <c r="O17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<sst xmlns="http://schemas.openxmlformats.org/spreadsheetml/2006/main" count="2248" uniqueCount="153">
  <si>
    <t>h</t>
  </si>
  <si>
    <t>k</t>
  </si>
  <si>
    <t>l</t>
  </si>
  <si>
    <t>d (Å)</t>
  </si>
  <si>
    <t>n</t>
  </si>
  <si>
    <t>theta_α (º)</t>
  </si>
  <si>
    <t>theta_β (º)</t>
  </si>
  <si>
    <t>a (Ang)</t>
  </si>
  <si>
    <t>K_α</t>
  </si>
  <si>
    <t>K_β</t>
  </si>
  <si>
    <t>E (keV)</t>
  </si>
  <si>
    <t>λ (Å)</t>
  </si>
  <si>
    <t>resoluçao espetral</t>
  </si>
  <si>
    <t>(potencia resolutiva)</t>
  </si>
  <si>
    <t>(finesse)</t>
  </si>
  <si>
    <t>NaCl</t>
  </si>
  <si>
    <t>Halite (FCC)</t>
  </si>
  <si>
    <t>θmin (º)</t>
  </si>
  <si>
    <t>θmax (º)</t>
  </si>
  <si>
    <t>Δθ (º)</t>
  </si>
  <si>
    <t>Δt (s)</t>
  </si>
  <si>
    <t>Kb (º)</t>
  </si>
  <si>
    <t>err</t>
  </si>
  <si>
    <t>Ka (º)</t>
  </si>
  <si>
    <t>λb (Å)</t>
  </si>
  <si>
    <t>δλb (Å)</t>
  </si>
  <si>
    <t>λa (Å)</t>
  </si>
  <si>
    <t>δλa (Å)</t>
  </si>
  <si>
    <t>λb/δλb</t>
  </si>
  <si>
    <t>λa/δλa</t>
  </si>
  <si>
    <t>FSR</t>
  </si>
  <si>
    <t>FSR/δλa</t>
  </si>
  <si>
    <t>FSR/δλb</t>
  </si>
  <si>
    <t>LiF</t>
  </si>
  <si>
    <t>a teorico (Å)</t>
  </si>
  <si>
    <t>db (Å)</t>
  </si>
  <si>
    <t>δdb (Å)</t>
  </si>
  <si>
    <t>da (Å)</t>
  </si>
  <si>
    <t>δda (Å)</t>
  </si>
  <si>
    <t>A partir da 1ª ordem:</t>
  </si>
  <si>
    <t>Si</t>
  </si>
  <si>
    <t>Diamante (FCC)</t>
  </si>
  <si>
    <t>d</t>
  </si>
  <si>
    <t>Al</t>
  </si>
  <si>
    <t>FCC</t>
  </si>
  <si>
    <t>Pico extra</t>
  </si>
  <si>
    <t>??????</t>
  </si>
  <si>
    <t>c (m/s)</t>
  </si>
  <si>
    <t>risca q</t>
  </si>
  <si>
    <t>qui_q</t>
  </si>
  <si>
    <t>I (A)</t>
  </si>
  <si>
    <t>B (T)</t>
  </si>
  <si>
    <t>Longitudinal</t>
  </si>
  <si>
    <t>\Delta \nu (GHz)</t>
  </si>
  <si>
    <t>Transversal</t>
  </si>
  <si>
    <t>n'</t>
  </si>
  <si>
    <t>2.5</t>
  </si>
  <si>
    <t>0.093</t>
  </si>
  <si>
    <t>0.175</t>
  </si>
  <si>
    <t>1.0583</t>
  </si>
  <si>
    <t>h (mm)</t>
  </si>
  <si>
    <t>7.5</t>
  </si>
  <si>
    <t>e/m teorico (C/kg)</t>
  </si>
  <si>
    <t>0.345</t>
  </si>
  <si>
    <t>lambda_0 (nm)</t>
  </si>
  <si>
    <t>0.426</t>
  </si>
  <si>
    <t>m0 (min)</t>
  </si>
  <si>
    <t>1ª</t>
  </si>
  <si>
    <t>par[0] teorico</t>
  </si>
  <si>
    <t>12.5</t>
  </si>
  <si>
    <t>0.508</t>
  </si>
  <si>
    <t>desvio em erro</t>
  </si>
  <si>
    <t>m_max</t>
  </si>
  <si>
    <t>não cobre este valor. pode ser pelas cts ou por medição subjetiva</t>
  </si>
  <si>
    <t>0.587</t>
  </si>
  <si>
    <t>17.5</t>
  </si>
  <si>
    <t>0.64416</t>
  </si>
  <si>
    <t>erro abs</t>
  </si>
  <si>
    <t>err manómetro (mm)</t>
  </si>
  <si>
    <t>0.658</t>
  </si>
  <si>
    <t>e/m (GC/kg)</t>
  </si>
  <si>
    <t>L +- err (mm)</t>
  </si>
  <si>
    <t>U (V)</t>
  </si>
  <si>
    <t>B</t>
  </si>
  <si>
    <t>Sem B</t>
  </si>
  <si>
    <t>B Longitudinal</t>
  </si>
  <si>
    <t>lim inf (mm)</t>
  </si>
  <si>
    <t>lim sup (mm)</t>
  </si>
  <si>
    <t>1^-</t>
  </si>
  <si>
    <t>1^+</t>
  </si>
  <si>
    <t>2^-</t>
  </si>
  <si>
    <t>2^+</t>
  </si>
  <si>
    <t>3^-</t>
  </si>
  <si>
    <t>3^+</t>
  </si>
  <si>
    <t>4^-</t>
  </si>
  <si>
    <t>4^+</t>
  </si>
  <si>
    <t>Angulo (º)</t>
  </si>
  <si>
    <t>Ordem de interferencia</t>
  </si>
  <si>
    <t>qsi (º)</t>
  </si>
  <si>
    <t>ordem m</t>
  </si>
  <si>
    <t>qsi (rad)</t>
  </si>
  <si>
    <t>Centro das riscas (mm)</t>
  </si>
  <si>
    <t>z (mm)</t>
  </si>
  <si>
    <t>Largura das riscas (mm)</t>
  </si>
  <si>
    <t>\Delta z (mm)</t>
  </si>
  <si>
    <t>\Delta a (mm)</t>
  </si>
  <si>
    <t>Média da 1ª e 2ª</t>
  </si>
  <si>
    <t>\delta a (mm)</t>
  </si>
  <si>
    <t>2--1</t>
  </si>
  <si>
    <t>3--2</t>
  </si>
  <si>
    <t>4--3</t>
  </si>
  <si>
    <t>5--4</t>
  </si>
  <si>
    <t>Média de \delta a</t>
  </si>
  <si>
    <t>FSR (pm)</t>
  </si>
  <si>
    <t>\Delta \lambda (pm)</t>
  </si>
  <si>
    <t>Média Final de \Delta a</t>
  </si>
  <si>
    <t>EXP</t>
  </si>
  <si>
    <t>FSR (GHz)</t>
  </si>
  <si>
    <t xml:space="preserve">.12116e+04   4.50368e-01 </t>
  </si>
  <si>
    <t>Potência resolutiva</t>
  </si>
  <si>
    <t>Par[0] (m)</t>
  </si>
  <si>
    <t>lambda0 exp (nm)</t>
  </si>
  <si>
    <t>FSR exp (pm)</t>
  </si>
  <si>
    <t>Finesse</t>
  </si>
  <si>
    <t>FSR em GHz dá igual pq só depende de ctes da montagem da forma que fiz</t>
  </si>
  <si>
    <t>Sem B - com polarizador</t>
  </si>
  <si>
    <t>B Transversal</t>
  </si>
  <si>
    <t>Tira central poderia estar a cobrir a 1^- e sobrestimar a sua posiçao</t>
  </si>
  <si>
    <t>Não fazem sentido</t>
  </si>
  <si>
    <t>Δfreq (Hz)</t>
  </si>
  <si>
    <t>L (m)</t>
  </si>
  <si>
    <t>finesse</t>
  </si>
  <si>
    <t>r</t>
  </si>
  <si>
    <t>2mW (MHz)</t>
  </si>
  <si>
    <t>10mW (MHz)</t>
  </si>
  <si>
    <t># 1</t>
  </si>
  <si>
    <t># 2</t>
  </si>
  <si>
    <t># 3</t>
  </si>
  <si>
    <t># 4</t>
  </si>
  <si>
    <t># 5</t>
  </si>
  <si>
    <t># 7</t>
  </si>
  <si>
    <t># 7 (lab quente)</t>
  </si>
  <si>
    <t># 8</t>
  </si>
  <si>
    <t># 9 (2.5 picos)</t>
  </si>
  <si>
    <t>#10</t>
  </si>
  <si>
    <t>#11 (colder – bons dados)</t>
  </si>
  <si>
    <t>#12</t>
  </si>
  <si>
    <t>U_A1 / V</t>
  </si>
  <si>
    <t>U_B1 / V</t>
  </si>
  <si>
    <t>Err_U_A</t>
  </si>
  <si>
    <t>Err_U_B</t>
  </si>
  <si>
    <t>0.01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</si>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</sst>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00"/>
    <numFmt numFmtId="167" formatCode="0.000E+00"/>
    <numFmt numFmtId="168" formatCode="0.0"/>
    <numFmt numFmtId="169" formatCode="0.0%"/>
    <numFmt numFmtId="170" formatCode="dd\-mmm"/>
    <numFmt numFmtId="171" formatCode="0.00000"/>
  </numFmts>
  <fonts count="12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rgb="FFFF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AFABAB"/>
      </patternFill>
    </fill>
    <fill>
      <patternFill patternType="solid">
        <fgColor rgb="FFD9D9D9"/>
        <bgColor rgb="FFDDDDDD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  <fill>
      <patternFill patternType="solid">
        <fgColor rgb="FFDDDDDD"/>
        <bgColor rgb="FFD9D9D9"/>
      </patternFill>
    </fill>
    <fill>
      <patternFill patternType="solid">
        <fgColor rgb="FFFF6565"/>
        <bgColor rgb="FFFF3333"/>
      </patternFill>
    </fill>
    <fill>
      <patternFill patternType="solid">
        <fgColor rgb="FF92D050"/>
        <bgColor rgb="FFAFABAB"/>
      </patternFill>
    </fill>
    <fill>
      <patternFill patternType="solid">
        <fgColor rgb="FF404040"/>
        <bgColor rgb="FF333300"/>
      </patternFill>
    </fill>
    <fill>
      <patternFill patternType="solid">
        <fgColor rgb="FFF2F2F2"/>
        <bgColor rgb="FFE2F0D9"/>
      </patternFill>
    </fill>
    <fill>
      <patternFill patternType="solid">
        <fgColor rgb="FF000000"/>
        <bgColor rgb="FF003300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BF9000"/>
        <bgColor rgb="FFFFC000"/>
      </patternFill>
    </fill>
    <fill>
      <patternFill patternType="solid">
        <fgColor rgb="FF00B0F0"/>
        <bgColor rgb="FF33CCCC"/>
      </patternFill>
    </fill>
    <fill>
      <patternFill patternType="solid">
        <fgColor rgb="FF7C2CD4"/>
        <bgColor rgb="FF993366"/>
      </patternFill>
    </fill>
    <fill>
      <patternFill patternType="solid">
        <fgColor rgb="FFAFABAB"/>
        <bgColor rgb="FF8FAADC"/>
      </patternFill>
    </fill>
    <fill>
      <patternFill patternType="solid">
        <fgColor rgb="FFE2F0D9"/>
        <bgColor rgb="FFF2F2F2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21" xfId="0" applyNumberForma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0" fillId="5" borderId="28" xfId="0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169" fontId="0" fillId="8" borderId="0" xfId="0" applyNumberFormat="1" applyFill="1" applyAlignment="1">
      <alignment horizontal="center" vertical="center"/>
    </xf>
    <xf numFmtId="168" fontId="0" fillId="0" borderId="24" xfId="0" applyNumberForma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168" fontId="0" fillId="0" borderId="11" xfId="0" applyNumberFormat="1" applyFont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165" fontId="0" fillId="11" borderId="0" xfId="0" applyNumberFormat="1" applyFont="1" applyFill="1" applyBorder="1" applyAlignment="1">
      <alignment horizontal="center" vertical="center"/>
    </xf>
    <xf numFmtId="165" fontId="0" fillId="11" borderId="11" xfId="0" applyNumberFormat="1" applyFont="1" applyFill="1" applyBorder="1" applyAlignment="1">
      <alignment horizontal="center" vertical="center"/>
    </xf>
    <xf numFmtId="165" fontId="0" fillId="11" borderId="0" xfId="0" applyNumberFormat="1" applyFill="1" applyBorder="1" applyAlignment="1">
      <alignment horizontal="center" vertical="center"/>
    </xf>
    <xf numFmtId="165" fontId="0" fillId="11" borderId="11" xfId="0" applyNumberFormat="1" applyFill="1" applyBorder="1" applyAlignment="1">
      <alignment horizontal="center" vertical="center"/>
    </xf>
    <xf numFmtId="168" fontId="0" fillId="11" borderId="0" xfId="0" applyNumberFormat="1" applyFill="1" applyBorder="1" applyAlignment="1">
      <alignment horizontal="center" vertical="center"/>
    </xf>
    <xf numFmtId="168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170" fontId="0" fillId="0" borderId="27" xfId="0" applyNumberFormat="1" applyFon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0" fontId="0" fillId="0" borderId="29" xfId="0" applyNumberFormat="1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0" fillId="5" borderId="36" xfId="0" applyNumberFormat="1" applyFill="1" applyBorder="1" applyAlignment="1">
      <alignment horizontal="center" vertical="center"/>
    </xf>
    <xf numFmtId="164" fontId="0" fillId="5" borderId="34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164" fontId="6" fillId="0" borderId="32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35" xfId="0" applyNumberFormat="1" applyFon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11" xfId="0" applyBorder="1"/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38" xfId="0" applyFont="1" applyBorder="1"/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17" xfId="0" applyBorder="1"/>
    <xf numFmtId="0" fontId="0" fillId="0" borderId="39" xfId="0" applyBorder="1" applyAlignment="1">
      <alignment horizontal="center"/>
    </xf>
    <xf numFmtId="0" fontId="0" fillId="0" borderId="17" xfId="0" applyBorder="1" applyAlignment="1">
      <alignment horizontal="center"/>
    </xf>
    <xf numFmtId="17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164" fontId="0" fillId="12" borderId="26" xfId="0" applyNumberFormat="1" applyFill="1" applyBorder="1" applyAlignment="1">
      <alignment horizontal="center" vertical="center"/>
    </xf>
    <xf numFmtId="164" fontId="0" fillId="12" borderId="34" xfId="0" applyNumberForma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6" fillId="0" borderId="31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0" fillId="14" borderId="20" xfId="0" applyFont="1" applyFill="1" applyBorder="1" applyAlignment="1">
      <alignment horizontal="center" vertical="center"/>
    </xf>
    <xf numFmtId="0" fontId="0" fillId="15" borderId="20" xfId="0" applyFont="1" applyFill="1" applyBorder="1" applyAlignment="1">
      <alignment horizontal="center"/>
    </xf>
    <xf numFmtId="0" fontId="0" fillId="16" borderId="20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6" fillId="17" borderId="20" xfId="0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 vertical="center"/>
    </xf>
    <xf numFmtId="0" fontId="6" fillId="21" borderId="20" xfId="0" applyFont="1" applyFill="1" applyBorder="1" applyAlignment="1">
      <alignment horizontal="center"/>
    </xf>
    <xf numFmtId="0" fontId="6" fillId="18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19" borderId="20" xfId="0" applyFont="1" applyFill="1" applyBorder="1" applyAlignment="1">
      <alignment horizontal="center" vertical="center"/>
    </xf>
    <xf numFmtId="0" fontId="6" fillId="20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B4C7E7"/>
      <rgbColor rgb="FF808080"/>
      <rgbColor rgb="FF8FAADC"/>
      <rgbColor rgb="FF7C2CD4"/>
      <rgbColor rgb="FFFFFFCC"/>
      <rgbColor rgb="FFDDDDDD"/>
      <rgbColor rgb="FF660066"/>
      <rgbColor rgb="FFFF6565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C000"/>
      <rgbColor rgb="FFFF3333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5"/>
  <sheetViews>
    <sheetView zoomScaleNormal="100" workbookViewId="0" xr3:uid="{AEA406A1-0E4B-5B11-9CD5-51D6E497D94C}">
      <selection activeCell="P17" sqref="P17"/>
    </sheetView>
  </sheetViews>
  <sheetFormatPr defaultRowHeight="14.45"/>
  <cols>
    <col min="1" max="1" width="9" style="1"/>
    <col min="2" max="2" width="9.7109375" style="1"/>
    <col min="3" max="5" width="9" style="1"/>
    <col min="6" max="7" width="12.28515625" style="1"/>
    <col min="8" max="10" width="9" style="1"/>
    <col min="11" max="11" width="11.5703125" style="1"/>
    <col min="12" max="12" width="10.5703125" style="1"/>
    <col min="13" max="13" width="9.42578125" style="1"/>
    <col min="14" max="14" width="12.28515625" style="1"/>
    <col min="15" max="15" width="14" style="1"/>
    <col min="16" max="16" width="7.85546875" style="1"/>
    <col min="17" max="17" width="8.7109375" style="1"/>
    <col min="18" max="18" width="9.140625" style="1"/>
    <col min="19" max="1025" width="9" style="1"/>
  </cols>
  <sheetData>
    <row r="1" spans="1:18" ht="1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6" t="s">
        <v>6</v>
      </c>
      <c r="H1"/>
      <c r="I1"/>
      <c r="J1"/>
      <c r="K1"/>
      <c r="L1"/>
      <c r="M1"/>
      <c r="N1"/>
      <c r="O1"/>
      <c r="P1"/>
      <c r="Q1"/>
      <c r="R1"/>
    </row>
    <row r="2" spans="1:18" ht="15">
      <c r="A2" s="161">
        <v>2</v>
      </c>
      <c r="B2" s="162">
        <v>0</v>
      </c>
      <c r="C2" s="162">
        <v>0</v>
      </c>
      <c r="D2" s="163">
        <f>$J$2/SQRT(A2^2+B2^2+C2^2)</f>
        <v>2.8201000000000001</v>
      </c>
      <c r="E2" s="156">
        <v>1</v>
      </c>
      <c r="F2" s="7">
        <f>(ASIN($E2*J$6/(2*$D$2)))*(180/PI())</f>
        <v>7.2398885403879261</v>
      </c>
      <c r="G2" s="8">
        <f>(ASIN($E2*K$6/(2*$D$2)))*(180/PI())</f>
        <v>6.422928115299837</v>
      </c>
      <c r="H2"/>
      <c r="I2" s="9" t="s">
        <v>7</v>
      </c>
      <c r="J2" s="10">
        <v>5.6402000000000001</v>
      </c>
      <c r="K2"/>
      <c r="L2"/>
      <c r="M2"/>
      <c r="N2"/>
      <c r="O2"/>
      <c r="P2"/>
      <c r="Q2"/>
      <c r="R2"/>
    </row>
    <row r="3" spans="1:18" ht="15">
      <c r="A3" s="161"/>
      <c r="B3" s="162"/>
      <c r="C3" s="162"/>
      <c r="D3" s="163"/>
      <c r="E3" s="131">
        <v>2</v>
      </c>
      <c r="F3" s="11">
        <f>(ASIN($E3*J$6/(2*$D$2)))*(180/PI())</f>
        <v>14.598723574556081</v>
      </c>
      <c r="G3" s="12">
        <f>(ASIN($E3*K$6/(2*$D$2)))*(180/PI())</f>
        <v>12.928397006876503</v>
      </c>
      <c r="H3"/>
      <c r="I3"/>
      <c r="J3"/>
      <c r="K3"/>
      <c r="L3"/>
      <c r="M3"/>
      <c r="N3"/>
      <c r="O3"/>
      <c r="P3"/>
      <c r="Q3"/>
      <c r="R3"/>
    </row>
    <row r="4" spans="1:18" ht="15">
      <c r="A4" s="161"/>
      <c r="B4" s="162"/>
      <c r="C4" s="162"/>
      <c r="D4" s="163"/>
      <c r="E4" s="131">
        <v>3</v>
      </c>
      <c r="F4" s="11">
        <f>(ASIN($E4*J$6/(2*$D$2)))*(180/PI())</f>
        <v>22.214290334599045</v>
      </c>
      <c r="G4" s="12">
        <f>(ASIN($E4*K$6/(2*$D$2)))*(180/PI())</f>
        <v>19.609015678750971</v>
      </c>
      <c r="H4"/>
      <c r="I4"/>
      <c r="J4" s="72" t="s">
        <v>8</v>
      </c>
      <c r="K4" s="13" t="s">
        <v>9</v>
      </c>
      <c r="L4" s="131"/>
      <c r="M4" s="131"/>
      <c r="N4"/>
      <c r="O4"/>
      <c r="P4"/>
      <c r="Q4"/>
      <c r="R4"/>
    </row>
    <row r="5" spans="1:18">
      <c r="A5" s="161"/>
      <c r="B5" s="162"/>
      <c r="C5" s="162"/>
      <c r="D5" s="163"/>
      <c r="E5" s="131">
        <v>4</v>
      </c>
      <c r="F5" s="11">
        <f>(ASIN($E5*J$6/(2*$D$2)))*(180/PI())</f>
        <v>30.271334626250429</v>
      </c>
      <c r="G5" s="12">
        <f>(ASIN($E5*K$6/(2*$D$2)))*(180/PI())</f>
        <v>26.581246753185706</v>
      </c>
      <c r="H5"/>
      <c r="I5" s="14" t="s">
        <v>10</v>
      </c>
      <c r="J5" s="131">
        <v>17.443000000000001</v>
      </c>
      <c r="K5" s="15">
        <v>19.651</v>
      </c>
      <c r="L5" s="131"/>
      <c r="M5" s="131"/>
      <c r="N5"/>
      <c r="O5"/>
      <c r="P5"/>
      <c r="Q5"/>
      <c r="R5"/>
    </row>
    <row r="6" spans="1:18" ht="15">
      <c r="A6" s="161">
        <v>2</v>
      </c>
      <c r="B6" s="162">
        <v>2</v>
      </c>
      <c r="C6" s="162">
        <v>0</v>
      </c>
      <c r="D6" s="163">
        <f>$J$2/SQRT(A6^2+B6^2+C6^2)</f>
        <v>1.9941118336241825</v>
      </c>
      <c r="E6" s="156">
        <v>1</v>
      </c>
      <c r="F6" s="7">
        <f>(ASIN($E6*J$6/(2*$D$6)))*(180/PI())</f>
        <v>10.266371135472436</v>
      </c>
      <c r="G6" s="8">
        <f>(ASIN($E6*K$6/(2*$D$6)))*(180/PI())</f>
        <v>9.1026225757845864</v>
      </c>
      <c r="H6"/>
      <c r="I6" s="16" t="s">
        <v>11</v>
      </c>
      <c r="J6" s="17">
        <v>0.71079999999999999</v>
      </c>
      <c r="K6" s="18">
        <v>0.63095000000000001</v>
      </c>
      <c r="L6"/>
      <c r="M6"/>
      <c r="N6"/>
      <c r="O6"/>
      <c r="P6"/>
      <c r="Q6"/>
      <c r="R6"/>
    </row>
    <row r="7" spans="1:18">
      <c r="A7" s="161"/>
      <c r="B7" s="162"/>
      <c r="C7" s="162"/>
      <c r="D7" s="163"/>
      <c r="E7" s="131">
        <v>2</v>
      </c>
      <c r="F7" s="11">
        <f>(ASIN($E7*J$6/(2*$D$6)))*(180/PI())</f>
        <v>20.882301958775283</v>
      </c>
      <c r="G7" s="12">
        <f>(ASIN($E7*K$6/(2*$D$6)))*(180/PI())</f>
        <v>18.445745449670572</v>
      </c>
      <c r="H7"/>
      <c r="I7"/>
      <c r="J7"/>
      <c r="K7"/>
      <c r="L7"/>
      <c r="M7"/>
      <c r="N7"/>
      <c r="O7"/>
      <c r="P7"/>
      <c r="Q7"/>
      <c r="R7"/>
    </row>
    <row r="8" spans="1:18">
      <c r="A8" s="161"/>
      <c r="B8" s="162"/>
      <c r="C8" s="162"/>
      <c r="D8" s="163"/>
      <c r="E8" s="131">
        <v>3</v>
      </c>
      <c r="F8" s="11">
        <f>(ASIN($E8*J$6/(2*$D$6)))*(180/PI())</f>
        <v>32.321814080533137</v>
      </c>
      <c r="G8" s="12">
        <f>(ASIN($E8*K$6/(2*$D$6)))*(180/PI())</f>
        <v>28.333946582409013</v>
      </c>
      <c r="H8"/>
      <c r="I8" s="131"/>
      <c r="J8" s="131"/>
      <c r="K8"/>
      <c r="L8"/>
      <c r="M8"/>
      <c r="N8"/>
      <c r="O8"/>
      <c r="P8"/>
      <c r="Q8"/>
      <c r="R8"/>
    </row>
    <row r="9" spans="1:18">
      <c r="A9" s="161"/>
      <c r="B9" s="162"/>
      <c r="C9" s="162"/>
      <c r="D9" s="163"/>
      <c r="E9" s="131">
        <v>4</v>
      </c>
      <c r="F9" s="11">
        <f>(ASIN($E9*J$6/(2*$D$6)))*(180/PI())</f>
        <v>45.471264531649368</v>
      </c>
      <c r="G9" s="12">
        <f>(ASIN($E9*K$6/(2*$D$6)))*(180/PI())</f>
        <v>39.257970865284577</v>
      </c>
      <c r="H9"/>
      <c r="I9" s="131"/>
      <c r="J9" s="131"/>
      <c r="K9"/>
      <c r="L9"/>
      <c r="M9"/>
      <c r="N9"/>
      <c r="O9"/>
      <c r="P9"/>
      <c r="Q9"/>
      <c r="R9"/>
    </row>
    <row r="10" spans="1:18">
      <c r="A10" s="164">
        <v>1</v>
      </c>
      <c r="B10" s="165">
        <v>1</v>
      </c>
      <c r="C10" s="165">
        <v>1</v>
      </c>
      <c r="D10" s="166">
        <f>$J$2/SQRT(A10^2+B10^2+C10^2)</f>
        <v>3.2563709882833276</v>
      </c>
      <c r="E10" s="156">
        <v>1</v>
      </c>
      <c r="F10" s="7">
        <f>(ASIN($E10*J$6/(2*$D$10)))*(180/PI())</f>
        <v>6.2657368880933264</v>
      </c>
      <c r="G10" s="8">
        <f>(ASIN($E10*K$6/(2*$D$10)))*(180/PI())</f>
        <v>5.5594958092832218</v>
      </c>
      <c r="H10"/>
      <c r="I10" s="131"/>
      <c r="J10" s="131"/>
      <c r="K10"/>
      <c r="L10"/>
      <c r="M10"/>
      <c r="N10"/>
      <c r="O10"/>
      <c r="P10"/>
      <c r="Q10"/>
      <c r="R10"/>
    </row>
    <row r="11" spans="1:18">
      <c r="A11" s="164"/>
      <c r="B11" s="165"/>
      <c r="C11" s="165"/>
      <c r="D11" s="166"/>
      <c r="E11" s="131">
        <v>2</v>
      </c>
      <c r="F11" s="11">
        <f>(ASIN($E11*J$6/(2*$D$10)))*(180/PI())</f>
        <v>12.608017294831962</v>
      </c>
      <c r="G11" s="12">
        <f>(ASIN($E11*K$6/(2*$D$10)))*(180/PI())</f>
        <v>11.172215667183334</v>
      </c>
      <c r="H11"/>
      <c r="I11" s="131"/>
      <c r="J11" s="131"/>
      <c r="K11"/>
      <c r="L11"/>
      <c r="M11"/>
      <c r="N11"/>
      <c r="O11"/>
      <c r="P11"/>
      <c r="Q11"/>
      <c r="R11"/>
    </row>
    <row r="12" spans="1:18">
      <c r="A12" s="164"/>
      <c r="B12" s="165"/>
      <c r="C12" s="165"/>
      <c r="D12" s="166"/>
      <c r="E12" s="131">
        <v>3</v>
      </c>
      <c r="F12" s="11">
        <f>(ASIN($E12*J$6/(2*$D$10)))*(180/PI())</f>
        <v>19.11223617685879</v>
      </c>
      <c r="G12" s="12">
        <f>(ASIN($E12*K$6/(2*$D$10)))*(180/PI())</f>
        <v>16.896153224862331</v>
      </c>
      <c r="H12"/>
      <c r="I12" s="131"/>
      <c r="J12" s="131"/>
      <c r="K12"/>
      <c r="L12"/>
      <c r="M12"/>
      <c r="N12"/>
      <c r="O12"/>
      <c r="P12"/>
      <c r="Q12"/>
      <c r="R12"/>
    </row>
    <row r="13" spans="1:18" ht="15">
      <c r="A13" s="164"/>
      <c r="B13" s="165"/>
      <c r="C13" s="165"/>
      <c r="D13" s="166"/>
      <c r="E13" s="17">
        <v>4</v>
      </c>
      <c r="F13" s="19">
        <f>(ASIN($E13*J$6/(2*$D$10)))*(180/PI())</f>
        <v>25.884574923288802</v>
      </c>
      <c r="G13" s="20">
        <f>(ASIN($E13*K$6/(2*$D$10)))*(180/PI())</f>
        <v>22.800104722307687</v>
      </c>
      <c r="H13"/>
      <c r="I13" s="131"/>
      <c r="J13" s="131"/>
      <c r="K13"/>
      <c r="L13"/>
      <c r="M13"/>
      <c r="N13"/>
      <c r="O13"/>
      <c r="P13"/>
      <c r="Q13"/>
      <c r="R13"/>
    </row>
    <row r="14" spans="1:18" ht="15" customHeight="1">
      <c r="A14" s="131"/>
      <c r="B14" s="131"/>
      <c r="C14" s="131"/>
      <c r="D14" s="131"/>
      <c r="E14" s="131"/>
      <c r="F14" s="131"/>
      <c r="G14" s="131"/>
      <c r="H14"/>
      <c r="I14" s="131"/>
      <c r="J14" s="131"/>
      <c r="K14" s="167" t="s">
        <v>12</v>
      </c>
      <c r="L14"/>
      <c r="M14" s="167" t="s">
        <v>12</v>
      </c>
      <c r="N14" s="167" t="s">
        <v>13</v>
      </c>
      <c r="O14" s="167"/>
      <c r="P14"/>
      <c r="Q14" s="167" t="s">
        <v>14</v>
      </c>
      <c r="R14" s="167"/>
    </row>
    <row r="15" spans="1:18" ht="15">
      <c r="A15" s="21" t="s">
        <v>15</v>
      </c>
      <c r="B15" s="168" t="s">
        <v>16</v>
      </c>
      <c r="C15" s="168"/>
      <c r="D15"/>
      <c r="E15"/>
      <c r="F15"/>
      <c r="G15"/>
      <c r="H15"/>
      <c r="I15" s="131"/>
      <c r="J15" s="131"/>
      <c r="K15" s="167"/>
      <c r="L15"/>
      <c r="M15" s="167"/>
      <c r="N15" s="167"/>
      <c r="O15" s="167"/>
      <c r="P15"/>
      <c r="Q15" s="167"/>
      <c r="R15" s="167"/>
    </row>
    <row r="16" spans="1:18">
      <c r="A16" s="102" t="s">
        <v>17</v>
      </c>
      <c r="B16" s="102" t="s">
        <v>18</v>
      </c>
      <c r="C16" s="22" t="s">
        <v>19</v>
      </c>
      <c r="D16" s="22" t="s">
        <v>20</v>
      </c>
      <c r="E16" s="23" t="s">
        <v>4</v>
      </c>
      <c r="F16" s="24" t="s">
        <v>21</v>
      </c>
      <c r="G16" s="24" t="s">
        <v>22</v>
      </c>
      <c r="H16" s="24" t="s">
        <v>23</v>
      </c>
      <c r="I16" s="24" t="s">
        <v>22</v>
      </c>
      <c r="J16" s="24" t="s">
        <v>24</v>
      </c>
      <c r="K16" s="24" t="s">
        <v>25</v>
      </c>
      <c r="L16" s="24" t="s">
        <v>26</v>
      </c>
      <c r="M16" s="24" t="s">
        <v>27</v>
      </c>
      <c r="N16" s="24" t="s">
        <v>28</v>
      </c>
      <c r="O16" s="24" t="s">
        <v>29</v>
      </c>
      <c r="P16" s="24" t="s">
        <v>30</v>
      </c>
      <c r="Q16" s="24" t="s">
        <v>31</v>
      </c>
      <c r="R16" s="25" t="s">
        <v>32</v>
      </c>
    </row>
    <row r="17" spans="1:18">
      <c r="A17" s="130">
        <v>2</v>
      </c>
      <c r="B17" s="130">
        <v>10</v>
      </c>
      <c r="C17" s="131">
        <v>0.1</v>
      </c>
      <c r="D17" s="131">
        <v>3</v>
      </c>
      <c r="E17" s="26">
        <v>1</v>
      </c>
      <c r="F17" s="131">
        <v>6.4</v>
      </c>
      <c r="G17" s="131">
        <v>0.11</v>
      </c>
      <c r="H17" s="131">
        <v>7.22</v>
      </c>
      <c r="I17" s="131">
        <v>0.13</v>
      </c>
      <c r="J17" s="111">
        <f>2*$D$2*SIN(F17*PI()/180)/$E17</f>
        <v>0.62870707143011695</v>
      </c>
      <c r="K17" s="27">
        <f>2*$D$2*COS(F17*PI()/180)*G17/$E17</f>
        <v>0.61655547994145554</v>
      </c>
      <c r="L17" s="27">
        <f>2*$D$2*SIN(H17*PI()/180)/$E17</f>
        <v>0.70885773746646819</v>
      </c>
      <c r="M17" s="27">
        <f>2*$D$2*COS(H17*PI()/180)*I17/$E17</f>
        <v>0.72741217135938374</v>
      </c>
      <c r="N17" s="27">
        <f>J17/K17</f>
        <v>1.0197088370535856</v>
      </c>
      <c r="O17" s="27">
        <f>L17/M17</f>
        <v>0.974492544085094</v>
      </c>
      <c r="P17" s="27"/>
      <c r="Q17" s="27">
        <f>$P17/M17</f>
        <v>0</v>
      </c>
      <c r="R17" s="28">
        <f>$P17/N17</f>
        <v>0</v>
      </c>
    </row>
    <row r="18" spans="1:18">
      <c r="A18" s="130">
        <v>10</v>
      </c>
      <c r="B18" s="130">
        <v>12</v>
      </c>
      <c r="C18" s="131">
        <v>0.5</v>
      </c>
      <c r="D18" s="131">
        <v>3</v>
      </c>
      <c r="E18" s="26">
        <v>2</v>
      </c>
      <c r="F18" s="131">
        <v>12.9</v>
      </c>
      <c r="G18" s="131">
        <v>0.13</v>
      </c>
      <c r="H18" s="131">
        <v>14.57</v>
      </c>
      <c r="I18" s="131">
        <v>0.12</v>
      </c>
      <c r="J18" s="111">
        <f>2*$D$2*SIN(F18*PI()/180)/E18</f>
        <v>0.62958765216248402</v>
      </c>
      <c r="K18" s="27">
        <f>2*$D$2*COS(F18*PI()/180)*G18/$E18</f>
        <v>0.35736012568602638</v>
      </c>
      <c r="L18" s="27">
        <f>2*$D$2*SIN(H18*PI()/180)/$E18</f>
        <v>0.70943177956452763</v>
      </c>
      <c r="M18" s="27">
        <f>2*$D$2*COS(H18*PI()/180)*I18/$E18</f>
        <v>0.32752901560941478</v>
      </c>
      <c r="N18" s="27">
        <f>J18/K18</f>
        <v>1.761773647672249</v>
      </c>
      <c r="O18" s="27">
        <f>L18/M18</f>
        <v>2.1660120042938118</v>
      </c>
      <c r="P18" s="27"/>
      <c r="Q18" s="27">
        <f>$P18/M18</f>
        <v>0</v>
      </c>
      <c r="R18" s="28">
        <f>$P18/N18</f>
        <v>0</v>
      </c>
    </row>
    <row r="19" spans="1:18">
      <c r="A19" s="130">
        <v>12</v>
      </c>
      <c r="B19" s="130">
        <v>16</v>
      </c>
      <c r="C19" s="131">
        <v>0.1</v>
      </c>
      <c r="D19" s="131">
        <v>6</v>
      </c>
      <c r="E19" s="26">
        <v>3</v>
      </c>
      <c r="F19" s="131">
        <v>19.62</v>
      </c>
      <c r="G19" s="131">
        <v>0.09</v>
      </c>
      <c r="H19" s="131">
        <v>22.19</v>
      </c>
      <c r="I19" s="131">
        <v>0.13</v>
      </c>
      <c r="J19" s="111">
        <f>2*$D$2*SIN(F19*PI()/180)/E19</f>
        <v>0.6312895174173444</v>
      </c>
      <c r="K19" s="27">
        <f>2*$D$2*COS(F19*PI()/180)*G19/$E19</f>
        <v>0.15938195052173162</v>
      </c>
      <c r="L19" s="27">
        <f>2*$D$2*SIN(H19*PI()/180)/$E19</f>
        <v>0.71006204859870092</v>
      </c>
      <c r="M19" s="27">
        <f>2*$D$2*COS(H19*PI()/180)*I19/$E19</f>
        <v>0.22630690938290121</v>
      </c>
      <c r="N19" s="27">
        <f>J19/K19</f>
        <v>3.9608595286407193</v>
      </c>
      <c r="O19" s="27">
        <f>L19/M19</f>
        <v>3.1376065827371957</v>
      </c>
      <c r="P19" s="27"/>
      <c r="Q19" s="27">
        <f>$P19/M19</f>
        <v>0</v>
      </c>
      <c r="R19" s="28">
        <f>$P19/N19</f>
        <v>0</v>
      </c>
    </row>
    <row r="20" spans="1:18" ht="15">
      <c r="A20" s="130">
        <v>16</v>
      </c>
      <c r="B20" s="130">
        <v>19</v>
      </c>
      <c r="C20" s="131">
        <v>0.5</v>
      </c>
      <c r="D20" s="131">
        <v>6</v>
      </c>
      <c r="E20" s="29">
        <v>4</v>
      </c>
      <c r="F20" s="17">
        <v>26.61</v>
      </c>
      <c r="G20" s="17">
        <v>0.11</v>
      </c>
      <c r="H20" s="17">
        <v>30.24</v>
      </c>
      <c r="I20" s="17">
        <v>0.15</v>
      </c>
      <c r="J20" s="30">
        <f>2*$D$2*SIN(F20*PI()/180)/E20</f>
        <v>0.63158274368259837</v>
      </c>
      <c r="K20" s="31">
        <f>2*$D$2*COS(F20*PI()/180)*G20/$E20</f>
        <v>0.13867611657609458</v>
      </c>
      <c r="L20" s="31">
        <f>2*$D$2*SIN(H20*PI()/180)/$E20</f>
        <v>0.71013389546650452</v>
      </c>
      <c r="M20" s="31">
        <f>2*$D$2*COS(H20*PI()/180)*I20/$E20</f>
        <v>0.18272628216191364</v>
      </c>
      <c r="N20" s="31">
        <f>J20/K20</f>
        <v>4.5543728745536027</v>
      </c>
      <c r="O20" s="31">
        <f>L20/M20</f>
        <v>3.8863259683533391</v>
      </c>
      <c r="P20" s="31"/>
      <c r="Q20" s="31">
        <f>$P20/M20</f>
        <v>0</v>
      </c>
      <c r="R20" s="32">
        <f>$P20/N20</f>
        <v>0</v>
      </c>
    </row>
    <row r="21" spans="1:18">
      <c r="A21" s="130">
        <v>19</v>
      </c>
      <c r="B21" s="130">
        <v>22.7</v>
      </c>
      <c r="C21" s="131">
        <v>0.1</v>
      </c>
      <c r="D21" s="130">
        <v>10</v>
      </c>
      <c r="E21"/>
      <c r="F21"/>
      <c r="G21"/>
      <c r="H21"/>
      <c r="I21"/>
      <c r="J21"/>
      <c r="K21"/>
      <c r="L21"/>
      <c r="M21"/>
      <c r="N21" s="130"/>
      <c r="O21"/>
      <c r="P21"/>
      <c r="Q21"/>
      <c r="R21"/>
    </row>
    <row r="22" spans="1:18">
      <c r="A22" s="130">
        <v>22.7</v>
      </c>
      <c r="B22" s="130">
        <v>26</v>
      </c>
      <c r="C22" s="131">
        <v>0.5</v>
      </c>
      <c r="D22" s="130">
        <v>5</v>
      </c>
      <c r="E22"/>
      <c r="F22"/>
      <c r="G22"/>
      <c r="H22"/>
      <c r="I22"/>
      <c r="J22"/>
      <c r="K22"/>
      <c r="L22"/>
      <c r="M22"/>
      <c r="N22" s="130"/>
      <c r="O22"/>
      <c r="P22"/>
      <c r="Q22"/>
      <c r="R22"/>
    </row>
    <row r="23" spans="1:18">
      <c r="A23" s="130">
        <v>26</v>
      </c>
      <c r="B23" s="130">
        <v>27.2</v>
      </c>
      <c r="C23" s="131">
        <v>0.1</v>
      </c>
      <c r="D23" s="130">
        <v>10</v>
      </c>
      <c r="E23"/>
      <c r="F23"/>
      <c r="G23"/>
      <c r="H23"/>
      <c r="I23"/>
      <c r="J23"/>
      <c r="K23"/>
      <c r="L23"/>
      <c r="M23"/>
      <c r="N23" s="130"/>
      <c r="O23"/>
      <c r="P23"/>
      <c r="Q23"/>
      <c r="R23"/>
    </row>
    <row r="24" spans="1:18">
      <c r="A24" s="130">
        <v>27.1</v>
      </c>
      <c r="B24" s="130">
        <v>29.7</v>
      </c>
      <c r="C24" s="131">
        <v>0.5</v>
      </c>
      <c r="D24" s="130">
        <v>10</v>
      </c>
      <c r="E24"/>
      <c r="F24"/>
      <c r="G24"/>
      <c r="H24"/>
      <c r="I24"/>
      <c r="J24"/>
      <c r="K24"/>
      <c r="L24"/>
      <c r="M24"/>
      <c r="N24" s="130"/>
      <c r="O24"/>
      <c r="P24"/>
      <c r="Q24"/>
      <c r="R24"/>
    </row>
    <row r="25" spans="1:18">
      <c r="A25" s="130">
        <v>29.7</v>
      </c>
      <c r="B25" s="130">
        <v>30.8</v>
      </c>
      <c r="C25" s="131">
        <v>0.1</v>
      </c>
      <c r="D25" s="130">
        <v>10</v>
      </c>
      <c r="E25"/>
      <c r="F25"/>
      <c r="G25"/>
      <c r="H25"/>
      <c r="I25"/>
      <c r="J25" s="33"/>
      <c r="K25"/>
      <c r="L25"/>
      <c r="M25"/>
      <c r="N25" s="130"/>
      <c r="O25"/>
      <c r="P25"/>
      <c r="Q25"/>
      <c r="R25"/>
    </row>
    <row r="26" spans="1:18" ht="15">
      <c r="A26"/>
      <c r="B26"/>
      <c r="C26"/>
      <c r="D26"/>
      <c r="E26"/>
      <c r="F26"/>
      <c r="G26"/>
      <c r="H26"/>
      <c r="I26"/>
      <c r="J26"/>
      <c r="K26"/>
      <c r="L26"/>
      <c r="M26"/>
      <c r="N26" s="130"/>
      <c r="O26"/>
      <c r="P26"/>
      <c r="Q26"/>
      <c r="R26"/>
    </row>
    <row r="27" spans="1:18" ht="15">
      <c r="A27" s="34" t="s">
        <v>33</v>
      </c>
      <c r="B27" s="168" t="s">
        <v>16</v>
      </c>
      <c r="C27" s="168"/>
      <c r="D27"/>
      <c r="E27"/>
      <c r="F27"/>
      <c r="G27"/>
      <c r="H27"/>
      <c r="I27"/>
      <c r="J27"/>
      <c r="K27"/>
      <c r="L27"/>
      <c r="M27"/>
      <c r="N27" s="130"/>
      <c r="O27" s="35" t="s">
        <v>34</v>
      </c>
      <c r="P27"/>
      <c r="Q27"/>
      <c r="R27"/>
    </row>
    <row r="28" spans="1:18">
      <c r="A28" s="102" t="s">
        <v>17</v>
      </c>
      <c r="B28" s="102" t="s">
        <v>18</v>
      </c>
      <c r="C28" s="102" t="s">
        <v>19</v>
      </c>
      <c r="D28" s="102" t="s">
        <v>20</v>
      </c>
      <c r="E28" s="23" t="s">
        <v>4</v>
      </c>
      <c r="F28" s="24" t="s">
        <v>21</v>
      </c>
      <c r="G28" s="24" t="s">
        <v>22</v>
      </c>
      <c r="H28" s="24" t="s">
        <v>23</v>
      </c>
      <c r="I28" s="24" t="s">
        <v>22</v>
      </c>
      <c r="J28" s="24" t="s">
        <v>35</v>
      </c>
      <c r="K28" s="24" t="s">
        <v>36</v>
      </c>
      <c r="L28" s="24" t="s">
        <v>37</v>
      </c>
      <c r="M28" s="25" t="s">
        <v>38</v>
      </c>
      <c r="N28" s="130"/>
      <c r="O28" s="130">
        <v>4.0350999999999999</v>
      </c>
      <c r="P28"/>
      <c r="Q28"/>
      <c r="R28"/>
    </row>
    <row r="29" spans="1:18">
      <c r="A29" s="130">
        <v>2</v>
      </c>
      <c r="B29" s="130">
        <v>8.5</v>
      </c>
      <c r="C29" s="130">
        <v>0.5</v>
      </c>
      <c r="D29" s="130">
        <v>1</v>
      </c>
      <c r="E29" s="26">
        <v>1</v>
      </c>
      <c r="F29" s="131">
        <v>8.93</v>
      </c>
      <c r="G29" s="131">
        <v>0.12</v>
      </c>
      <c r="H29" s="131">
        <v>10.07</v>
      </c>
      <c r="I29" s="131">
        <v>0.11</v>
      </c>
      <c r="J29" s="27">
        <f>$E29*$K$6/(2*SIN($F29*PI()/180))</f>
        <v>2.0323375403742334</v>
      </c>
      <c r="K29" s="27">
        <f>$E29*$K$6*COS($F29*PI()/180)/(2*SIN($F29*PI()/180)^2)*G29</f>
        <v>1.5520710840421004</v>
      </c>
      <c r="L29" s="27">
        <f>$E29*$J$6/(2*SIN(H29*PI()/180))</f>
        <v>2.0325852187367142</v>
      </c>
      <c r="M29" s="28">
        <f>$E29*$J$6*COS($H29*PI()/180)/(2*SIN($H29*PI()/180)^2)*I29</f>
        <v>1.2590134072474934</v>
      </c>
      <c r="N29" s="130"/>
      <c r="O29" s="35" t="s">
        <v>3</v>
      </c>
      <c r="P29"/>
      <c r="Q29"/>
      <c r="R29"/>
    </row>
    <row r="30" spans="1:18">
      <c r="A30" s="130">
        <v>8.5</v>
      </c>
      <c r="B30" s="130">
        <v>10.5</v>
      </c>
      <c r="C30" s="130">
        <v>0.1</v>
      </c>
      <c r="D30" s="130">
        <v>2</v>
      </c>
      <c r="E30" s="26">
        <v>2</v>
      </c>
      <c r="F30" s="131">
        <v>18.2</v>
      </c>
      <c r="G30" s="131">
        <v>0.1</v>
      </c>
      <c r="H30" s="131">
        <v>20.57</v>
      </c>
      <c r="I30" s="131">
        <v>0.12</v>
      </c>
      <c r="J30" s="27">
        <f>$E30*$K$6/(2*SIN($F30*PI()/180))</f>
        <v>2.0201071433365492</v>
      </c>
      <c r="K30" s="27">
        <f>$E30*$K$6*COS($F30*PI()/180)/(2*SIN($F30*PI()/180)^2)*G30</f>
        <v>0.61441907821134889</v>
      </c>
      <c r="L30" s="27">
        <f>$E30*$J$6/(2*SIN(H30*PI()/180))</f>
        <v>2.0230454098148107</v>
      </c>
      <c r="M30" s="28">
        <f>$E30*$J$6*COS($H30*PI()/180)/(2*SIN($H30*PI()/180)^2)*I30</f>
        <v>0.64689525519262847</v>
      </c>
      <c r="N30" s="130"/>
      <c r="O30" s="33">
        <f>O28/D2</f>
        <v>1.4308357859650367</v>
      </c>
      <c r="P30"/>
      <c r="Q30"/>
      <c r="R30"/>
    </row>
    <row r="31" spans="1:18" ht="15">
      <c r="A31" s="130">
        <v>10.5</v>
      </c>
      <c r="B31" s="130">
        <v>17.5</v>
      </c>
      <c r="C31" s="130">
        <v>0.5</v>
      </c>
      <c r="D31" s="130">
        <v>2</v>
      </c>
      <c r="E31" s="29">
        <v>3</v>
      </c>
      <c r="F31" s="17">
        <v>27.99</v>
      </c>
      <c r="G31" s="17">
        <v>0.11</v>
      </c>
      <c r="H31" s="17">
        <v>31.84</v>
      </c>
      <c r="I31" s="17">
        <v>0.15</v>
      </c>
      <c r="J31" s="31">
        <f>$E31*$K$6/(2*SIN($F31*PI()/180))</f>
        <v>2.0165987766771734</v>
      </c>
      <c r="K31" s="31">
        <f>$E31*$K$6*COS($F31*PI()/180)/(2*SIN($F31*PI()/180)^2)*G31</f>
        <v>0.41736949272982049</v>
      </c>
      <c r="L31" s="31">
        <f>$E31*$J$6/(2*SIN(H31*PI()/180))</f>
        <v>2.0210444750854832</v>
      </c>
      <c r="M31" s="32">
        <f>$E31*$J$6*COS($H31*PI()/180)/(2*SIN($H31*PI()/180)^2)*I31</f>
        <v>0.48818033646066589</v>
      </c>
      <c r="N31" s="130"/>
      <c r="O31" s="33">
        <f>O28/D6</f>
        <v>2.0235073740405221</v>
      </c>
      <c r="P31"/>
      <c r="Q31"/>
      <c r="R31"/>
    </row>
    <row r="32" spans="1:18">
      <c r="A32" s="130">
        <v>17.5</v>
      </c>
      <c r="B32" s="130">
        <v>18.5</v>
      </c>
      <c r="C32" s="130">
        <v>0.1</v>
      </c>
      <c r="D32" s="130">
        <v>5</v>
      </c>
      <c r="E32"/>
      <c r="F32"/>
      <c r="G32"/>
      <c r="H32"/>
      <c r="I32"/>
      <c r="J32"/>
      <c r="K32"/>
      <c r="L32"/>
      <c r="M32"/>
      <c r="N32" s="130"/>
      <c r="O32" s="33">
        <f>O28/D10</f>
        <v>1.2391401392895953</v>
      </c>
      <c r="P32"/>
      <c r="Q32"/>
      <c r="R32"/>
    </row>
    <row r="33" spans="1:18">
      <c r="A33" s="130">
        <v>18.5</v>
      </c>
      <c r="B33" s="130">
        <v>20</v>
      </c>
      <c r="C33" s="130">
        <v>0.5</v>
      </c>
      <c r="D33" s="130">
        <v>5</v>
      </c>
      <c r="E33"/>
      <c r="F33"/>
      <c r="G33"/>
      <c r="H33"/>
      <c r="I33"/>
      <c r="J33"/>
      <c r="K33"/>
      <c r="L33"/>
      <c r="M33"/>
      <c r="N33" s="130"/>
      <c r="O33"/>
      <c r="P33"/>
      <c r="Q33"/>
      <c r="R33"/>
    </row>
    <row r="34" spans="1:18">
      <c r="A34" s="130">
        <v>20</v>
      </c>
      <c r="B34" s="130">
        <v>21</v>
      </c>
      <c r="C34" s="130">
        <v>0.1</v>
      </c>
      <c r="D34" s="130">
        <v>6</v>
      </c>
      <c r="E34"/>
      <c r="F34"/>
      <c r="G34"/>
      <c r="H34"/>
      <c r="I34"/>
      <c r="J34"/>
      <c r="K34"/>
      <c r="L34"/>
      <c r="M34"/>
      <c r="N34" s="130"/>
      <c r="O34"/>
      <c r="P34"/>
      <c r="Q34"/>
      <c r="R34"/>
    </row>
    <row r="35" spans="1:18">
      <c r="A35" s="130">
        <v>21</v>
      </c>
      <c r="B35" s="130">
        <v>27.5</v>
      </c>
      <c r="C35" s="130">
        <v>0.5</v>
      </c>
      <c r="D35" s="130">
        <v>5</v>
      </c>
      <c r="E35"/>
      <c r="F35"/>
      <c r="G35"/>
      <c r="H35"/>
      <c r="I35"/>
      <c r="J35"/>
      <c r="K35"/>
      <c r="L35"/>
      <c r="M35"/>
      <c r="N35" s="130"/>
      <c r="O35"/>
      <c r="P35"/>
      <c r="Q35"/>
      <c r="R35"/>
    </row>
    <row r="36" spans="1:18">
      <c r="A36" s="130">
        <v>27.5</v>
      </c>
      <c r="B36" s="130">
        <v>28.5</v>
      </c>
      <c r="C36" s="130">
        <v>0.1</v>
      </c>
      <c r="D36" s="130">
        <v>10</v>
      </c>
      <c r="E36"/>
      <c r="F36"/>
      <c r="G36"/>
      <c r="H36"/>
      <c r="I36"/>
      <c r="J36"/>
      <c r="K36"/>
      <c r="L36"/>
      <c r="M36"/>
      <c r="N36" s="130"/>
      <c r="O36"/>
      <c r="P36"/>
      <c r="Q36"/>
      <c r="R36"/>
    </row>
    <row r="37" spans="1:18">
      <c r="A37" s="130">
        <v>28.5</v>
      </c>
      <c r="B37" s="130">
        <v>31.5</v>
      </c>
      <c r="C37" s="130">
        <v>0.5</v>
      </c>
      <c r="D37" s="130">
        <v>5</v>
      </c>
      <c r="E37"/>
      <c r="F37"/>
      <c r="G37"/>
      <c r="H37"/>
      <c r="I37"/>
      <c r="J37"/>
      <c r="K37"/>
      <c r="L37"/>
      <c r="M37"/>
      <c r="N37" s="130"/>
      <c r="O37"/>
      <c r="P37"/>
      <c r="Q37"/>
      <c r="R37"/>
    </row>
    <row r="38" spans="1:18">
      <c r="A38" s="130">
        <v>31.5</v>
      </c>
      <c r="B38" s="130">
        <v>32.5</v>
      </c>
      <c r="C38" s="130">
        <v>0.1</v>
      </c>
      <c r="D38" s="130">
        <v>10</v>
      </c>
      <c r="E38"/>
      <c r="F38"/>
      <c r="G38"/>
      <c r="H38"/>
      <c r="I38"/>
      <c r="J38"/>
      <c r="K38"/>
      <c r="L38"/>
      <c r="M38"/>
      <c r="N38" s="130"/>
      <c r="O38"/>
      <c r="P38"/>
      <c r="Q38"/>
      <c r="R38"/>
    </row>
    <row r="39" spans="1:18" ht="15">
      <c r="A39"/>
      <c r="B39"/>
      <c r="C39"/>
      <c r="D39"/>
      <c r="E39"/>
      <c r="F39"/>
      <c r="G39"/>
      <c r="H39"/>
      <c r="I39"/>
      <c r="J39"/>
      <c r="K39"/>
      <c r="L39"/>
      <c r="M39"/>
      <c r="N39" s="130"/>
      <c r="O39"/>
      <c r="P39" s="169" t="s">
        <v>39</v>
      </c>
      <c r="Q39" s="169"/>
      <c r="R39" s="169"/>
    </row>
    <row r="40" spans="1:18" ht="15">
      <c r="A40" s="34" t="s">
        <v>40</v>
      </c>
      <c r="B40" s="168" t="s">
        <v>41</v>
      </c>
      <c r="C40" s="168"/>
      <c r="D40"/>
      <c r="E40"/>
      <c r="F40"/>
      <c r="G40"/>
      <c r="H40"/>
      <c r="I40"/>
      <c r="J40"/>
      <c r="K40"/>
      <c r="L40"/>
      <c r="M40"/>
      <c r="N40" s="130"/>
      <c r="O40" s="35" t="s">
        <v>34</v>
      </c>
      <c r="P40" s="36" t="s">
        <v>42</v>
      </c>
      <c r="Q40" s="37" t="s">
        <v>24</v>
      </c>
      <c r="R40" s="38" t="s">
        <v>26</v>
      </c>
    </row>
    <row r="41" spans="1:18" ht="15">
      <c r="A41" s="102" t="s">
        <v>17</v>
      </c>
      <c r="B41" s="102" t="s">
        <v>18</v>
      </c>
      <c r="C41" s="102" t="s">
        <v>19</v>
      </c>
      <c r="D41" s="102" t="s">
        <v>20</v>
      </c>
      <c r="E41" s="23" t="s">
        <v>4</v>
      </c>
      <c r="F41" s="24" t="s">
        <v>21</v>
      </c>
      <c r="G41" s="24" t="s">
        <v>22</v>
      </c>
      <c r="H41" s="24" t="s">
        <v>23</v>
      </c>
      <c r="I41" s="24" t="s">
        <v>22</v>
      </c>
      <c r="J41" s="24" t="s">
        <v>35</v>
      </c>
      <c r="K41" s="24" t="s">
        <v>36</v>
      </c>
      <c r="L41" s="24" t="s">
        <v>37</v>
      </c>
      <c r="M41" s="25" t="s">
        <v>38</v>
      </c>
      <c r="N41" s="130"/>
      <c r="O41" s="130">
        <v>5.431</v>
      </c>
      <c r="P41" s="39">
        <f>R41/(2*SIN(15.13*PI()/180))</f>
        <v>1.361633689369889</v>
      </c>
      <c r="Q41" s="40">
        <v>0.63095000000000001</v>
      </c>
      <c r="R41" s="38">
        <v>0.71079999999999999</v>
      </c>
    </row>
    <row r="42" spans="1:18">
      <c r="A42" s="130">
        <v>2</v>
      </c>
      <c r="B42" s="130">
        <v>12.5</v>
      </c>
      <c r="C42" s="130">
        <v>0.5</v>
      </c>
      <c r="D42" s="130">
        <v>10</v>
      </c>
      <c r="E42" s="26">
        <v>1</v>
      </c>
      <c r="F42" s="131">
        <v>13.38</v>
      </c>
      <c r="G42" s="131">
        <v>0.13</v>
      </c>
      <c r="H42" s="131">
        <v>15.13</v>
      </c>
      <c r="I42" s="131">
        <v>0.11</v>
      </c>
      <c r="J42" s="27">
        <f>$E42*$K$6/(2*SIN($F42*PI()/180))</f>
        <v>1.3632828373675394</v>
      </c>
      <c r="K42" s="27">
        <f>$E42*$K$6*COS($F42*PI()/180)/(2*SIN($F42*PI()/180)^2)*G42</f>
        <v>0.74507367387711065</v>
      </c>
      <c r="L42" s="27">
        <f>$E42*$J$6/(2*SIN(H42*PI()/180))</f>
        <v>1.361633689369889</v>
      </c>
      <c r="M42" s="28">
        <f>$E42*$J$6*COS($H42*PI()/180)/(2*SIN($H42*PI()/180)^2)*I42</f>
        <v>0.55395487015476619</v>
      </c>
      <c r="N42" s="130"/>
      <c r="O42" s="41" t="s">
        <v>3</v>
      </c>
      <c r="P42" s="42">
        <v>1</v>
      </c>
      <c r="Q42" s="43">
        <f>(ASIN($P42*$Q$41/(2*$P$41)))*(180/PI())</f>
        <v>13.396506954886791</v>
      </c>
      <c r="R42" s="44">
        <f>(ASIN($P42*$R$41/(2*$P$41)))*(180/PI())</f>
        <v>15.13</v>
      </c>
    </row>
    <row r="43" spans="1:18" ht="15">
      <c r="A43" s="130">
        <f>B42</f>
        <v>12.5</v>
      </c>
      <c r="B43" s="130">
        <v>15.5</v>
      </c>
      <c r="C43" s="130">
        <v>0.1</v>
      </c>
      <c r="D43" s="130">
        <v>10</v>
      </c>
      <c r="E43" s="29">
        <v>2</v>
      </c>
      <c r="F43" s="17">
        <v>27.71</v>
      </c>
      <c r="G43" s="17">
        <v>0.12</v>
      </c>
      <c r="H43" s="17">
        <v>31.51</v>
      </c>
      <c r="I43" s="17">
        <v>0.15</v>
      </c>
      <c r="J43" s="31">
        <f>$E43*$K$6/(2*SIN($F43*PI()/180))</f>
        <v>1.3568917322970688</v>
      </c>
      <c r="K43" s="31">
        <f>$E43*$K$6*COS($F43*PI()/180)/(2*SIN($F43*PI()/180)^2)*G43</f>
        <v>0.31000827124096098</v>
      </c>
      <c r="L43" s="31">
        <f>$E43*$J$6/(2*SIN(H43*PI()/180))</f>
        <v>1.3599991888733844</v>
      </c>
      <c r="M43" s="32">
        <f>$E43*$J$6*COS($H43*PI()/180)/(2*SIN($H43*PI()/180)^2)*I43</f>
        <v>0.33276716490035585</v>
      </c>
      <c r="N43" s="130"/>
      <c r="O43" s="45">
        <f>$O$41/D2</f>
        <v>1.9258182333959788</v>
      </c>
      <c r="P43" s="46">
        <v>2</v>
      </c>
      <c r="Q43" s="43">
        <f>(ASIN($P43*$Q$41/(2*$P$41)))*(180/PI())</f>
        <v>27.605247379908125</v>
      </c>
      <c r="R43" s="44">
        <f>(ASIN($P43*$R$41/(2*$P$41)))*(180/PI())</f>
        <v>31.467845984284093</v>
      </c>
    </row>
    <row r="44" spans="1:18" ht="15">
      <c r="A44" s="130">
        <f>B43</f>
        <v>15.5</v>
      </c>
      <c r="B44" s="130">
        <v>27</v>
      </c>
      <c r="C44" s="130">
        <v>0.5</v>
      </c>
      <c r="D44" s="130">
        <v>10</v>
      </c>
      <c r="E44"/>
      <c r="F44"/>
      <c r="G44"/>
      <c r="H44"/>
      <c r="I44"/>
      <c r="J44"/>
      <c r="K44"/>
      <c r="L44"/>
      <c r="M44"/>
      <c r="N44" s="130"/>
      <c r="O44" s="45">
        <f>$O$41/D6</f>
        <v>2.7235182643339879</v>
      </c>
      <c r="P44" s="47">
        <v>3</v>
      </c>
      <c r="Q44" s="40">
        <f>(ASIN($P44*$Q$41/(2*$P$41)))*(180/PI())</f>
        <v>44.032460288515303</v>
      </c>
      <c r="R44" s="48">
        <f>(ASIN($P44*$R$41/(2*$P$41)))*(180/PI())</f>
        <v>51.538840801890828</v>
      </c>
    </row>
    <row r="45" spans="1:18">
      <c r="A45" s="130">
        <v>27.1</v>
      </c>
      <c r="B45" s="130">
        <v>28.1</v>
      </c>
      <c r="C45" s="130">
        <v>0.1</v>
      </c>
      <c r="D45" s="130">
        <v>20</v>
      </c>
      <c r="E45"/>
      <c r="F45"/>
      <c r="G45"/>
      <c r="H45"/>
      <c r="I45"/>
      <c r="J45"/>
      <c r="K45"/>
      <c r="L45"/>
      <c r="M45"/>
      <c r="N45" s="130"/>
      <c r="O45" s="45">
        <f>$O$41/D10</f>
        <v>1.6678075131921868</v>
      </c>
      <c r="P45"/>
      <c r="Q45"/>
      <c r="R45"/>
    </row>
    <row r="46" spans="1:18">
      <c r="A46" s="130">
        <f>B45</f>
        <v>28.1</v>
      </c>
      <c r="B46" s="130">
        <v>31</v>
      </c>
      <c r="C46" s="130">
        <v>0.5</v>
      </c>
      <c r="D46" s="130">
        <v>10</v>
      </c>
      <c r="E46"/>
      <c r="F46"/>
      <c r="G46"/>
      <c r="H46"/>
      <c r="I46"/>
      <c r="J46"/>
      <c r="K46"/>
      <c r="L46"/>
      <c r="M46"/>
      <c r="N46" s="130"/>
      <c r="O46"/>
      <c r="P46"/>
      <c r="Q46"/>
      <c r="R46"/>
    </row>
    <row r="47" spans="1:18">
      <c r="A47" s="130">
        <f>B46</f>
        <v>31</v>
      </c>
      <c r="B47" s="130">
        <v>32</v>
      </c>
      <c r="C47" s="130">
        <v>0.1</v>
      </c>
      <c r="D47" s="130">
        <v>10</v>
      </c>
      <c r="E47"/>
      <c r="F47"/>
      <c r="G47"/>
      <c r="H47"/>
      <c r="I47"/>
      <c r="J47"/>
      <c r="K47"/>
      <c r="L47"/>
      <c r="M47"/>
      <c r="N47" s="130"/>
      <c r="O47"/>
      <c r="P47"/>
      <c r="Q47"/>
      <c r="R47"/>
    </row>
    <row r="48" spans="1:18" ht="15">
      <c r="A48"/>
      <c r="B48"/>
      <c r="C48"/>
      <c r="D48"/>
      <c r="E48"/>
      <c r="F48"/>
      <c r="G48"/>
      <c r="H48"/>
      <c r="I48"/>
      <c r="J48"/>
      <c r="K48"/>
      <c r="L48"/>
      <c r="M48"/>
      <c r="N48" s="130"/>
      <c r="O48"/>
      <c r="P48" s="169" t="s">
        <v>39</v>
      </c>
      <c r="Q48" s="169"/>
      <c r="R48" s="169"/>
    </row>
    <row r="49" spans="1:18" ht="15">
      <c r="A49" s="34" t="s">
        <v>43</v>
      </c>
      <c r="B49" s="168" t="s">
        <v>44</v>
      </c>
      <c r="C49" s="168"/>
      <c r="D49"/>
      <c r="E49"/>
      <c r="F49"/>
      <c r="G49"/>
      <c r="H49"/>
      <c r="I49"/>
      <c r="J49"/>
      <c r="K49"/>
      <c r="L49"/>
      <c r="M49"/>
      <c r="N49" s="130"/>
      <c r="O49" s="35" t="s">
        <v>34</v>
      </c>
      <c r="P49" s="36" t="s">
        <v>42</v>
      </c>
      <c r="Q49" s="37" t="s">
        <v>24</v>
      </c>
      <c r="R49" s="38" t="s">
        <v>26</v>
      </c>
    </row>
    <row r="50" spans="1:18" ht="15">
      <c r="A50" s="102" t="s">
        <v>17</v>
      </c>
      <c r="B50" s="102" t="s">
        <v>18</v>
      </c>
      <c r="C50" s="102" t="s">
        <v>19</v>
      </c>
      <c r="D50" s="102" t="s">
        <v>20</v>
      </c>
      <c r="E50" s="23" t="s">
        <v>4</v>
      </c>
      <c r="F50" s="24" t="s">
        <v>21</v>
      </c>
      <c r="G50" s="24" t="s">
        <v>22</v>
      </c>
      <c r="H50" s="24" t="s">
        <v>23</v>
      </c>
      <c r="I50" s="24" t="s">
        <v>22</v>
      </c>
      <c r="J50" s="24" t="s">
        <v>35</v>
      </c>
      <c r="K50" s="24" t="s">
        <v>36</v>
      </c>
      <c r="L50" s="24" t="s">
        <v>37</v>
      </c>
      <c r="M50" s="25" t="s">
        <v>38</v>
      </c>
      <c r="N50" s="130"/>
      <c r="O50" s="130">
        <v>4.0460000000000003</v>
      </c>
      <c r="P50" s="39">
        <f>R50/(2*SIN(R51*PI()/180))</f>
        <v>2.0069487600038984</v>
      </c>
      <c r="Q50" s="40">
        <v>0.63095000000000001</v>
      </c>
      <c r="R50" s="38">
        <v>0.71079999999999999</v>
      </c>
    </row>
    <row r="51" spans="1:18">
      <c r="A51" s="130">
        <v>2</v>
      </c>
      <c r="B51" s="130">
        <v>8.5</v>
      </c>
      <c r="C51" s="130">
        <v>0.5</v>
      </c>
      <c r="D51" s="130">
        <v>5</v>
      </c>
      <c r="E51" s="26">
        <v>1</v>
      </c>
      <c r="F51" s="131">
        <v>8.93</v>
      </c>
      <c r="G51" s="131">
        <v>0.18</v>
      </c>
      <c r="H51" s="130">
        <v>10.199999999999999</v>
      </c>
      <c r="I51" s="130">
        <v>0.13</v>
      </c>
      <c r="J51" s="27">
        <f>$E51*$K$6/(2*SIN($F51*PI()/180))</f>
        <v>2.0323375403742334</v>
      </c>
      <c r="K51" s="27">
        <f>$E51*$K$6*COS($F51*PI()/180)/(2*SIN($F51*PI()/180)^2)*G51</f>
        <v>2.3281066260631507</v>
      </c>
      <c r="L51" s="27">
        <f>$E51*$J$6/(2*SIN(H51*PI()/180))</f>
        <v>2.0069487600038984</v>
      </c>
      <c r="M51" s="28">
        <f>$E51*$J$6*COS($H51*PI()/180)/(2*SIN($H51*PI()/180)^2)*I51</f>
        <v>1.450039792748723</v>
      </c>
      <c r="N51" s="130"/>
      <c r="O51" s="41" t="s">
        <v>3</v>
      </c>
      <c r="P51" s="42">
        <v>1</v>
      </c>
      <c r="Q51" s="43">
        <f>(ASIN($P51*$Q$50/(2*$P$50)))*(180/PI())</f>
        <v>9.043909984115766</v>
      </c>
      <c r="R51" s="44">
        <v>10.199999999999999</v>
      </c>
    </row>
    <row r="52" spans="1:18" ht="15">
      <c r="A52" s="130">
        <f>B51</f>
        <v>8.5</v>
      </c>
      <c r="B52" s="130">
        <v>11</v>
      </c>
      <c r="C52" s="130">
        <v>0.1</v>
      </c>
      <c r="D52" s="130">
        <v>10</v>
      </c>
      <c r="E52" s="29">
        <v>2</v>
      </c>
      <c r="F52" s="17"/>
      <c r="G52" s="17"/>
      <c r="H52" s="17">
        <v>20.36</v>
      </c>
      <c r="I52" s="17">
        <v>0.28999999999999998</v>
      </c>
      <c r="J52" s="31" t="e">
        <f>$E52*$K$6/(2*SIN($F52*PI()/180))</f>
        <v>#DIV/0!</v>
      </c>
      <c r="K52" s="31" t="e">
        <f>$E52*$K$6*COS($F52*PI()/180)/(2*SIN($F52*PI()/180)^2)*G52</f>
        <v>#DIV/0!</v>
      </c>
      <c r="L52" s="31">
        <f>$E52*$J$6/(2*SIN(H52*PI()/180))</f>
        <v>2.0430123885185432</v>
      </c>
      <c r="M52" s="32">
        <f>$E52*$J$6*COS($H52*PI()/180)/(2*SIN($H52*PI()/180)^2)*I52</f>
        <v>1.5965241324172188</v>
      </c>
      <c r="N52" s="130"/>
      <c r="O52" s="45">
        <f>$O$50/D2</f>
        <v>1.4347008971313076</v>
      </c>
      <c r="P52" s="46">
        <v>2</v>
      </c>
      <c r="Q52" s="43">
        <f>(ASIN($P52*$Q$50/(2*$P$50)))*(180/PI())</f>
        <v>18.323552891359945</v>
      </c>
      <c r="R52" s="44">
        <f>(ASIN($P52*$R$50/(2*$P$50)))*(180/PI())</f>
        <v>20.742552358131082</v>
      </c>
    </row>
    <row r="53" spans="1:18" ht="15">
      <c r="A53" s="130">
        <f>B52</f>
        <v>11</v>
      </c>
      <c r="B53" s="130">
        <v>15.5</v>
      </c>
      <c r="C53" s="130">
        <v>0.5</v>
      </c>
      <c r="D53" s="130">
        <v>5</v>
      </c>
      <c r="E53"/>
      <c r="F53"/>
      <c r="G53"/>
      <c r="H53"/>
      <c r="I53"/>
      <c r="J53"/>
      <c r="K53"/>
      <c r="L53"/>
      <c r="M53"/>
      <c r="N53" s="130"/>
      <c r="O53" s="45">
        <f>$O$50/D6</f>
        <v>2.0289734666719417</v>
      </c>
      <c r="P53" s="47">
        <v>3</v>
      </c>
      <c r="Q53" s="40">
        <f>(ASIN($P53*$Q$50/(2*$P$50)))*(180/PI())</f>
        <v>28.136521584410737</v>
      </c>
      <c r="R53" s="48">
        <f>(ASIN($P53*$R$50/(2*$P$50)))*(180/PI())</f>
        <v>32.090236713300186</v>
      </c>
    </row>
    <row r="54" spans="1:18" ht="15">
      <c r="A54" s="130">
        <f>B53</f>
        <v>15.5</v>
      </c>
      <c r="B54" s="130">
        <v>17</v>
      </c>
      <c r="C54" s="130">
        <v>0.1</v>
      </c>
      <c r="D54" s="130">
        <v>10</v>
      </c>
      <c r="E54"/>
      <c r="F54"/>
      <c r="G54" s="72" t="s">
        <v>45</v>
      </c>
      <c r="H54" s="49">
        <v>9.67</v>
      </c>
      <c r="I54" s="13">
        <v>0.02</v>
      </c>
      <c r="J54"/>
      <c r="K54"/>
      <c r="L54"/>
      <c r="M54"/>
      <c r="N54" s="130"/>
      <c r="O54" s="45">
        <f>$O$50/D10</f>
        <v>1.2424874237480368</v>
      </c>
      <c r="P54"/>
      <c r="Q54"/>
      <c r="R54" s="130"/>
    </row>
    <row r="55" spans="1:18">
      <c r="A55" s="130">
        <v>17</v>
      </c>
      <c r="B55" s="130">
        <v>21.3</v>
      </c>
      <c r="C55" s="130">
        <v>0.1</v>
      </c>
      <c r="D55" s="130">
        <v>10</v>
      </c>
      <c r="E55"/>
      <c r="F55"/>
      <c r="G55"/>
      <c r="H55"/>
      <c r="I55"/>
      <c r="J55"/>
      <c r="K55"/>
      <c r="L55"/>
      <c r="M55"/>
      <c r="N55" s="130"/>
      <c r="O55"/>
      <c r="P55"/>
      <c r="Q55"/>
      <c r="R55" s="130"/>
    </row>
    <row r="56" spans="1:18">
      <c r="A56"/>
      <c r="B56"/>
      <c r="C56"/>
      <c r="D56"/>
      <c r="E56"/>
      <c r="F56"/>
      <c r="G56"/>
      <c r="H56"/>
      <c r="I56"/>
      <c r="J56"/>
      <c r="K56"/>
      <c r="L56"/>
      <c r="M56"/>
      <c r="N56" s="130"/>
      <c r="O56"/>
      <c r="P56"/>
      <c r="Q56"/>
      <c r="R56" s="130"/>
    </row>
    <row r="57" spans="1:18" ht="15">
      <c r="A57"/>
      <c r="B57"/>
      <c r="C57"/>
      <c r="D57"/>
      <c r="E57"/>
      <c r="F57"/>
      <c r="G57"/>
      <c r="H57"/>
      <c r="I57"/>
      <c r="J57"/>
      <c r="K57"/>
      <c r="L57"/>
      <c r="M57"/>
      <c r="N57" s="130"/>
      <c r="O57"/>
      <c r="P57"/>
      <c r="Q57"/>
      <c r="R57" s="130"/>
    </row>
    <row r="58" spans="1:18" ht="15">
      <c r="A58" s="34" t="s">
        <v>15</v>
      </c>
      <c r="B58" s="168" t="s">
        <v>46</v>
      </c>
      <c r="C58" s="168"/>
      <c r="D58"/>
      <c r="E58"/>
      <c r="F58"/>
      <c r="G58"/>
      <c r="H58"/>
      <c r="I58"/>
      <c r="J58"/>
      <c r="K58"/>
      <c r="L58"/>
      <c r="M58"/>
      <c r="N58" s="130"/>
      <c r="O58" s="169" t="s">
        <v>39</v>
      </c>
      <c r="P58" s="169"/>
      <c r="Q58" s="169"/>
      <c r="R58" s="130"/>
    </row>
    <row r="59" spans="1:18" ht="15">
      <c r="A59" s="102" t="s">
        <v>17</v>
      </c>
      <c r="B59" s="102" t="s">
        <v>18</v>
      </c>
      <c r="C59" s="102" t="s">
        <v>19</v>
      </c>
      <c r="D59" s="102" t="s">
        <v>20</v>
      </c>
      <c r="E59" s="23" t="s">
        <v>4</v>
      </c>
      <c r="F59" s="24" t="s">
        <v>21</v>
      </c>
      <c r="G59" s="24" t="s">
        <v>22</v>
      </c>
      <c r="H59" s="24" t="s">
        <v>23</v>
      </c>
      <c r="I59" s="24" t="s">
        <v>22</v>
      </c>
      <c r="J59" s="24" t="s">
        <v>35</v>
      </c>
      <c r="K59" s="24" t="s">
        <v>36</v>
      </c>
      <c r="L59" s="24" t="s">
        <v>37</v>
      </c>
      <c r="M59" s="25" t="s">
        <v>38</v>
      </c>
      <c r="N59" s="130"/>
      <c r="O59" s="50" t="s">
        <v>42</v>
      </c>
      <c r="P59" s="37" t="s">
        <v>24</v>
      </c>
      <c r="Q59" s="38" t="s">
        <v>26</v>
      </c>
      <c r="R59" s="130"/>
    </row>
    <row r="60" spans="1:18" ht="15">
      <c r="A60" s="130">
        <v>2</v>
      </c>
      <c r="B60" s="130">
        <v>8.5</v>
      </c>
      <c r="C60" s="130">
        <v>0.5</v>
      </c>
      <c r="D60" s="130">
        <v>5</v>
      </c>
      <c r="E60" s="26">
        <v>1</v>
      </c>
      <c r="F60" s="131">
        <v>9.3000000000000007</v>
      </c>
      <c r="G60" s="131">
        <v>0.11</v>
      </c>
      <c r="H60" s="131">
        <v>10.44</v>
      </c>
      <c r="I60" s="131">
        <v>0.11</v>
      </c>
      <c r="J60" s="27">
        <f>$E60*$K$6/(2*SIN($F60*PI()/180))</f>
        <v>1.9521506227146912</v>
      </c>
      <c r="K60" s="27">
        <f>$E60*$K$6*COS($F60*PI()/180)/(2*SIN($F60*PI()/180)^2)*G60</f>
        <v>1.3113180659812607</v>
      </c>
      <c r="L60" s="27">
        <f>$E60*$J$6/(2*SIN(H60*PI()/180))</f>
        <v>1.961306268002037</v>
      </c>
      <c r="M60" s="28">
        <f>$E60*$J$6*COS($H60*PI()/180)/(2*SIN($H60*PI()/180)^2)*I60</f>
        <v>1.1708904434403589</v>
      </c>
      <c r="N60" s="130"/>
      <c r="O60" s="39">
        <f>Q60/(2*SIN(Q61*PI()/180))</f>
        <v>1.961306268002037</v>
      </c>
      <c r="P60" s="40">
        <v>0.63095000000000001</v>
      </c>
      <c r="Q60" s="38">
        <v>0.71079999999999999</v>
      </c>
      <c r="R60" s="130"/>
    </row>
    <row r="61" spans="1:18" ht="15">
      <c r="A61" s="130">
        <v>8.5</v>
      </c>
      <c r="B61" s="130">
        <v>11</v>
      </c>
      <c r="C61" s="130">
        <v>0.1</v>
      </c>
      <c r="D61" s="130">
        <v>5</v>
      </c>
      <c r="E61" s="29">
        <v>2</v>
      </c>
      <c r="F61" s="17">
        <v>18.72</v>
      </c>
      <c r="G61" s="17">
        <v>0.1</v>
      </c>
      <c r="H61" s="17">
        <v>21.11</v>
      </c>
      <c r="I61" s="17">
        <v>0.1</v>
      </c>
      <c r="J61" s="31">
        <f>$E61*$K$6/(2*SIN($F61*PI()/180))</f>
        <v>1.9659216782007627</v>
      </c>
      <c r="K61" s="31">
        <f>$E61*$K$6*COS($F61*PI()/180)/(2*SIN($F61*PI()/180)^2)*G61</f>
        <v>0.58013963583659434</v>
      </c>
      <c r="L61" s="31">
        <f>$E61*$J$6/(2*SIN(H61*PI()/180))</f>
        <v>1.9735693103851339</v>
      </c>
      <c r="M61" s="32">
        <f>$E61*$J$6*COS($H61*PI()/180)/(2*SIN($H61*PI()/180)^2)*I61</f>
        <v>0.51119677550715703</v>
      </c>
      <c r="N61" s="130"/>
      <c r="O61" s="42">
        <v>1</v>
      </c>
      <c r="P61" s="51">
        <f>(ASIN($O61*$P$60/(2*$O$60)))*(180/PI())</f>
        <v>9.2562037424382488</v>
      </c>
      <c r="Q61" s="52">
        <v>10.44</v>
      </c>
      <c r="R61" s="130"/>
    </row>
    <row r="62" spans="1:18">
      <c r="A62" s="130">
        <f>B61</f>
        <v>11</v>
      </c>
      <c r="B62" s="130">
        <v>18</v>
      </c>
      <c r="C62" s="130">
        <v>0.5</v>
      </c>
      <c r="D62" s="130">
        <v>5</v>
      </c>
      <c r="E62" s="131"/>
      <c r="F62" s="131"/>
      <c r="G62" s="131"/>
      <c r="H62" s="131"/>
      <c r="I62" s="131"/>
      <c r="J62" s="27"/>
      <c r="K62" s="27"/>
      <c r="L62" s="27"/>
      <c r="M62" s="27"/>
      <c r="N62" s="130"/>
      <c r="O62" s="46">
        <v>2</v>
      </c>
      <c r="P62" s="53">
        <f>(ASIN($O62*$P$60/(2*$O$60)))*(180/PI())</f>
        <v>18.76569618380729</v>
      </c>
      <c r="Q62" s="44">
        <f>(ASIN($O62*$Q$60/(2*$O$60)))*(180/PI())</f>
        <v>21.248370226533609</v>
      </c>
      <c r="R62" s="130"/>
    </row>
    <row r="63" spans="1:18" ht="15">
      <c r="A63" s="130">
        <f>B62</f>
        <v>18</v>
      </c>
      <c r="B63" s="130">
        <v>19.5</v>
      </c>
      <c r="C63" s="130">
        <v>0.1</v>
      </c>
      <c r="D63" s="130">
        <v>10</v>
      </c>
      <c r="E63" s="131"/>
      <c r="F63" s="131"/>
      <c r="G63" s="131"/>
      <c r="H63" s="131"/>
      <c r="I63" s="131"/>
      <c r="J63" s="27"/>
      <c r="K63" s="27"/>
      <c r="L63" s="27"/>
      <c r="M63" s="27"/>
      <c r="N63" s="130"/>
      <c r="O63" s="47">
        <v>3</v>
      </c>
      <c r="P63" s="39">
        <f>(ASIN($O63*$P$60/(2*$O$60)))*(180/PI())</f>
        <v>28.851968007971266</v>
      </c>
      <c r="Q63" s="48">
        <f>(ASIN($O63*$Q$60/(2*$O$60)))*(180/PI())</f>
        <v>32.930224687146719</v>
      </c>
      <c r="R63" s="130"/>
    </row>
    <row r="64" spans="1:18">
      <c r="A64" s="130">
        <f>B63</f>
        <v>19.5</v>
      </c>
      <c r="B64" s="130">
        <v>20.7</v>
      </c>
      <c r="C64" s="130">
        <v>0.5</v>
      </c>
      <c r="D64" s="130">
        <v>5</v>
      </c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</row>
    <row r="65" spans="1:4">
      <c r="A65" s="130">
        <f>B64</f>
        <v>20.7</v>
      </c>
      <c r="B65" s="130">
        <v>21.8</v>
      </c>
      <c r="C65" s="130">
        <v>0.1</v>
      </c>
      <c r="D65" s="130">
        <v>10</v>
      </c>
    </row>
  </sheetData>
  <mergeCells count="24">
    <mergeCell ref="P39:R39"/>
    <mergeCell ref="B40:C40"/>
    <mergeCell ref="P48:R48"/>
    <mergeCell ref="B49:C49"/>
    <mergeCell ref="B58:C58"/>
    <mergeCell ref="O58:Q58"/>
    <mergeCell ref="M14:M15"/>
    <mergeCell ref="N14:O15"/>
    <mergeCell ref="Q14:R15"/>
    <mergeCell ref="B15:C15"/>
    <mergeCell ref="B27:C27"/>
    <mergeCell ref="A10:A13"/>
    <mergeCell ref="B10:B13"/>
    <mergeCell ref="C10:C13"/>
    <mergeCell ref="D10:D13"/>
    <mergeCell ref="K14:K15"/>
    <mergeCell ref="A2:A5"/>
    <mergeCell ref="B2:B5"/>
    <mergeCell ref="C2:C5"/>
    <mergeCell ref="D2:D5"/>
    <mergeCell ref="A6:A9"/>
    <mergeCell ref="B6:B9"/>
    <mergeCell ref="C6:C9"/>
    <mergeCell ref="D6:D9"/>
  </mergeCell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4"/>
  <sheetViews>
    <sheetView tabSelected="1" topLeftCell="A71" zoomScaleNormal="100" workbookViewId="0" xr3:uid="{958C4451-9541-5A59-BF78-D2F731DF1C81}">
      <selection activeCell="I79" sqref="I79"/>
    </sheetView>
  </sheetViews>
  <sheetFormatPr defaultRowHeight="14.45"/>
  <cols>
    <col min="1" max="1" width="14.140625" style="1"/>
    <col min="2" max="2" width="15" style="1"/>
    <col min="3" max="4" width="15.140625" style="1"/>
    <col min="5" max="5" width="12.28515625" style="1"/>
    <col min="6" max="6" width="14.42578125" style="1"/>
    <col min="7" max="7" width="10.28515625" style="1"/>
    <col min="8" max="8" width="14" style="1"/>
    <col min="9" max="9" width="18" style="1" bestFit="1" customWidth="1"/>
    <col min="10" max="10" width="11.85546875" style="1"/>
    <col min="11" max="11" width="15" style="1"/>
    <col min="12" max="12" width="12.7109375" style="1"/>
    <col min="13" max="13" width="9" style="1"/>
    <col min="14" max="14" width="14" style="1"/>
    <col min="15" max="15" width="13" style="1" customWidth="1"/>
    <col min="16" max="16" width="10.7109375" style="1" customWidth="1"/>
    <col min="17" max="17" width="12.7109375" style="1"/>
    <col min="18" max="18" width="12.28515625" style="1"/>
    <col min="19" max="19" width="7.7109375" style="1"/>
    <col min="20" max="20" width="14" style="1"/>
    <col min="21" max="21" width="12.28515625" style="1"/>
    <col min="22" max="22" width="9" style="1"/>
    <col min="23" max="23" width="14" style="1"/>
    <col min="24" max="24" width="12.28515625" style="1"/>
    <col min="25" max="25" width="9.140625" style="1"/>
    <col min="26" max="26" width="14" style="1"/>
    <col min="27" max="27" width="12.28515625" style="1"/>
    <col min="28" max="1025" width="9" style="1"/>
  </cols>
  <sheetData>
    <row r="1" spans="1:1024" ht="27.75">
      <c r="A1" s="2" t="s">
        <v>47</v>
      </c>
      <c r="B1" s="25">
        <v>299792458</v>
      </c>
      <c r="C1"/>
      <c r="D1" s="2" t="s">
        <v>48</v>
      </c>
      <c r="E1" s="6" t="s">
        <v>49</v>
      </c>
      <c r="F1"/>
      <c r="G1"/>
      <c r="H1" s="54" t="s">
        <v>50</v>
      </c>
      <c r="I1" s="55" t="s">
        <v>51</v>
      </c>
      <c r="J1"/>
      <c r="K1" s="56" t="s">
        <v>52</v>
      </c>
      <c r="L1" s="158" t="s">
        <v>51</v>
      </c>
      <c r="M1" s="158" t="s">
        <v>53</v>
      </c>
      <c r="N1" s="57" t="s">
        <v>22</v>
      </c>
      <c r="O1" s="130"/>
      <c r="P1" s="56" t="s">
        <v>54</v>
      </c>
      <c r="Q1" s="158" t="s">
        <v>51</v>
      </c>
      <c r="R1" s="158" t="s">
        <v>53</v>
      </c>
      <c r="S1" s="57" t="s">
        <v>22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3.9">
      <c r="A2" s="58" t="s">
        <v>55</v>
      </c>
      <c r="B2" s="15">
        <v>1.4567000000000001</v>
      </c>
      <c r="C2"/>
      <c r="D2" s="26">
        <v>1</v>
      </c>
      <c r="E2" s="28">
        <f>($B$2^2-$B$3^2)^(1/4)/$B$3*SQRT($B$5*D2*10^(-6)/$B$4)*180/PI()</f>
        <v>0.74439461094409787</v>
      </c>
      <c r="F2"/>
      <c r="G2"/>
      <c r="H2" s="59" t="s">
        <v>56</v>
      </c>
      <c r="I2" s="60" t="s">
        <v>57</v>
      </c>
      <c r="J2"/>
      <c r="K2"/>
      <c r="L2" s="131" t="s">
        <v>58</v>
      </c>
      <c r="M2" s="61">
        <v>3.6772024134083598</v>
      </c>
      <c r="N2" s="61" t="s">
        <v>59</v>
      </c>
      <c r="O2" s="130"/>
      <c r="P2" s="130"/>
      <c r="Q2" s="131" t="s">
        <v>58</v>
      </c>
      <c r="R2" s="61">
        <v>3.5645131147627498</v>
      </c>
      <c r="S2" s="61">
        <v>1.34789612708064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3.9">
      <c r="A3" s="58" t="s">
        <v>4</v>
      </c>
      <c r="B3" s="15">
        <v>1</v>
      </c>
      <c r="C3"/>
      <c r="D3" s="26">
        <v>2</v>
      </c>
      <c r="E3" s="28">
        <f>($B$2^2-$B$3^2)^(1/4)/$B$3*SQRT($B$5*D3*10^(-6)/$B$4)*180/PI()</f>
        <v>1.0527329545545867</v>
      </c>
      <c r="F3"/>
      <c r="G3"/>
      <c r="H3" s="59">
        <v>5</v>
      </c>
      <c r="I3" s="60" t="s">
        <v>58</v>
      </c>
      <c r="J3"/>
      <c r="K3"/>
      <c r="L3" s="131">
        <v>0.26100000000000001</v>
      </c>
      <c r="M3" s="61">
        <v>3.94256753602546</v>
      </c>
      <c r="N3" s="61">
        <v>1.49199597602427</v>
      </c>
      <c r="O3" s="130"/>
      <c r="P3" s="130"/>
      <c r="Q3" s="131">
        <v>0.26100000000000001</v>
      </c>
      <c r="R3" s="61">
        <v>6.8548329130052803</v>
      </c>
      <c r="S3" s="61">
        <v>1.3603068057969101</v>
      </c>
      <c r="T3" s="62"/>
      <c r="U3"/>
      <c r="V3"/>
      <c r="W3"/>
      <c r="X3"/>
      <c r="Y3"/>
      <c r="Z3"/>
      <c r="AA3" s="62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>
      <c r="A4" s="58" t="s">
        <v>60</v>
      </c>
      <c r="B4" s="15">
        <v>4.04</v>
      </c>
      <c r="C4"/>
      <c r="D4" s="29">
        <v>3</v>
      </c>
      <c r="E4" s="32">
        <f>($B$2^2-$B$3^2)^(1/4)/$B$3*SQRT($B$5*D4*10^(-6)/$B$4)*180/PI()</f>
        <v>1.2893292870356452</v>
      </c>
      <c r="F4"/>
      <c r="G4"/>
      <c r="H4" s="59" t="s">
        <v>61</v>
      </c>
      <c r="I4" s="60">
        <v>0.26100000000000001</v>
      </c>
      <c r="J4"/>
      <c r="K4" s="63" t="s">
        <v>62</v>
      </c>
      <c r="L4" s="131" t="s">
        <v>63</v>
      </c>
      <c r="M4" s="61">
        <v>5.5347582717280499</v>
      </c>
      <c r="N4" s="61">
        <v>1.49804881643376</v>
      </c>
      <c r="O4" s="130"/>
      <c r="P4" s="130"/>
      <c r="Q4" s="131" t="s">
        <v>63</v>
      </c>
      <c r="R4" s="61">
        <v>8.9112827869068596</v>
      </c>
      <c r="S4" s="61">
        <v>1.3719405894116901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1" customHeight="1">
      <c r="A5" s="64" t="s">
        <v>64</v>
      </c>
      <c r="B5" s="18">
        <v>643.79999999999995</v>
      </c>
      <c r="C5"/>
      <c r="D5"/>
      <c r="E5"/>
      <c r="F5"/>
      <c r="G5"/>
      <c r="H5" s="59">
        <v>10</v>
      </c>
      <c r="I5" s="60" t="s">
        <v>63</v>
      </c>
      <c r="J5"/>
      <c r="K5" s="65">
        <f>1.76*10^11</f>
        <v>176000000000</v>
      </c>
      <c r="L5" s="131" t="s">
        <v>65</v>
      </c>
      <c r="M5" s="61">
        <v>8.1884094978990305</v>
      </c>
      <c r="N5" s="61">
        <v>1.51255657747897</v>
      </c>
      <c r="O5" s="130"/>
      <c r="P5" s="130"/>
      <c r="Q5" s="131" t="s">
        <v>65</v>
      </c>
      <c r="R5" s="61">
        <v>9.8709593947276009</v>
      </c>
      <c r="S5" s="61">
        <v>1.3783658304944399</v>
      </c>
      <c r="T5" s="62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95" customHeight="1">
      <c r="A6" s="66" t="s">
        <v>66</v>
      </c>
      <c r="B6" s="67">
        <f>2*B4/B5*SQRT(B2^2-B3^2)*10^6</f>
        <v>13293.886212042848</v>
      </c>
      <c r="C6"/>
      <c r="D6" s="68" t="s">
        <v>67</v>
      </c>
      <c r="E6" s="69" t="s">
        <v>68</v>
      </c>
      <c r="F6" s="70">
        <f>(B2^2-B3^2)^(1/4)/B3*SQRT($B$5*10^(-6)/$B$4)*180/PI()</f>
        <v>0.74439461094409787</v>
      </c>
      <c r="G6"/>
      <c r="H6" s="59" t="s">
        <v>69</v>
      </c>
      <c r="I6" s="60" t="s">
        <v>65</v>
      </c>
      <c r="J6"/>
      <c r="K6"/>
      <c r="L6" s="131" t="s">
        <v>70</v>
      </c>
      <c r="M6" s="61">
        <v>9.6289630206775705</v>
      </c>
      <c r="N6" s="61">
        <v>1.5226988163208599</v>
      </c>
      <c r="O6" s="71" t="s">
        <v>71</v>
      </c>
      <c r="P6" s="130"/>
      <c r="Q6" s="131" t="s">
        <v>70</v>
      </c>
      <c r="R6" s="61">
        <v>10.419346027768</v>
      </c>
      <c r="S6" s="61">
        <v>1.3823172855858199</v>
      </c>
      <c r="T6" s="71" t="s">
        <v>71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3.45" customHeight="1">
      <c r="A7" s="72" t="s">
        <v>72</v>
      </c>
      <c r="B7" s="67">
        <f>2*B4/B5*SQRT(B2^2)*10^6</f>
        <v>18282.286424355392</v>
      </c>
      <c r="C7"/>
      <c r="D7" s="170" t="s">
        <v>73</v>
      </c>
      <c r="E7" s="170"/>
      <c r="F7" s="170"/>
      <c r="G7"/>
      <c r="H7" s="59">
        <v>15</v>
      </c>
      <c r="I7" s="60" t="s">
        <v>70</v>
      </c>
      <c r="J7"/>
      <c r="K7"/>
      <c r="L7" s="130">
        <v>0.58997999999999995</v>
      </c>
      <c r="M7" s="61">
        <v>11.3727909693042</v>
      </c>
      <c r="N7" s="61">
        <v>1.537054661892</v>
      </c>
      <c r="O7" s="73">
        <f>(M9-$K$5*10^(-9))/N9</f>
        <v>1.7250000000000001</v>
      </c>
      <c r="P7" s="130"/>
      <c r="Q7" s="60" t="s">
        <v>74</v>
      </c>
      <c r="R7" s="61">
        <v>11.858860939499101</v>
      </c>
      <c r="S7" s="61">
        <v>1.3936434080967199</v>
      </c>
      <c r="T7" s="73">
        <f>(R9-$K$5*10^(-9))/S9</f>
        <v>0.97560975609756095</v>
      </c>
      <c r="U7"/>
      <c r="V7"/>
      <c r="W7"/>
      <c r="X7"/>
      <c r="Y7"/>
      <c r="Z7"/>
      <c r="AA7" s="62"/>
      <c r="AB7"/>
      <c r="AC7"/>
      <c r="AD7" s="62"/>
      <c r="AE7"/>
      <c r="AF7" s="62"/>
      <c r="AG7"/>
      <c r="AH7"/>
      <c r="AI7" s="62"/>
      <c r="AJ7"/>
      <c r="AK7"/>
      <c r="AL7" s="62"/>
      <c r="AM7"/>
      <c r="AN7"/>
      <c r="AO7" s="62"/>
      <c r="AP7"/>
      <c r="AQ7" s="62"/>
      <c r="AR7"/>
      <c r="AS7" s="62"/>
      <c r="AT7" s="62"/>
      <c r="AU7"/>
      <c r="AV7"/>
      <c r="AW7" s="62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>
      <c r="A8"/>
      <c r="B8" s="74"/>
      <c r="C8"/>
      <c r="D8" s="75"/>
      <c r="E8" s="75"/>
      <c r="F8" s="75"/>
      <c r="G8"/>
      <c r="H8" s="59" t="s">
        <v>75</v>
      </c>
      <c r="I8" s="60" t="s">
        <v>74</v>
      </c>
      <c r="J8"/>
      <c r="K8"/>
      <c r="L8" s="131" t="s">
        <v>76</v>
      </c>
      <c r="M8" s="61">
        <v>13.192437524392901</v>
      </c>
      <c r="N8" s="61">
        <v>1.55439675192163</v>
      </c>
      <c r="O8" s="71" t="s">
        <v>77</v>
      </c>
      <c r="P8" s="130"/>
      <c r="Q8" s="155">
        <v>0.64970000000000006</v>
      </c>
      <c r="R8" s="61">
        <v>12.4072475725396</v>
      </c>
      <c r="S8" s="61">
        <v>1.3983161955850401</v>
      </c>
      <c r="T8" s="71" t="s">
        <v>77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7.75">
      <c r="A9" s="76" t="s">
        <v>78</v>
      </c>
      <c r="B9" s="13">
        <v>0.02</v>
      </c>
      <c r="C9" s="131"/>
      <c r="D9" s="131"/>
      <c r="E9"/>
      <c r="F9"/>
      <c r="G9"/>
      <c r="H9" s="77">
        <v>20</v>
      </c>
      <c r="I9" s="78" t="s">
        <v>79</v>
      </c>
      <c r="J9"/>
      <c r="K9"/>
      <c r="L9" s="63" t="s">
        <v>80</v>
      </c>
      <c r="M9" s="63">
        <v>245</v>
      </c>
      <c r="N9" s="63">
        <v>40</v>
      </c>
      <c r="O9" s="79">
        <f>(M9*10^9-$K$5)/$K$5</f>
        <v>0.39204545454545453</v>
      </c>
      <c r="P9"/>
      <c r="Q9" s="63" t="s">
        <v>80</v>
      </c>
      <c r="R9" s="63">
        <v>216</v>
      </c>
      <c r="S9" s="63">
        <v>41</v>
      </c>
      <c r="T9" s="79">
        <f>(R9*10^9-$K$5)/$K$5</f>
        <v>0.22727272727272727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>
      <c r="A10" s="66" t="s">
        <v>81</v>
      </c>
      <c r="B10" s="80">
        <v>54.3</v>
      </c>
      <c r="C10" s="13">
        <v>0.1</v>
      </c>
      <c r="D10" s="131"/>
      <c r="E10" s="27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/>
      <c r="B11"/>
      <c r="C11"/>
      <c r="D11" s="81" t="s">
        <v>82</v>
      </c>
      <c r="E11" s="82">
        <v>1</v>
      </c>
      <c r="F11"/>
      <c r="G11" s="81" t="s">
        <v>82</v>
      </c>
      <c r="H11" s="82">
        <v>1.8</v>
      </c>
      <c r="I11"/>
      <c r="J11" s="81" t="s">
        <v>82</v>
      </c>
      <c r="K11" s="82">
        <v>2.6</v>
      </c>
      <c r="L11"/>
      <c r="M11" s="81" t="s">
        <v>82</v>
      </c>
      <c r="N11" s="82">
        <v>3.5</v>
      </c>
      <c r="O11"/>
      <c r="P11" s="81" t="s">
        <v>82</v>
      </c>
      <c r="Q11" s="82">
        <v>4.3</v>
      </c>
      <c r="R11"/>
      <c r="S11" s="81" t="s">
        <v>82</v>
      </c>
      <c r="T11" s="82">
        <v>5.2</v>
      </c>
      <c r="U11"/>
      <c r="V11" s="81" t="s">
        <v>82</v>
      </c>
      <c r="W11" s="82">
        <v>6.1</v>
      </c>
      <c r="X11" s="130" t="s">
        <v>83</v>
      </c>
      <c r="Y11" s="81" t="s">
        <v>82</v>
      </c>
      <c r="Z11" s="82">
        <v>6.8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">
      <c r="A12" s="81" t="s">
        <v>50</v>
      </c>
      <c r="B12" s="82">
        <v>0</v>
      </c>
      <c r="C12"/>
      <c r="D12" s="59" t="s">
        <v>50</v>
      </c>
      <c r="E12" s="60">
        <v>2.5</v>
      </c>
      <c r="F12"/>
      <c r="G12" s="59" t="s">
        <v>50</v>
      </c>
      <c r="H12" s="60">
        <v>5</v>
      </c>
      <c r="I12"/>
      <c r="J12" s="59" t="s">
        <v>50</v>
      </c>
      <c r="K12" s="60">
        <v>7.5</v>
      </c>
      <c r="L12"/>
      <c r="M12" s="59" t="s">
        <v>50</v>
      </c>
      <c r="N12" s="60">
        <v>10</v>
      </c>
      <c r="O12"/>
      <c r="P12" s="59" t="s">
        <v>50</v>
      </c>
      <c r="Q12" s="60">
        <v>12.5</v>
      </c>
      <c r="R12"/>
      <c r="S12" s="59" t="s">
        <v>50</v>
      </c>
      <c r="T12" s="60">
        <v>15</v>
      </c>
      <c r="U12"/>
      <c r="V12" s="59" t="s">
        <v>50</v>
      </c>
      <c r="W12" s="60">
        <v>17.600000000000001</v>
      </c>
      <c r="X12" s="130">
        <v>0.58997999999999995</v>
      </c>
      <c r="Y12" s="59" t="s">
        <v>50</v>
      </c>
      <c r="Z12" s="60">
        <v>19.5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5">
      <c r="A13" s="171" t="s">
        <v>84</v>
      </c>
      <c r="B13" s="171"/>
      <c r="C13" s="171"/>
      <c r="D13" s="172" t="s">
        <v>85</v>
      </c>
      <c r="E13" s="172"/>
      <c r="F13" s="172"/>
      <c r="G13" s="172" t="s">
        <v>85</v>
      </c>
      <c r="H13" s="172"/>
      <c r="I13" s="172"/>
      <c r="J13" s="172" t="s">
        <v>85</v>
      </c>
      <c r="K13" s="172"/>
      <c r="L13" s="172"/>
      <c r="M13" s="172" t="s">
        <v>85</v>
      </c>
      <c r="N13" s="172"/>
      <c r="O13" s="172"/>
      <c r="P13" s="172" t="s">
        <v>85</v>
      </c>
      <c r="Q13" s="172"/>
      <c r="R13" s="172"/>
      <c r="S13" s="172" t="s">
        <v>85</v>
      </c>
      <c r="T13" s="172"/>
      <c r="U13" s="172"/>
      <c r="V13" s="172" t="s">
        <v>85</v>
      </c>
      <c r="W13" s="172"/>
      <c r="X13" s="172"/>
      <c r="Y13" s="173" t="s">
        <v>85</v>
      </c>
      <c r="Z13" s="173"/>
      <c r="AA13" s="17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6" t="s">
        <v>4</v>
      </c>
      <c r="B14" s="131" t="s">
        <v>86</v>
      </c>
      <c r="C14" s="15" t="s">
        <v>87</v>
      </c>
      <c r="D14" s="26" t="s">
        <v>4</v>
      </c>
      <c r="E14" s="131" t="s">
        <v>86</v>
      </c>
      <c r="F14" s="131" t="s">
        <v>87</v>
      </c>
      <c r="G14" s="26" t="s">
        <v>4</v>
      </c>
      <c r="H14" s="131" t="s">
        <v>86</v>
      </c>
      <c r="I14" s="15" t="s">
        <v>87</v>
      </c>
      <c r="J14" s="26" t="s">
        <v>4</v>
      </c>
      <c r="K14" s="22" t="s">
        <v>86</v>
      </c>
      <c r="L14" s="15" t="s">
        <v>87</v>
      </c>
      <c r="M14" s="26" t="s">
        <v>4</v>
      </c>
      <c r="N14" s="131" t="s">
        <v>86</v>
      </c>
      <c r="O14" s="15" t="s">
        <v>87</v>
      </c>
      <c r="P14" s="26" t="s">
        <v>4</v>
      </c>
      <c r="Q14" s="131" t="s">
        <v>86</v>
      </c>
      <c r="R14" s="15" t="s">
        <v>87</v>
      </c>
      <c r="S14" s="26" t="s">
        <v>4</v>
      </c>
      <c r="T14" s="131" t="s">
        <v>86</v>
      </c>
      <c r="U14" s="15" t="s">
        <v>87</v>
      </c>
      <c r="V14" s="26" t="s">
        <v>4</v>
      </c>
      <c r="W14" s="131" t="s">
        <v>86</v>
      </c>
      <c r="X14" s="15" t="s">
        <v>87</v>
      </c>
      <c r="Y14" s="26" t="s">
        <v>4</v>
      </c>
      <c r="Z14" s="131" t="s">
        <v>86</v>
      </c>
      <c r="AA14" s="15" t="s">
        <v>87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6">
        <v>1</v>
      </c>
      <c r="B15" s="111">
        <v>0.79</v>
      </c>
      <c r="C15" s="83">
        <v>0.84</v>
      </c>
      <c r="D15" s="26">
        <v>1</v>
      </c>
      <c r="E15" s="111">
        <v>0.91</v>
      </c>
      <c r="F15" s="111">
        <v>0.81</v>
      </c>
      <c r="G15" s="26" t="str">
        <f>"-1^-"</f>
        <v>-1^-</v>
      </c>
      <c r="H15" s="111">
        <v>0.42</v>
      </c>
      <c r="I15" s="84">
        <v>0.38500000000000001</v>
      </c>
      <c r="J15" s="26" t="str">
        <f>"-1^-"</f>
        <v>-1^-</v>
      </c>
      <c r="K15" s="111">
        <v>0.62</v>
      </c>
      <c r="L15" s="84">
        <v>0.6</v>
      </c>
      <c r="M15" s="26" t="str">
        <f>"-1^-"</f>
        <v>-1^-</v>
      </c>
      <c r="N15" s="33">
        <v>0.505</v>
      </c>
      <c r="O15" s="33">
        <v>0.46</v>
      </c>
      <c r="P15" s="26" t="s">
        <v>88</v>
      </c>
      <c r="Q15" s="111">
        <v>0.74</v>
      </c>
      <c r="R15" s="84">
        <v>0.76</v>
      </c>
      <c r="S15" s="26" t="s">
        <v>88</v>
      </c>
      <c r="T15" s="111">
        <v>0.53</v>
      </c>
      <c r="U15" s="84">
        <v>0.56000000000000005</v>
      </c>
      <c r="V15" s="26" t="s">
        <v>88</v>
      </c>
      <c r="W15" s="111">
        <v>0.61499999999999999</v>
      </c>
      <c r="X15" s="84">
        <v>0.67</v>
      </c>
      <c r="Y15" s="26" t="s">
        <v>88</v>
      </c>
      <c r="Z15" s="111">
        <v>0.52</v>
      </c>
      <c r="AA15" s="84">
        <v>0.61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6">
        <v>2</v>
      </c>
      <c r="B16" s="111">
        <v>1.02</v>
      </c>
      <c r="C16" s="84">
        <v>1.17</v>
      </c>
      <c r="D16" s="26">
        <v>2</v>
      </c>
      <c r="E16" s="111">
        <v>1.2150000000000001</v>
      </c>
      <c r="F16" s="111">
        <v>1.1499999999999999</v>
      </c>
      <c r="G16" s="26" t="str">
        <f>"-1^+"</f>
        <v>-1^+</v>
      </c>
      <c r="H16" s="111">
        <v>0.51</v>
      </c>
      <c r="I16" s="84">
        <v>0.435</v>
      </c>
      <c r="J16" s="26" t="str">
        <f>"-1^+"</f>
        <v>-1^+</v>
      </c>
      <c r="K16" s="111">
        <v>0.74</v>
      </c>
      <c r="L16" s="84">
        <v>0.65</v>
      </c>
      <c r="M16" s="26" t="str">
        <f>"-1^+"</f>
        <v>-1^+</v>
      </c>
      <c r="N16" s="33">
        <v>0.63</v>
      </c>
      <c r="O16" s="33">
        <v>0.56000000000000005</v>
      </c>
      <c r="P16" s="26" t="s">
        <v>89</v>
      </c>
      <c r="Q16" s="111">
        <v>0.89</v>
      </c>
      <c r="R16" s="84">
        <v>0.94</v>
      </c>
      <c r="S16" s="26" t="s">
        <v>89</v>
      </c>
      <c r="T16" s="111">
        <v>0.68500000000000005</v>
      </c>
      <c r="U16" s="84">
        <v>0.77500000000000002</v>
      </c>
      <c r="V16" s="26" t="s">
        <v>89</v>
      </c>
      <c r="W16" s="111">
        <v>0.82</v>
      </c>
      <c r="X16" s="84">
        <v>0.92</v>
      </c>
      <c r="Y16" s="26" t="s">
        <v>89</v>
      </c>
      <c r="Z16" s="111">
        <v>0.78500000000000003</v>
      </c>
      <c r="AA16" s="84">
        <v>0.88500000000000001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6">
        <v>3</v>
      </c>
      <c r="B17" s="111">
        <v>1.35</v>
      </c>
      <c r="C17" s="84">
        <v>1.44</v>
      </c>
      <c r="D17" s="26">
        <v>3</v>
      </c>
      <c r="E17" s="111">
        <v>1.45</v>
      </c>
      <c r="F17" s="111">
        <v>1.385</v>
      </c>
      <c r="G17" s="26" t="str">
        <f>"-2^-"</f>
        <v>-2^-</v>
      </c>
      <c r="H17" s="111">
        <v>0.76</v>
      </c>
      <c r="I17" s="84">
        <v>0.74</v>
      </c>
      <c r="J17" s="26" t="str">
        <f>"-2^-"</f>
        <v>-2^-</v>
      </c>
      <c r="K17" s="111">
        <v>1</v>
      </c>
      <c r="L17" s="84">
        <v>0.98</v>
      </c>
      <c r="M17" s="26" t="str">
        <f>"-2^-"</f>
        <v>-2^-</v>
      </c>
      <c r="N17" s="33">
        <v>0.86</v>
      </c>
      <c r="O17" s="33">
        <v>0.84</v>
      </c>
      <c r="P17" s="26" t="s">
        <v>90</v>
      </c>
      <c r="Q17" s="111">
        <v>1.1200000000000001</v>
      </c>
      <c r="R17" s="84">
        <v>1.1599999999999999</v>
      </c>
      <c r="S17" s="26" t="s">
        <v>90</v>
      </c>
      <c r="T17" s="111">
        <v>0.89</v>
      </c>
      <c r="U17" s="84">
        <v>0.95</v>
      </c>
      <c r="V17" s="26" t="s">
        <v>90</v>
      </c>
      <c r="W17" s="111">
        <v>1</v>
      </c>
      <c r="X17" s="84">
        <v>1.06</v>
      </c>
      <c r="Y17" s="26" t="s">
        <v>90</v>
      </c>
      <c r="Z17" s="111">
        <v>0.95</v>
      </c>
      <c r="AA17" s="84">
        <v>1.03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26">
        <v>4</v>
      </c>
      <c r="B18" s="111">
        <v>1.53</v>
      </c>
      <c r="C18" s="84">
        <v>1.64</v>
      </c>
      <c r="D18" s="26">
        <v>4</v>
      </c>
      <c r="E18" s="111">
        <v>1.67</v>
      </c>
      <c r="F18" s="111">
        <v>1.6</v>
      </c>
      <c r="G18" s="26" t="str">
        <f>"-2^+"</f>
        <v>-2^+</v>
      </c>
      <c r="H18" s="111">
        <v>0.80500000000000005</v>
      </c>
      <c r="I18" s="84">
        <v>0.76</v>
      </c>
      <c r="J18" s="26" t="str">
        <f>"-2^+"</f>
        <v>-2^+</v>
      </c>
      <c r="K18" s="111">
        <v>1.07</v>
      </c>
      <c r="L18" s="84">
        <v>1</v>
      </c>
      <c r="M18" s="26" t="str">
        <f>"-2^+"</f>
        <v>-2^+</v>
      </c>
      <c r="N18" s="33">
        <v>0.95</v>
      </c>
      <c r="O18" s="33">
        <v>0.89</v>
      </c>
      <c r="P18" s="26" t="s">
        <v>91</v>
      </c>
      <c r="Q18" s="111">
        <v>1.22</v>
      </c>
      <c r="R18" s="84">
        <v>1.27</v>
      </c>
      <c r="S18" s="26" t="s">
        <v>91</v>
      </c>
      <c r="T18" s="111">
        <v>1.05</v>
      </c>
      <c r="U18" s="84">
        <v>1.0549999999999999</v>
      </c>
      <c r="V18" s="26" t="s">
        <v>91</v>
      </c>
      <c r="W18" s="111">
        <v>1.1499999999999999</v>
      </c>
      <c r="X18" s="84">
        <v>1.2050000000000001</v>
      </c>
      <c r="Y18" s="26" t="s">
        <v>91</v>
      </c>
      <c r="Z18" s="111">
        <v>1.1100000000000001</v>
      </c>
      <c r="AA18" s="84">
        <v>1.2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26">
        <v>5</v>
      </c>
      <c r="B19" s="111">
        <v>1.74</v>
      </c>
      <c r="C19" s="84">
        <v>1.81</v>
      </c>
      <c r="D19" s="26">
        <v>-1</v>
      </c>
      <c r="E19" s="111">
        <v>0.625</v>
      </c>
      <c r="F19" s="111">
        <v>0.71499999999999997</v>
      </c>
      <c r="G19" s="26">
        <v>-3</v>
      </c>
      <c r="H19" s="111">
        <v>1.04</v>
      </c>
      <c r="I19" s="84">
        <v>0.98</v>
      </c>
      <c r="J19" s="26">
        <v>-3</v>
      </c>
      <c r="K19" s="111">
        <v>1.3</v>
      </c>
      <c r="L19" s="84">
        <v>1.23</v>
      </c>
      <c r="M19" s="26">
        <v>-3</v>
      </c>
      <c r="N19" s="33">
        <v>1.17</v>
      </c>
      <c r="O19" s="33">
        <v>1.08</v>
      </c>
      <c r="P19" s="26" t="s">
        <v>92</v>
      </c>
      <c r="Q19" s="111">
        <v>1.38</v>
      </c>
      <c r="R19" s="84">
        <v>1.45</v>
      </c>
      <c r="S19" s="26" t="s">
        <v>92</v>
      </c>
      <c r="T19" s="111">
        <v>1.1499999999999999</v>
      </c>
      <c r="U19" s="84">
        <v>1.2</v>
      </c>
      <c r="V19" s="26" t="s">
        <v>92</v>
      </c>
      <c r="W19" s="111">
        <v>1.2849999999999999</v>
      </c>
      <c r="X19" s="84">
        <v>1.34</v>
      </c>
      <c r="Y19" s="26" t="s">
        <v>92</v>
      </c>
      <c r="Z19" s="111">
        <v>1.24</v>
      </c>
      <c r="AA19" s="84">
        <v>1.2949999999999999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6">
        <v>-1</v>
      </c>
      <c r="B20" s="111">
        <v>0.8</v>
      </c>
      <c r="C20" s="84">
        <v>0.755</v>
      </c>
      <c r="D20" s="26">
        <v>-2</v>
      </c>
      <c r="E20" s="111">
        <v>1.0249999999999999</v>
      </c>
      <c r="F20" s="111">
        <v>1.06</v>
      </c>
      <c r="G20" s="26">
        <v>-4</v>
      </c>
      <c r="H20" s="111">
        <v>1.26</v>
      </c>
      <c r="I20" s="84">
        <v>1.1499999999999999</v>
      </c>
      <c r="J20" s="29">
        <v>-4</v>
      </c>
      <c r="K20" s="30">
        <v>1.53</v>
      </c>
      <c r="L20" s="85">
        <v>1.42</v>
      </c>
      <c r="M20" s="29">
        <v>-4</v>
      </c>
      <c r="N20" s="30">
        <v>1.37</v>
      </c>
      <c r="O20" s="85">
        <v>1.29</v>
      </c>
      <c r="P20" s="26" t="s">
        <v>93</v>
      </c>
      <c r="Q20" s="111">
        <v>1.45</v>
      </c>
      <c r="R20" s="84">
        <v>1.5349999999999999</v>
      </c>
      <c r="S20" s="26" t="s">
        <v>93</v>
      </c>
      <c r="T20" s="111">
        <v>1.23</v>
      </c>
      <c r="U20" s="84">
        <v>1.3</v>
      </c>
      <c r="V20" s="26" t="s">
        <v>93</v>
      </c>
      <c r="W20" s="111">
        <v>1.37</v>
      </c>
      <c r="X20" s="84">
        <v>1.46</v>
      </c>
      <c r="Y20" s="26" t="s">
        <v>93</v>
      </c>
      <c r="Z20" s="111">
        <v>1.34</v>
      </c>
      <c r="AA20" s="84">
        <v>1.42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6">
        <v>-2</v>
      </c>
      <c r="B21" s="111">
        <v>1.1399999999999999</v>
      </c>
      <c r="C21" s="84">
        <v>1.0900000000000001</v>
      </c>
      <c r="D21" s="26">
        <v>-3</v>
      </c>
      <c r="E21" s="111">
        <v>1.21</v>
      </c>
      <c r="F21" s="111">
        <v>1.3</v>
      </c>
      <c r="G21" s="26" t="s">
        <v>88</v>
      </c>
      <c r="H21" s="111">
        <v>0.74</v>
      </c>
      <c r="I21" s="84">
        <v>0.8</v>
      </c>
      <c r="J21" s="26"/>
      <c r="K21" s="74"/>
      <c r="L21" s="74"/>
      <c r="M21" s="131"/>
      <c r="N21" s="86"/>
      <c r="O21"/>
      <c r="P21" s="26" t="s">
        <v>94</v>
      </c>
      <c r="Q21" s="111">
        <v>1.615</v>
      </c>
      <c r="R21" s="84">
        <v>1.64</v>
      </c>
      <c r="S21" s="26" t="s">
        <v>94</v>
      </c>
      <c r="T21" s="111">
        <v>1.375</v>
      </c>
      <c r="U21" s="84">
        <v>1.41</v>
      </c>
      <c r="V21" s="26" t="s">
        <v>94</v>
      </c>
      <c r="W21" s="111">
        <v>1.5</v>
      </c>
      <c r="X21" s="84">
        <v>1.58</v>
      </c>
      <c r="Y21" s="26" t="s">
        <v>94</v>
      </c>
      <c r="Z21" s="111">
        <v>1.45</v>
      </c>
      <c r="AA21" s="84">
        <v>1.52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26">
        <v>-3</v>
      </c>
      <c r="B22" s="111">
        <v>1.39</v>
      </c>
      <c r="C22" s="84">
        <v>1.3149999999999999</v>
      </c>
      <c r="D22" s="29">
        <v>-4</v>
      </c>
      <c r="E22" s="30">
        <v>1.4</v>
      </c>
      <c r="F22" s="30">
        <v>1.5</v>
      </c>
      <c r="G22" s="26" t="s">
        <v>89</v>
      </c>
      <c r="H22" s="111">
        <v>0.82</v>
      </c>
      <c r="I22" s="84">
        <v>0.87</v>
      </c>
      <c r="J22" s="26"/>
      <c r="K22" s="74"/>
      <c r="L22" s="74"/>
      <c r="M22" s="131"/>
      <c r="N22" s="86"/>
      <c r="O22"/>
      <c r="P22" s="29" t="s">
        <v>95</v>
      </c>
      <c r="Q22" s="30">
        <v>1.64</v>
      </c>
      <c r="R22" s="85">
        <v>1.71</v>
      </c>
      <c r="S22" s="29" t="s">
        <v>95</v>
      </c>
      <c r="T22" s="30">
        <v>1.44</v>
      </c>
      <c r="U22" s="85">
        <v>1.5</v>
      </c>
      <c r="V22" s="29" t="s">
        <v>95</v>
      </c>
      <c r="W22" s="30">
        <v>1.61</v>
      </c>
      <c r="X22" s="85">
        <v>1.64</v>
      </c>
      <c r="Y22" s="29" t="s">
        <v>95</v>
      </c>
      <c r="Z22" s="30">
        <v>1.54</v>
      </c>
      <c r="AA22" s="85">
        <v>1.63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26">
        <v>-4</v>
      </c>
      <c r="B23" s="111">
        <v>1.61</v>
      </c>
      <c r="C23" s="84">
        <v>1.5249999999999999</v>
      </c>
      <c r="D23"/>
      <c r="E23"/>
      <c r="F23"/>
      <c r="G23" s="26" t="s">
        <v>90</v>
      </c>
      <c r="H23" s="111">
        <v>1.07</v>
      </c>
      <c r="I23" s="84">
        <v>1.1599999999999999</v>
      </c>
      <c r="J23" s="26"/>
      <c r="K23" s="131"/>
      <c r="L23" s="131"/>
      <c r="M23" s="131"/>
      <c r="N23" s="86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29">
        <v>-5</v>
      </c>
      <c r="B24" s="30">
        <v>1.77</v>
      </c>
      <c r="C24" s="85">
        <v>1.7</v>
      </c>
      <c r="D24"/>
      <c r="E24"/>
      <c r="F24"/>
      <c r="G24" s="26" t="s">
        <v>91</v>
      </c>
      <c r="H24" s="111">
        <v>1.1599999999999999</v>
      </c>
      <c r="I24" s="84">
        <v>1.2</v>
      </c>
      <c r="J24" s="26"/>
      <c r="K24" s="74"/>
      <c r="L24" s="74"/>
      <c r="M24" s="131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/>
      <c r="B25"/>
      <c r="C25"/>
      <c r="D25"/>
      <c r="E25"/>
      <c r="F25"/>
      <c r="G25" s="26">
        <v>3</v>
      </c>
      <c r="H25" s="111">
        <v>1.34</v>
      </c>
      <c r="I25" s="84">
        <v>1.47</v>
      </c>
      <c r="J25" s="26"/>
      <c r="K25" s="131"/>
      <c r="L25" s="131"/>
      <c r="M25" s="131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5">
      <c r="A26"/>
      <c r="B26"/>
      <c r="C26"/>
      <c r="D26"/>
      <c r="E26"/>
      <c r="F26"/>
      <c r="G26" s="29">
        <v>4</v>
      </c>
      <c r="H26" s="30">
        <v>1.58</v>
      </c>
      <c r="I26" s="85">
        <v>1.64</v>
      </c>
      <c r="J26" s="26"/>
      <c r="K26" s="131"/>
      <c r="L26" s="131"/>
      <c r="M26" s="131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>
      <c r="A27"/>
      <c r="B27"/>
      <c r="C27"/>
      <c r="D27"/>
      <c r="E27"/>
      <c r="F27"/>
      <c r="G27" s="131"/>
      <c r="H27"/>
      <c r="I27" s="131"/>
      <c r="J27" s="131"/>
      <c r="K27" s="131"/>
      <c r="L27" s="131"/>
      <c r="M27" s="131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5">
      <c r="A28" s="174" t="s">
        <v>96</v>
      </c>
      <c r="B28" s="174"/>
      <c r="C28" s="174"/>
      <c r="D28"/>
      <c r="E28" s="174" t="s">
        <v>97</v>
      </c>
      <c r="F28" s="174"/>
      <c r="G28" s="174"/>
      <c r="H28" s="131"/>
      <c r="I28" s="131"/>
      <c r="J28" s="131"/>
      <c r="K28" s="131"/>
      <c r="L28" s="131"/>
      <c r="M28" s="131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3.9">
      <c r="A29" s="26" t="s">
        <v>4</v>
      </c>
      <c r="B29" s="131" t="s">
        <v>98</v>
      </c>
      <c r="C29" s="15" t="s">
        <v>22</v>
      </c>
      <c r="D29"/>
      <c r="E29" s="26" t="s">
        <v>4</v>
      </c>
      <c r="F29" s="131" t="s">
        <v>99</v>
      </c>
      <c r="G29" s="15" t="s">
        <v>22</v>
      </c>
      <c r="H29"/>
      <c r="I29" s="87" t="s">
        <v>4</v>
      </c>
      <c r="J29" s="88" t="s">
        <v>100</v>
      </c>
      <c r="K29" s="89" t="s">
        <v>22</v>
      </c>
      <c r="L29" s="87" t="s">
        <v>4</v>
      </c>
      <c r="M29" s="88" t="s">
        <v>100</v>
      </c>
      <c r="N29" s="89" t="s">
        <v>22</v>
      </c>
      <c r="O29" s="87" t="s">
        <v>4</v>
      </c>
      <c r="P29" s="88" t="s">
        <v>100</v>
      </c>
      <c r="Q29" s="89" t="s">
        <v>22</v>
      </c>
      <c r="R29" s="87" t="s">
        <v>4</v>
      </c>
      <c r="S29" s="88" t="s">
        <v>100</v>
      </c>
      <c r="T29" s="89" t="s">
        <v>22</v>
      </c>
      <c r="U29" s="87" t="s">
        <v>4</v>
      </c>
      <c r="V29" s="88" t="s">
        <v>100</v>
      </c>
      <c r="W29" s="89" t="s">
        <v>22</v>
      </c>
      <c r="X29" s="87" t="s">
        <v>4</v>
      </c>
      <c r="Y29" s="88" t="s">
        <v>100</v>
      </c>
      <c r="Z29" s="89" t="s">
        <v>22</v>
      </c>
      <c r="AA29" s="87" t="s">
        <v>4</v>
      </c>
      <c r="AB29" s="88" t="s">
        <v>100</v>
      </c>
      <c r="AC29" s="89" t="s">
        <v>22</v>
      </c>
      <c r="AD29" s="87" t="s">
        <v>4</v>
      </c>
      <c r="AE29" s="88" t="s">
        <v>100</v>
      </c>
      <c r="AF29" s="89" t="s">
        <v>22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90">
        <v>1</v>
      </c>
      <c r="B30" s="91">
        <f>ATAN(AVERAGE(B15:C15)/$B$10)*180/PI()</f>
        <v>0.85989971033851886</v>
      </c>
      <c r="C30" s="83">
        <f>SQRT(($B$9/$B$10/(1+(AVERAGE(B15:C15)/$B$10)^2))^2+(AVERAGE(B15:C15)*$C$10/$B$10^2/(1+(AVERAGE(B15:C15)/$B$10)^2))^2)*180/PI()</f>
        <v>2.1157994293301351E-2</v>
      </c>
      <c r="D30"/>
      <c r="E30" s="90">
        <v>1</v>
      </c>
      <c r="F30" s="92">
        <f>2*$B$4/$B$5*SQRT($B$2^2-SIN(PI()/2-B30*PI()/180)^2)*10^6</f>
        <v>13295.220454522552</v>
      </c>
      <c r="G30" s="93">
        <f>2*$B$4/$B$5*10^6*SIN(PI()/2-B30*PI()/180)*COS(PI()/2-B30*PI()/180)/SQRT($B$2^2-SIN(PI()/2-B30*PI()/180)^2)*C30</f>
        <v>3.7614880240486426</v>
      </c>
      <c r="H30"/>
      <c r="I30" s="94">
        <v>1</v>
      </c>
      <c r="J30" s="95">
        <f>ATAN(AVERAGE(E15:F15)/$B$10)*180/PI()</f>
        <v>0.90737110501990315</v>
      </c>
      <c r="K30" s="96">
        <f>$B$9/$B$10/(1+(AVERAGE(E15:F15)/$B$10)^2)*180/PI()+AVERAGE(E15:F15)*$C$10/$B$10^2/(1+(AVERAGE(E15:F15)/$B$10)^2)*180/PI()</f>
        <v>2.2768879570899628E-2</v>
      </c>
      <c r="L30" s="87" t="str">
        <f>"-1^-"</f>
        <v>-1^-</v>
      </c>
      <c r="M30" s="97">
        <f>ATAN(AVERAGE(H15:I15)/$B$10)*180/PI()</f>
        <v>0.42469850629473105</v>
      </c>
      <c r="N30" s="98">
        <f>$B$9/(1+AVERAGE(H15:I15)^2)*180/PI()</f>
        <v>0.98615269088410373</v>
      </c>
      <c r="O30" s="87" t="str">
        <f>"-1^-"</f>
        <v>-1^-</v>
      </c>
      <c r="P30" s="97">
        <f>ATAN(AVERAGE(K15:L15)/$B$10)*180/PI()</f>
        <v>0.64362717061100572</v>
      </c>
      <c r="Q30" s="98">
        <f>$B$9/(1+AVERAGE(K15:L15)^2)*180/PI()</f>
        <v>0.83515457347252131</v>
      </c>
      <c r="R30" s="87" t="str">
        <f>"-1^-"</f>
        <v>-1^-</v>
      </c>
      <c r="S30" s="97">
        <f>ATAN(AVERAGE(N15:O15)/$B$10)*180/PI()</f>
        <v>0.50910655705131436</v>
      </c>
      <c r="T30" s="98">
        <f>$B$9/(1+AVERAGE(N15:O15)^2)*180/PI()</f>
        <v>0.92951799219191689</v>
      </c>
      <c r="U30" s="87" t="s">
        <v>88</v>
      </c>
      <c r="V30" s="97">
        <f>ATAN(AVERAGE(Q15:R15)/$B$10)*180/PI()</f>
        <v>0.79132785061025723</v>
      </c>
      <c r="W30" s="98">
        <f>$B$9/(1+AVERAGE(Q15:R15)^2)*180/PI()</f>
        <v>0.73338597776745384</v>
      </c>
      <c r="X30" s="87" t="s">
        <v>88</v>
      </c>
      <c r="Y30" s="97">
        <f>ATAN(AVERAGE(T15:U15)/$B$10)*180/PI()</f>
        <v>0.57504882767917442</v>
      </c>
      <c r="Z30" s="98">
        <f>$B$9/(1+AVERAGE(T15:U15)^2)*180/PI()</f>
        <v>0.88349537615824403</v>
      </c>
      <c r="AA30" s="87" t="s">
        <v>88</v>
      </c>
      <c r="AB30" s="97">
        <f>ATAN(AVERAGE(W15:X15)/$B$10)*180/PI()</f>
        <v>0.67791566279093984</v>
      </c>
      <c r="AC30" s="98">
        <f>$B$9/(1+AVERAGE(W15:X15)^2)*180/PI()</f>
        <v>0.81109181833081956</v>
      </c>
      <c r="AD30" s="87" t="s">
        <v>88</v>
      </c>
      <c r="AE30" s="97">
        <f>ATAN(AVERAGE(Z15:AA15)/$B$10)*180/PI()</f>
        <v>0.59615004089235391</v>
      </c>
      <c r="AF30" s="98">
        <f>$B$9/(1+AVERAGE(Z15:AA15)^2)*180/PI()</f>
        <v>0.86862786125311953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90">
        <v>2</v>
      </c>
      <c r="B31" s="91">
        <f>ATAN(AVERAGE(B16:C16)/$B$10)*180/PI()</f>
        <v>1.155255547577748</v>
      </c>
      <c r="C31" s="83">
        <f>SQRT(($B$9/$B$10/(1+(AVERAGE(B16:C16)/$B$10)^2))^2+(AVERAGE(B16:C16)*$C$10/$B$10^2/(1+(AVERAGE(B16:C16)/$B$10)^2))^2)*180/PI()</f>
        <v>2.1201797971341609E-2</v>
      </c>
      <c r="D31"/>
      <c r="E31" s="90">
        <v>2</v>
      </c>
      <c r="F31" s="92">
        <f>2*$B$4/$B$5*SQRT($B$2^2-SIN(PI()/2-B31*PI()/180)^2)*10^6</f>
        <v>13296.2941844118</v>
      </c>
      <c r="G31" s="93">
        <f>2*$B$4/$B$5*10^6*SIN(PI()/2-B31*PI()/180)*COS(PI()/2-B31*PI()/180)/SQRT($B$2^2-SIN(PI()/2-B31*PI()/180)^2)*C31</f>
        <v>5.0629142253944037</v>
      </c>
      <c r="H31"/>
      <c r="I31" s="87">
        <v>2</v>
      </c>
      <c r="J31" s="97">
        <f>ATAN(AVERAGE(E16:F16)/$B$10)*180/PI()</f>
        <v>1.2475423928861258</v>
      </c>
      <c r="K31" s="98">
        <f>$B$9/(1+AVERAGE(E16:F16)^2)*180/PI()</f>
        <v>0.47780202810281069</v>
      </c>
      <c r="L31" s="87" t="str">
        <f>"-1^+"</f>
        <v>-1^+</v>
      </c>
      <c r="M31" s="97">
        <f>ATAN(AVERAGE(H16:I16)/$B$10)*180/PI()</f>
        <v>0.49855566404568835</v>
      </c>
      <c r="N31" s="98">
        <f>$B$9/(1+AVERAGE(H16:I16)^2)*180/PI()</f>
        <v>0.93677476837878126</v>
      </c>
      <c r="O31" s="87" t="str">
        <f>"-1^+"</f>
        <v>-1^+</v>
      </c>
      <c r="P31" s="97">
        <f>ATAN(AVERAGE(K16:L16)/$B$10)*180/PI()</f>
        <v>0.73330372912936359</v>
      </c>
      <c r="Q31" s="98">
        <f>$B$9/(1+AVERAGE(K16:L16)^2)*180/PI()</f>
        <v>0.77268797913834653</v>
      </c>
      <c r="R31" s="87" t="str">
        <f>"-1^+"</f>
        <v>-1^+</v>
      </c>
      <c r="S31" s="97">
        <f>ATAN(AVERAGE(N16:O16)/$B$10)*180/PI()</f>
        <v>0.62780155569635543</v>
      </c>
      <c r="T31" s="98">
        <f>$B$9/(1+AVERAGE(N16:O16)^2)*180/PI()</f>
        <v>0.84630312605871127</v>
      </c>
      <c r="U31" s="87" t="s">
        <v>89</v>
      </c>
      <c r="V31" s="97">
        <f>ATAN(AVERAGE(Q16:R16)/$B$10)*180/PI()</f>
        <v>0.96539000010196852</v>
      </c>
      <c r="W31" s="98">
        <f>$B$9/(1+AVERAGE(Q16:R16)^2)*180/PI()</f>
        <v>0.62372087809693766</v>
      </c>
      <c r="X31" s="87" t="s">
        <v>89</v>
      </c>
      <c r="Y31" s="97">
        <f>ATAN(AVERAGE(T16:U16)/$B$10)*180/PI()</f>
        <v>0.77022835162509229</v>
      </c>
      <c r="Z31" s="98">
        <f>$B$9/(1+AVERAGE(T16:U16)^2)*180/PI()</f>
        <v>0.74754751794745034</v>
      </c>
      <c r="AA31" s="87" t="s">
        <v>89</v>
      </c>
      <c r="AB31" s="97">
        <f>ATAN(AVERAGE(W16:X16)/$B$10)*180/PI()</f>
        <v>0.91792013694416685</v>
      </c>
      <c r="AC31" s="98">
        <f>$B$9/(1+AVERAGE(W16:X16)^2)*180/PI()</f>
        <v>0.652237230497835</v>
      </c>
      <c r="AD31" s="87" t="s">
        <v>89</v>
      </c>
      <c r="AE31" s="97">
        <f>ATAN(AVERAGE(Z16:AA16)/$B$10)*180/PI()</f>
        <v>0.8809982576118125</v>
      </c>
      <c r="AF31" s="98">
        <f>$B$9/(1+AVERAGE(Z16:AA16)^2)*180/PI()</f>
        <v>0.67517011018671447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90">
        <v>3</v>
      </c>
      <c r="B32" s="91">
        <f>ATAN(AVERAGE(B17:C17)/$B$10)*180/PI()</f>
        <v>1.4716396889688192</v>
      </c>
      <c r="C32" s="83">
        <f>SQRT(($B$9/$B$10/(1+(AVERAGE(B17:C17)/$B$10)^2))^2+(AVERAGE(B17:C17)*$C$10/$B$10^2/(1+(AVERAGE(B17:C17)/$B$10)^2))^2)*180/PI()</f>
        <v>2.1262777082908926E-2</v>
      </c>
      <c r="D32"/>
      <c r="E32" s="90">
        <v>3</v>
      </c>
      <c r="F32" s="92">
        <f>2*$B$4/$B$5*SQRT($B$2^2-SIN(PI()/2-B32*PI()/180)^2)*10^6</f>
        <v>13297.793156384534</v>
      </c>
      <c r="G32" s="93">
        <f>2*$B$4/$B$5*10^6*SIN(PI()/2-B32*PI()/180)*COS(PI()/2-B32*PI()/180)/SQRT($B$2^2-SIN(PI()/2-B32*PI()/180)^2)*C32</f>
        <v>6.4661983832388588</v>
      </c>
      <c r="H32"/>
      <c r="I32" s="87">
        <v>3</v>
      </c>
      <c r="J32" s="97">
        <f>ATAN(AVERAGE(E17:F17)/$B$10)*180/PI()</f>
        <v>1.4953651211910346</v>
      </c>
      <c r="K32" s="98">
        <f>$B$9/(1+AVERAGE(E17:F17)^2)*180/PI()</f>
        <v>0.3807906191872783</v>
      </c>
      <c r="L32" s="87" t="str">
        <f>"-2^-"</f>
        <v>-2^-</v>
      </c>
      <c r="M32" s="97">
        <f>ATAN(AVERAGE(H17:I17)/$B$10)*180/PI()</f>
        <v>0.79132785061025723</v>
      </c>
      <c r="N32" s="98">
        <f>$B$9/(1+AVERAGE(H17:I17)^2)*180/PI()</f>
        <v>0.73338597776745384</v>
      </c>
      <c r="O32" s="87" t="str">
        <f>"-2^-"</f>
        <v>-2^-</v>
      </c>
      <c r="P32" s="97">
        <f>ATAN(AVERAGE(K17:L17)/$B$10)*180/PI()</f>
        <v>1.0445034611773689</v>
      </c>
      <c r="Q32" s="98">
        <f>$B$9/(1+AVERAGE(K17:L17)^2)*180/PI()</f>
        <v>0.57871601952509799</v>
      </c>
      <c r="R32" s="87" t="str">
        <f>"-2^-"</f>
        <v>-2^-</v>
      </c>
      <c r="S32" s="97">
        <f>ATAN(AVERAGE(N17:O17)/$B$10)*180/PI()</f>
        <v>0.89682201157317443</v>
      </c>
      <c r="T32" s="98">
        <f>$B$9/(1+AVERAGE(N17:O17)^2)*180/PI()</f>
        <v>0.66526304224188482</v>
      </c>
      <c r="U32" s="87" t="s">
        <v>90</v>
      </c>
      <c r="V32" s="97">
        <f>ATAN(AVERAGE(Q17:R17)/$B$10)*180/PI()</f>
        <v>1.2027181327218388</v>
      </c>
      <c r="W32" s="98">
        <f>$B$9/(1+AVERAGE(Q17:R17)^2)*180/PI()</f>
        <v>0.49831083243244317</v>
      </c>
      <c r="X32" s="87" t="s">
        <v>90</v>
      </c>
      <c r="Y32" s="97">
        <f>ATAN(AVERAGE(T17:U17)/$B$10)*180/PI()</f>
        <v>0.97066434871675022</v>
      </c>
      <c r="Z32" s="98">
        <f>$B$9/(1+AVERAGE(T17:U17)^2)*180/PI()</f>
        <v>0.62062152852125574</v>
      </c>
      <c r="AA32" s="87" t="s">
        <v>90</v>
      </c>
      <c r="AB32" s="97">
        <f>ATAN(AVERAGE(W17:X17)/$B$10)*180/PI()</f>
        <v>1.0866956976048916</v>
      </c>
      <c r="AC32" s="98">
        <f>$B$9/(1+AVERAGE(W17:X17)^2)*180/PI()</f>
        <v>0.55602677968928449</v>
      </c>
      <c r="AD32" s="87" t="s">
        <v>90</v>
      </c>
      <c r="AE32" s="97">
        <f>ATAN(AVERAGE(Z17:AA17)/$B$10)*180/PI()</f>
        <v>1.0445034611773689</v>
      </c>
      <c r="AF32" s="98">
        <f>$B$9/(1+AVERAGE(Z17:AA17)^2)*180/PI()</f>
        <v>0.57871601952509799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90">
        <v>4</v>
      </c>
      <c r="B33" s="91">
        <f>ATAN(AVERAGE(B18:C18)/$B$10)*180/PI()</f>
        <v>1.671971113051117</v>
      </c>
      <c r="C33" s="83">
        <f>SQRT(($B$9/$B$10/(1+(AVERAGE(B18:C18)/$B$10)^2))^2+(AVERAGE(B18:C18)*$C$10/$B$10^2/(1+(AVERAGE(B18:C18)/$B$10)^2))^2)*180/PI()</f>
        <v>2.1308838982375764E-2</v>
      </c>
      <c r="D33"/>
      <c r="E33" s="90">
        <v>4</v>
      </c>
      <c r="F33" s="92">
        <f>2*$B$4/$B$5*SQRT($B$2^2-SIN(PI()/2-B33*PI()/180)^2)*10^6</f>
        <v>13298.928706877825</v>
      </c>
      <c r="G33" s="93">
        <f>2*$B$4/$B$5*10^6*SIN(PI()/2-B33*PI()/180)*COS(PI()/2-B33*PI()/180)/SQRT($B$2^2-SIN(PI()/2-B33*PI()/180)^2)*C33</f>
        <v>7.3607736989247226</v>
      </c>
      <c r="H33"/>
      <c r="I33" s="87">
        <v>4</v>
      </c>
      <c r="J33" s="97">
        <f>ATAN(AVERAGE(E18:F18)/$B$10)*180/PI()</f>
        <v>1.7246833132419872</v>
      </c>
      <c r="K33" s="98">
        <f>$B$9/(1+AVERAGE(E18:F18)^2)*180/PI()</f>
        <v>0.31196444276123747</v>
      </c>
      <c r="L33" s="87" t="str">
        <f>"-2^+"</f>
        <v>-2^+</v>
      </c>
      <c r="M33" s="97">
        <f>ATAN(AVERAGE(H18:I18)/$B$10)*180/PI()</f>
        <v>0.8256140761351537</v>
      </c>
      <c r="N33" s="98">
        <f>$B$9/(1+AVERAGE(H18:I18)^2)*180/PI()</f>
        <v>0.71073072517187497</v>
      </c>
      <c r="O33" s="87" t="str">
        <f>"-2^+"</f>
        <v>-2^+</v>
      </c>
      <c r="P33" s="97">
        <f>ATAN(AVERAGE(K18:L18)/$B$10)*180/PI()</f>
        <v>1.0919696452194383</v>
      </c>
      <c r="Q33" s="98">
        <f>$B$9/(1+AVERAGE(K18:L18)^2)*180/PI()</f>
        <v>0.55325500139369033</v>
      </c>
      <c r="R33" s="87" t="str">
        <f>"-2^+"</f>
        <v>-2^+</v>
      </c>
      <c r="S33" s="97">
        <f>ATAN(AVERAGE(N18:O18)/$B$10)*180/PI()</f>
        <v>0.97066434871675022</v>
      </c>
      <c r="T33" s="98">
        <f>$B$9/(1+AVERAGE(N18:O18)^2)*180/PI()</f>
        <v>0.62062152852125574</v>
      </c>
      <c r="U33" s="87" t="s">
        <v>91</v>
      </c>
      <c r="V33" s="97">
        <f>ATAN(AVERAGE(Q18:R18)/$B$10)*180/PI()</f>
        <v>1.313457632448962</v>
      </c>
      <c r="W33" s="98">
        <f>$B$9/(1+AVERAGE(Q18:R18)^2)*180/PI()</f>
        <v>0.44937425721773172</v>
      </c>
      <c r="X33" s="87" t="s">
        <v>91</v>
      </c>
      <c r="Y33" s="97">
        <f>ATAN(AVERAGE(T18:U18)/$B$10)*180/PI()</f>
        <v>1.110428315547942</v>
      </c>
      <c r="Z33" s="98">
        <f>$B$9/(1+AVERAGE(T18:U18)^2)*180/PI()</f>
        <v>0.54366608580173659</v>
      </c>
      <c r="AA33" s="87" t="s">
        <v>91</v>
      </c>
      <c r="AB33" s="97">
        <f>ATAN(AVERAGE(W18:X18)/$B$10)*180/PI()</f>
        <v>1.2422690287252913</v>
      </c>
      <c r="AC33" s="98">
        <f>$B$9/(1+AVERAGE(W18:X18)^2)*180/PI()</f>
        <v>0.48016450418332091</v>
      </c>
      <c r="AD33" s="87" t="s">
        <v>91</v>
      </c>
      <c r="AE33" s="97">
        <f>ATAN(AVERAGE(Z18:AA18)/$B$10)*180/PI()</f>
        <v>1.2185386307996953</v>
      </c>
      <c r="AF33" s="98">
        <f>$B$9/(1+AVERAGE(Z18:AA18)^2)*180/PI()</f>
        <v>0.49096114662938334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90">
        <v>5</v>
      </c>
      <c r="B34" s="91">
        <f>ATAN(AVERAGE(B19:C19)/$B$10)*180/PI()</f>
        <v>1.8722616539647563</v>
      </c>
      <c r="C34" s="83">
        <f>SQRT(($B$9/$B$10/(1+(AVERAGE(B19:C19)/$B$10)^2))^2+(AVERAGE(B19:C19)*$C$10/$B$10^2/(1+(AVERAGE(B19:C19)/$B$10)^2))^2)*180/PI()</f>
        <v>2.1360612241255419E-2</v>
      </c>
      <c r="D34"/>
      <c r="E34" s="90">
        <v>5</v>
      </c>
      <c r="F34" s="92">
        <f>2*$B$4/$B$5*SQRT($B$2^2-SIN(PI()/2-B34*PI()/180)^2)*10^6</f>
        <v>13300.208420373207</v>
      </c>
      <c r="G34" s="93">
        <f>2*$B$4/$B$5*10^6*SIN(PI()/2-B34*PI()/180)*COS(PI()/2-B34*PI()/180)/SQRT($B$2^2-SIN(PI()/2-B34*PI()/180)^2)*C34</f>
        <v>8.2605836695449053</v>
      </c>
      <c r="H34"/>
      <c r="I34" s="87">
        <v>-1</v>
      </c>
      <c r="J34" s="97">
        <f>ATAN(AVERAGE(E19:F19)/$B$10)*180/PI()</f>
        <v>0.70692862403238999</v>
      </c>
      <c r="K34" s="98">
        <f>$B$9/(1+AVERAGE(E19:F19)^2)*180/PI()</f>
        <v>0.79088659690913565</v>
      </c>
      <c r="L34" s="87">
        <v>-3</v>
      </c>
      <c r="M34" s="97">
        <f>ATAN(AVERAGE(H19:I19)/$B$10)*180/PI()</f>
        <v>1.0655997238698862</v>
      </c>
      <c r="N34" s="98">
        <f>$B$9/(1+AVERAGE(H19:I19)^2)*180/PI()</f>
        <v>0.56725686365112937</v>
      </c>
      <c r="O34" s="87">
        <v>-3</v>
      </c>
      <c r="P34" s="97">
        <f>ATAN(AVERAGE(K19:L19)/$B$10)*180/PI()</f>
        <v>1.3345497830701634</v>
      </c>
      <c r="Q34" s="98">
        <f>$B$9/(1+AVERAGE(K19:L19)^2)*180/PI()</f>
        <v>0.44069862810397037</v>
      </c>
      <c r="R34" s="87">
        <v>-3</v>
      </c>
      <c r="S34" s="97">
        <f>ATAN(AVERAGE(N19:O19)/$B$10)*180/PI()</f>
        <v>1.1868974512193262</v>
      </c>
      <c r="T34" s="98">
        <f>$B$9/(1+AVERAGE(N19:O19)^2)*180/PI()</f>
        <v>0.5057834329430716</v>
      </c>
      <c r="U34" s="87" t="s">
        <v>92</v>
      </c>
      <c r="V34" s="97">
        <f>ATAN(AVERAGE(Q19:R19)/$B$10)*180/PI()</f>
        <v>1.4927289872361014</v>
      </c>
      <c r="W34" s="98">
        <f>$B$9/(1+AVERAGE(Q19:R19)^2)*180/PI()</f>
        <v>0.38168877757717906</v>
      </c>
      <c r="X34" s="87" t="s">
        <v>92</v>
      </c>
      <c r="Y34" s="97">
        <f>ATAN(AVERAGE(T19:U19)/$B$10)*180/PI()</f>
        <v>1.239632338745664</v>
      </c>
      <c r="Z34" s="98">
        <f>$B$9/(1+AVERAGE(T19:U19)^2)*180/PI()</f>
        <v>0.48135073363576653</v>
      </c>
      <c r="AA34" s="87" t="s">
        <v>92</v>
      </c>
      <c r="AB34" s="97">
        <f>ATAN(AVERAGE(W19:X19)/$B$10)*180/PI()</f>
        <v>1.3846421804068396</v>
      </c>
      <c r="AC34" s="98">
        <f>$B$9/(1+AVERAGE(W19:X19)^2)*180/PI()</f>
        <v>0.42088147935004522</v>
      </c>
      <c r="AD34" s="87" t="s">
        <v>92</v>
      </c>
      <c r="AE34" s="97">
        <f>ATAN(AVERAGE(Z19:AA19)/$B$10)*180/PI()</f>
        <v>1.3371862765779168</v>
      </c>
      <c r="AF34" s="98">
        <f>$B$9/(1+AVERAGE(Z19:AA19)^2)*180/PI()</f>
        <v>0.43962818383898156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3.9">
      <c r="A35" s="90">
        <v>-1</v>
      </c>
      <c r="B35" s="91">
        <f>ATAN(AVERAGE(B20:C20)/$B$10)*180/PI()</f>
        <v>0.82033931008230787</v>
      </c>
      <c r="C35" s="83">
        <f>SQRT(($B$9/$B$10/(1+(AVERAGE(B20:C20)/$B$10)^2))^2+(AVERAGE(B20:C20)*$C$10/$B$10^2/(1+(AVERAGE(B20:C20)/$B$10)^2))^2)*180/PI()</f>
        <v>2.1153095282307952E-2</v>
      </c>
      <c r="D35"/>
      <c r="E35" s="90">
        <v>-1</v>
      </c>
      <c r="F35" s="92">
        <f>2*$B$4/$B$5*SQRT($B$2^2-SIN(PI()/2-B35*PI()/180)^2)*10^6</f>
        <v>13295.100526301858</v>
      </c>
      <c r="G35" s="93">
        <f>2*$B$4/$B$5*10^6*SIN(PI()/2-B35*PI()/180)*COS(PI()/2-B35*PI()/180)/SQRT($B$2^2-SIN(PI()/2-B35*PI()/180)^2)*C35</f>
        <v>3.5876875558016939</v>
      </c>
      <c r="H35"/>
      <c r="I35" s="87">
        <v>-2</v>
      </c>
      <c r="J35" s="97">
        <f>ATAN(AVERAGE(E20:F20)/$B$10)*180/PI()</f>
        <v>1.0998805319141769</v>
      </c>
      <c r="K35" s="98">
        <f>$B$9/(1+AVERAGE(E20:F20)^2)*180/PI()</f>
        <v>0.54912409346178959</v>
      </c>
      <c r="L35" s="87">
        <v>-4</v>
      </c>
      <c r="M35" s="97">
        <f>ATAN(AVERAGE(H20:I20)/$B$10)*180/PI()</f>
        <v>1.2712722687279687</v>
      </c>
      <c r="N35" s="98">
        <f>$B$9/(1+AVERAGE(H20:I20)^2)*180/PI()</f>
        <v>0.46733438291275436</v>
      </c>
      <c r="O35" s="87">
        <v>-4</v>
      </c>
      <c r="P35" s="97">
        <f>ATAN(AVERAGE(K20:L20)/$B$10)*180/PI()</f>
        <v>1.5559944318866341</v>
      </c>
      <c r="Q35" s="98">
        <f>$B$9/(1+AVERAGE(K20:L20)^2)*180/PI()</f>
        <v>0.36084726321956984</v>
      </c>
      <c r="R35" s="87">
        <v>-4</v>
      </c>
      <c r="S35" s="97">
        <f>ATAN(AVERAGE(N20:O20)/$B$10)*180/PI()</f>
        <v>1.4030967445569551</v>
      </c>
      <c r="T35" s="98">
        <f>$B$9/(1+AVERAGE(N20:O20)^2)*180/PI()</f>
        <v>0.41385228439511945</v>
      </c>
      <c r="U35" s="87" t="s">
        <v>93</v>
      </c>
      <c r="V35" s="97">
        <f>ATAN(AVERAGE(Q20:R20)/$B$10)*180/PI()</f>
        <v>1.5744461452403788</v>
      </c>
      <c r="W35" s="98">
        <f>$B$9/(1+AVERAGE(Q20:R20)^2)*180/PI()</f>
        <v>0.35504124529561543</v>
      </c>
      <c r="X35" s="87" t="s">
        <v>93</v>
      </c>
      <c r="Y35" s="97">
        <f>ATAN(AVERAGE(T20:U20)/$B$10)*180/PI()</f>
        <v>1.3345497830701634</v>
      </c>
      <c r="Z35" s="98">
        <f>$B$9/(1+AVERAGE(T20:U20)^2)*180/PI()</f>
        <v>0.44069862810397037</v>
      </c>
      <c r="AA35" s="87" t="s">
        <v>93</v>
      </c>
      <c r="AB35" s="97">
        <f>ATAN(AVERAGE(W20:X20)/$B$10)*180/PI()</f>
        <v>1.4927289872361014</v>
      </c>
      <c r="AC35" s="98">
        <f>$B$9/(1+AVERAGE(W20:X20)^2)*180/PI()</f>
        <v>0.38168877757717906</v>
      </c>
      <c r="AD35" s="87" t="s">
        <v>93</v>
      </c>
      <c r="AE35" s="97">
        <f>ATAN(AVERAGE(Z20:AA20)/$B$10)*180/PI()</f>
        <v>1.4558224532083703</v>
      </c>
      <c r="AF35" s="98">
        <f>$B$9/(1+AVERAGE(Z20:AA20)^2)*180/PI()</f>
        <v>0.39454468746097188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3.9">
      <c r="A36" s="90">
        <v>-2</v>
      </c>
      <c r="B36" s="91">
        <f>ATAN(AVERAGE(B21:C21)/$B$10)*180/PI()</f>
        <v>1.1763502295048414</v>
      </c>
      <c r="C36" s="83">
        <f>SQRT(($B$9/$B$10/(1+(AVERAGE(B21:C21)/$B$10)^2))^2+(AVERAGE(B21:C21)*$C$10/$B$10^2/(1+(AVERAGE(B21:C21)/$B$10)^2))^2)*180/PI()</f>
        <v>2.12054127466367E-2</v>
      </c>
      <c r="D36"/>
      <c r="E36" s="90">
        <v>-2</v>
      </c>
      <c r="F36" s="92">
        <f>2*$B$4/$B$5*SQRT($B$2^2-SIN(PI()/2-B36*PI()/180)^2)*10^6</f>
        <v>13296.382904440383</v>
      </c>
      <c r="G36" s="93">
        <f>2*$B$4/$B$5*10^6*SIN(PI()/2-B36*PI()/180)*COS(PI()/2-B36*PI()/180)/SQRT($B$2^2-SIN(PI()/2-B36*PI()/180)^2)*C36</f>
        <v>5.1561548380097504</v>
      </c>
      <c r="H36"/>
      <c r="I36" s="87">
        <v>-3</v>
      </c>
      <c r="J36" s="97">
        <f>ATAN(AVERAGE(E21:F21)/$B$10)*180/PI()</f>
        <v>1.3240037526240793</v>
      </c>
      <c r="K36" s="98">
        <f>$B$9/(1+AVERAGE(E21:F21)^2)*180/PI()</f>
        <v>0.44501144270896265</v>
      </c>
      <c r="L36" s="87" t="s">
        <v>88</v>
      </c>
      <c r="M36" s="97">
        <f>ATAN(AVERAGE(H21:I21)/$B$10)*180/PI()</f>
        <v>0.8124271349564175</v>
      </c>
      <c r="N36" s="98">
        <f>$B$9/(1+AVERAGE(H21:I21)^2)*180/PI()</f>
        <v>0.71938953497498048</v>
      </c>
      <c r="O36" s="87"/>
      <c r="P36" s="99"/>
      <c r="Q36" s="99"/>
      <c r="R36" s="88"/>
      <c r="S36" s="100"/>
      <c r="T36" s="101"/>
      <c r="U36" s="87" t="s">
        <v>94</v>
      </c>
      <c r="V36" s="97">
        <f>ATAN(AVERAGE(Q21:R21)/$B$10)*180/PI()</f>
        <v>1.716776667206225</v>
      </c>
      <c r="W36" s="98">
        <f>$B$9/(1+AVERAGE(Q21:R21)^2)*180/PI()</f>
        <v>0.31405649260940532</v>
      </c>
      <c r="X36" s="87" t="s">
        <v>94</v>
      </c>
      <c r="Y36" s="97">
        <f>ATAN(AVERAGE(T21:U21)/$B$10)*180/PI()</f>
        <v>1.4690034985240095</v>
      </c>
      <c r="Z36" s="98">
        <f>$B$9/(1+AVERAGE(T21:U21)^2)*180/PI()</f>
        <v>0.38989236434710844</v>
      </c>
      <c r="AA36" s="87" t="s">
        <v>94</v>
      </c>
      <c r="AB36" s="97">
        <f>ATAN(AVERAGE(W21:X21)/$B$10)*180/PI()</f>
        <v>1.6245277096008992</v>
      </c>
      <c r="AC36" s="98">
        <f>$B$9/(1+AVERAGE(W21:X21)^2)*180/PI()</f>
        <v>0.33987293577578787</v>
      </c>
      <c r="AD36" s="87" t="s">
        <v>94</v>
      </c>
      <c r="AE36" s="97">
        <f>ATAN(AVERAGE(Z21:AA21)/$B$10)*180/PI()</f>
        <v>1.5665383078645267</v>
      </c>
      <c r="AF36" s="98">
        <f>$B$9/(1+AVERAGE(Z21:AA21)^2)*180/PI()</f>
        <v>0.35751486721264392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3.9">
      <c r="A37" s="90">
        <v>-3</v>
      </c>
      <c r="B37" s="91">
        <f>ATAN(AVERAGE(B22:C22)/$B$10)*180/PI()</f>
        <v>1.4268236129318299</v>
      </c>
      <c r="C37" s="83">
        <f>SQRT(($B$9/$B$10/(1+(AVERAGE(B22:C22)/$B$10)^2))^2+(AVERAGE(B22:C22)*$C$10/$B$10^2/(1+(AVERAGE(B22:C22)/$B$10)^2))^2)*180/PI()</f>
        <v>2.1253260709955386E-2</v>
      </c>
      <c r="D37"/>
      <c r="E37" s="90">
        <v>-3</v>
      </c>
      <c r="F37" s="92">
        <f>2*$B$4/$B$5*SQRT($B$2^2-SIN(PI()/2-B37*PI()/180)^2)*10^6</f>
        <v>13297.558902874285</v>
      </c>
      <c r="G37" s="93">
        <f>2*$B$4/$B$5*10^6*SIN(PI()/2-B37*PI()/180)*COS(PI()/2-B37*PI()/180)/SQRT($B$2^2-SIN(PI()/2-B37*PI()/180)^2)*C37</f>
        <v>6.2667520719148664</v>
      </c>
      <c r="H37"/>
      <c r="I37" s="87">
        <v>-4</v>
      </c>
      <c r="J37" s="97">
        <f>ATAN(AVERAGE(E22:F22)/$B$10)*180/PI()</f>
        <v>1.529634282307907</v>
      </c>
      <c r="K37" s="98">
        <f>$B$9/(1+AVERAGE(E22:F22)^2)*180/PI()</f>
        <v>0.36935232562825027</v>
      </c>
      <c r="L37" s="87" t="s">
        <v>89</v>
      </c>
      <c r="M37" s="97">
        <f>ATAN(AVERAGE(H22:I22)/$B$10)*180/PI()</f>
        <v>0.89154744200221991</v>
      </c>
      <c r="N37" s="98">
        <f>$B$9/(1+AVERAGE(H22:I22)^2)*180/PI()</f>
        <v>0.66855243666903719</v>
      </c>
      <c r="O37" s="87"/>
      <c r="P37" s="99"/>
      <c r="Q37" s="99"/>
      <c r="R37" s="88"/>
      <c r="S37" s="100"/>
      <c r="T37" s="101"/>
      <c r="U37" s="87" t="s">
        <v>95</v>
      </c>
      <c r="V37" s="97">
        <f>ATAN(AVERAGE(Q22:R22)/$B$10)*180/PI()</f>
        <v>1.7668509750692263</v>
      </c>
      <c r="W37" s="98">
        <f>$B$9/(1+AVERAGE(Q22:R22)^2)*180/PI()</f>
        <v>0.3011110107437403</v>
      </c>
      <c r="X37" s="87" t="s">
        <v>95</v>
      </c>
      <c r="Y37" s="97">
        <f>ATAN(AVERAGE(T22:U22)/$B$10)*180/PI()</f>
        <v>1.5507224543223395</v>
      </c>
      <c r="Z37" s="98">
        <f>$B$9/(1+AVERAGE(T22:U22)^2)*180/PI()</f>
        <v>0.36252826418477224</v>
      </c>
      <c r="AA37" s="87" t="s">
        <v>95</v>
      </c>
      <c r="AB37" s="97">
        <f>ATAN(AVERAGE(W22:X22)/$B$10)*180/PI()</f>
        <v>1.7141411039781691</v>
      </c>
      <c r="AC37" s="98">
        <f>$B$9/(1+AVERAGE(W22:X22)^2)*180/PI()</f>
        <v>0.31475793037229777</v>
      </c>
      <c r="AD37" s="87" t="s">
        <v>95</v>
      </c>
      <c r="AE37" s="97">
        <f>ATAN(AVERAGE(Z22:AA22)/$B$10)*180/PI()</f>
        <v>1.671971113051117</v>
      </c>
      <c r="AF37" s="98">
        <f>$B$9/(1+AVERAGE(Z22:AA22)^2)*180/PI()</f>
        <v>0.32626485782136583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3.9">
      <c r="A38" s="90">
        <v>-4</v>
      </c>
      <c r="B38" s="91">
        <f>ATAN(AVERAGE(B23:C23)/$B$10)*180/PI()</f>
        <v>1.6535211695388687</v>
      </c>
      <c r="C38" s="83">
        <f>SQRT(($B$9/$B$10/(1+(AVERAGE(B23:C23)/$B$10)^2))^2+(AVERAGE(B23:C23)*$C$10/$B$10^2/(1+(AVERAGE(B23:C23)/$B$10)^2))^2)*180/PI()</f>
        <v>2.130435682212993E-2</v>
      </c>
      <c r="D38"/>
      <c r="E38" s="90">
        <v>-4</v>
      </c>
      <c r="F38" s="92">
        <f>2*$B$4/$B$5*SQRT($B$2^2-SIN(PI()/2-B38*PI()/180)^2)*10^6</f>
        <v>13298.818085827432</v>
      </c>
      <c r="G38" s="93">
        <f>2*$B$4/$B$5*10^6*SIN(PI()/2-B38*PI()/180)*COS(PI()/2-B38*PI()/180)/SQRT($B$2^2-SIN(PI()/2-B38*PI()/180)^2)*C38</f>
        <v>7.2781687397148538</v>
      </c>
      <c r="H38"/>
      <c r="I38"/>
      <c r="J38"/>
      <c r="K38"/>
      <c r="L38" s="87" t="s">
        <v>90</v>
      </c>
      <c r="M38" s="97">
        <f>ATAN(AVERAGE(H23:I23)/$B$10)*180/PI()</f>
        <v>1.1763502295048414</v>
      </c>
      <c r="N38" s="98">
        <f>$B$9/(1+AVERAGE(H23:I23)^2)*180/PI()</f>
        <v>0.51083399581479638</v>
      </c>
      <c r="O38" s="26"/>
      <c r="P38" s="131"/>
      <c r="Q38" s="131"/>
      <c r="R38" s="131"/>
      <c r="S38" s="86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3.9">
      <c r="A39" s="90">
        <v>-5</v>
      </c>
      <c r="B39" s="91">
        <f>ATAN(AVERAGE(B24:C24)/$B$10)*180/PI()</f>
        <v>1.8300988638394646</v>
      </c>
      <c r="C39" s="83">
        <f>SQRT(($B$9/$B$10/(1+(AVERAGE(B24:C24)/$B$10)^2))^2+(AVERAGE(B24:C24)*$C$10/$B$10^2/(1+(AVERAGE(B24:C24)/$B$10)^2))^2)*180/PI()</f>
        <v>2.1349240712049477E-2</v>
      </c>
      <c r="D39"/>
      <c r="E39" s="90">
        <v>-5</v>
      </c>
      <c r="F39" s="92">
        <f>2*$B$4/$B$5*SQRT($B$2^2-SIN(PI()/2-B39*PI()/180)^2)*10^6</f>
        <v>13299.927037671128</v>
      </c>
      <c r="G39" s="93">
        <f>2*$B$4/$B$5*10^6*SIN(PI()/2-B39*PI()/180)*COS(PI()/2-B39*PI()/180)/SQRT($B$2^2-SIN(PI()/2-B39*PI()/180)^2)*C39</f>
        <v>8.0706858042222027</v>
      </c>
      <c r="H39"/>
      <c r="I39"/>
      <c r="J39"/>
      <c r="K39"/>
      <c r="L39" s="87" t="s">
        <v>91</v>
      </c>
      <c r="M39" s="97">
        <f>ATAN(AVERAGE(H24:I24)/$B$10)*180/PI()</f>
        <v>1.2449057134424957</v>
      </c>
      <c r="N39" s="98">
        <f>$B$9/(1+AVERAGE(H24:I24)^2)*180/PI()</f>
        <v>0.47898160435614712</v>
      </c>
      <c r="O39" s="26"/>
      <c r="P39" s="74"/>
      <c r="Q39" s="74"/>
      <c r="R39" s="131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26"/>
      <c r="B40" s="102"/>
      <c r="C40"/>
      <c r="D40"/>
      <c r="E40"/>
      <c r="F40"/>
      <c r="G40"/>
      <c r="H40"/>
      <c r="I40"/>
      <c r="J40"/>
      <c r="K40"/>
      <c r="L40" s="87">
        <v>3</v>
      </c>
      <c r="M40" s="97">
        <f>ATAN(AVERAGE(H25:I25)/$B$10)*180/PI()</f>
        <v>1.4821843883156862</v>
      </c>
      <c r="N40" s="98">
        <f>$B$9/(1+AVERAGE(H25:I25)^2)*180/PI()</f>
        <v>0.38530798842028779</v>
      </c>
      <c r="O40" s="26"/>
      <c r="P40" s="131"/>
      <c r="Q40" s="131"/>
      <c r="R40" s="131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/>
      <c r="B41"/>
      <c r="C41"/>
      <c r="D41"/>
      <c r="E41"/>
      <c r="F41"/>
      <c r="G41"/>
      <c r="H41"/>
      <c r="I41"/>
      <c r="J41"/>
      <c r="K41"/>
      <c r="L41" s="87">
        <v>4</v>
      </c>
      <c r="M41" s="97">
        <f>ATAN(AVERAGE(H26:I26)/$B$10)*180/PI()</f>
        <v>1.6983275726190583</v>
      </c>
      <c r="N41" s="98">
        <f>$B$9/(1+AVERAGE(H26:I26)^2)*180/PI()</f>
        <v>0.31900993576505293</v>
      </c>
      <c r="O41" s="26"/>
      <c r="P41" s="131"/>
      <c r="Q41" s="131"/>
      <c r="R41" s="13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>
      <c r="A42"/>
      <c r="B42"/>
      <c r="C42"/>
      <c r="D42"/>
      <c r="E42"/>
      <c r="F42"/>
      <c r="G42" s="131"/>
      <c r="H42" s="27"/>
      <c r="I42" s="27"/>
      <c r="J42" s="131"/>
      <c r="K42" s="131"/>
      <c r="L42" s="131"/>
      <c r="M42" s="131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>
      <c r="A43" s="174" t="s">
        <v>101</v>
      </c>
      <c r="B43" s="174"/>
      <c r="C43" s="174"/>
      <c r="D43"/>
      <c r="E43"/>
      <c r="F43"/>
      <c r="G43"/>
      <c r="H43"/>
      <c r="I43"/>
      <c r="J43"/>
      <c r="K43" s="131"/>
      <c r="L43" s="131"/>
      <c r="M43" s="131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6" t="s">
        <v>4</v>
      </c>
      <c r="B44" s="131" t="s">
        <v>102</v>
      </c>
      <c r="C44" s="15" t="s">
        <v>22</v>
      </c>
      <c r="D44" s="26" t="s">
        <v>4</v>
      </c>
      <c r="E44" s="131" t="s">
        <v>102</v>
      </c>
      <c r="F44" s="15" t="s">
        <v>22</v>
      </c>
      <c r="G44" s="26" t="s">
        <v>4</v>
      </c>
      <c r="H44" s="131" t="s">
        <v>102</v>
      </c>
      <c r="I44" s="15" t="s">
        <v>22</v>
      </c>
      <c r="J44" s="26" t="s">
        <v>4</v>
      </c>
      <c r="K44" s="131" t="s">
        <v>102</v>
      </c>
      <c r="L44" s="15" t="s">
        <v>22</v>
      </c>
      <c r="M44" s="26" t="s">
        <v>4</v>
      </c>
      <c r="N44" s="131" t="s">
        <v>102</v>
      </c>
      <c r="O44" s="15" t="s">
        <v>22</v>
      </c>
      <c r="P44" s="26" t="s">
        <v>4</v>
      </c>
      <c r="Q44" s="131" t="s">
        <v>102</v>
      </c>
      <c r="R44" s="15" t="s">
        <v>22</v>
      </c>
      <c r="S44" s="26" t="s">
        <v>4</v>
      </c>
      <c r="T44" s="131" t="s">
        <v>102</v>
      </c>
      <c r="U44" s="15" t="s">
        <v>22</v>
      </c>
      <c r="V44" s="26" t="s">
        <v>4</v>
      </c>
      <c r="W44" s="131" t="s">
        <v>102</v>
      </c>
      <c r="X44" s="15" t="s">
        <v>22</v>
      </c>
      <c r="Y44" s="26" t="s">
        <v>4</v>
      </c>
      <c r="Z44" s="131" t="s">
        <v>102</v>
      </c>
      <c r="AA44" s="15" t="s">
        <v>22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90">
        <v>1</v>
      </c>
      <c r="B45" s="91">
        <f>AVERAGE(B15:C15)</f>
        <v>0.81499999999999995</v>
      </c>
      <c r="C45" s="83">
        <f>SQRT(2*($B$9/2)^2)</f>
        <v>1.4142135623730951E-2</v>
      </c>
      <c r="D45" s="103">
        <v>1</v>
      </c>
      <c r="E45" s="91">
        <f>AVERAGE(E15:F15)</f>
        <v>0.8600000000000001</v>
      </c>
      <c r="F45" s="83">
        <f>SQRT(2*($B$9/2)^2)</f>
        <v>1.4142135623730951E-2</v>
      </c>
      <c r="G45" s="26" t="str">
        <f>"-1^-"</f>
        <v>-1^-</v>
      </c>
      <c r="H45" s="91">
        <f>AVERAGE(H15:I15)</f>
        <v>0.40249999999999997</v>
      </c>
      <c r="I45" s="83">
        <f>SQRT(2*($B$9/2)^2)</f>
        <v>1.4142135623730951E-2</v>
      </c>
      <c r="J45" s="26" t="str">
        <f>"-1^-"</f>
        <v>-1^-</v>
      </c>
      <c r="K45" s="91">
        <f>AVERAGE(K15:L15)</f>
        <v>0.61</v>
      </c>
      <c r="L45" s="83">
        <f>SQRT(2*($B$9/2)^2)</f>
        <v>1.4142135623730951E-2</v>
      </c>
      <c r="M45" s="26" t="str">
        <f>"-1^-"</f>
        <v>-1^-</v>
      </c>
      <c r="N45" s="91">
        <f>AVERAGE(N15:O15)</f>
        <v>0.48250000000000004</v>
      </c>
      <c r="O45" s="83">
        <f>SQRT(2*($B$9/2)^2)</f>
        <v>1.4142135623730951E-2</v>
      </c>
      <c r="P45" s="26" t="s">
        <v>88</v>
      </c>
      <c r="Q45" s="91">
        <f>AVERAGE(Q15:R15)</f>
        <v>0.75</v>
      </c>
      <c r="R45" s="83">
        <f>SQRT(2*($B$9/2)^2)</f>
        <v>1.4142135623730951E-2</v>
      </c>
      <c r="S45" s="26" t="s">
        <v>88</v>
      </c>
      <c r="T45" s="91">
        <f>AVERAGE(T15:U15)</f>
        <v>0.54500000000000004</v>
      </c>
      <c r="U45" s="83">
        <f>SQRT(2*($B$9/2)^2)</f>
        <v>1.4142135623730951E-2</v>
      </c>
      <c r="V45" s="26" t="s">
        <v>88</v>
      </c>
      <c r="W45" s="91">
        <f>AVERAGE(W15:X15)</f>
        <v>0.64250000000000007</v>
      </c>
      <c r="X45" s="83">
        <f>SQRT(2*($B$9/2)^2)</f>
        <v>1.4142135623730951E-2</v>
      </c>
      <c r="Y45" s="26" t="s">
        <v>88</v>
      </c>
      <c r="Z45" s="91">
        <f>AVERAGE(Z15:AA15)</f>
        <v>0.56499999999999995</v>
      </c>
      <c r="AA45" s="83">
        <f>SQRT(2*($B$9/2)^2)</f>
        <v>1.4142135623730951E-2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90">
        <v>2</v>
      </c>
      <c r="B46" s="91">
        <f>AVERAGE(B16:C16)</f>
        <v>1.095</v>
      </c>
      <c r="C46" s="83">
        <f>SQRT(2*($B$9/2)^2)</f>
        <v>1.4142135623730951E-2</v>
      </c>
      <c r="D46" s="26">
        <v>2</v>
      </c>
      <c r="E46" s="91">
        <f>AVERAGE(E16:F16)</f>
        <v>1.1825000000000001</v>
      </c>
      <c r="F46" s="83">
        <f>SQRT(2*($B$9/2)^2)</f>
        <v>1.4142135623730951E-2</v>
      </c>
      <c r="G46" s="26" t="str">
        <f>"-1^+"</f>
        <v>-1^+</v>
      </c>
      <c r="H46" s="91">
        <f>AVERAGE(H16:I16)</f>
        <v>0.47250000000000003</v>
      </c>
      <c r="I46" s="83">
        <f>SQRT(2*($B$9/2)^2)</f>
        <v>1.4142135623730951E-2</v>
      </c>
      <c r="J46" s="26" t="str">
        <f>"-1^+"</f>
        <v>-1^+</v>
      </c>
      <c r="K46" s="91">
        <f>AVERAGE(K16:L16)</f>
        <v>0.69500000000000006</v>
      </c>
      <c r="L46" s="83">
        <f>SQRT(2*($B$9/2)^2)</f>
        <v>1.4142135623730951E-2</v>
      </c>
      <c r="M46" s="26" t="str">
        <f>"-1^+"</f>
        <v>-1^+</v>
      </c>
      <c r="N46" s="91">
        <f>AVERAGE(N16:O16)</f>
        <v>0.59499999999999997</v>
      </c>
      <c r="O46" s="83">
        <f>SQRT(2*($B$9/2)^2)</f>
        <v>1.4142135623730951E-2</v>
      </c>
      <c r="P46" s="26" t="s">
        <v>89</v>
      </c>
      <c r="Q46" s="91">
        <f>AVERAGE(Q16:R16)</f>
        <v>0.91500000000000004</v>
      </c>
      <c r="R46" s="83">
        <f>SQRT(2*($B$9/2)^2)</f>
        <v>1.4142135623730951E-2</v>
      </c>
      <c r="S46" s="26" t="s">
        <v>89</v>
      </c>
      <c r="T46" s="91">
        <f>AVERAGE(T16:U16)</f>
        <v>0.73</v>
      </c>
      <c r="U46" s="83">
        <f>SQRT(2*($B$9/2)^2)</f>
        <v>1.4142135623730951E-2</v>
      </c>
      <c r="V46" s="26" t="s">
        <v>89</v>
      </c>
      <c r="W46" s="91">
        <f>AVERAGE(W16:X16)</f>
        <v>0.87</v>
      </c>
      <c r="X46" s="83">
        <f>SQRT(2*($B$9/2)^2)</f>
        <v>1.4142135623730951E-2</v>
      </c>
      <c r="Y46" s="26" t="s">
        <v>89</v>
      </c>
      <c r="Z46" s="91">
        <f>AVERAGE(Z16:AA16)</f>
        <v>0.83499999999999996</v>
      </c>
      <c r="AA46" s="83">
        <f>SQRT(2*($B$9/2)^2)</f>
        <v>1.4142135623730951E-2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90">
        <v>3</v>
      </c>
      <c r="B47" s="91">
        <f>AVERAGE(B17:C17)</f>
        <v>1.395</v>
      </c>
      <c r="C47" s="83">
        <f>SQRT(2*($B$9/2)^2)</f>
        <v>1.4142135623730951E-2</v>
      </c>
      <c r="D47" s="26">
        <v>3</v>
      </c>
      <c r="E47" s="91">
        <f>AVERAGE(E17:F17)</f>
        <v>1.4175</v>
      </c>
      <c r="F47" s="83">
        <f>SQRT(2*($B$9/2)^2)</f>
        <v>1.4142135623730951E-2</v>
      </c>
      <c r="G47" s="26" t="str">
        <f>"-2^-"</f>
        <v>-2^-</v>
      </c>
      <c r="H47" s="91">
        <f>AVERAGE(H17:I17)</f>
        <v>0.75</v>
      </c>
      <c r="I47" s="83">
        <f>SQRT(2*($B$9/2)^2)</f>
        <v>1.4142135623730951E-2</v>
      </c>
      <c r="J47" s="26" t="str">
        <f>"-2^-"</f>
        <v>-2^-</v>
      </c>
      <c r="K47" s="91">
        <f>AVERAGE(K17:L17)</f>
        <v>0.99</v>
      </c>
      <c r="L47" s="83">
        <f>SQRT(2*($B$9/2)^2)</f>
        <v>1.4142135623730951E-2</v>
      </c>
      <c r="M47" s="26" t="str">
        <f>"-2^-"</f>
        <v>-2^-</v>
      </c>
      <c r="N47" s="91">
        <f>AVERAGE(N17:O17)</f>
        <v>0.85</v>
      </c>
      <c r="O47" s="83">
        <f>SQRT(2*($B$9/2)^2)</f>
        <v>1.4142135623730951E-2</v>
      </c>
      <c r="P47" s="26" t="s">
        <v>90</v>
      </c>
      <c r="Q47" s="91">
        <f>AVERAGE(Q17:R17)</f>
        <v>1.1400000000000001</v>
      </c>
      <c r="R47" s="83">
        <f>SQRT(2*($B$9/2)^2)</f>
        <v>1.4142135623730951E-2</v>
      </c>
      <c r="S47" s="26" t="s">
        <v>90</v>
      </c>
      <c r="T47" s="91">
        <f>AVERAGE(T17:U17)</f>
        <v>0.91999999999999993</v>
      </c>
      <c r="U47" s="83">
        <f>SQRT(2*($B$9/2)^2)</f>
        <v>1.4142135623730951E-2</v>
      </c>
      <c r="V47" s="26" t="s">
        <v>90</v>
      </c>
      <c r="W47" s="91">
        <f>AVERAGE(W17:X17)</f>
        <v>1.03</v>
      </c>
      <c r="X47" s="83">
        <f>SQRT(2*($B$9/2)^2)</f>
        <v>1.4142135623730951E-2</v>
      </c>
      <c r="Y47" s="26" t="s">
        <v>90</v>
      </c>
      <c r="Z47" s="91">
        <f>AVERAGE(Z17:AA17)</f>
        <v>0.99</v>
      </c>
      <c r="AA47" s="83">
        <f>SQRT(2*($B$9/2)^2)</f>
        <v>1.4142135623730951E-2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90">
        <v>4</v>
      </c>
      <c r="B48" s="91">
        <f>AVERAGE(B18:C18)</f>
        <v>1.585</v>
      </c>
      <c r="C48" s="83">
        <f>SQRT(2*($B$9/2)^2)</f>
        <v>1.4142135623730951E-2</v>
      </c>
      <c r="D48" s="26">
        <v>4</v>
      </c>
      <c r="E48" s="91">
        <f>AVERAGE(E18:F18)</f>
        <v>1.635</v>
      </c>
      <c r="F48" s="83">
        <f>SQRT(2*($B$9/2)^2)</f>
        <v>1.4142135623730951E-2</v>
      </c>
      <c r="G48" s="26" t="str">
        <f>"-2^+"</f>
        <v>-2^+</v>
      </c>
      <c r="H48" s="91">
        <f>AVERAGE(H18:I18)</f>
        <v>0.78249999999999997</v>
      </c>
      <c r="I48" s="83">
        <f>SQRT(2*($B$9/2)^2)</f>
        <v>1.4142135623730951E-2</v>
      </c>
      <c r="J48" s="26" t="str">
        <f>"-2^+"</f>
        <v>-2^+</v>
      </c>
      <c r="K48" s="91">
        <f>AVERAGE(K18:L18)</f>
        <v>1.0350000000000001</v>
      </c>
      <c r="L48" s="83">
        <f>SQRT(2*($B$9/2)^2)</f>
        <v>1.4142135623730951E-2</v>
      </c>
      <c r="M48" s="26" t="str">
        <f>"-2^+"</f>
        <v>-2^+</v>
      </c>
      <c r="N48" s="91">
        <f>AVERAGE(N18:O18)</f>
        <v>0.91999999999999993</v>
      </c>
      <c r="O48" s="83">
        <f>SQRT(2*($B$9/2)^2)</f>
        <v>1.4142135623730951E-2</v>
      </c>
      <c r="P48" s="26" t="s">
        <v>91</v>
      </c>
      <c r="Q48" s="91">
        <f>AVERAGE(Q18:R18)</f>
        <v>1.2450000000000001</v>
      </c>
      <c r="R48" s="83">
        <f>SQRT(2*($B$9/2)^2)</f>
        <v>1.4142135623730951E-2</v>
      </c>
      <c r="S48" s="26" t="s">
        <v>91</v>
      </c>
      <c r="T48" s="91">
        <f>AVERAGE(T18:U18)</f>
        <v>1.0525</v>
      </c>
      <c r="U48" s="83">
        <f>SQRT(2*($B$9/2)^2)</f>
        <v>1.4142135623730951E-2</v>
      </c>
      <c r="V48" s="26" t="s">
        <v>91</v>
      </c>
      <c r="W48" s="91">
        <f>AVERAGE(W18:X18)</f>
        <v>1.1775</v>
      </c>
      <c r="X48" s="83">
        <f>SQRT(2*($B$9/2)^2)</f>
        <v>1.4142135623730951E-2</v>
      </c>
      <c r="Y48" s="26" t="s">
        <v>91</v>
      </c>
      <c r="Z48" s="91">
        <f>AVERAGE(Z18:AA18)</f>
        <v>1.155</v>
      </c>
      <c r="AA48" s="83">
        <f>SQRT(2*($B$9/2)^2)</f>
        <v>1.4142135623730951E-2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90">
        <v>5</v>
      </c>
      <c r="B49" s="91">
        <f>AVERAGE(B19:C19)</f>
        <v>1.7749999999999999</v>
      </c>
      <c r="C49" s="83">
        <f>SQRT(2*($B$9/2)^2)</f>
        <v>1.4142135623730951E-2</v>
      </c>
      <c r="D49" s="26">
        <v>-1</v>
      </c>
      <c r="E49" s="91">
        <f>AVERAGE(E19:F19)</f>
        <v>0.66999999999999993</v>
      </c>
      <c r="F49" s="83">
        <f>SQRT(2*($B$9/2)^2)</f>
        <v>1.4142135623730951E-2</v>
      </c>
      <c r="G49" s="26">
        <v>-3</v>
      </c>
      <c r="H49" s="91">
        <f>AVERAGE(H19:I19)</f>
        <v>1.01</v>
      </c>
      <c r="I49" s="83">
        <f>SQRT(2*($B$9/2)^2)</f>
        <v>1.4142135623730951E-2</v>
      </c>
      <c r="J49" s="26">
        <v>-3</v>
      </c>
      <c r="K49" s="91">
        <f>AVERAGE(K19:L19)</f>
        <v>1.2650000000000001</v>
      </c>
      <c r="L49" s="83">
        <f>SQRT(2*($B$9/2)^2)</f>
        <v>1.4142135623730951E-2</v>
      </c>
      <c r="M49" s="26">
        <v>-3</v>
      </c>
      <c r="N49" s="91">
        <f>AVERAGE(N19:O19)</f>
        <v>1.125</v>
      </c>
      <c r="O49" s="83">
        <f>SQRT(2*($B$9/2)^2)</f>
        <v>1.4142135623730951E-2</v>
      </c>
      <c r="P49" s="26" t="s">
        <v>92</v>
      </c>
      <c r="Q49" s="91">
        <f>AVERAGE(Q19:R19)</f>
        <v>1.415</v>
      </c>
      <c r="R49" s="83">
        <f>SQRT(2*($B$9/2)^2)</f>
        <v>1.4142135623730951E-2</v>
      </c>
      <c r="S49" s="26" t="s">
        <v>92</v>
      </c>
      <c r="T49" s="91">
        <f>AVERAGE(T19:U19)</f>
        <v>1.1749999999999998</v>
      </c>
      <c r="U49" s="83">
        <f>SQRT(2*($B$9/2)^2)</f>
        <v>1.4142135623730951E-2</v>
      </c>
      <c r="V49" s="26" t="s">
        <v>92</v>
      </c>
      <c r="W49" s="91">
        <f>AVERAGE(W19:X19)</f>
        <v>1.3125</v>
      </c>
      <c r="X49" s="83">
        <f>SQRT(2*($B$9/2)^2)</f>
        <v>1.4142135623730951E-2</v>
      </c>
      <c r="Y49" s="26" t="s">
        <v>92</v>
      </c>
      <c r="Z49" s="91">
        <f>AVERAGE(Z19:AA19)</f>
        <v>1.2675000000000001</v>
      </c>
      <c r="AA49" s="83">
        <f>SQRT(2*($B$9/2)^2)</f>
        <v>1.4142135623730951E-2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90">
        <v>-1</v>
      </c>
      <c r="B50" s="91">
        <f>AVERAGE(B20:C20)</f>
        <v>0.77750000000000008</v>
      </c>
      <c r="C50" s="83">
        <f>SQRT(2*($B$9/2)^2)</f>
        <v>1.4142135623730951E-2</v>
      </c>
      <c r="D50" s="26">
        <v>-2</v>
      </c>
      <c r="E50" s="91">
        <f>AVERAGE(E20:F20)</f>
        <v>1.0425</v>
      </c>
      <c r="F50" s="83">
        <f>SQRT(2*($B$9/2)^2)</f>
        <v>1.4142135623730951E-2</v>
      </c>
      <c r="G50" s="26">
        <v>-4</v>
      </c>
      <c r="H50" s="91">
        <f>AVERAGE(H20:I20)</f>
        <v>1.2050000000000001</v>
      </c>
      <c r="I50" s="83">
        <f>SQRT(2*($B$9/2)^2)</f>
        <v>1.4142135623730951E-2</v>
      </c>
      <c r="J50" s="26">
        <v>-4</v>
      </c>
      <c r="K50" s="91">
        <f>AVERAGE(K20:L20)</f>
        <v>1.4750000000000001</v>
      </c>
      <c r="L50" s="83">
        <f>SQRT(2*($B$9/2)^2)</f>
        <v>1.4142135623730951E-2</v>
      </c>
      <c r="M50" s="26">
        <v>-4</v>
      </c>
      <c r="N50" s="91">
        <f>AVERAGE(N20:O20)</f>
        <v>1.33</v>
      </c>
      <c r="O50" s="83">
        <f>SQRT(2*($B$9/2)^2)</f>
        <v>1.4142135623730951E-2</v>
      </c>
      <c r="P50" s="26" t="s">
        <v>93</v>
      </c>
      <c r="Q50" s="91">
        <f>AVERAGE(Q20:R20)</f>
        <v>1.4924999999999999</v>
      </c>
      <c r="R50" s="83">
        <f>SQRT(2*($B$9/2)^2)</f>
        <v>1.4142135623730951E-2</v>
      </c>
      <c r="S50" s="26" t="s">
        <v>93</v>
      </c>
      <c r="T50" s="91">
        <f>AVERAGE(T20:U20)</f>
        <v>1.2650000000000001</v>
      </c>
      <c r="U50" s="83">
        <f>SQRT(2*($B$9/2)^2)</f>
        <v>1.4142135623730951E-2</v>
      </c>
      <c r="V50" s="26" t="s">
        <v>93</v>
      </c>
      <c r="W50" s="91">
        <f>AVERAGE(W20:X20)</f>
        <v>1.415</v>
      </c>
      <c r="X50" s="83">
        <f>SQRT(2*($B$9/2)^2)</f>
        <v>1.4142135623730951E-2</v>
      </c>
      <c r="Y50" s="26" t="s">
        <v>93</v>
      </c>
      <c r="Z50" s="91">
        <f>AVERAGE(Z20:AA20)</f>
        <v>1.38</v>
      </c>
      <c r="AA50" s="83">
        <f>SQRT(2*($B$9/2)^2)</f>
        <v>1.4142135623730951E-2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90">
        <v>-2</v>
      </c>
      <c r="B51" s="91">
        <f>AVERAGE(B21:C21)</f>
        <v>1.115</v>
      </c>
      <c r="C51" s="83">
        <f>SQRT(2*($B$9/2)^2)</f>
        <v>1.4142135623730951E-2</v>
      </c>
      <c r="D51" s="26">
        <v>-3</v>
      </c>
      <c r="E51" s="91">
        <f>AVERAGE(E21:F21)</f>
        <v>1.2549999999999999</v>
      </c>
      <c r="F51" s="83">
        <f>SQRT(2*($B$9/2)^2)</f>
        <v>1.4142135623730951E-2</v>
      </c>
      <c r="G51" s="26" t="s">
        <v>88</v>
      </c>
      <c r="H51" s="91">
        <f>AVERAGE(H21:I21)</f>
        <v>0.77</v>
      </c>
      <c r="I51" s="83">
        <f>SQRT(2*($B$9/2)^2)</f>
        <v>1.4142135623730951E-2</v>
      </c>
      <c r="J51" s="26"/>
      <c r="K51" s="74"/>
      <c r="L51" s="74"/>
      <c r="M51" s="131"/>
      <c r="N51" s="86"/>
      <c r="O51"/>
      <c r="P51" s="26" t="s">
        <v>94</v>
      </c>
      <c r="Q51" s="91">
        <f>AVERAGE(Q21:R21)</f>
        <v>1.6274999999999999</v>
      </c>
      <c r="R51" s="83">
        <f>SQRT(2*($B$9/2)^2)</f>
        <v>1.4142135623730951E-2</v>
      </c>
      <c r="S51" s="26" t="s">
        <v>94</v>
      </c>
      <c r="T51" s="91">
        <f>AVERAGE(T21:U21)</f>
        <v>1.3925000000000001</v>
      </c>
      <c r="U51" s="83">
        <f>SQRT(2*($B$9/2)^2)</f>
        <v>1.4142135623730951E-2</v>
      </c>
      <c r="V51" s="26" t="s">
        <v>94</v>
      </c>
      <c r="W51" s="91">
        <f>AVERAGE(W21:X21)</f>
        <v>1.54</v>
      </c>
      <c r="X51" s="83">
        <f>SQRT(2*($B$9/2)^2)</f>
        <v>1.4142135623730951E-2</v>
      </c>
      <c r="Y51" s="26" t="s">
        <v>94</v>
      </c>
      <c r="Z51" s="91">
        <f>AVERAGE(Z21:AA21)</f>
        <v>1.4849999999999999</v>
      </c>
      <c r="AA51" s="83">
        <f>SQRT(2*($B$9/2)^2)</f>
        <v>1.4142135623730951E-2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90">
        <v>-3</v>
      </c>
      <c r="B52" s="91">
        <f>AVERAGE(B22:C22)</f>
        <v>1.3525</v>
      </c>
      <c r="C52" s="83">
        <f>SQRT(2*($B$9/2)^2)</f>
        <v>1.4142135623730951E-2</v>
      </c>
      <c r="D52" s="26">
        <v>-4</v>
      </c>
      <c r="E52" s="91">
        <f>AVERAGE(E22:F22)</f>
        <v>1.45</v>
      </c>
      <c r="F52" s="83">
        <f>SQRT(2*($B$9/2)^2)</f>
        <v>1.4142135623730951E-2</v>
      </c>
      <c r="G52" s="26" t="s">
        <v>89</v>
      </c>
      <c r="H52" s="91">
        <f>AVERAGE(H22:I22)</f>
        <v>0.84499999999999997</v>
      </c>
      <c r="I52" s="83">
        <f>SQRT(2*($B$9/2)^2)</f>
        <v>1.4142135623730951E-2</v>
      </c>
      <c r="J52" s="26"/>
      <c r="K52" s="74"/>
      <c r="L52" s="74"/>
      <c r="M52" s="131"/>
      <c r="N52" s="86"/>
      <c r="O52"/>
      <c r="P52" s="26" t="s">
        <v>95</v>
      </c>
      <c r="Q52" s="91">
        <f>AVERAGE(Q22:R22)</f>
        <v>1.6749999999999998</v>
      </c>
      <c r="R52" s="83">
        <f>SQRT(2*($B$9/2)^2)</f>
        <v>1.4142135623730951E-2</v>
      </c>
      <c r="S52" s="26" t="s">
        <v>95</v>
      </c>
      <c r="T52" s="91">
        <f>AVERAGE(T22:U22)</f>
        <v>1.47</v>
      </c>
      <c r="U52" s="83">
        <f>SQRT(2*($B$9/2)^2)</f>
        <v>1.4142135623730951E-2</v>
      </c>
      <c r="V52" s="26" t="s">
        <v>95</v>
      </c>
      <c r="W52" s="91">
        <f>AVERAGE(W22:X22)</f>
        <v>1.625</v>
      </c>
      <c r="X52" s="83">
        <f>SQRT(2*($B$9/2)^2)</f>
        <v>1.4142135623730951E-2</v>
      </c>
      <c r="Y52" s="26" t="s">
        <v>95</v>
      </c>
      <c r="Z52" s="91">
        <f>AVERAGE(Z22:AA22)</f>
        <v>1.585</v>
      </c>
      <c r="AA52" s="83">
        <f>SQRT(2*($B$9/2)^2)</f>
        <v>1.4142135623730951E-2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90">
        <v>-4</v>
      </c>
      <c r="B53" s="91">
        <f>AVERAGE(B23:C23)</f>
        <v>1.5674999999999999</v>
      </c>
      <c r="C53" s="83">
        <f>SQRT(2*($B$9/2)^2)</f>
        <v>1.4142135623730951E-2</v>
      </c>
      <c r="D53" s="26"/>
      <c r="E53"/>
      <c r="F53"/>
      <c r="G53" s="26" t="s">
        <v>90</v>
      </c>
      <c r="H53" s="91">
        <f>AVERAGE(H23:I23)</f>
        <v>1.115</v>
      </c>
      <c r="I53" s="83">
        <f>SQRT(2*($B$9/2)^2)</f>
        <v>1.4142135623730951E-2</v>
      </c>
      <c r="J53" s="26"/>
      <c r="K53" s="131"/>
      <c r="L53" s="131"/>
      <c r="M53" s="131"/>
      <c r="N53" s="86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90">
        <v>-5</v>
      </c>
      <c r="B54" s="91">
        <f>AVERAGE(B24:C24)</f>
        <v>1.7349999999999999</v>
      </c>
      <c r="C54" s="83">
        <f>SQRT(2*($B$9/2)^2)</f>
        <v>1.4142135623730951E-2</v>
      </c>
      <c r="D54"/>
      <c r="E54"/>
      <c r="F54"/>
      <c r="G54" s="26" t="s">
        <v>91</v>
      </c>
      <c r="H54" s="91">
        <f>AVERAGE(H24:I24)</f>
        <v>1.18</v>
      </c>
      <c r="I54" s="83">
        <f>SQRT(2*($B$9/2)^2)</f>
        <v>1.4142135623730951E-2</v>
      </c>
      <c r="J54" s="26"/>
      <c r="K54" s="74"/>
      <c r="L54" s="74"/>
      <c r="M54" s="131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6"/>
      <c r="B55" s="102"/>
      <c r="C55"/>
      <c r="D55"/>
      <c r="E55"/>
      <c r="F55"/>
      <c r="G55" s="26">
        <v>3</v>
      </c>
      <c r="H55" s="91">
        <f>AVERAGE(H25:I25)</f>
        <v>1.405</v>
      </c>
      <c r="I55" s="83">
        <f>SQRT(2*($B$9/2)^2)</f>
        <v>1.4142135623730951E-2</v>
      </c>
      <c r="J55" s="26"/>
      <c r="K55" s="131"/>
      <c r="L55" s="131"/>
      <c r="M55" s="131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5">
      <c r="A56"/>
      <c r="B56"/>
      <c r="C56"/>
      <c r="D56"/>
      <c r="E56"/>
      <c r="F56"/>
      <c r="G56" s="26">
        <v>4</v>
      </c>
      <c r="H56" s="91">
        <f>AVERAGE(H26:I26)</f>
        <v>1.6099999999999999</v>
      </c>
      <c r="I56" s="83">
        <f>SQRT(2*($B$9/2)^2)</f>
        <v>1.4142135623730951E-2</v>
      </c>
      <c r="J56" s="26"/>
      <c r="K56" s="131"/>
      <c r="L56" s="131"/>
      <c r="M56" s="131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5">
      <c r="A57" s="174" t="s">
        <v>103</v>
      </c>
      <c r="B57" s="174"/>
      <c r="C57" s="174"/>
      <c r="D57"/>
      <c r="E57"/>
      <c r="F57"/>
      <c r="G57" s="131"/>
      <c r="H57" s="27"/>
      <c r="I57" s="27"/>
      <c r="J57" s="131"/>
      <c r="K57" s="131"/>
      <c r="L57" s="131"/>
      <c r="M57" s="131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26" t="s">
        <v>4</v>
      </c>
      <c r="B58" s="131" t="s">
        <v>104</v>
      </c>
      <c r="C58" s="15" t="s">
        <v>22</v>
      </c>
      <c r="D58" s="26" t="s">
        <v>4</v>
      </c>
      <c r="E58" s="131" t="s">
        <v>104</v>
      </c>
      <c r="F58" s="15" t="s">
        <v>22</v>
      </c>
      <c r="G58" s="26" t="s">
        <v>4</v>
      </c>
      <c r="H58" s="131" t="s">
        <v>104</v>
      </c>
      <c r="I58" s="15" t="s">
        <v>22</v>
      </c>
      <c r="J58" s="26" t="s">
        <v>4</v>
      </c>
      <c r="K58" s="131" t="s">
        <v>104</v>
      </c>
      <c r="L58" s="15" t="s">
        <v>22</v>
      </c>
      <c r="M58" s="26" t="s">
        <v>4</v>
      </c>
      <c r="N58" s="131" t="s">
        <v>104</v>
      </c>
      <c r="O58" s="15" t="s">
        <v>22</v>
      </c>
      <c r="P58" s="26" t="s">
        <v>4</v>
      </c>
      <c r="Q58" s="131" t="s">
        <v>104</v>
      </c>
      <c r="R58" s="15" t="s">
        <v>22</v>
      </c>
      <c r="S58" s="26" t="s">
        <v>4</v>
      </c>
      <c r="T58" s="131" t="s">
        <v>104</v>
      </c>
      <c r="U58" s="15" t="s">
        <v>22</v>
      </c>
      <c r="V58" s="26" t="s">
        <v>4</v>
      </c>
      <c r="W58" s="131" t="s">
        <v>104</v>
      </c>
      <c r="X58" s="15" t="s">
        <v>22</v>
      </c>
      <c r="Y58" s="26" t="s">
        <v>4</v>
      </c>
      <c r="Z58" s="131" t="s">
        <v>104</v>
      </c>
      <c r="AA58" s="15" t="s">
        <v>22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90">
        <v>1</v>
      </c>
      <c r="B59" s="91">
        <f>ABS(C15-B15)</f>
        <v>4.9999999999999933E-2</v>
      </c>
      <c r="C59" s="83">
        <f>SQRT(2*($B$9)^2)</f>
        <v>2.8284271247461901E-2</v>
      </c>
      <c r="D59" s="103">
        <v>1</v>
      </c>
      <c r="E59" s="91">
        <f>ABS(F15-E15)</f>
        <v>9.9999999999999978E-2</v>
      </c>
      <c r="F59" s="83">
        <f>SQRT(2*($B$9)^2)</f>
        <v>2.8284271247461901E-2</v>
      </c>
      <c r="G59" s="26" t="str">
        <f>"-1^-"</f>
        <v>-1^-</v>
      </c>
      <c r="H59" s="91">
        <f>ABS(I15-H15)</f>
        <v>3.4999999999999976E-2</v>
      </c>
      <c r="I59" s="83">
        <f>SQRT(2*($B$9)^2)</f>
        <v>2.8284271247461901E-2</v>
      </c>
      <c r="J59" s="26" t="str">
        <f>"-1^-"</f>
        <v>-1^-</v>
      </c>
      <c r="K59" s="91">
        <f>ABS(L15-K15)</f>
        <v>2.0000000000000018E-2</v>
      </c>
      <c r="L59" s="83">
        <f>SQRT(2*($B$9)^2)</f>
        <v>2.8284271247461901E-2</v>
      </c>
      <c r="M59" s="26" t="str">
        <f>"-1^-"</f>
        <v>-1^-</v>
      </c>
      <c r="N59" s="91">
        <f>ABS(O15-N15)</f>
        <v>4.4999999999999984E-2</v>
      </c>
      <c r="O59" s="83">
        <f>SQRT(2*($B$9)^2)</f>
        <v>2.8284271247461901E-2</v>
      </c>
      <c r="P59" s="26" t="s">
        <v>88</v>
      </c>
      <c r="Q59" s="91">
        <f>ABS(R15-Q15)</f>
        <v>2.0000000000000018E-2</v>
      </c>
      <c r="R59" s="83">
        <f>SQRT(2*($B$9)^2)</f>
        <v>2.8284271247461901E-2</v>
      </c>
      <c r="S59" s="26" t="s">
        <v>88</v>
      </c>
      <c r="T59" s="91">
        <f>ABS(U15-T15)</f>
        <v>3.0000000000000027E-2</v>
      </c>
      <c r="U59" s="83">
        <f>SQRT(2*($B$9)^2)</f>
        <v>2.8284271247461901E-2</v>
      </c>
      <c r="V59" s="26" t="s">
        <v>88</v>
      </c>
      <c r="W59" s="91">
        <f>ABS(X15-W15)</f>
        <v>5.5000000000000049E-2</v>
      </c>
      <c r="X59" s="83">
        <f>SQRT(2*($B$9)^2)</f>
        <v>2.8284271247461901E-2</v>
      </c>
      <c r="Y59" s="26" t="s">
        <v>88</v>
      </c>
      <c r="Z59" s="91">
        <f>ABS(AA15-Z15)</f>
        <v>8.9999999999999969E-2</v>
      </c>
      <c r="AA59" s="83">
        <f>SQRT(2*($B$9)^2)</f>
        <v>2.8284271247461901E-2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90">
        <v>2</v>
      </c>
      <c r="B60" s="91">
        <f>ABS(C16-B16)</f>
        <v>0.14999999999999991</v>
      </c>
      <c r="C60" s="83">
        <f>SQRT(2*($B$9)^2)</f>
        <v>2.8284271247461901E-2</v>
      </c>
      <c r="D60" s="26">
        <v>2</v>
      </c>
      <c r="E60" s="91">
        <f>ABS(F16-E16)</f>
        <v>6.5000000000000169E-2</v>
      </c>
      <c r="F60" s="83">
        <f>SQRT(2*($B$9)^2)</f>
        <v>2.8284271247461901E-2</v>
      </c>
      <c r="G60" s="26" t="str">
        <f>"-1^+"</f>
        <v>-1^+</v>
      </c>
      <c r="H60" s="91">
        <f>ABS(I16-H16)</f>
        <v>7.5000000000000011E-2</v>
      </c>
      <c r="I60" s="83">
        <f>SQRT(2*($B$9)^2)</f>
        <v>2.8284271247461901E-2</v>
      </c>
      <c r="J60" s="26" t="str">
        <f>"-1^+"</f>
        <v>-1^+</v>
      </c>
      <c r="K60" s="91">
        <f>ABS(L16-K16)</f>
        <v>8.9999999999999969E-2</v>
      </c>
      <c r="L60" s="83">
        <f>SQRT(2*($B$9)^2)</f>
        <v>2.8284271247461901E-2</v>
      </c>
      <c r="M60" s="26" t="str">
        <f>"-1^+"</f>
        <v>-1^+</v>
      </c>
      <c r="N60" s="91">
        <f>ABS(O16-N16)</f>
        <v>6.9999999999999951E-2</v>
      </c>
      <c r="O60" s="83">
        <f>SQRT(2*($B$9)^2)</f>
        <v>2.8284271247461901E-2</v>
      </c>
      <c r="P60" s="26" t="s">
        <v>89</v>
      </c>
      <c r="Q60" s="91">
        <f>ABS(R16-Q16)</f>
        <v>4.9999999999999933E-2</v>
      </c>
      <c r="R60" s="83">
        <f>SQRT(2*($B$9)^2)</f>
        <v>2.8284271247461901E-2</v>
      </c>
      <c r="S60" s="26" t="s">
        <v>89</v>
      </c>
      <c r="T60" s="91">
        <f>ABS(U16-T16)</f>
        <v>8.9999999999999969E-2</v>
      </c>
      <c r="U60" s="83">
        <f>SQRT(2*($B$9)^2)</f>
        <v>2.8284271247461901E-2</v>
      </c>
      <c r="V60" s="26" t="s">
        <v>89</v>
      </c>
      <c r="W60" s="91">
        <f>ABS(X16-W16)</f>
        <v>0.10000000000000009</v>
      </c>
      <c r="X60" s="83">
        <f>SQRT(2*($B$9)^2)</f>
        <v>2.8284271247461901E-2</v>
      </c>
      <c r="Y60" s="26" t="s">
        <v>89</v>
      </c>
      <c r="Z60" s="91">
        <f>ABS(AA16-Z16)</f>
        <v>9.9999999999999978E-2</v>
      </c>
      <c r="AA60" s="83">
        <f>SQRT(2*($B$9)^2)</f>
        <v>2.8284271247461901E-2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90">
        <v>3</v>
      </c>
      <c r="B61" s="91">
        <f>ABS(C17-B17)</f>
        <v>8.9999999999999858E-2</v>
      </c>
      <c r="C61" s="83">
        <f>SQRT(2*($B$9)^2)</f>
        <v>2.8284271247461901E-2</v>
      </c>
      <c r="D61" s="26">
        <v>3</v>
      </c>
      <c r="E61" s="91">
        <f>ABS(F17-E17)</f>
        <v>6.4999999999999947E-2</v>
      </c>
      <c r="F61" s="83">
        <f>SQRT(2*($B$9)^2)</f>
        <v>2.8284271247461901E-2</v>
      </c>
      <c r="G61" s="26" t="str">
        <f>"-2^-"</f>
        <v>-2^-</v>
      </c>
      <c r="H61" s="91">
        <f>ABS(I17-H17)</f>
        <v>2.0000000000000018E-2</v>
      </c>
      <c r="I61" s="83">
        <f>SQRT(2*($B$9)^2)</f>
        <v>2.8284271247461901E-2</v>
      </c>
      <c r="J61" s="26" t="str">
        <f>"-2^-"</f>
        <v>-2^-</v>
      </c>
      <c r="K61" s="91">
        <f>ABS(L17-K17)</f>
        <v>2.0000000000000018E-2</v>
      </c>
      <c r="L61" s="83">
        <f>SQRT(2*($B$9)^2)</f>
        <v>2.8284271247461901E-2</v>
      </c>
      <c r="M61" s="26" t="str">
        <f>"-2^-"</f>
        <v>-2^-</v>
      </c>
      <c r="N61" s="91">
        <f>ABS(O17-N17)</f>
        <v>2.0000000000000018E-2</v>
      </c>
      <c r="O61" s="83">
        <f>SQRT(2*($B$9)^2)</f>
        <v>2.8284271247461901E-2</v>
      </c>
      <c r="P61" s="26" t="s">
        <v>90</v>
      </c>
      <c r="Q61" s="91">
        <f>ABS(R17-Q17)</f>
        <v>3.9999999999999813E-2</v>
      </c>
      <c r="R61" s="83">
        <f>SQRT(2*($B$9)^2)</f>
        <v>2.8284271247461901E-2</v>
      </c>
      <c r="S61" s="26" t="s">
        <v>90</v>
      </c>
      <c r="T61" s="91">
        <f>ABS(U17-T17)</f>
        <v>5.9999999999999942E-2</v>
      </c>
      <c r="U61" s="83">
        <f>SQRT(2*($B$9)^2)</f>
        <v>2.8284271247461901E-2</v>
      </c>
      <c r="V61" s="26" t="s">
        <v>90</v>
      </c>
      <c r="W61" s="91">
        <f>ABS(X17-W17)</f>
        <v>6.0000000000000053E-2</v>
      </c>
      <c r="X61" s="83">
        <f>SQRT(2*($B$9)^2)</f>
        <v>2.8284271247461901E-2</v>
      </c>
      <c r="Y61" s="26" t="s">
        <v>90</v>
      </c>
      <c r="Z61" s="91">
        <f>ABS(AA17-Z17)</f>
        <v>8.0000000000000071E-2</v>
      </c>
      <c r="AA61" s="83">
        <f>SQRT(2*($B$9)^2)</f>
        <v>2.8284271247461901E-2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90">
        <v>4</v>
      </c>
      <c r="B62" s="91">
        <f>ABS(C18-B18)</f>
        <v>0.10999999999999988</v>
      </c>
      <c r="C62" s="83">
        <f>SQRT(2*($B$9)^2)</f>
        <v>2.8284271247461901E-2</v>
      </c>
      <c r="D62" s="26">
        <v>4</v>
      </c>
      <c r="E62" s="91">
        <f>ABS(F18-E18)</f>
        <v>6.999999999999984E-2</v>
      </c>
      <c r="F62" s="83">
        <f>SQRT(2*($B$9)^2)</f>
        <v>2.8284271247461901E-2</v>
      </c>
      <c r="G62" s="26" t="str">
        <f>"-2^+"</f>
        <v>-2^+</v>
      </c>
      <c r="H62" s="91">
        <f>ABS(I18-H18)</f>
        <v>4.500000000000004E-2</v>
      </c>
      <c r="I62" s="83">
        <f>SQRT(2*($B$9)^2)</f>
        <v>2.8284271247461901E-2</v>
      </c>
      <c r="J62" s="26" t="str">
        <f>"-2^+"</f>
        <v>-2^+</v>
      </c>
      <c r="K62" s="91">
        <f>ABS(L18-K18)</f>
        <v>7.0000000000000062E-2</v>
      </c>
      <c r="L62" s="83">
        <f>SQRT(2*($B$9)^2)</f>
        <v>2.8284271247461901E-2</v>
      </c>
      <c r="M62" s="26" t="str">
        <f>"-2^+"</f>
        <v>-2^+</v>
      </c>
      <c r="N62" s="91">
        <f>ABS(O18-N18)</f>
        <v>5.9999999999999942E-2</v>
      </c>
      <c r="O62" s="83">
        <f>SQRT(2*($B$9)^2)</f>
        <v>2.8284271247461901E-2</v>
      </c>
      <c r="P62" s="26" t="s">
        <v>91</v>
      </c>
      <c r="Q62" s="91">
        <f>ABS(R18-Q18)</f>
        <v>5.0000000000000044E-2</v>
      </c>
      <c r="R62" s="83">
        <f>SQRT(2*($B$9)^2)</f>
        <v>2.8284271247461901E-2</v>
      </c>
      <c r="S62" s="26" t="s">
        <v>91</v>
      </c>
      <c r="T62" s="91">
        <f>ABS(U18-T18)</f>
        <v>4.9999999999998934E-3</v>
      </c>
      <c r="U62" s="83">
        <f>SQRT(2*($B$9)^2)</f>
        <v>2.8284271247461901E-2</v>
      </c>
      <c r="V62" s="26" t="s">
        <v>91</v>
      </c>
      <c r="W62" s="91">
        <f>ABS(X18-W18)</f>
        <v>5.500000000000016E-2</v>
      </c>
      <c r="X62" s="83">
        <f>SQRT(2*($B$9)^2)</f>
        <v>2.8284271247461901E-2</v>
      </c>
      <c r="Y62" s="26" t="s">
        <v>91</v>
      </c>
      <c r="Z62" s="91">
        <f>ABS(AA18-Z18)</f>
        <v>8.9999999999999858E-2</v>
      </c>
      <c r="AA62" s="83">
        <f>SQRT(2*($B$9)^2)</f>
        <v>2.8284271247461901E-2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90">
        <v>5</v>
      </c>
      <c r="B63" s="91">
        <f>ABS(C19-B19)</f>
        <v>7.0000000000000062E-2</v>
      </c>
      <c r="C63" s="83">
        <f>SQRT(2*($B$9)^2)</f>
        <v>2.8284271247461901E-2</v>
      </c>
      <c r="D63" s="26">
        <v>-1</v>
      </c>
      <c r="E63" s="91">
        <f>ABS(F19-E19)</f>
        <v>8.9999999999999969E-2</v>
      </c>
      <c r="F63" s="83">
        <f>SQRT(2*($B$9)^2)</f>
        <v>2.8284271247461901E-2</v>
      </c>
      <c r="G63" s="26">
        <v>-3</v>
      </c>
      <c r="H63" s="91">
        <f>ABS(I19-H19)</f>
        <v>6.0000000000000053E-2</v>
      </c>
      <c r="I63" s="83">
        <f>SQRT(2*($B$9)^2)</f>
        <v>2.8284271247461901E-2</v>
      </c>
      <c r="J63" s="26">
        <v>-3</v>
      </c>
      <c r="K63" s="91">
        <f>ABS(L19-K19)</f>
        <v>7.0000000000000062E-2</v>
      </c>
      <c r="L63" s="83">
        <f>SQRT(2*($B$9)^2)</f>
        <v>2.8284271247461901E-2</v>
      </c>
      <c r="M63" s="26">
        <v>-3</v>
      </c>
      <c r="N63" s="91">
        <f>ABS(O19-N19)</f>
        <v>8.9999999999999858E-2</v>
      </c>
      <c r="O63" s="83">
        <f>SQRT(2*($B$9)^2)</f>
        <v>2.8284271247461901E-2</v>
      </c>
      <c r="P63" s="26" t="s">
        <v>92</v>
      </c>
      <c r="Q63" s="91">
        <f>ABS(R19-Q19)</f>
        <v>7.0000000000000062E-2</v>
      </c>
      <c r="R63" s="83">
        <f>SQRT(2*($B$9)^2)</f>
        <v>2.8284271247461901E-2</v>
      </c>
      <c r="S63" s="26" t="s">
        <v>92</v>
      </c>
      <c r="T63" s="91">
        <f>ABS(U19-T19)</f>
        <v>5.0000000000000044E-2</v>
      </c>
      <c r="U63" s="83">
        <f>SQRT(2*($B$9)^2)</f>
        <v>2.8284271247461901E-2</v>
      </c>
      <c r="V63" s="26" t="s">
        <v>92</v>
      </c>
      <c r="W63" s="91">
        <f>ABS(X19-W19)</f>
        <v>5.500000000000016E-2</v>
      </c>
      <c r="X63" s="83">
        <f>SQRT(2*($B$9)^2)</f>
        <v>2.8284271247461901E-2</v>
      </c>
      <c r="Y63" s="26" t="s">
        <v>92</v>
      </c>
      <c r="Z63" s="91">
        <f>ABS(AA19-Z19)</f>
        <v>5.4999999999999938E-2</v>
      </c>
      <c r="AA63" s="83">
        <f>SQRT(2*($B$9)^2)</f>
        <v>2.8284271247461901E-2</v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90">
        <v>-1</v>
      </c>
      <c r="B64" s="91">
        <f>ABS(C20-B20)</f>
        <v>4.500000000000004E-2</v>
      </c>
      <c r="C64" s="83">
        <f>SQRT(2*($B$9)^2)</f>
        <v>2.8284271247461901E-2</v>
      </c>
      <c r="D64" s="26">
        <v>-2</v>
      </c>
      <c r="E64" s="91">
        <f>ABS(F20-E20)</f>
        <v>3.5000000000000142E-2</v>
      </c>
      <c r="F64" s="83">
        <f>SQRT(2*($B$9)^2)</f>
        <v>2.8284271247461901E-2</v>
      </c>
      <c r="G64" s="26">
        <v>-4</v>
      </c>
      <c r="H64" s="91">
        <f>ABS(I20-H20)</f>
        <v>0.1100000000000001</v>
      </c>
      <c r="I64" s="83">
        <f>SQRT(2*($B$9)^2)</f>
        <v>2.8284271247461901E-2</v>
      </c>
      <c r="J64" s="26">
        <v>-4</v>
      </c>
      <c r="K64" s="91">
        <f>ABS(L20-K20)</f>
        <v>0.1100000000000001</v>
      </c>
      <c r="L64" s="83">
        <f>SQRT(2*($B$9)^2)</f>
        <v>2.8284271247461901E-2</v>
      </c>
      <c r="M64" s="26">
        <v>-4</v>
      </c>
      <c r="N64" s="91">
        <f>ABS(O20-N20)</f>
        <v>8.0000000000000071E-2</v>
      </c>
      <c r="O64" s="83">
        <f>SQRT(2*($B$9)^2)</f>
        <v>2.8284271247461901E-2</v>
      </c>
      <c r="P64" s="26" t="s">
        <v>93</v>
      </c>
      <c r="Q64" s="91">
        <f>ABS(R20-Q20)</f>
        <v>8.4999999999999964E-2</v>
      </c>
      <c r="R64" s="83">
        <f>SQRT(2*($B$9)^2)</f>
        <v>2.8284271247461901E-2</v>
      </c>
      <c r="S64" s="26" t="s">
        <v>93</v>
      </c>
      <c r="T64" s="91">
        <f>ABS(U20-T20)</f>
        <v>7.0000000000000062E-2</v>
      </c>
      <c r="U64" s="83">
        <f>SQRT(2*($B$9)^2)</f>
        <v>2.8284271247461901E-2</v>
      </c>
      <c r="V64" s="26" t="s">
        <v>93</v>
      </c>
      <c r="W64" s="91">
        <f>ABS(X20-W20)</f>
        <v>8.9999999999999858E-2</v>
      </c>
      <c r="X64" s="83">
        <f>SQRT(2*($B$9)^2)</f>
        <v>2.8284271247461901E-2</v>
      </c>
      <c r="Y64" s="26" t="s">
        <v>93</v>
      </c>
      <c r="Z64" s="91">
        <f>ABS(AA20-Z20)</f>
        <v>7.9999999999999849E-2</v>
      </c>
      <c r="AA64" s="83">
        <f>SQRT(2*($B$9)^2)</f>
        <v>2.8284271247461901E-2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90">
        <v>-2</v>
      </c>
      <c r="B65" s="91">
        <f>ABS(C21-B21)</f>
        <v>4.9999999999999822E-2</v>
      </c>
      <c r="C65" s="83">
        <f>SQRT(2*($B$9)^2)</f>
        <v>2.8284271247461901E-2</v>
      </c>
      <c r="D65" s="26">
        <v>-3</v>
      </c>
      <c r="E65" s="91">
        <f>ABS(F21-E21)</f>
        <v>9.000000000000008E-2</v>
      </c>
      <c r="F65" s="83">
        <f>SQRT(2*($B$9)^2)</f>
        <v>2.8284271247461901E-2</v>
      </c>
      <c r="G65" s="26" t="s">
        <v>88</v>
      </c>
      <c r="H65" s="91">
        <f>ABS(I21-H21)</f>
        <v>6.0000000000000053E-2</v>
      </c>
      <c r="I65" s="83">
        <f>SQRT(2*($B$9)^2)</f>
        <v>2.8284271247461901E-2</v>
      </c>
      <c r="J65" s="26"/>
      <c r="K65" s="74"/>
      <c r="L65" s="74"/>
      <c r="M65" s="131"/>
      <c r="N65" s="86"/>
      <c r="O65"/>
      <c r="P65" s="26" t="s">
        <v>94</v>
      </c>
      <c r="Q65" s="91">
        <f>ABS(R21-Q21)</f>
        <v>2.4999999999999911E-2</v>
      </c>
      <c r="R65" s="83">
        <f>SQRT(2*($B$9)^2)</f>
        <v>2.8284271247461901E-2</v>
      </c>
      <c r="S65" s="26" t="s">
        <v>94</v>
      </c>
      <c r="T65" s="91">
        <f>ABS(U21-T21)</f>
        <v>3.499999999999992E-2</v>
      </c>
      <c r="U65" s="83">
        <f>SQRT(2*($B$9)^2)</f>
        <v>2.8284271247461901E-2</v>
      </c>
      <c r="V65" s="26" t="s">
        <v>94</v>
      </c>
      <c r="W65" s="91">
        <f>ABS(X21-W21)</f>
        <v>8.0000000000000071E-2</v>
      </c>
      <c r="X65" s="83">
        <f>SQRT(2*($B$9)^2)</f>
        <v>2.8284271247461901E-2</v>
      </c>
      <c r="Y65" s="26" t="s">
        <v>94</v>
      </c>
      <c r="Z65" s="91">
        <f>ABS(AA21-Z21)</f>
        <v>7.0000000000000062E-2</v>
      </c>
      <c r="AA65" s="83">
        <f>SQRT(2*($B$9)^2)</f>
        <v>2.8284271247461901E-2</v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90">
        <v>-3</v>
      </c>
      <c r="B66" s="91">
        <f>ABS(C22-B22)</f>
        <v>7.4999999999999956E-2</v>
      </c>
      <c r="C66" s="83">
        <f>SQRT(2*($B$9)^2)</f>
        <v>2.8284271247461901E-2</v>
      </c>
      <c r="D66" s="26">
        <v>-4</v>
      </c>
      <c r="E66" s="91">
        <f>ABS(F22-E22)</f>
        <v>0.10000000000000009</v>
      </c>
      <c r="F66" s="83">
        <f>SQRT(2*($B$9)^2)</f>
        <v>2.8284271247461901E-2</v>
      </c>
      <c r="G66" s="26" t="s">
        <v>89</v>
      </c>
      <c r="H66" s="91">
        <f>ABS(I22-H22)</f>
        <v>5.0000000000000044E-2</v>
      </c>
      <c r="I66" s="83">
        <f>SQRT(2*($B$9)^2)</f>
        <v>2.8284271247461901E-2</v>
      </c>
      <c r="J66" s="26"/>
      <c r="K66" s="74"/>
      <c r="L66" s="74"/>
      <c r="M66" s="131"/>
      <c r="N66" s="86"/>
      <c r="O66"/>
      <c r="P66" s="26" t="s">
        <v>95</v>
      </c>
      <c r="Q66" s="91">
        <f>ABS(R22-Q22)</f>
        <v>7.0000000000000062E-2</v>
      </c>
      <c r="R66" s="83">
        <f>SQRT(2*($B$9)^2)</f>
        <v>2.8284271247461901E-2</v>
      </c>
      <c r="S66" s="26" t="s">
        <v>95</v>
      </c>
      <c r="T66" s="91">
        <f>ABS(U22-T22)</f>
        <v>6.0000000000000053E-2</v>
      </c>
      <c r="U66" s="83">
        <f>SQRT(2*($B$9)^2)</f>
        <v>2.8284271247461901E-2</v>
      </c>
      <c r="V66" s="26" t="s">
        <v>95</v>
      </c>
      <c r="W66" s="91">
        <f>ABS(X22-W22)</f>
        <v>2.9999999999999805E-2</v>
      </c>
      <c r="X66" s="83">
        <f>SQRT(2*($B$9)^2)</f>
        <v>2.8284271247461901E-2</v>
      </c>
      <c r="Y66" s="26" t="s">
        <v>95</v>
      </c>
      <c r="Z66" s="91">
        <f>ABS(AA22-Z22)</f>
        <v>8.9999999999999858E-2</v>
      </c>
      <c r="AA66" s="83">
        <f>SQRT(2*($B$9)^2)</f>
        <v>2.8284271247461901E-2</v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90">
        <v>-4</v>
      </c>
      <c r="B67" s="91">
        <f>ABS(C23-B23)</f>
        <v>8.5000000000000187E-2</v>
      </c>
      <c r="C67" s="83">
        <f>SQRT(2*($B$9)^2)</f>
        <v>2.8284271247461901E-2</v>
      </c>
      <c r="D67" s="26"/>
      <c r="E67"/>
      <c r="F67"/>
      <c r="G67" s="26" t="s">
        <v>90</v>
      </c>
      <c r="H67" s="91">
        <f>ABS(I23-H23)</f>
        <v>8.9999999999999858E-2</v>
      </c>
      <c r="I67" s="83">
        <f>SQRT(2*($B$9)^2)</f>
        <v>2.8284271247461901E-2</v>
      </c>
      <c r="J67" s="26"/>
      <c r="K67" s="131"/>
      <c r="L67" s="131"/>
      <c r="M67" s="131"/>
      <c r="N67" s="86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90">
        <v>-5</v>
      </c>
      <c r="B68" s="91">
        <f>ABS(C24-B24)</f>
        <v>7.0000000000000062E-2</v>
      </c>
      <c r="C68" s="83">
        <f>SQRT(2*($B$9)^2)</f>
        <v>2.8284271247461901E-2</v>
      </c>
      <c r="D68"/>
      <c r="E68"/>
      <c r="F68"/>
      <c r="G68" s="26" t="s">
        <v>91</v>
      </c>
      <c r="H68" s="91">
        <f>ABS(I24-H24)</f>
        <v>4.0000000000000036E-2</v>
      </c>
      <c r="I68" s="83">
        <f>SQRT(2*($B$9)^2)</f>
        <v>2.8284271247461901E-2</v>
      </c>
      <c r="J68" s="26"/>
      <c r="K68" s="74"/>
      <c r="L68" s="74"/>
      <c r="M68" s="131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6"/>
      <c r="B69" s="102"/>
      <c r="C69"/>
      <c r="D69"/>
      <c r="E69"/>
      <c r="F69"/>
      <c r="G69" s="26">
        <v>3</v>
      </c>
      <c r="H69" s="91">
        <f>ABS(I25-H25)</f>
        <v>0.12999999999999989</v>
      </c>
      <c r="I69" s="83">
        <f>SQRT(2*($B$9)^2)</f>
        <v>2.8284271247461901E-2</v>
      </c>
      <c r="J69" s="26"/>
      <c r="K69" s="131"/>
      <c r="L69" s="131"/>
      <c r="M69" s="131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/>
      <c r="B70"/>
      <c r="C70"/>
      <c r="D70"/>
      <c r="E70"/>
      <c r="F70"/>
      <c r="G70" s="26">
        <v>4</v>
      </c>
      <c r="H70" s="91">
        <f>ABS(I26-H26)</f>
        <v>5.9999999999999831E-2</v>
      </c>
      <c r="I70" s="83">
        <f>SQRT(2*($B$9)^2)</f>
        <v>2.8284271247461901E-2</v>
      </c>
      <c r="J70" s="26"/>
      <c r="K70" s="131"/>
      <c r="L70" s="131"/>
      <c r="M70" s="131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/>
      <c r="B71"/>
      <c r="C71"/>
      <c r="D71"/>
      <c r="E71"/>
      <c r="F71"/>
      <c r="G71" s="131"/>
      <c r="H71" s="27"/>
      <c r="I71" s="27"/>
      <c r="J71" s="131"/>
      <c r="K71" s="131"/>
      <c r="L71" s="131"/>
      <c r="M71" s="13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/>
      <c r="B72" s="54" t="s">
        <v>105</v>
      </c>
      <c r="C72" s="54" t="s">
        <v>22</v>
      </c>
      <c r="D72" s="104" t="s">
        <v>106</v>
      </c>
      <c r="E72" s="104" t="s">
        <v>22</v>
      </c>
      <c r="F72"/>
      <c r="G72" s="105"/>
      <c r="H72" s="106" t="s">
        <v>107</v>
      </c>
      <c r="I72" s="107" t="s">
        <v>22</v>
      </c>
      <c r="J72" s="105"/>
      <c r="K72" s="106" t="s">
        <v>107</v>
      </c>
      <c r="L72" s="107" t="s">
        <v>22</v>
      </c>
      <c r="M72" s="105"/>
      <c r="N72" s="106" t="s">
        <v>107</v>
      </c>
      <c r="O72" s="107" t="s">
        <v>22</v>
      </c>
      <c r="P72" s="105"/>
      <c r="Q72" s="106" t="s">
        <v>107</v>
      </c>
      <c r="R72" s="107" t="s">
        <v>22</v>
      </c>
      <c r="S72" s="105"/>
      <c r="T72" s="106" t="s">
        <v>107</v>
      </c>
      <c r="U72" s="107" t="s">
        <v>22</v>
      </c>
      <c r="V72" s="105"/>
      <c r="W72" s="106" t="s">
        <v>107</v>
      </c>
      <c r="X72" s="107" t="s">
        <v>22</v>
      </c>
      <c r="Y72" s="105"/>
      <c r="Z72" s="106" t="s">
        <v>107</v>
      </c>
      <c r="AA72" s="107" t="s">
        <v>22</v>
      </c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108" t="s">
        <v>108</v>
      </c>
      <c r="B73" s="157">
        <f>B46-B45</f>
        <v>0.28000000000000003</v>
      </c>
      <c r="C73" s="109">
        <f>SQRT(2*(C45)^2)</f>
        <v>0.02</v>
      </c>
      <c r="D73" s="175">
        <f>AVERAGE(B73:B74)</f>
        <v>0.29000000000000004</v>
      </c>
      <c r="E73" s="176">
        <f>SQRT(2*(C73/2)^2)</f>
        <v>1.4142135623730951E-2</v>
      </c>
      <c r="F73"/>
      <c r="G73" s="81">
        <v>-1</v>
      </c>
      <c r="H73" s="157">
        <f>H46-AVERAGE(H45:H46)</f>
        <v>3.5000000000000031E-2</v>
      </c>
      <c r="I73" s="110">
        <f>SQRT((I46)^2+(SQRT(2*(I45/2)^2))^2)</f>
        <v>1.7320508075688773E-2</v>
      </c>
      <c r="J73" s="156">
        <v>-1</v>
      </c>
      <c r="K73" s="157">
        <f>K46-AVERAGE(K45:K46)</f>
        <v>4.2499999999999982E-2</v>
      </c>
      <c r="L73" s="110">
        <f>SQRT((L46)^2+(SQRT(2*(L45/2)^2))^2)</f>
        <v>1.7320508075688773E-2</v>
      </c>
      <c r="M73" s="156">
        <v>-1</v>
      </c>
      <c r="N73" s="157">
        <f>N46-AVERAGE(N45:N46)</f>
        <v>5.6249999999999911E-2</v>
      </c>
      <c r="O73" s="110">
        <f>SQRT((O46)^2+(SQRT(2*(O45/2)^2))^2)</f>
        <v>1.7320508075688773E-2</v>
      </c>
      <c r="P73" s="156">
        <v>-1</v>
      </c>
      <c r="Q73" s="157">
        <f>Q46-AVERAGE(Q45:Q46)</f>
        <v>8.2500000000000018E-2</v>
      </c>
      <c r="R73" s="110">
        <f>SQRT((R46)^2+(SQRT(2*(R45/2)^2))^2)</f>
        <v>1.7320508075688773E-2</v>
      </c>
      <c r="S73" s="156">
        <v>-1</v>
      </c>
      <c r="T73" s="157">
        <f>T46-AVERAGE(T45:T46)</f>
        <v>9.2500000000000027E-2</v>
      </c>
      <c r="U73" s="110">
        <f>SQRT((U46)^2+(SQRT(2*(U45/2)^2))^2)</f>
        <v>1.7320508075688773E-2</v>
      </c>
      <c r="V73" s="156">
        <v>-1</v>
      </c>
      <c r="W73" s="157">
        <f>W46-AVERAGE(W45:W46)</f>
        <v>0.11374999999999991</v>
      </c>
      <c r="X73" s="110">
        <f>SQRT((X46)^2+(SQRT(2*(X45/2)^2))^2)</f>
        <v>1.7320508075688773E-2</v>
      </c>
      <c r="Y73" s="156">
        <v>-1</v>
      </c>
      <c r="Z73" s="157">
        <f>Z46-AVERAGE(Z45:Z46)</f>
        <v>0.13500000000000001</v>
      </c>
      <c r="AA73" s="110">
        <f>SQRT((AA46)^2+(SQRT(2*(AA45/2)^2))^2)</f>
        <v>1.7320508075688773E-2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59" t="s">
        <v>109</v>
      </c>
      <c r="B74" s="111">
        <f>B47-B46</f>
        <v>0.30000000000000004</v>
      </c>
      <c r="C74" s="112">
        <f>SQRT(2*(C46)^2)</f>
        <v>0.02</v>
      </c>
      <c r="D74" s="175"/>
      <c r="E74" s="176"/>
      <c r="F74"/>
      <c r="G74" s="59">
        <v>-2</v>
      </c>
      <c r="H74" s="111">
        <f>H48-AVERAGE(H47:H48)</f>
        <v>1.6249999999999987E-2</v>
      </c>
      <c r="I74" s="112">
        <f>SQRT((I46)^2+(SQRT(2*(I45/2)^2))^2)</f>
        <v>1.7320508075688773E-2</v>
      </c>
      <c r="J74" s="113">
        <v>-2</v>
      </c>
      <c r="K74" s="117">
        <f>K48-AVERAGE(K47:K48)</f>
        <v>2.2499999999999964E-2</v>
      </c>
      <c r="L74" s="112">
        <f>SQRT((L46)^2+(SQRT(2*(L45/2)^2))^2)</f>
        <v>1.7320508075688773E-2</v>
      </c>
      <c r="M74" s="113">
        <v>-2</v>
      </c>
      <c r="N74" s="117">
        <f>N48-AVERAGE(N47:N48)</f>
        <v>3.499999999999992E-2</v>
      </c>
      <c r="O74" s="112">
        <f>SQRT((O46)^2+(SQRT(2*(O45/2)^2))^2)</f>
        <v>1.7320508075688773E-2</v>
      </c>
      <c r="P74" s="131">
        <v>-2</v>
      </c>
      <c r="Q74" s="111">
        <f>Q48-AVERAGE(Q47:Q48)</f>
        <v>5.2499999999999991E-2</v>
      </c>
      <c r="R74" s="112">
        <f>SQRT((R46)^2+(SQRT(2*(R45/2)^2))^2)</f>
        <v>1.7320508075688773E-2</v>
      </c>
      <c r="S74" s="131">
        <v>-2</v>
      </c>
      <c r="T74" s="111">
        <f>T48-AVERAGE(T47:T48)</f>
        <v>6.6250000000000031E-2</v>
      </c>
      <c r="U74" s="112">
        <f>SQRT((U46)^2+(SQRT(2*(U45/2)^2))^2)</f>
        <v>1.7320508075688773E-2</v>
      </c>
      <c r="V74" s="131">
        <v>-2</v>
      </c>
      <c r="W74" s="111">
        <f>W48-AVERAGE(W47:W48)</f>
        <v>7.3749999999999982E-2</v>
      </c>
      <c r="X74" s="112">
        <f>SQRT((X46)^2+(SQRT(2*(X45/2)^2))^2)</f>
        <v>1.7320508075688773E-2</v>
      </c>
      <c r="Y74" s="131">
        <v>-2</v>
      </c>
      <c r="Z74" s="111">
        <f>Z48-AVERAGE(Z47:Z48)</f>
        <v>8.2500000000000018E-2</v>
      </c>
      <c r="AA74" s="112">
        <f>SQRT((AA46)^2+(SQRT(2*(AA45/2)^2))^2)</f>
        <v>1.7320508075688773E-2</v>
      </c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59" t="s">
        <v>110</v>
      </c>
      <c r="B75" s="111">
        <f>B48-B47</f>
        <v>0.18999999999999995</v>
      </c>
      <c r="C75" s="112">
        <f>SQRT(2*(C47)^2)</f>
        <v>0.02</v>
      </c>
      <c r="D75"/>
      <c r="E75"/>
      <c r="F75"/>
      <c r="G75" s="59">
        <v>1</v>
      </c>
      <c r="H75" s="111">
        <f>H52-AVERAGE(H51:H52)</f>
        <v>3.7499999999999978E-2</v>
      </c>
      <c r="I75" s="112">
        <f>SQRT((I46)^2+(SQRT(2*(I45/2)^2))^2)</f>
        <v>1.7320508075688773E-2</v>
      </c>
      <c r="J75"/>
      <c r="K75"/>
      <c r="L75"/>
      <c r="M75"/>
      <c r="N75"/>
      <c r="O75"/>
      <c r="P75" s="59">
        <v>-3</v>
      </c>
      <c r="Q75" s="111">
        <f>Q50-AVERAGE(Q49:Q50)</f>
        <v>3.8750000000000062E-2</v>
      </c>
      <c r="R75" s="112">
        <f>SQRT((R46)^2+(SQRT(2*(R45/2)^2))^2)</f>
        <v>1.7320508075688773E-2</v>
      </c>
      <c r="S75" s="131">
        <v>-3</v>
      </c>
      <c r="T75" s="111">
        <f>T50-AVERAGE(T49:T50)</f>
        <v>4.5000000000000151E-2</v>
      </c>
      <c r="U75" s="112">
        <f>SQRT((U46)^2+(SQRT(2*(U45/2)^2))^2)</f>
        <v>1.7320508075688773E-2</v>
      </c>
      <c r="V75" s="131">
        <v>-3</v>
      </c>
      <c r="W75" s="111">
        <f>W50-AVERAGE(W49:W50)</f>
        <v>5.1250000000000018E-2</v>
      </c>
      <c r="X75" s="112">
        <f>SQRT((X46)^2+(SQRT(2*(X45/2)^2))^2)</f>
        <v>1.7320508075688773E-2</v>
      </c>
      <c r="Y75" s="131">
        <v>-3</v>
      </c>
      <c r="Z75" s="111">
        <f>Z50-AVERAGE(Z49:Z50)</f>
        <v>5.6249999999999911E-2</v>
      </c>
      <c r="AA75" s="112">
        <f>SQRT((AA46)^2+(SQRT(2*(AA45/2)^2))^2)</f>
        <v>1.7320508075688773E-2</v>
      </c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59" t="s">
        <v>111</v>
      </c>
      <c r="B76" s="111">
        <f>B49-B48</f>
        <v>0.18999999999999995</v>
      </c>
      <c r="C76" s="112">
        <f>SQRT(2*(C48)^2)</f>
        <v>0.02</v>
      </c>
      <c r="D76"/>
      <c r="E76"/>
      <c r="F76"/>
      <c r="G76" s="77">
        <v>2</v>
      </c>
      <c r="H76" s="117">
        <f>H54-AVERAGE(H53:H54)</f>
        <v>3.2499999999999973E-2</v>
      </c>
      <c r="I76" s="118">
        <f>SQRT((I46)^2+(SQRT(2*(I45/2)^2))^2)</f>
        <v>1.7320508075688773E-2</v>
      </c>
      <c r="J76"/>
      <c r="K76"/>
      <c r="L76"/>
      <c r="M76"/>
      <c r="N76"/>
      <c r="O76"/>
      <c r="P76" s="77">
        <v>-4</v>
      </c>
      <c r="Q76" s="117">
        <f>Q52-AVERAGE(Q51:Q52)</f>
        <v>2.3749999999999938E-2</v>
      </c>
      <c r="R76" s="118">
        <f>SQRT((R46)^2+(SQRT(2*(R45/2)^2))^2)</f>
        <v>1.7320508075688773E-2</v>
      </c>
      <c r="S76" s="113">
        <v>-4</v>
      </c>
      <c r="T76" s="117">
        <f>T52-AVERAGE(T51:T52)</f>
        <v>3.8750000000000062E-2</v>
      </c>
      <c r="U76" s="118">
        <f>SQRT((U46)^2+(SQRT(2*(U45/2)^2))^2)</f>
        <v>1.7320508075688773E-2</v>
      </c>
      <c r="V76" s="113">
        <v>-4</v>
      </c>
      <c r="W76" s="117">
        <f>W52-AVERAGE(W51:W52)</f>
        <v>4.2499999999999982E-2</v>
      </c>
      <c r="X76" s="118">
        <f>SQRT((X46)^2+(SQRT(2*(X45/2)^2))^2)</f>
        <v>1.7320508075688773E-2</v>
      </c>
      <c r="Y76" s="113">
        <v>-4</v>
      </c>
      <c r="Z76" s="117">
        <f>Z52-AVERAGE(Z51:Z52)</f>
        <v>5.0000000000000044E-2</v>
      </c>
      <c r="AA76" s="118">
        <f>SQRT((AA46)^2+(SQRT(2*(AA45/2)^2))^2)</f>
        <v>1.7320508075688773E-2</v>
      </c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59"/>
      <c r="B77" s="111"/>
      <c r="C77" s="114"/>
      <c r="D77" s="82" t="s">
        <v>106</v>
      </c>
      <c r="E77" s="104" t="s">
        <v>22</v>
      </c>
      <c r="F77"/>
      <c r="G77"/>
      <c r="H77" s="33"/>
      <c r="I77" s="33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14.45" customHeight="1">
      <c r="A78" s="115" t="str">
        <f>"-2-(-1)"</f>
        <v>-2-(-1)</v>
      </c>
      <c r="B78" s="111">
        <f>B51-B50</f>
        <v>0.33749999999999991</v>
      </c>
      <c r="C78" s="112">
        <f>SQRT(2*(C50)^2)</f>
        <v>0.02</v>
      </c>
      <c r="D78" s="175">
        <f>AVERAGE(B78:B79)</f>
        <v>0.28749999999999998</v>
      </c>
      <c r="E78" s="176">
        <f>SQRT(2*(C78/2)^2)</f>
        <v>1.4142135623730951E-2</v>
      </c>
      <c r="F78"/>
      <c r="G78" s="177" t="s">
        <v>112</v>
      </c>
      <c r="H78" s="177"/>
      <c r="I78" s="57" t="s">
        <v>22</v>
      </c>
      <c r="J78" s="177" t="s">
        <v>112</v>
      </c>
      <c r="K78" s="177"/>
      <c r="L78" s="57" t="s">
        <v>22</v>
      </c>
      <c r="M78" s="177" t="s">
        <v>112</v>
      </c>
      <c r="N78" s="177"/>
      <c r="O78" s="57" t="s">
        <v>22</v>
      </c>
      <c r="P78" s="177" t="s">
        <v>112</v>
      </c>
      <c r="Q78" s="177"/>
      <c r="R78" s="57" t="s">
        <v>22</v>
      </c>
      <c r="S78" s="177" t="s">
        <v>112</v>
      </c>
      <c r="T78" s="177"/>
      <c r="U78" s="57" t="s">
        <v>22</v>
      </c>
      <c r="V78" s="177" t="s">
        <v>112</v>
      </c>
      <c r="W78" s="177"/>
      <c r="X78" s="57" t="s">
        <v>22</v>
      </c>
      <c r="Y78" s="177" t="s">
        <v>112</v>
      </c>
      <c r="Z78" s="177"/>
      <c r="AA78" s="57" t="s">
        <v>22</v>
      </c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115" t="str">
        <f>"-3-(-2)"</f>
        <v>-3-(-2)</v>
      </c>
      <c r="B79" s="111">
        <f>B52-B51</f>
        <v>0.23750000000000004</v>
      </c>
      <c r="C79" s="112">
        <f>SQRT(2*(C51)^2)</f>
        <v>0.02</v>
      </c>
      <c r="D79" s="175"/>
      <c r="E79" s="176"/>
      <c r="F79"/>
      <c r="G79" s="178">
        <f>AVERAGE(H73:H76)</f>
        <v>3.0312499999999992E-2</v>
      </c>
      <c r="H79" s="178"/>
      <c r="I79" s="138">
        <f>SQRT(4*(I73/4)^2)</f>
        <v>8.6602540378443865E-3</v>
      </c>
      <c r="J79" s="178">
        <f>AVERAGE(K73:K74)</f>
        <v>3.2499999999999973E-2</v>
      </c>
      <c r="K79" s="178"/>
      <c r="L79" s="118">
        <f>SQRT(2*(L73/2)^2)</f>
        <v>1.2247448713915891E-2</v>
      </c>
      <c r="M79" s="178">
        <f>AVERAGE(N73:N74)</f>
        <v>4.5624999999999916E-2</v>
      </c>
      <c r="N79" s="178"/>
      <c r="O79" s="118">
        <f>SQRT(2*(O73/2)^2)</f>
        <v>1.2247448713915891E-2</v>
      </c>
      <c r="P79" s="178">
        <f>AVERAGE(Q73:Q74)</f>
        <v>6.7500000000000004E-2</v>
      </c>
      <c r="Q79" s="178"/>
      <c r="R79" s="118">
        <f>SQRT(2*(R73/2)^2)</f>
        <v>1.2247448713915891E-2</v>
      </c>
      <c r="S79" s="178">
        <f>AVERAGE(T73:T74)</f>
        <v>7.9375000000000029E-2</v>
      </c>
      <c r="T79" s="178"/>
      <c r="U79" s="118">
        <f>SQRT(2*(U73/2)^2)</f>
        <v>1.2247448713915891E-2</v>
      </c>
      <c r="V79" s="178">
        <f>AVERAGE(W73:W74)</f>
        <v>9.3749999999999944E-2</v>
      </c>
      <c r="W79" s="178"/>
      <c r="X79" s="118">
        <f>SQRT(2*(X73/2)^2)</f>
        <v>1.2247448713915891E-2</v>
      </c>
      <c r="Y79" s="178">
        <f>AVERAGE(Z73:Z74)</f>
        <v>0.10875000000000001</v>
      </c>
      <c r="Z79" s="178"/>
      <c r="AA79" s="118">
        <f>SQRT(2*(AA73/2)^2)</f>
        <v>1.2247448713915891E-2</v>
      </c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115" t="str">
        <f>"-4-(-3)"</f>
        <v>-4-(-3)</v>
      </c>
      <c r="B80" s="111">
        <f>B53-B52</f>
        <v>0.21499999999999986</v>
      </c>
      <c r="C80" s="112">
        <f>SQRT(2*(C52)^2)</f>
        <v>0.02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14.45" customHeight="1">
      <c r="A81" s="116" t="str">
        <f>"-5-(-4)"</f>
        <v>-5-(-4)</v>
      </c>
      <c r="B81" s="117">
        <f>B54-B53</f>
        <v>0.16749999999999998</v>
      </c>
      <c r="C81" s="118">
        <f>SQRT(2*(C53)^2)</f>
        <v>0.02</v>
      </c>
      <c r="D81"/>
      <c r="E81"/>
      <c r="F81" s="41" t="s">
        <v>113</v>
      </c>
      <c r="G81" s="177" t="s">
        <v>114</v>
      </c>
      <c r="H81" s="177"/>
      <c r="I81" s="57" t="s">
        <v>22</v>
      </c>
      <c r="J81" s="177" t="s">
        <v>114</v>
      </c>
      <c r="K81" s="177"/>
      <c r="L81" s="57" t="s">
        <v>22</v>
      </c>
      <c r="M81" s="177" t="s">
        <v>114</v>
      </c>
      <c r="N81" s="177"/>
      <c r="O81" s="57" t="s">
        <v>22</v>
      </c>
      <c r="P81" s="177" t="s">
        <v>114</v>
      </c>
      <c r="Q81" s="177"/>
      <c r="R81" s="57" t="s">
        <v>22</v>
      </c>
      <c r="S81" s="177" t="s">
        <v>114</v>
      </c>
      <c r="T81" s="177"/>
      <c r="U81" s="57" t="s">
        <v>22</v>
      </c>
      <c r="V81" s="177" t="s">
        <v>114</v>
      </c>
      <c r="W81" s="177"/>
      <c r="X81" s="57" t="s">
        <v>22</v>
      </c>
      <c r="Y81" s="177" t="s">
        <v>114</v>
      </c>
      <c r="Z81" s="177"/>
      <c r="AA81" s="57" t="s">
        <v>22</v>
      </c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/>
      <c r="B82"/>
      <c r="C82"/>
      <c r="D82" s="160" t="s">
        <v>22</v>
      </c>
      <c r="E82"/>
      <c r="F82" s="119">
        <f>(B5*10^(-9))^2*SQRT(B2^2-1)/(2*B4*0.001*(B2^2-1))*10^12</f>
        <v>48.428276707888884</v>
      </c>
      <c r="G82" s="179">
        <f>G79/$C$83*$F$82</f>
        <v>5.0839208232307582</v>
      </c>
      <c r="H82" s="179"/>
      <c r="I82" s="120">
        <f>G82*SQRT((I79/G79)^2+($D$83/$C$83)^2)</f>
        <v>1.4631039653083864</v>
      </c>
      <c r="J82" s="179">
        <f>J79/$C$83*$F$82</f>
        <v>5.4508017073814283</v>
      </c>
      <c r="K82" s="179"/>
      <c r="L82" s="120">
        <f>J82*SQRT((L79/J79)^2+($D$83/$C$83)^2)</f>
        <v>2.0627609138479905</v>
      </c>
      <c r="M82" s="179">
        <f>M79/$C$83*$F$82</f>
        <v>7.6520870122854587</v>
      </c>
      <c r="N82" s="179"/>
      <c r="O82" s="120">
        <f>M82*SQRT((O79/M79)^2+($D$83/$C$83)^2)</f>
        <v>2.0711292759716837</v>
      </c>
      <c r="P82" s="179">
        <f>P79/$C$83*$F$82</f>
        <v>11.320895853792207</v>
      </c>
      <c r="Q82" s="179"/>
      <c r="R82" s="120">
        <f>P82*SQRT((R79/P79)^2+($D$83/$C$83)^2)</f>
        <v>2.0911869992580794</v>
      </c>
      <c r="S82" s="179">
        <f>S79/$C$83*$F$82</f>
        <v>13.31253493918158</v>
      </c>
      <c r="T82" s="179"/>
      <c r="U82" s="120">
        <f>S82*SQRT((U79/S79)^2+($D$83/$C$83)^2)</f>
        <v>2.1052091643296595</v>
      </c>
      <c r="V82" s="179">
        <f>V79/$C$83*$F$82</f>
        <v>15.723466463600277</v>
      </c>
      <c r="W82" s="179"/>
      <c r="X82" s="120">
        <f>V82*SQRT((X79/V79)^2+($D$83/$C$83)^2)</f>
        <v>2.125056856686248</v>
      </c>
      <c r="Y82" s="179">
        <f>Y79/$C$83*$F$82</f>
        <v>18.239221097776333</v>
      </c>
      <c r="Z82" s="179"/>
      <c r="AA82" s="120">
        <f>Y82*SQRT((AA79/Y79)^2+($D$83/$C$83)^2)</f>
        <v>2.1490331850761324</v>
      </c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13.9">
      <c r="A83" s="180" t="s">
        <v>115</v>
      </c>
      <c r="B83" s="180"/>
      <c r="C83" s="121">
        <f>AVERAGE(B73,B74,B78,B79)</f>
        <v>0.28875000000000001</v>
      </c>
      <c r="D83" s="122">
        <f>SQRT(4*(C73/4)^2)</f>
        <v>0.01</v>
      </c>
      <c r="E83"/>
      <c r="F83" s="123" t="s">
        <v>116</v>
      </c>
      <c r="G83" s="181">
        <f>G79/$C$83*$C$92</f>
        <v>6.1988609377755042</v>
      </c>
      <c r="H83" s="181"/>
      <c r="I83" s="159">
        <f>G83*SQRT((I79/G79)^2+($D$83/$C$83)^2+($D$92/$C$92)^2)</f>
        <v>1.7839731759285695</v>
      </c>
      <c r="J83" s="181">
        <f>J79/$C$83*$C$92</f>
        <v>6.6462014178211559</v>
      </c>
      <c r="K83" s="181"/>
      <c r="L83" s="159">
        <f>J83*SQRT((L79/J79)^2+($D$83/$C$83)^2+($D$92/$C$92)^2)</f>
        <v>2.515139159306151</v>
      </c>
      <c r="M83" s="181">
        <f>M79/$C$83*$C$92</f>
        <v>9.3302442980950744</v>
      </c>
      <c r="N83" s="181"/>
      <c r="O83" s="159">
        <f>M83*SQRT((O79/M79)^2+($D$83/$C$83)^2+($D$92/$C$92)^2)</f>
        <v>2.52534281835355</v>
      </c>
      <c r="P83" s="181">
        <f>P79/$C$83*$C$92</f>
        <v>13.803649098551643</v>
      </c>
      <c r="Q83" s="181"/>
      <c r="R83" s="159">
        <f>P83*SQRT((R79/P79)^2+($D$83/$C$83)^2+($D$92/$C$92)^2)</f>
        <v>2.5497994753614162</v>
      </c>
      <c r="S83" s="181">
        <f>S79/$C$83*$C$92</f>
        <v>16.232068847370918</v>
      </c>
      <c r="T83" s="181"/>
      <c r="U83" s="159">
        <f>S83*SQRT((U79/S79)^2+($D$83/$C$83)^2+($D$92/$C$92)^2)</f>
        <v>2.5668968927499498</v>
      </c>
      <c r="V83" s="181">
        <f>V79/$C$83*$C$92</f>
        <v>19.171734859099491</v>
      </c>
      <c r="W83" s="181"/>
      <c r="X83" s="159">
        <f>V83*SQRT((X79/V79)^2+($D$83/$C$83)^2+($D$92/$C$92)^2)</f>
        <v>2.5910974541132523</v>
      </c>
      <c r="Y83" s="181">
        <f>Y79/$C$83*$C$92</f>
        <v>22.239212436555427</v>
      </c>
      <c r="Z83" s="181"/>
      <c r="AA83" s="159">
        <f>Y83*SQRT((AA79/Y79)^2+($D$83/$C$83)^2+($D$92/$C$92)^2)</f>
        <v>2.6203321160356405</v>
      </c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13.9">
      <c r="A84"/>
      <c r="B84"/>
      <c r="C84"/>
      <c r="D84"/>
      <c r="E84"/>
      <c r="F84"/>
      <c r="G84"/>
      <c r="H84"/>
      <c r="I84"/>
      <c r="J84" s="131"/>
      <c r="K84" s="131"/>
      <c r="L84" s="131"/>
      <c r="M84" s="131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ht="14.45" customHeight="1">
      <c r="A85"/>
      <c r="B85"/>
      <c r="C85"/>
      <c r="D85"/>
      <c r="E85"/>
      <c r="F85" s="41" t="s">
        <v>117</v>
      </c>
      <c r="G85" s="177" t="s">
        <v>53</v>
      </c>
      <c r="H85" s="177"/>
      <c r="I85" s="57" t="s">
        <v>22</v>
      </c>
      <c r="J85" s="177" t="s">
        <v>53</v>
      </c>
      <c r="K85" s="177"/>
      <c r="L85" s="57" t="s">
        <v>22</v>
      </c>
      <c r="M85" s="177" t="s">
        <v>53</v>
      </c>
      <c r="N85" s="177"/>
      <c r="O85" s="57" t="s">
        <v>22</v>
      </c>
      <c r="P85" s="177" t="s">
        <v>53</v>
      </c>
      <c r="Q85" s="177"/>
      <c r="R85" s="57" t="s">
        <v>22</v>
      </c>
      <c r="S85" s="177" t="s">
        <v>53</v>
      </c>
      <c r="T85" s="177"/>
      <c r="U85" s="57" t="s">
        <v>22</v>
      </c>
      <c r="V85" s="177" t="s">
        <v>53</v>
      </c>
      <c r="W85" s="177"/>
      <c r="X85" s="57" t="s">
        <v>22</v>
      </c>
      <c r="Y85" s="177" t="s">
        <v>53</v>
      </c>
      <c r="Z85" s="177"/>
      <c r="AA85" s="57" t="s">
        <v>22</v>
      </c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13.9">
      <c r="A86"/>
      <c r="B86"/>
      <c r="C86"/>
      <c r="D86"/>
      <c r="E86"/>
      <c r="F86" s="119">
        <f>$B$1*F82*10^(-21)/($B$5*10^(-9))^2</f>
        <v>35.02819618545697</v>
      </c>
      <c r="G86" s="179">
        <f>$B$1*G82*10^(-21)/($B$5*10^(-9))^2</f>
        <v>3.6772024134083607</v>
      </c>
      <c r="H86" s="179"/>
      <c r="I86" s="120">
        <f>I82*G86/G82</f>
        <v>1.0582638123935899</v>
      </c>
      <c r="J86" s="179">
        <f>$B$1*J82*10^(-21)/($B$5*10^(-9))^2</f>
        <v>3.942567536025456</v>
      </c>
      <c r="K86" s="179"/>
      <c r="L86" s="120">
        <f>L82*J86/J82</f>
        <v>1.491995976024266</v>
      </c>
      <c r="M86" s="179">
        <f>$B$1*M82*10^(-21)/($B$5*10^(-9))^2</f>
        <v>5.5347582717280392</v>
      </c>
      <c r="N86" s="179"/>
      <c r="O86" s="120">
        <f>O82*M86/M82</f>
        <v>1.4980488164337604</v>
      </c>
      <c r="P86" s="179">
        <f>$B$1*P82*10^(-21)/($B$5*10^(-9))^2</f>
        <v>8.1884094978990323</v>
      </c>
      <c r="Q86" s="179"/>
      <c r="R86" s="120">
        <f>R82*P86/P82</f>
        <v>1.5125565774789727</v>
      </c>
      <c r="S86" s="179">
        <f>$B$1*S82*10^(-21)/($B$5*10^(-9))^2</f>
        <v>9.6289630206775669</v>
      </c>
      <c r="T86" s="179"/>
      <c r="U86" s="120">
        <f>U82*S86/S82</f>
        <v>1.522698816320855</v>
      </c>
      <c r="V86" s="179">
        <f>$B$1*V82*10^(-21)/($B$5*10^(-9))^2</f>
        <v>11.372790969304205</v>
      </c>
      <c r="W86" s="179"/>
      <c r="X86" s="120">
        <f>X82*V86/V82</f>
        <v>1.5370546618920009</v>
      </c>
      <c r="Y86" s="179">
        <f>$B$1*Y82*10^(-21)/($B$5*10^(-9))^2</f>
        <v>13.192437524392886</v>
      </c>
      <c r="Z86" s="179"/>
      <c r="AA86" s="120">
        <f>AA82*Y86/Y82</f>
        <v>1.5543967519216262</v>
      </c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13.9">
      <c r="A87"/>
      <c r="B87" t="s">
        <v>118</v>
      </c>
      <c r="C87"/>
      <c r="D87"/>
      <c r="E87"/>
      <c r="F87"/>
      <c r="G87"/>
      <c r="H87"/>
      <c r="I87"/>
      <c r="J87" s="131"/>
      <c r="K87" s="131"/>
      <c r="L87" s="131"/>
      <c r="M87" s="131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14.45" customHeight="1">
      <c r="A88"/>
      <c r="B88"/>
      <c r="C88" s="130"/>
      <c r="D88" s="130" t="s">
        <v>22</v>
      </c>
      <c r="E88" s="124"/>
      <c r="F88"/>
      <c r="G88" s="177" t="s">
        <v>119</v>
      </c>
      <c r="H88" s="177"/>
      <c r="I88" s="57" t="s">
        <v>22</v>
      </c>
      <c r="J88" s="177" t="s">
        <v>119</v>
      </c>
      <c r="K88" s="177"/>
      <c r="L88" s="57" t="s">
        <v>22</v>
      </c>
      <c r="M88" s="177" t="s">
        <v>119</v>
      </c>
      <c r="N88" s="177"/>
      <c r="O88" s="57" t="s">
        <v>22</v>
      </c>
      <c r="P88" s="177" t="s">
        <v>119</v>
      </c>
      <c r="Q88" s="177"/>
      <c r="R88" s="57" t="s">
        <v>22</v>
      </c>
      <c r="S88" s="177" t="s">
        <v>119</v>
      </c>
      <c r="T88" s="177"/>
      <c r="U88" s="57" t="s">
        <v>22</v>
      </c>
      <c r="V88" s="177" t="s">
        <v>119</v>
      </c>
      <c r="W88" s="177"/>
      <c r="X88" s="57" t="s">
        <v>22</v>
      </c>
      <c r="Y88" s="177" t="s">
        <v>119</v>
      </c>
      <c r="Z88" s="177"/>
      <c r="AA88" s="57" t="s">
        <v>22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13.9">
      <c r="A89"/>
      <c r="B89" s="130" t="s">
        <v>120</v>
      </c>
      <c r="C89" s="130">
        <v>11365.9</v>
      </c>
      <c r="D89" s="130">
        <v>0.46</v>
      </c>
      <c r="E89"/>
      <c r="F89"/>
      <c r="G89" s="182">
        <f>$B$5*10^3/G82</f>
        <v>126634.5449477072</v>
      </c>
      <c r="H89" s="182"/>
      <c r="I89" s="125">
        <f>G89*I82/G82</f>
        <v>36444.215262241443</v>
      </c>
      <c r="J89" s="182">
        <f>$B$5*10^3/J82</f>
        <v>118111.06596084236</v>
      </c>
      <c r="K89" s="182"/>
      <c r="L89" s="125">
        <f>J89*L82/J82</f>
        <v>44697.074565566974</v>
      </c>
      <c r="M89" s="182">
        <f>$B$5*10^3/M82</f>
        <v>84133.909999504234</v>
      </c>
      <c r="N89" s="182"/>
      <c r="O89" s="125">
        <f>M89*O82/M82</f>
        <v>22771.853459347411</v>
      </c>
      <c r="P89" s="182">
        <f>$B$5*10^3/P82</f>
        <v>56868.291018183307</v>
      </c>
      <c r="Q89" s="182"/>
      <c r="R89" s="125">
        <f>P89*R82/P82</f>
        <v>10504.666095608862</v>
      </c>
      <c r="S89" s="182">
        <f>$B$5*10^3/S82</f>
        <v>48360.436456407842</v>
      </c>
      <c r="T89" s="182"/>
      <c r="U89" s="125">
        <f>S89*U82/S82</f>
        <v>7647.5918736834419</v>
      </c>
      <c r="V89" s="182">
        <f>$B$5*10^3/V82</f>
        <v>40945.169533092012</v>
      </c>
      <c r="W89" s="182"/>
      <c r="X89" s="125">
        <f>V89*X82/V82</f>
        <v>5533.8187330324081</v>
      </c>
      <c r="Y89" s="182">
        <f>$B$5*10^3/Y82</f>
        <v>35297.559942320673</v>
      </c>
      <c r="Z89" s="182"/>
      <c r="AA89" s="125">
        <f>Y89*AA82/Y82</f>
        <v>4158.9291155371311</v>
      </c>
      <c r="AB89" s="126"/>
      <c r="AC89" s="126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13.9">
      <c r="A90"/>
      <c r="B90" s="130" t="s">
        <v>121</v>
      </c>
      <c r="C90" s="33">
        <f>2*B4*10^6/C89</f>
        <v>710.89838904090311</v>
      </c>
      <c r="D90" s="33">
        <f>D89*C90/C89</f>
        <v>2.8771435518420492E-2</v>
      </c>
      <c r="E90"/>
      <c r="F90" s="123" t="s">
        <v>116</v>
      </c>
      <c r="G90" s="183">
        <f>$C$90*10^3/G83</f>
        <v>114682.09985301153</v>
      </c>
      <c r="H90" s="183"/>
      <c r="I90" s="103">
        <f>G90*SQRT((I83/G83)^2+($D$90/$C$90)^2)</f>
        <v>33004.417097540841</v>
      </c>
      <c r="J90" s="183">
        <f>$C$90*10^3/J83</f>
        <v>106963.11236290504</v>
      </c>
      <c r="K90" s="183"/>
      <c r="L90" s="103">
        <f>J90*SQRT((L83/J83)^2+($D$90/$C$90)^2)</f>
        <v>40478.326961673782</v>
      </c>
      <c r="M90" s="183">
        <f>$C$90*10^3/M83</f>
        <v>76192.901957137918</v>
      </c>
      <c r="N90" s="183"/>
      <c r="O90" s="103">
        <f>M90*SQRT((O83/M83)^2+($D$90/$C$90)^2)</f>
        <v>20622.525388466722</v>
      </c>
      <c r="P90" s="183">
        <f>$C$90*10^3/P83</f>
        <v>51500.757804361638</v>
      </c>
      <c r="Q90" s="183"/>
      <c r="R90" s="103">
        <f>P90*SQRT((R83/P83)^2+($D$90/$C$90)^2)</f>
        <v>9513.1807136391417</v>
      </c>
      <c r="S90" s="183">
        <f>$C$90*10^3/S83</f>
        <v>43795.920022606741</v>
      </c>
      <c r="T90" s="183"/>
      <c r="U90" s="103">
        <f>S90*SQRT((U83/S83)^2+($D$90/$C$90)^2)</f>
        <v>6925.772417548912</v>
      </c>
      <c r="V90" s="183">
        <f>$C$90*10^3/V83</f>
        <v>37080.545619140408</v>
      </c>
      <c r="W90" s="183"/>
      <c r="X90" s="103">
        <f>V90*SQRT((X83/V83)^2+($D$90/$C$90)^2)</f>
        <v>5011.5084714495115</v>
      </c>
      <c r="Y90" s="183">
        <f>$C$90*10^3/Y83</f>
        <v>31965.987602707224</v>
      </c>
      <c r="Z90" s="183"/>
      <c r="AA90" s="103">
        <f>Y90*SQRT((AA83/Y83)^2+($D$90/$C$90)^2)</f>
        <v>3766.3882710105659</v>
      </c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13.9">
      <c r="A91"/>
      <c r="B91" s="130"/>
      <c r="C91" s="33"/>
      <c r="D91" s="33"/>
      <c r="E91"/>
      <c r="F91"/>
      <c r="G91"/>
      <c r="H91"/>
      <c r="I91"/>
      <c r="J91" s="131"/>
      <c r="K91" s="131"/>
      <c r="L91" s="131"/>
      <c r="M91" s="13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14.45" customHeight="1">
      <c r="A92"/>
      <c r="B92" s="130" t="s">
        <v>122</v>
      </c>
      <c r="C92" s="61">
        <f>(C90*10^(-9))^2*SQRT($B$2^2-1)/(2*$B$4*0.001*($B$2^2-1))*10^12</f>
        <v>59.048943366026471</v>
      </c>
      <c r="D92" s="61">
        <f>D90*2*C92/C90</f>
        <v>4.7796503485640698E-3</v>
      </c>
      <c r="E92"/>
      <c r="F92"/>
      <c r="G92" s="177" t="s">
        <v>123</v>
      </c>
      <c r="H92" s="177"/>
      <c r="I92" s="57" t="s">
        <v>22</v>
      </c>
      <c r="J92" s="177" t="s">
        <v>123</v>
      </c>
      <c r="K92" s="177"/>
      <c r="L92" s="57" t="s">
        <v>22</v>
      </c>
      <c r="M92" s="177" t="s">
        <v>123</v>
      </c>
      <c r="N92" s="177"/>
      <c r="O92" s="57" t="s">
        <v>22</v>
      </c>
      <c r="P92" s="177" t="s">
        <v>123</v>
      </c>
      <c r="Q92" s="177"/>
      <c r="R92" s="57" t="s">
        <v>22</v>
      </c>
      <c r="S92" s="177" t="s">
        <v>123</v>
      </c>
      <c r="T92" s="177"/>
      <c r="U92" s="57" t="s">
        <v>22</v>
      </c>
      <c r="V92" s="177" t="s">
        <v>123</v>
      </c>
      <c r="W92" s="177"/>
      <c r="X92" s="57" t="s">
        <v>22</v>
      </c>
      <c r="Y92" s="177" t="s">
        <v>123</v>
      </c>
      <c r="Z92" s="177"/>
      <c r="AA92" s="57" t="s">
        <v>22</v>
      </c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15">
      <c r="A93"/>
      <c r="B93" s="184" t="s">
        <v>124</v>
      </c>
      <c r="C93" s="184"/>
      <c r="D93" s="184"/>
      <c r="E93" s="184"/>
      <c r="F93"/>
      <c r="G93" s="179">
        <f>$F$82/G82</f>
        <v>9.5257731958762903</v>
      </c>
      <c r="H93" s="179"/>
      <c r="I93" s="120">
        <f>I82*G93/G82</f>
        <v>2.7414267491793969</v>
      </c>
      <c r="J93" s="179">
        <f>$F$82/J82</f>
        <v>8.8846153846153921</v>
      </c>
      <c r="K93" s="179"/>
      <c r="L93" s="120">
        <f>L82*J93/J82</f>
        <v>3.3622278581771043</v>
      </c>
      <c r="M93" s="179">
        <f>$F$82/M82</f>
        <v>6.3287671232876832</v>
      </c>
      <c r="N93" s="179"/>
      <c r="O93" s="120">
        <f>O82*M93/M82</f>
        <v>1.7129568507001756</v>
      </c>
      <c r="P93" s="179">
        <f>$F$82/P82</f>
        <v>4.2777777777777777</v>
      </c>
      <c r="Q93" s="179"/>
      <c r="R93" s="120">
        <f>R82*P93/P82</f>
        <v>0.79018775458546864</v>
      </c>
      <c r="S93" s="179">
        <f>$F$82/S82</f>
        <v>3.63779527559055</v>
      </c>
      <c r="T93" s="179"/>
      <c r="U93" s="120">
        <f>U82*S93/S82</f>
        <v>0.57527135043141364</v>
      </c>
      <c r="V93" s="179">
        <f>$F$82/V82</f>
        <v>3.0800000000000018</v>
      </c>
      <c r="W93" s="179"/>
      <c r="X93" s="120">
        <f>X82*V93/V82</f>
        <v>0.41626794789467614</v>
      </c>
      <c r="Y93" s="179">
        <f>$F$82/Y82</f>
        <v>2.6551724137931032</v>
      </c>
      <c r="Z93" s="179"/>
      <c r="AA93" s="120">
        <f>AA82*Y93/Y82</f>
        <v>0.31284524699553856</v>
      </c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13.9">
      <c r="A94"/>
      <c r="B94"/>
      <c r="C94"/>
      <c r="D94"/>
      <c r="E94"/>
      <c r="F94" s="127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s="128" customFormat="1" ht="4.5" customHeight="1">
      <c r="J95" s="129"/>
      <c r="K95" s="129"/>
      <c r="L95" s="129"/>
      <c r="M95" s="129"/>
    </row>
    <row r="96" spans="1:1024" s="130" customFormat="1">
      <c r="J96" s="131"/>
      <c r="K96" s="131"/>
      <c r="L96" s="131"/>
      <c r="M96" s="131"/>
    </row>
    <row r="97" spans="1:32">
      <c r="A97"/>
      <c r="B97"/>
      <c r="C97"/>
      <c r="D97" s="81" t="s">
        <v>82</v>
      </c>
      <c r="E97" s="82">
        <v>0.9</v>
      </c>
      <c r="F97" s="130" t="s">
        <v>83</v>
      </c>
      <c r="G97" s="81" t="s">
        <v>82</v>
      </c>
      <c r="H97" s="82">
        <v>1.7</v>
      </c>
      <c r="I97"/>
      <c r="J97" s="81" t="s">
        <v>82</v>
      </c>
      <c r="K97" s="82">
        <v>2.5</v>
      </c>
      <c r="L97"/>
      <c r="M97" s="81" t="s">
        <v>82</v>
      </c>
      <c r="N97" s="82">
        <v>3.5</v>
      </c>
      <c r="O97"/>
      <c r="P97" s="81" t="s">
        <v>82</v>
      </c>
      <c r="Q97" s="82">
        <v>4.3</v>
      </c>
      <c r="R97"/>
      <c r="S97" s="81" t="s">
        <v>82</v>
      </c>
      <c r="T97" s="82">
        <v>5.0999999999999996</v>
      </c>
      <c r="U97"/>
      <c r="V97" s="81" t="s">
        <v>82</v>
      </c>
      <c r="W97" s="82">
        <v>5.9</v>
      </c>
      <c r="X97"/>
      <c r="Y97" s="81" t="s">
        <v>82</v>
      </c>
      <c r="Z97" s="82">
        <v>6.6</v>
      </c>
      <c r="AA97" s="130" t="s">
        <v>83</v>
      </c>
      <c r="AB97"/>
      <c r="AC97"/>
      <c r="AD97"/>
      <c r="AE97"/>
      <c r="AF97"/>
    </row>
    <row r="98" spans="1:32" ht="13.9">
      <c r="A98" s="81" t="s">
        <v>50</v>
      </c>
      <c r="B98" s="82">
        <v>0</v>
      </c>
      <c r="C98"/>
      <c r="D98" s="59" t="s">
        <v>50</v>
      </c>
      <c r="E98" s="60">
        <v>2.4</v>
      </c>
      <c r="F98" s="62">
        <v>8.9766200000000004E-2</v>
      </c>
      <c r="G98" s="59" t="s">
        <v>50</v>
      </c>
      <c r="H98" s="60">
        <v>5</v>
      </c>
      <c r="I98"/>
      <c r="J98" s="59" t="s">
        <v>50</v>
      </c>
      <c r="K98" s="60">
        <v>7.5</v>
      </c>
      <c r="L98"/>
      <c r="M98" s="59" t="s">
        <v>50</v>
      </c>
      <c r="N98" s="60">
        <v>10</v>
      </c>
      <c r="O98"/>
      <c r="P98" s="59" t="s">
        <v>50</v>
      </c>
      <c r="Q98" s="60">
        <v>12.5</v>
      </c>
      <c r="R98"/>
      <c r="S98" s="59" t="s">
        <v>50</v>
      </c>
      <c r="T98" s="60">
        <v>15</v>
      </c>
      <c r="U98"/>
      <c r="V98" s="59" t="s">
        <v>50</v>
      </c>
      <c r="W98" s="60">
        <v>17.5</v>
      </c>
      <c r="X98"/>
      <c r="Y98" s="59" t="s">
        <v>50</v>
      </c>
      <c r="Z98" s="60">
        <v>19.7</v>
      </c>
      <c r="AA98" s="130">
        <v>0.64970000000000006</v>
      </c>
      <c r="AB98"/>
      <c r="AC98"/>
      <c r="AD98"/>
      <c r="AE98"/>
      <c r="AF98"/>
    </row>
    <row r="99" spans="1:32" ht="15">
      <c r="A99" s="185" t="s">
        <v>125</v>
      </c>
      <c r="B99" s="185"/>
      <c r="C99" s="185"/>
      <c r="D99" s="172" t="s">
        <v>126</v>
      </c>
      <c r="E99" s="172"/>
      <c r="F99" s="172"/>
      <c r="G99" s="172" t="s">
        <v>126</v>
      </c>
      <c r="H99" s="172"/>
      <c r="I99" s="172"/>
      <c r="J99" s="172" t="s">
        <v>126</v>
      </c>
      <c r="K99" s="172"/>
      <c r="L99" s="172"/>
      <c r="M99" s="172" t="s">
        <v>126</v>
      </c>
      <c r="N99" s="172"/>
      <c r="O99" s="172"/>
      <c r="P99" s="172" t="s">
        <v>126</v>
      </c>
      <c r="Q99" s="172"/>
      <c r="R99" s="172"/>
      <c r="S99" s="172" t="s">
        <v>126</v>
      </c>
      <c r="T99" s="172"/>
      <c r="U99" s="172"/>
      <c r="V99" s="172" t="s">
        <v>126</v>
      </c>
      <c r="W99" s="172"/>
      <c r="X99" s="172"/>
      <c r="Y99" s="173" t="s">
        <v>126</v>
      </c>
      <c r="Z99" s="173"/>
      <c r="AA99" s="173"/>
      <c r="AB99"/>
      <c r="AC99"/>
      <c r="AD99"/>
      <c r="AE99"/>
      <c r="AF99"/>
    </row>
    <row r="100" spans="1:32" ht="14.45" customHeight="1">
      <c r="A100" s="26" t="s">
        <v>4</v>
      </c>
      <c r="B100" s="131" t="s">
        <v>86</v>
      </c>
      <c r="C100" s="15" t="s">
        <v>87</v>
      </c>
      <c r="D100" s="26" t="s">
        <v>4</v>
      </c>
      <c r="E100" s="131" t="s">
        <v>86</v>
      </c>
      <c r="F100" s="15" t="s">
        <v>87</v>
      </c>
      <c r="G100" s="26" t="s">
        <v>4</v>
      </c>
      <c r="H100" s="131" t="s">
        <v>86</v>
      </c>
      <c r="I100" s="15" t="s">
        <v>87</v>
      </c>
      <c r="J100" s="26" t="s">
        <v>4</v>
      </c>
      <c r="K100" s="131" t="s">
        <v>86</v>
      </c>
      <c r="L100" s="15" t="s">
        <v>87</v>
      </c>
      <c r="M100" s="26" t="s">
        <v>4</v>
      </c>
      <c r="N100" s="131" t="s">
        <v>86</v>
      </c>
      <c r="O100" s="15" t="s">
        <v>87</v>
      </c>
      <c r="P100" s="26" t="s">
        <v>4</v>
      </c>
      <c r="Q100" s="131" t="s">
        <v>86</v>
      </c>
      <c r="R100" s="15" t="s">
        <v>87</v>
      </c>
      <c r="S100" s="26" t="s">
        <v>4</v>
      </c>
      <c r="T100" s="131" t="s">
        <v>86</v>
      </c>
      <c r="U100" s="15" t="s">
        <v>87</v>
      </c>
      <c r="V100" s="26" t="s">
        <v>4</v>
      </c>
      <c r="W100" s="131" t="s">
        <v>86</v>
      </c>
      <c r="X100" s="15" t="s">
        <v>87</v>
      </c>
      <c r="Y100" s="26" t="s">
        <v>4</v>
      </c>
      <c r="Z100" s="131" t="s">
        <v>86</v>
      </c>
      <c r="AA100" s="15" t="s">
        <v>87</v>
      </c>
      <c r="AB100" s="186" t="s">
        <v>127</v>
      </c>
      <c r="AC100" s="186"/>
      <c r="AD100" s="186"/>
      <c r="AE100"/>
      <c r="AF100"/>
    </row>
    <row r="101" spans="1:32" ht="15">
      <c r="A101" s="26">
        <v>1</v>
      </c>
      <c r="B101" s="111">
        <v>0.56499999999999995</v>
      </c>
      <c r="C101" s="84">
        <v>0.67</v>
      </c>
      <c r="D101" s="26">
        <v>1</v>
      </c>
      <c r="E101" s="111">
        <v>0.57999999999999996</v>
      </c>
      <c r="F101" s="84">
        <v>0.65</v>
      </c>
      <c r="G101" s="26" t="s">
        <v>88</v>
      </c>
      <c r="H101" s="111">
        <v>0.40500000000000003</v>
      </c>
      <c r="I101" s="84">
        <v>0.51500000000000001</v>
      </c>
      <c r="J101" s="26" t="s">
        <v>88</v>
      </c>
      <c r="K101" s="111">
        <v>0.36</v>
      </c>
      <c r="L101" s="84">
        <v>0.47</v>
      </c>
      <c r="M101" s="26" t="s">
        <v>88</v>
      </c>
      <c r="N101" s="111">
        <v>0.48499999999999999</v>
      </c>
      <c r="O101" s="84">
        <v>0.56499999999999995</v>
      </c>
      <c r="P101" s="26" t="s">
        <v>88</v>
      </c>
      <c r="Q101" s="111">
        <v>0.49</v>
      </c>
      <c r="R101" s="84">
        <v>0.56000000000000005</v>
      </c>
      <c r="S101" s="26" t="s">
        <v>88</v>
      </c>
      <c r="T101" s="111">
        <v>0.46</v>
      </c>
      <c r="U101" s="84">
        <v>0.56000000000000005</v>
      </c>
      <c r="V101" s="26" t="s">
        <v>88</v>
      </c>
      <c r="W101" s="111">
        <v>0.41499999999999998</v>
      </c>
      <c r="X101" s="84">
        <v>0.53</v>
      </c>
      <c r="Y101" s="26" t="s">
        <v>88</v>
      </c>
      <c r="Z101" s="111">
        <v>0.28000000000000003</v>
      </c>
      <c r="AA101" s="84">
        <v>0.32500000000000001</v>
      </c>
      <c r="AB101" s="186"/>
      <c r="AC101" s="186"/>
      <c r="AD101" s="186"/>
      <c r="AE101"/>
      <c r="AF101"/>
    </row>
    <row r="102" spans="1:32" ht="15">
      <c r="A102" s="26">
        <v>2</v>
      </c>
      <c r="B102" s="111">
        <v>0.98</v>
      </c>
      <c r="C102" s="84">
        <v>1.05</v>
      </c>
      <c r="D102" s="26">
        <v>2</v>
      </c>
      <c r="E102" s="111">
        <v>0.96</v>
      </c>
      <c r="F102" s="84">
        <v>1.02</v>
      </c>
      <c r="G102" s="26" t="s">
        <v>89</v>
      </c>
      <c r="H102" s="111">
        <v>0.51500000000000001</v>
      </c>
      <c r="I102" s="84">
        <v>0.57999999999999996</v>
      </c>
      <c r="J102" s="26" t="s">
        <v>89</v>
      </c>
      <c r="K102" s="111">
        <v>0.53</v>
      </c>
      <c r="L102" s="84">
        <v>0.59499999999999997</v>
      </c>
      <c r="M102" s="26" t="s">
        <v>89</v>
      </c>
      <c r="N102" s="111">
        <v>0.68</v>
      </c>
      <c r="O102" s="84">
        <v>0.78500000000000003</v>
      </c>
      <c r="P102" s="26" t="s">
        <v>89</v>
      </c>
      <c r="Q102" s="111">
        <v>0.71</v>
      </c>
      <c r="R102" s="84">
        <v>0.82</v>
      </c>
      <c r="S102" s="26" t="s">
        <v>89</v>
      </c>
      <c r="T102" s="111">
        <v>0.72499999999999998</v>
      </c>
      <c r="U102" s="84">
        <v>0.77</v>
      </c>
      <c r="V102" s="26" t="s">
        <v>89</v>
      </c>
      <c r="W102" s="111">
        <v>0.70499999999999996</v>
      </c>
      <c r="X102" s="84">
        <v>0.81</v>
      </c>
      <c r="Y102" s="26" t="s">
        <v>89</v>
      </c>
      <c r="Z102" s="111">
        <v>0.56000000000000005</v>
      </c>
      <c r="AA102" s="84">
        <v>0.63</v>
      </c>
      <c r="AB102" s="186"/>
      <c r="AC102" s="186"/>
      <c r="AD102" s="186"/>
      <c r="AE102"/>
      <c r="AF102"/>
    </row>
    <row r="103" spans="1:32">
      <c r="A103" s="26">
        <v>3</v>
      </c>
      <c r="B103" s="111">
        <v>1.2350000000000001</v>
      </c>
      <c r="C103" s="84">
        <v>1.2949999999999999</v>
      </c>
      <c r="D103" s="26">
        <v>3</v>
      </c>
      <c r="E103" s="111">
        <v>1.21</v>
      </c>
      <c r="F103" s="84">
        <v>1.29</v>
      </c>
      <c r="G103" s="26" t="s">
        <v>90</v>
      </c>
      <c r="H103" s="111">
        <v>0.85</v>
      </c>
      <c r="I103" s="84">
        <v>0.87</v>
      </c>
      <c r="J103" s="26" t="s">
        <v>90</v>
      </c>
      <c r="K103" s="111">
        <v>0.79</v>
      </c>
      <c r="L103" s="84">
        <v>0.93</v>
      </c>
      <c r="M103" s="26" t="s">
        <v>90</v>
      </c>
      <c r="N103" s="111">
        <v>0.91500000000000004</v>
      </c>
      <c r="O103" s="84">
        <v>1.05</v>
      </c>
      <c r="P103" s="26" t="s">
        <v>90</v>
      </c>
      <c r="Q103" s="111">
        <v>0.92</v>
      </c>
      <c r="R103" s="84">
        <v>1.04</v>
      </c>
      <c r="S103" s="26" t="s">
        <v>90</v>
      </c>
      <c r="T103" s="111">
        <v>0.93</v>
      </c>
      <c r="U103" s="84">
        <v>1.01</v>
      </c>
      <c r="V103" s="26" t="s">
        <v>90</v>
      </c>
      <c r="W103" s="111">
        <v>0.9</v>
      </c>
      <c r="X103" s="84">
        <v>1.0149999999999999</v>
      </c>
      <c r="Y103" s="26" t="s">
        <v>90</v>
      </c>
      <c r="Z103" s="111">
        <v>0.72</v>
      </c>
      <c r="AA103" s="84">
        <v>0.78</v>
      </c>
      <c r="AB103"/>
      <c r="AC103"/>
      <c r="AD103"/>
      <c r="AE103"/>
      <c r="AF103"/>
    </row>
    <row r="104" spans="1:32" ht="15">
      <c r="A104" s="26">
        <v>4</v>
      </c>
      <c r="B104" s="111">
        <v>1.42</v>
      </c>
      <c r="C104" s="84">
        <v>1.5449999999999999</v>
      </c>
      <c r="D104" s="29">
        <v>4</v>
      </c>
      <c r="E104" s="30">
        <v>1.41</v>
      </c>
      <c r="F104" s="85">
        <v>1.52</v>
      </c>
      <c r="G104" s="26" t="s">
        <v>91</v>
      </c>
      <c r="H104" s="111">
        <v>0.87</v>
      </c>
      <c r="I104" s="84">
        <v>0.93500000000000005</v>
      </c>
      <c r="J104" s="26" t="s">
        <v>91</v>
      </c>
      <c r="K104" s="111">
        <v>0.95</v>
      </c>
      <c r="L104" s="84">
        <v>0.97499999999999998</v>
      </c>
      <c r="M104" s="26" t="s">
        <v>91</v>
      </c>
      <c r="N104" s="111">
        <v>1.07</v>
      </c>
      <c r="O104" s="84">
        <v>1.1299999999999999</v>
      </c>
      <c r="P104" s="26" t="s">
        <v>91</v>
      </c>
      <c r="Q104" s="111">
        <v>1.07</v>
      </c>
      <c r="R104" s="84">
        <v>1.1299999999999999</v>
      </c>
      <c r="S104" s="26" t="s">
        <v>91</v>
      </c>
      <c r="T104" s="111">
        <v>1.08</v>
      </c>
      <c r="U104" s="84">
        <v>1.145</v>
      </c>
      <c r="V104" s="26" t="s">
        <v>91</v>
      </c>
      <c r="W104" s="111">
        <v>1.075</v>
      </c>
      <c r="X104" s="84">
        <v>1.135</v>
      </c>
      <c r="Y104" s="26" t="s">
        <v>91</v>
      </c>
      <c r="Z104" s="111">
        <v>0.88</v>
      </c>
      <c r="AA104" s="84">
        <v>0.94</v>
      </c>
      <c r="AB104"/>
      <c r="AC104"/>
      <c r="AD104"/>
      <c r="AE104"/>
      <c r="AF104"/>
    </row>
    <row r="105" spans="1:32">
      <c r="A105" s="26">
        <v>-1</v>
      </c>
      <c r="B105" s="111">
        <v>0.56499999999999995</v>
      </c>
      <c r="C105" s="84">
        <v>0.64500000000000002</v>
      </c>
      <c r="D105"/>
      <c r="E105"/>
      <c r="F105"/>
      <c r="G105" s="26">
        <v>3</v>
      </c>
      <c r="H105" s="111">
        <v>1.1000000000000001</v>
      </c>
      <c r="I105" s="84">
        <v>1.1850000000000001</v>
      </c>
      <c r="J105" s="26">
        <v>3</v>
      </c>
      <c r="K105" s="111">
        <v>1.08</v>
      </c>
      <c r="L105" s="84">
        <v>1.22</v>
      </c>
      <c r="M105" s="26" t="s">
        <v>92</v>
      </c>
      <c r="N105" s="111">
        <v>1.22</v>
      </c>
      <c r="O105" s="84">
        <v>1.29</v>
      </c>
      <c r="P105" s="26" t="s">
        <v>92</v>
      </c>
      <c r="Q105" s="111">
        <v>1.22</v>
      </c>
      <c r="R105" s="84">
        <v>1.3049999999999999</v>
      </c>
      <c r="S105" s="26" t="s">
        <v>92</v>
      </c>
      <c r="T105" s="111">
        <v>1.1599999999999999</v>
      </c>
      <c r="U105" s="84">
        <v>1.27</v>
      </c>
      <c r="V105" s="26" t="s">
        <v>92</v>
      </c>
      <c r="W105" s="111">
        <v>1.24</v>
      </c>
      <c r="X105" s="84">
        <v>1.2849999999999999</v>
      </c>
      <c r="Y105" s="26" t="s">
        <v>92</v>
      </c>
      <c r="Z105" s="111">
        <v>1.02</v>
      </c>
      <c r="AA105" s="84">
        <v>1.03</v>
      </c>
      <c r="AB105"/>
      <c r="AC105"/>
      <c r="AD105"/>
      <c r="AE105"/>
      <c r="AF105"/>
    </row>
    <row r="106" spans="1:32" ht="15">
      <c r="A106" s="26">
        <v>-2</v>
      </c>
      <c r="B106" s="111">
        <v>0.95</v>
      </c>
      <c r="C106" s="84">
        <v>0.995</v>
      </c>
      <c r="D106"/>
      <c r="E106"/>
      <c r="F106"/>
      <c r="G106" s="29">
        <v>4</v>
      </c>
      <c r="H106" s="30">
        <v>1.35</v>
      </c>
      <c r="I106" s="85">
        <v>1.44</v>
      </c>
      <c r="J106" s="29">
        <v>4</v>
      </c>
      <c r="K106" s="30">
        <v>1.32</v>
      </c>
      <c r="L106" s="85">
        <v>1.44</v>
      </c>
      <c r="M106" s="26" t="s">
        <v>93</v>
      </c>
      <c r="N106" s="111">
        <v>1.29</v>
      </c>
      <c r="O106" s="84">
        <v>1.405</v>
      </c>
      <c r="P106" s="26" t="s">
        <v>93</v>
      </c>
      <c r="Q106" s="111">
        <v>1.3049999999999999</v>
      </c>
      <c r="R106" s="84">
        <v>1.425</v>
      </c>
      <c r="S106" s="26" t="s">
        <v>93</v>
      </c>
      <c r="T106" s="111">
        <v>1.34</v>
      </c>
      <c r="U106" s="84">
        <v>1.415</v>
      </c>
      <c r="V106" s="26" t="s">
        <v>93</v>
      </c>
      <c r="W106" s="111">
        <v>1.3</v>
      </c>
      <c r="X106" s="84">
        <v>1.415</v>
      </c>
      <c r="Y106" s="26" t="s">
        <v>93</v>
      </c>
      <c r="Z106" s="111">
        <v>1.135</v>
      </c>
      <c r="AA106" s="84">
        <v>1.1850000000000001</v>
      </c>
      <c r="AB106"/>
      <c r="AC106"/>
      <c r="AD106"/>
      <c r="AE106"/>
      <c r="AF106"/>
    </row>
    <row r="107" spans="1:32" ht="13.9">
      <c r="A107" s="26">
        <v>-3</v>
      </c>
      <c r="B107" s="111">
        <v>1.2</v>
      </c>
      <c r="C107" s="84">
        <v>1.27</v>
      </c>
      <c r="D107"/>
      <c r="E107"/>
      <c r="F107"/>
      <c r="G107"/>
      <c r="H107"/>
      <c r="I107"/>
      <c r="J107"/>
      <c r="K107"/>
      <c r="L107"/>
      <c r="M107" s="26" t="s">
        <v>94</v>
      </c>
      <c r="N107" s="111">
        <v>1.4550000000000001</v>
      </c>
      <c r="O107" s="84">
        <v>1.55</v>
      </c>
      <c r="P107" s="26" t="s">
        <v>94</v>
      </c>
      <c r="Q107" s="111">
        <v>1.4650000000000001</v>
      </c>
      <c r="R107" s="84">
        <v>1.57</v>
      </c>
      <c r="S107" s="26" t="s">
        <v>94</v>
      </c>
      <c r="T107" s="111">
        <v>1.45</v>
      </c>
      <c r="U107" s="84">
        <v>1.51</v>
      </c>
      <c r="V107" s="26" t="s">
        <v>94</v>
      </c>
      <c r="W107" s="111">
        <v>1.4350000000000001</v>
      </c>
      <c r="X107" s="84">
        <v>1.4850000000000001</v>
      </c>
      <c r="Y107" s="26" t="s">
        <v>94</v>
      </c>
      <c r="Z107" s="111">
        <v>1.23</v>
      </c>
      <c r="AA107" s="84">
        <v>1.3</v>
      </c>
      <c r="AB107"/>
      <c r="AC107"/>
      <c r="AD107"/>
      <c r="AE107"/>
      <c r="AF107"/>
    </row>
    <row r="108" spans="1:32" ht="13.9">
      <c r="A108" s="29">
        <v>-4</v>
      </c>
      <c r="B108" s="30">
        <v>1.42</v>
      </c>
      <c r="C108" s="85">
        <v>1.52</v>
      </c>
      <c r="D108"/>
      <c r="E108"/>
      <c r="F108"/>
      <c r="G108"/>
      <c r="H108"/>
      <c r="I108"/>
      <c r="J108"/>
      <c r="K108"/>
      <c r="L108"/>
      <c r="M108" s="29" t="s">
        <v>95</v>
      </c>
      <c r="N108" s="30">
        <v>1.55</v>
      </c>
      <c r="O108" s="85">
        <v>1.6</v>
      </c>
      <c r="P108" s="29" t="s">
        <v>95</v>
      </c>
      <c r="Q108" s="30">
        <v>1.57</v>
      </c>
      <c r="R108" s="85">
        <v>1.635</v>
      </c>
      <c r="S108" s="29" t="s">
        <v>95</v>
      </c>
      <c r="T108" s="30">
        <v>1.55</v>
      </c>
      <c r="U108" s="85">
        <v>1.615</v>
      </c>
      <c r="V108" s="29" t="s">
        <v>95</v>
      </c>
      <c r="W108" s="30">
        <v>1.5649999999999999</v>
      </c>
      <c r="X108" s="85">
        <v>1.6</v>
      </c>
      <c r="Y108" s="29" t="s">
        <v>95</v>
      </c>
      <c r="Z108" s="30">
        <v>1.44</v>
      </c>
      <c r="AA108" s="85">
        <v>1.51</v>
      </c>
      <c r="AB108"/>
      <c r="AC108"/>
      <c r="AD108"/>
      <c r="AE108"/>
      <c r="AF108"/>
    </row>
    <row r="109" spans="1:32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5">
      <c r="A110" s="174" t="s">
        <v>96</v>
      </c>
      <c r="B110" s="174"/>
      <c r="C110" s="174"/>
      <c r="D110"/>
      <c r="E110" s="174" t="s">
        <v>97</v>
      </c>
      <c r="F110" s="174"/>
      <c r="G110" s="174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>
      <c r="A111" s="26" t="s">
        <v>4</v>
      </c>
      <c r="B111" s="131" t="s">
        <v>98</v>
      </c>
      <c r="C111" s="15" t="s">
        <v>22</v>
      </c>
      <c r="D111"/>
      <c r="E111" s="26" t="s">
        <v>4</v>
      </c>
      <c r="F111" s="131" t="s">
        <v>99</v>
      </c>
      <c r="G111" s="15" t="s">
        <v>22</v>
      </c>
      <c r="H111"/>
      <c r="I111" s="87" t="s">
        <v>4</v>
      </c>
      <c r="J111" s="88" t="s">
        <v>98</v>
      </c>
      <c r="K111" s="89" t="s">
        <v>22</v>
      </c>
      <c r="L111" s="87" t="s">
        <v>4</v>
      </c>
      <c r="M111" s="88" t="s">
        <v>98</v>
      </c>
      <c r="N111" s="89" t="s">
        <v>22</v>
      </c>
      <c r="O111" s="87" t="s">
        <v>4</v>
      </c>
      <c r="P111" s="88" t="s">
        <v>98</v>
      </c>
      <c r="Q111" s="89" t="s">
        <v>22</v>
      </c>
      <c r="R111" s="87" t="s">
        <v>4</v>
      </c>
      <c r="S111" s="88" t="s">
        <v>98</v>
      </c>
      <c r="T111" s="89" t="s">
        <v>22</v>
      </c>
      <c r="U111" s="87" t="s">
        <v>4</v>
      </c>
      <c r="V111" s="88" t="s">
        <v>98</v>
      </c>
      <c r="W111" s="89" t="s">
        <v>22</v>
      </c>
      <c r="X111" s="87" t="s">
        <v>4</v>
      </c>
      <c r="Y111" s="88" t="s">
        <v>98</v>
      </c>
      <c r="Z111" s="89" t="s">
        <v>22</v>
      </c>
      <c r="AA111" s="87" t="s">
        <v>4</v>
      </c>
      <c r="AB111" s="88" t="s">
        <v>98</v>
      </c>
      <c r="AC111" s="89" t="s">
        <v>22</v>
      </c>
      <c r="AD111" s="87" t="s">
        <v>4</v>
      </c>
      <c r="AE111" s="88" t="s">
        <v>98</v>
      </c>
      <c r="AF111" s="89" t="s">
        <v>22</v>
      </c>
    </row>
    <row r="112" spans="1:32">
      <c r="A112" s="26">
        <v>1</v>
      </c>
      <c r="B112" s="132">
        <f>ATAN(AVERAGE(B101:C101)/$B$10)*180/PI()</f>
        <v>0.6515399413904297</v>
      </c>
      <c r="C112" s="133">
        <f>SQRT(($B$9/$B$10/(1+(AVERAGE(B101:C101)/$B$10)^2))^2+(AVERAGE(B101:C101)*$C$10/$B$10^2/(1+(AVERAGE(B101:C101)/$B$10)^2))^2)*180/PI()</f>
        <v>2.1134771485044612E-2</v>
      </c>
      <c r="D112"/>
      <c r="E112" s="90">
        <v>1</v>
      </c>
      <c r="F112" s="92">
        <f>2*$B$4/$B$5*SQRT($B$2^2-SIN(PI()/2-B112*PI()/180)^2)*10^6</f>
        <v>13294.652239639905</v>
      </c>
      <c r="G112" s="93">
        <f>2*$B$4/$B$5*10^6*SIN(PI()/2-B112*PI()/180)*COS(PI()/2-B112*PI()/180)/SQRT($B$2^2-SIN(PI()/2-B112*PI()/180)^2)*C112</f>
        <v>2.8472285095996157</v>
      </c>
      <c r="H112"/>
      <c r="I112" s="87">
        <v>1</v>
      </c>
      <c r="J112" s="95">
        <f>ATAN(AVERAGE(E101:F101)/$B$10)*180/PI()</f>
        <v>0.64890235387730322</v>
      </c>
      <c r="K112" s="96">
        <f>$B$9/$B$10/(1+(AVERAGE(E101:F101)/$B$10)^2)*180/PI()+AVERAGE(E101:F101)*$C$10/$B$10^2/(1+(AVERAGE(E101:F101)/$B$10)^2)*180/PI()</f>
        <v>2.2295640894995222E-2</v>
      </c>
      <c r="L112" s="87" t="s">
        <v>88</v>
      </c>
      <c r="M112" s="97">
        <f>ATAN(AVERAGE(H101:I101)/$B$10)*180/PI()</f>
        <v>0.48536700032236368</v>
      </c>
      <c r="N112" s="98">
        <f>$B$9/(1+AVERAGE(H101:I101)^2)*180/PI()</f>
        <v>0.94578705039752919</v>
      </c>
      <c r="O112" s="87" t="s">
        <v>88</v>
      </c>
      <c r="P112" s="97">
        <f>ATAN(AVERAGE(K101:L101)/$B$10)*180/PI()</f>
        <v>0.43788739505427104</v>
      </c>
      <c r="Q112" s="98">
        <f>$B$9/(1+AVERAGE(K101:L101)^2)*180/PI()</f>
        <v>0.97755600696252543</v>
      </c>
      <c r="R112" s="87" t="s">
        <v>88</v>
      </c>
      <c r="S112" s="97">
        <f>ATAN(AVERAGE(N101:O101)/$B$10)*180/PI()</f>
        <v>0.55394745846689997</v>
      </c>
      <c r="T112" s="98">
        <f>$B$9/(1+AVERAGE(N101:O101)^2)*180/PI()</f>
        <v>0.89831697423744972</v>
      </c>
      <c r="U112" s="87" t="s">
        <v>88</v>
      </c>
      <c r="V112" s="97">
        <f>ATAN(AVERAGE(Q101:R101)/$B$10)*180/PI()</f>
        <v>0.55394745846690008</v>
      </c>
      <c r="W112" s="98">
        <f>$B$9/(1+AVERAGE(Q101:R101)^2)*180/PI()</f>
        <v>0.89831697423744938</v>
      </c>
      <c r="X112" s="87" t="s">
        <v>88</v>
      </c>
      <c r="Y112" s="97">
        <f>ATAN(AVERAGE(T101:U101)/$B$10)*180/PI()</f>
        <v>0.53812133262575423</v>
      </c>
      <c r="Z112" s="98">
        <f>$B$9/(1+AVERAGE(T101:U101)^2)*180/PI()</f>
        <v>0.9093846442835064</v>
      </c>
      <c r="AA112" s="87" t="s">
        <v>88</v>
      </c>
      <c r="AB112" s="97">
        <f>ATAN(AVERAGE(W101:X101)/$B$10)*180/PI()</f>
        <v>0.49855566404568835</v>
      </c>
      <c r="AC112" s="98">
        <f>$B$9/(1+AVERAGE(W101:X101)^2)*180/PI()</f>
        <v>0.93677476837878126</v>
      </c>
      <c r="AD112" s="87" t="s">
        <v>88</v>
      </c>
      <c r="AE112" s="97">
        <f>ATAN(AVERAGE(Z101:AA101)/$B$10)*180/PI()</f>
        <v>0.31918589331585578</v>
      </c>
      <c r="AF112" s="98">
        <f>$B$9/(1+AVERAGE(Z101:AA101)^2)*180/PI()</f>
        <v>1.0498479420174156</v>
      </c>
    </row>
    <row r="113" spans="1:32">
      <c r="A113" s="26">
        <v>2</v>
      </c>
      <c r="B113" s="132">
        <f>ATAN(AVERAGE(B102:C102)/$B$10)*180/PI()</f>
        <v>1.070873744616607</v>
      </c>
      <c r="C113" s="133">
        <f>SQRT(($B$9/$B$10/(1+(AVERAGE(B102:C102)/$B$10)^2))^2+(AVERAGE(B102:C102)*$C$10/$B$10^2/(1+(AVERAGE(B102:C102)/$B$10)^2))^2)*180/PI()</f>
        <v>2.1187985414116369E-2</v>
      </c>
      <c r="D113"/>
      <c r="E113" s="90">
        <v>2</v>
      </c>
      <c r="F113" s="92">
        <f>2*$B$4/$B$5*SQRT($B$2^2-SIN(PI()/2-B113*PI()/180)^2)*10^6</f>
        <v>13295.955332304848</v>
      </c>
      <c r="G113" s="93">
        <f>2*$B$4/$B$5*10^6*SIN(PI()/2-B113*PI()/180)*COS(PI()/2-B113*PI()/180)/SQRT($B$2^2-SIN(PI()/2-B113*PI()/180)^2)*C113</f>
        <v>4.6903514743474704</v>
      </c>
      <c r="H113"/>
      <c r="I113" s="87">
        <v>2</v>
      </c>
      <c r="J113" s="97">
        <f>ATAN(AVERAGE(E102:F102)/$B$10)*180/PI()</f>
        <v>1.0445034611773689</v>
      </c>
      <c r="K113" s="98">
        <f>$B$9/(1+AVERAGE(E102:F102)^2)*180/PI()</f>
        <v>0.57871601952509799</v>
      </c>
      <c r="L113" s="87" t="s">
        <v>89</v>
      </c>
      <c r="M113" s="97">
        <f>ATAN(AVERAGE(H102:I102)/$B$10)*180/PI()</f>
        <v>0.57768648797937672</v>
      </c>
      <c r="N113" s="98">
        <f>$B$9/(1+AVERAGE(H102:I102)^2)*180/PI()</f>
        <v>0.88163883825266964</v>
      </c>
      <c r="O113" s="87" t="s">
        <v>89</v>
      </c>
      <c r="P113" s="97">
        <f>ATAN(AVERAGE(K102:L102)/$B$10)*180/PI()</f>
        <v>0.593512397967496</v>
      </c>
      <c r="Q113" s="98">
        <f>$B$9/(1+AVERAGE(K102:L102)^2)*180/PI()</f>
        <v>0.87048780743911425</v>
      </c>
      <c r="R113" s="87" t="s">
        <v>89</v>
      </c>
      <c r="S113" s="97">
        <f>ATAN(AVERAGE(N102:O102)/$B$10)*180/PI()</f>
        <v>0.77286580054082055</v>
      </c>
      <c r="T113" s="98">
        <f>$B$9/(1+AVERAGE(N102:O102)^2)*180/PI()</f>
        <v>0.74576872162125296</v>
      </c>
      <c r="U113" s="87" t="s">
        <v>89</v>
      </c>
      <c r="V113" s="97">
        <f>ATAN(AVERAGE(Q102:R102)/$B$10)*180/PI()</f>
        <v>0.80715233430505684</v>
      </c>
      <c r="W113" s="98">
        <f>$B$9/(1+AVERAGE(Q102:R102)^2)*180/PI()</f>
        <v>0.72287251983891654</v>
      </c>
      <c r="X113" s="87" t="s">
        <v>89</v>
      </c>
      <c r="Y113" s="97">
        <f>ATAN(AVERAGE(T102:U102)/$B$10)*180/PI()</f>
        <v>0.78869042485789065</v>
      </c>
      <c r="Z113" s="98">
        <f>$B$9/(1+AVERAGE(T102:U102)^2)*180/PI()</f>
        <v>0.73514739091608872</v>
      </c>
      <c r="AA113" s="87" t="s">
        <v>89</v>
      </c>
      <c r="AB113" s="97">
        <f>ATAN(AVERAGE(W102:X102)/$B$10)*180/PI()</f>
        <v>0.79924010770026499</v>
      </c>
      <c r="AC113" s="98">
        <f>$B$9/(1+AVERAGE(W102:X102)^2)*180/PI()</f>
        <v>0.72811732083389968</v>
      </c>
      <c r="AD113" s="87" t="s">
        <v>89</v>
      </c>
      <c r="AE113" s="97">
        <f>ATAN(AVERAGE(Z102:AA102)/$B$10)*180/PI()</f>
        <v>0.62780155569635543</v>
      </c>
      <c r="AF113" s="98">
        <f>$B$9/(1+AVERAGE(Z102:AA102)^2)*180/PI()</f>
        <v>0.84630312605871127</v>
      </c>
    </row>
    <row r="114" spans="1:32">
      <c r="A114" s="26">
        <v>3</v>
      </c>
      <c r="B114" s="132">
        <f>ATAN(AVERAGE(B103:C103)/$B$10)*180/PI()</f>
        <v>1.3345497830701634</v>
      </c>
      <c r="C114" s="133">
        <f>SQRT(($B$9/$B$10/(1+(AVERAGE(B103:C103)/$B$10)^2))^2+(AVERAGE(B103:C103)*$C$10/$B$10^2/(1+(AVERAGE(B103:C103)/$B$10)^2))^2)*180/PI()</f>
        <v>2.1234578348790514E-2</v>
      </c>
      <c r="D114"/>
      <c r="E114" s="90">
        <v>3</v>
      </c>
      <c r="F114" s="92">
        <f>2*$B$4/$B$5*SQRT($B$2^2-SIN(PI()/2-B114*PI()/180)^2)*10^6</f>
        <v>13297.099370140577</v>
      </c>
      <c r="G114" s="93">
        <f>2*$B$4/$B$5*10^6*SIN(PI()/2-B114*PI()/180)*COS(PI()/2-B114*PI()/180)/SQRT($B$2^2-SIN(PI()/2-B114*PI()/180)^2)*C114</f>
        <v>5.8568292233291146</v>
      </c>
      <c r="H114"/>
      <c r="I114" s="87">
        <v>3</v>
      </c>
      <c r="J114" s="97">
        <f>ATAN(AVERAGE(E103:F103)/$B$10)*180/PI()</f>
        <v>1.3187307037080593</v>
      </c>
      <c r="K114" s="98">
        <f>$B$9/(1+AVERAGE(E103:F103)^2)*180/PI()</f>
        <v>0.44718657180942301</v>
      </c>
      <c r="L114" s="87" t="s">
        <v>90</v>
      </c>
      <c r="M114" s="97">
        <f>ATAN(AVERAGE(H103:I103)/$B$10)*180/PI()</f>
        <v>0.90737110501990292</v>
      </c>
      <c r="N114" s="98">
        <f>$B$9/(1+AVERAGE(H103:I103)^2)*180/PI()</f>
        <v>0.65872360902600968</v>
      </c>
      <c r="O114" s="87" t="s">
        <v>90</v>
      </c>
      <c r="P114" s="97">
        <f>ATAN(AVERAGE(K103:L103)/$B$10)*180/PI()</f>
        <v>0.90737110501990315</v>
      </c>
      <c r="Q114" s="98">
        <f>$B$9/(1+AVERAGE(K103:L103)^2)*180/PI()</f>
        <v>0.65872360902600968</v>
      </c>
      <c r="R114" s="87" t="s">
        <v>90</v>
      </c>
      <c r="S114" s="97">
        <f>ATAN(AVERAGE(N103:O103)/$B$10)*180/PI()</f>
        <v>1.0365922893370891</v>
      </c>
      <c r="T114" s="98">
        <f>$B$9/(1+AVERAGE(N103:O103)^2)*180/PI()</f>
        <v>0.58307227703654152</v>
      </c>
      <c r="U114" s="87" t="s">
        <v>90</v>
      </c>
      <c r="V114" s="97">
        <f>ATAN(AVERAGE(Q103:R103)/$B$10)*180/PI()</f>
        <v>1.033955223257728</v>
      </c>
      <c r="W114" s="98">
        <f>$B$9/(1+AVERAGE(Q103:R103)^2)*180/PI()</f>
        <v>0.58453151921120505</v>
      </c>
      <c r="X114" s="87" t="s">
        <v>90</v>
      </c>
      <c r="Y114" s="97">
        <f>ATAN(AVERAGE(T103:U103)/$B$10)*180/PI()</f>
        <v>1.0234069152415888</v>
      </c>
      <c r="Z114" s="98">
        <f>$B$9/(1+AVERAGE(T103:U103)^2)*180/PI()</f>
        <v>0.59040424043569806</v>
      </c>
      <c r="AA114" s="87" t="s">
        <v>90</v>
      </c>
      <c r="AB114" s="97">
        <f>ATAN(AVERAGE(W103:X103)/$B$10)*180/PI()</f>
        <v>1.0102214327364887</v>
      </c>
      <c r="AC114" s="98">
        <f>$B$9/(1+AVERAGE(W103:X103)^2)*180/PI()</f>
        <v>0.5978254663253767</v>
      </c>
      <c r="AD114" s="87" t="s">
        <v>90</v>
      </c>
      <c r="AE114" s="97">
        <f>ATAN(AVERAGE(Z103:AA103)/$B$10)*180/PI()</f>
        <v>0.79132785061025723</v>
      </c>
      <c r="AF114" s="98">
        <f>$B$9/(1+AVERAGE(Z103:AA103)^2)*180/PI()</f>
        <v>0.73338597776745384</v>
      </c>
    </row>
    <row r="115" spans="1:32">
      <c r="A115" s="26">
        <v>4</v>
      </c>
      <c r="B115" s="132">
        <f>ATAN(AVERAGE(B104:C104)/$B$10)*180/PI()</f>
        <v>1.563902348791725</v>
      </c>
      <c r="C115" s="133">
        <f>SQRT(($B$9/$B$10/(1+(AVERAGE(B104:C104)/$B$10)^2))^2+(AVERAGE(B104:C104)*$C$10/$B$10^2/(1+(AVERAGE(B104:C104)/$B$10)^2))^2)*180/PI()</f>
        <v>2.1283276938885921E-2</v>
      </c>
      <c r="D115"/>
      <c r="E115" s="90">
        <v>4</v>
      </c>
      <c r="F115" s="92">
        <f>2*$B$4/$B$5*SQRT($B$2^2-SIN(PI()/2-B115*PI()/180)^2)*10^6</f>
        <v>13298.298185645377</v>
      </c>
      <c r="G115" s="93">
        <f>2*$B$4/$B$5*10^6*SIN(PI()/2-B115*PI()/180)*COS(PI()/2-B115*PI()/180)/SQRT($B$2^2-SIN(PI()/2-B115*PI()/180)^2)*C115</f>
        <v>6.8775613924716463</v>
      </c>
      <c r="H115"/>
      <c r="I115" s="87">
        <v>4</v>
      </c>
      <c r="J115" s="97">
        <f>ATAN(AVERAGE(E104:F104)/$B$10)*180/PI()</f>
        <v>1.5454504504932423</v>
      </c>
      <c r="K115" s="98">
        <f>$B$9/(1+AVERAGE(E104:F104)^2)*180/PI()</f>
        <v>0.36421921199585111</v>
      </c>
      <c r="L115" s="87" t="s">
        <v>91</v>
      </c>
      <c r="M115" s="97">
        <f>ATAN(AVERAGE(H104:I104)/$B$10)*180/PI()</f>
        <v>0.9522040571714917</v>
      </c>
      <c r="N115" s="98">
        <f>$B$9/(1+AVERAGE(H104:I104)^2)*180/PI()</f>
        <v>0.6315302525200156</v>
      </c>
      <c r="O115" s="87" t="s">
        <v>91</v>
      </c>
      <c r="P115" s="97">
        <f>ATAN(AVERAGE(K104:L104)/$B$10)*180/PI()</f>
        <v>1.015495638658384</v>
      </c>
      <c r="Q115" s="98">
        <f>$B$9/(1+AVERAGE(K104:L104)^2)*180/PI()</f>
        <v>0.59484627931499212</v>
      </c>
      <c r="R115" s="87" t="s">
        <v>91</v>
      </c>
      <c r="S115" s="97">
        <f>ATAN(AVERAGE(N104:O104)/$B$10)*180/PI()</f>
        <v>1.1605292476486782</v>
      </c>
      <c r="T115" s="98">
        <f>$B$9/(1+AVERAGE(N104:O104)^2)*180/PI()</f>
        <v>0.51851384174735138</v>
      </c>
      <c r="U115" s="87" t="s">
        <v>91</v>
      </c>
      <c r="V115" s="97">
        <f>ATAN(AVERAGE(Q104:R104)/$B$10)*180/PI()</f>
        <v>1.1605292476486782</v>
      </c>
      <c r="W115" s="98">
        <f>$B$9/(1+AVERAGE(Q104:R104)^2)*180/PI()</f>
        <v>0.51851384174735138</v>
      </c>
      <c r="X115" s="87" t="s">
        <v>91</v>
      </c>
      <c r="Y115" s="97">
        <f>ATAN(AVERAGE(T104:U104)/$B$10)*180/PI()</f>
        <v>1.1737134115893708</v>
      </c>
      <c r="Z115" s="98">
        <f>$B$9/(1+AVERAGE(T104:U104)^2)*180/PI()</f>
        <v>0.51210528438478709</v>
      </c>
      <c r="AA115" s="87" t="s">
        <v>91</v>
      </c>
      <c r="AB115" s="97">
        <f>ATAN(AVERAGE(W104:X104)/$B$10)*180/PI()</f>
        <v>1.1658029280530007</v>
      </c>
      <c r="AC115" s="98">
        <f>$B$9/(1+AVERAGE(W104:X104)^2)*180/PI()</f>
        <v>0.51593997828103988</v>
      </c>
      <c r="AD115" s="87" t="s">
        <v>91</v>
      </c>
      <c r="AE115" s="97">
        <f>ATAN(AVERAGE(Z104:AA104)/$B$10)*180/PI()</f>
        <v>0.96011563512400966</v>
      </c>
      <c r="AF115" s="98">
        <f>$B$9/(1+AVERAGE(Z104:AA104)^2)*180/PI()</f>
        <v>0.62683419411500829</v>
      </c>
    </row>
    <row r="116" spans="1:32">
      <c r="A116" s="26">
        <v>-1</v>
      </c>
      <c r="B116" s="132">
        <f>ATAN(AVERAGE(B105:C105)/$B$10)*180/PI()</f>
        <v>0.63835197643248187</v>
      </c>
      <c r="C116" s="133">
        <f>SQRT(($B$9/$B$10/(1+(AVERAGE(B105:C105)/$B$10)^2))^2+(AVERAGE(B105:C105)*$C$10/$B$10^2/(1+(AVERAGE(B105:C105)/$B$10)^2))^2)*180/PI()</f>
        <v>2.113351616903951E-2</v>
      </c>
      <c r="D116"/>
      <c r="E116" s="90">
        <v>-1</v>
      </c>
      <c r="F116" s="92">
        <f>2*$B$4/$B$5*SQRT($B$2^2-SIN(PI()/2-B116*PI()/180)^2)*10^6</f>
        <v>13294.621544935721</v>
      </c>
      <c r="G116" s="93">
        <f>2*$B$4/$B$5*10^6*SIN(PI()/2-B116*PI()/180)*COS(PI()/2-B116*PI()/180)/SQRT($B$2^2-SIN(PI()/2-B116*PI()/180)^2)*C116</f>
        <v>2.7894475103221552</v>
      </c>
      <c r="H116"/>
      <c r="I116"/>
      <c r="J116"/>
      <c r="K116"/>
      <c r="L116" s="87">
        <v>3</v>
      </c>
      <c r="M116" s="97">
        <f>ATAN(AVERAGE(H105:I105)/$B$10)*180/PI()</f>
        <v>1.2053548952043689</v>
      </c>
      <c r="N116" s="98">
        <f>$B$9/(1+AVERAGE(H105:I105)^2)*180/PI()</f>
        <v>0.49707737974581317</v>
      </c>
      <c r="O116" s="87">
        <v>3</v>
      </c>
      <c r="P116" s="97">
        <f>ATAN(AVERAGE(K105:L105)/$B$10)*180/PI()</f>
        <v>1.2132651519696429</v>
      </c>
      <c r="Q116" s="98">
        <f>$B$9/(1+AVERAGE(K105:L105)^2)*180/PI()</f>
        <v>0.4933974554409673</v>
      </c>
      <c r="R116" s="87" t="s">
        <v>92</v>
      </c>
      <c r="S116" s="97">
        <f>ATAN(AVERAGE(N105:O105)/$B$10)*180/PI()</f>
        <v>1.3240037526240793</v>
      </c>
      <c r="T116" s="98">
        <f>$B$9/(1+AVERAGE(N105:O105)^2)*180/PI()</f>
        <v>0.44501144270896265</v>
      </c>
      <c r="U116" s="87" t="s">
        <v>92</v>
      </c>
      <c r="V116" s="97">
        <f>ATAN(AVERAGE(Q105:R105)/$B$10)*180/PI()</f>
        <v>1.3319132839097552</v>
      </c>
      <c r="W116" s="98">
        <f>$B$9/(1+AVERAGE(Q105:R105)^2)*180/PI()</f>
        <v>0.44177216900635735</v>
      </c>
      <c r="X116" s="87" t="s">
        <v>92</v>
      </c>
      <c r="Y116" s="97">
        <f>ATAN(AVERAGE(T105:U105)/$B$10)*180/PI()</f>
        <v>1.2818187406842243</v>
      </c>
      <c r="Z116" s="98">
        <f>$B$9/(1+AVERAGE(T105:U105)^2)*180/PI()</f>
        <v>0.46276715171749205</v>
      </c>
      <c r="AA116" s="87" t="s">
        <v>92</v>
      </c>
      <c r="AB116" s="97">
        <f>ATAN(AVERAGE(W105:X105)/$B$10)*180/PI()</f>
        <v>1.3319132839097552</v>
      </c>
      <c r="AC116" s="98">
        <f>$B$9/(1+AVERAGE(W105:X105)^2)*180/PI()</f>
        <v>0.44177216900635735</v>
      </c>
      <c r="AD116" s="87" t="s">
        <v>92</v>
      </c>
      <c r="AE116" s="97">
        <f>ATAN(AVERAGE(Z105:AA105)/$B$10)*180/PI()</f>
        <v>1.0814217315733876</v>
      </c>
      <c r="AF116" s="98">
        <f>$B$9/(1+AVERAGE(Z105:AA105)^2)*180/PI()</f>
        <v>0.55881284499196404</v>
      </c>
    </row>
    <row r="117" spans="1:32">
      <c r="A117" s="26">
        <v>-2</v>
      </c>
      <c r="B117" s="132">
        <f>ATAN(AVERAGE(B106:C106)/$B$10)*180/PI()</f>
        <v>1.0260439987781047</v>
      </c>
      <c r="C117" s="133">
        <f>SQRT(($B$9/$B$10/(1+(AVERAGE(B106:C106)/$B$10)^2))^2+(AVERAGE(B106:C106)*$C$10/$B$10^2/(1+(AVERAGE(B106:C106)/$B$10)^2))^2)*180/PI()</f>
        <v>2.1181068914440954E-2</v>
      </c>
      <c r="D117"/>
      <c r="E117" s="90">
        <v>-2</v>
      </c>
      <c r="F117" s="92">
        <f>2*$B$4/$B$5*SQRT($B$2^2-SIN(PI()/2-B117*PI()/180)^2)*10^6</f>
        <v>13295.785750438559</v>
      </c>
      <c r="G117" s="93">
        <f>2*$B$4/$B$5*10^6*SIN(PI()/2-B117*PI()/180)*COS(PI()/2-B117*PI()/180)/SQRT($B$2^2-SIN(PI()/2-B117*PI()/180)^2)*C117</f>
        <v>4.4926764237599164</v>
      </c>
      <c r="H117"/>
      <c r="I117"/>
      <c r="J117"/>
      <c r="K117"/>
      <c r="L117" s="87">
        <v>4</v>
      </c>
      <c r="M117" s="97">
        <f>ATAN(AVERAGE(H106:I106)/$B$10)*180/PI()</f>
        <v>1.4716396889688192</v>
      </c>
      <c r="N117" s="98">
        <f>$B$9/(1+AVERAGE(H106:I106)^2)*180/PI()</f>
        <v>0.38897008350629969</v>
      </c>
      <c r="O117" s="87">
        <v>4</v>
      </c>
      <c r="P117" s="97">
        <f>ATAN(AVERAGE(K106:L106)/$B$10)*180/PI()</f>
        <v>1.4558224532083703</v>
      </c>
      <c r="Q117" s="98">
        <f>$B$9/(1+AVERAGE(K106:L106)^2)*180/PI()</f>
        <v>0.39454468746097188</v>
      </c>
      <c r="R117" s="87" t="s">
        <v>93</v>
      </c>
      <c r="S117" s="97">
        <f>ATAN(AVERAGE(N106:O106)/$B$10)*180/PI()</f>
        <v>1.4215510175281758</v>
      </c>
      <c r="T117" s="98">
        <f>$B$9/(1+AVERAGE(N106:O106)^2)*180/PI()</f>
        <v>0.40696547872765837</v>
      </c>
      <c r="U117" s="87" t="s">
        <v>93</v>
      </c>
      <c r="V117" s="97">
        <f>ATAN(AVERAGE(Q106:R106)/$B$10)*180/PI()</f>
        <v>1.4400049954985712</v>
      </c>
      <c r="W117" s="98">
        <f>$B$9/(1+AVERAGE(Q106:R106)^2)*180/PI()</f>
        <v>0.40021849147784277</v>
      </c>
      <c r="X117" s="87" t="s">
        <v>93</v>
      </c>
      <c r="Y117" s="97">
        <f>ATAN(AVERAGE(T106:U106)/$B$10)*180/PI()</f>
        <v>1.4531862256049024</v>
      </c>
      <c r="Z117" s="98">
        <f>$B$9/(1+AVERAGE(T106:U106)^2)*180/PI()</f>
        <v>0.39548338860758159</v>
      </c>
      <c r="AA117" s="87" t="s">
        <v>93</v>
      </c>
      <c r="AB117" s="97">
        <f>ATAN(AVERAGE(W106:X106)/$B$10)*180/PI()</f>
        <v>1.4320961841646465</v>
      </c>
      <c r="AC117" s="98">
        <f>$B$9/(1+AVERAGE(W106:X106)^2)*180/PI()</f>
        <v>0.40309310219845146</v>
      </c>
      <c r="AD117" s="87" t="s">
        <v>93</v>
      </c>
      <c r="AE117" s="97">
        <f>ATAN(AVERAGE(Z106:AA106)/$B$10)*180/PI()</f>
        <v>1.2238120889815456</v>
      </c>
      <c r="AF117" s="98">
        <f>$B$9/(1+AVERAGE(Z106:AA106)^2)*180/PI()</f>
        <v>0.4885383655617524</v>
      </c>
    </row>
    <row r="118" spans="1:32">
      <c r="A118" s="26">
        <v>-3</v>
      </c>
      <c r="B118" s="132">
        <f>ATAN(AVERAGE(B107:C107)/$B$10)*180/PI()</f>
        <v>1.3029114232582744</v>
      </c>
      <c r="C118" s="133">
        <f>SQRT(($B$9/$B$10/(1+(AVERAGE(B107:C107)/$B$10)^2))^2+(AVERAGE(B107:C107)*$C$10/$B$10^2/(1+(AVERAGE(B107:C107)/$B$10)^2))^2)*180/PI()</f>
        <v>2.1228455642987077E-2</v>
      </c>
      <c r="D118"/>
      <c r="E118" s="90">
        <v>-3</v>
      </c>
      <c r="F118" s="92">
        <f>2*$B$4/$B$5*SQRT($B$2^2-SIN(PI()/2-B118*PI()/180)^2)*10^6</f>
        <v>13296.948869727725</v>
      </c>
      <c r="G118" s="93">
        <f>2*$B$4/$B$5*10^6*SIN(PI()/2-B118*PI()/180)*COS(PI()/2-B118*PI()/180)/SQRT($B$2^2-SIN(PI()/2-B118*PI()/180)^2)*C118</f>
        <v>5.7164934280003088</v>
      </c>
      <c r="H118"/>
      <c r="I118"/>
      <c r="J118"/>
      <c r="K118"/>
      <c r="L118"/>
      <c r="M118"/>
      <c r="N118"/>
      <c r="O118"/>
      <c r="P118"/>
      <c r="Q118"/>
      <c r="R118" s="87" t="s">
        <v>94</v>
      </c>
      <c r="S118" s="97">
        <f>ATAN(AVERAGE(N107:O107)/$B$10)*180/PI()</f>
        <v>1.5849898350265963</v>
      </c>
      <c r="T118" s="98">
        <f>$B$9/(1+AVERAGE(N107:O107)^2)*180/PI()</f>
        <v>0.35177694294881134</v>
      </c>
      <c r="U118" s="87" t="s">
        <v>94</v>
      </c>
      <c r="V118" s="97">
        <f>ATAN(AVERAGE(Q107:R107)/$B$10)*180/PI()</f>
        <v>1.6008051681553224</v>
      </c>
      <c r="W118" s="98">
        <f>$B$9/(1+AVERAGE(Q107:R107)^2)*180/PI()</f>
        <v>0.34695210785120878</v>
      </c>
      <c r="X118" s="87" t="s">
        <v>94</v>
      </c>
      <c r="Y118" s="97">
        <f>ATAN(AVERAGE(T107:U107)/$B$10)*180/PI()</f>
        <v>1.5612663830970535</v>
      </c>
      <c r="Z118" s="98">
        <f>$B$9/(1+AVERAGE(T107:U107)^2)*180/PI()</f>
        <v>0.3591761504079885</v>
      </c>
      <c r="AA118" s="87" t="s">
        <v>94</v>
      </c>
      <c r="AB118" s="97">
        <f>ATAN(AVERAGE(W107:X107)/$B$10)*180/PI()</f>
        <v>1.5401784204884186</v>
      </c>
      <c r="AC118" s="98">
        <f>$B$9/(1+AVERAGE(W107:X107)^2)*180/PI()</f>
        <v>0.36592016549420314</v>
      </c>
      <c r="AD118" s="87" t="s">
        <v>94</v>
      </c>
      <c r="AE118" s="97">
        <f>ATAN(AVERAGE(Z107:AA107)/$B$10)*180/PI()</f>
        <v>1.3345497830701634</v>
      </c>
      <c r="AF118" s="98">
        <f>$B$9/(1+AVERAGE(Z107:AA107)^2)*180/PI()</f>
        <v>0.44069862810397037</v>
      </c>
    </row>
    <row r="119" spans="1:32">
      <c r="A119" s="26">
        <v>-4</v>
      </c>
      <c r="B119" s="132">
        <f>ATAN(AVERAGE(B108:C108)/$B$10)*180/PI()</f>
        <v>1.5507224543223395</v>
      </c>
      <c r="C119" s="133">
        <f>SQRT(($B$9/$B$10/(1+(AVERAGE(B108:C108)/$B$10)^2))^2+(AVERAGE(B108:C108)*$C$10/$B$10^2/(1+(AVERAGE(B108:C108)/$B$10)^2))^2)*180/PI()</f>
        <v>2.1280273739794738E-2</v>
      </c>
      <c r="D119"/>
      <c r="E119" s="90">
        <v>-4</v>
      </c>
      <c r="F119" s="92">
        <f>2*$B$4/$B$5*SQRT($B$2^2-SIN(PI()/2-B119*PI()/180)^2)*10^6</f>
        <v>13298.224164737132</v>
      </c>
      <c r="G119" s="93">
        <f>2*$B$4/$B$5*10^6*SIN(PI()/2-B119*PI()/180)*COS(PI()/2-B119*PI()/180)/SQRT($B$2^2-SIN(PI()/2-B119*PI()/180)^2)*C119</f>
        <v>6.8187327936363271</v>
      </c>
      <c r="H119"/>
      <c r="I119"/>
      <c r="J119"/>
      <c r="K119"/>
      <c r="L119"/>
      <c r="M119"/>
      <c r="N119"/>
      <c r="O119"/>
      <c r="P119"/>
      <c r="Q119"/>
      <c r="R119" s="87" t="s">
        <v>95</v>
      </c>
      <c r="S119" s="97">
        <f>ATAN(AVERAGE(N108:O108)/$B$10)*180/PI()</f>
        <v>1.6614283304113719</v>
      </c>
      <c r="T119" s="98">
        <f>$B$9/(1+AVERAGE(N108:O108)^2)*180/PI()</f>
        <v>0.3292269607503383</v>
      </c>
      <c r="U119" s="87" t="s">
        <v>95</v>
      </c>
      <c r="V119" s="97">
        <f>ATAN(AVERAGE(Q108:R108)/$B$10)*180/PI()</f>
        <v>1.6904207097317305</v>
      </c>
      <c r="W119" s="98">
        <f>$B$9/(1+AVERAGE(Q108:R108)^2)*180/PI()</f>
        <v>0.32116412079200995</v>
      </c>
      <c r="X119" s="87" t="s">
        <v>95</v>
      </c>
      <c r="Y119" s="97">
        <f>ATAN(AVERAGE(T108:U108)/$B$10)*180/PI()</f>
        <v>1.6693354279806603</v>
      </c>
      <c r="Z119" s="98">
        <f>$B$9/(1+AVERAGE(T108:U108)^2)*180/PI()</f>
        <v>0.32700212496029607</v>
      </c>
      <c r="AA119" s="87" t="s">
        <v>95</v>
      </c>
      <c r="AB119" s="97">
        <f>ATAN(AVERAGE(W108:X108)/$B$10)*180/PI()</f>
        <v>1.6693354279806603</v>
      </c>
      <c r="AC119" s="98">
        <f>$B$9/(1+AVERAGE(W108:X108)^2)*180/PI()</f>
        <v>0.32700212496029607</v>
      </c>
      <c r="AD119" s="87" t="s">
        <v>95</v>
      </c>
      <c r="AE119" s="97">
        <f>ATAN(AVERAGE(Z108:AA108)/$B$10)*180/PI()</f>
        <v>1.5559944318866341</v>
      </c>
      <c r="AF119" s="98">
        <f>$B$9/(1+AVERAGE(Z108:AA108)^2)*180/PI()</f>
        <v>0.36084726321956984</v>
      </c>
    </row>
    <row r="120" spans="1:32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130"/>
      <c r="AE120" s="130"/>
      <c r="AF120" s="130"/>
    </row>
    <row r="121" spans="1:32" ht="15">
      <c r="A121" s="174" t="s">
        <v>101</v>
      </c>
      <c r="B121" s="174"/>
      <c r="C121" s="174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130"/>
      <c r="AE121" s="130"/>
      <c r="AF121" s="130"/>
    </row>
    <row r="122" spans="1:32">
      <c r="A122" s="26" t="s">
        <v>4</v>
      </c>
      <c r="B122" s="131" t="s">
        <v>102</v>
      </c>
      <c r="C122" s="15" t="s">
        <v>22</v>
      </c>
      <c r="D122" s="26" t="s">
        <v>4</v>
      </c>
      <c r="E122" s="131" t="s">
        <v>102</v>
      </c>
      <c r="F122" s="15" t="s">
        <v>22</v>
      </c>
      <c r="G122" s="26" t="s">
        <v>4</v>
      </c>
      <c r="H122" s="131" t="s">
        <v>102</v>
      </c>
      <c r="I122" s="15" t="s">
        <v>22</v>
      </c>
      <c r="J122" s="26" t="s">
        <v>4</v>
      </c>
      <c r="K122" s="131" t="s">
        <v>102</v>
      </c>
      <c r="L122" s="15" t="s">
        <v>22</v>
      </c>
      <c r="M122" s="26" t="s">
        <v>4</v>
      </c>
      <c r="N122" s="131" t="s">
        <v>102</v>
      </c>
      <c r="O122" s="15" t="s">
        <v>22</v>
      </c>
      <c r="P122" s="26" t="s">
        <v>4</v>
      </c>
      <c r="Q122" s="131" t="s">
        <v>102</v>
      </c>
      <c r="R122" s="15" t="s">
        <v>22</v>
      </c>
      <c r="S122" s="26" t="s">
        <v>4</v>
      </c>
      <c r="T122" s="131" t="s">
        <v>102</v>
      </c>
      <c r="U122" s="15" t="s">
        <v>22</v>
      </c>
      <c r="V122" s="26" t="s">
        <v>4</v>
      </c>
      <c r="W122" s="131" t="s">
        <v>102</v>
      </c>
      <c r="X122" s="15" t="s">
        <v>22</v>
      </c>
      <c r="Y122" s="26" t="s">
        <v>4</v>
      </c>
      <c r="Z122" s="131" t="s">
        <v>102</v>
      </c>
      <c r="AA122" s="15" t="s">
        <v>22</v>
      </c>
      <c r="AB122"/>
      <c r="AC122"/>
      <c r="AD122" s="130"/>
      <c r="AE122" s="130"/>
      <c r="AF122" s="130"/>
    </row>
    <row r="123" spans="1:32">
      <c r="A123" s="26">
        <v>1</v>
      </c>
      <c r="B123" s="91">
        <f>AVERAGE(B101:C101)</f>
        <v>0.61749999999999994</v>
      </c>
      <c r="C123" s="83">
        <f>SQRT(2*($B$9/2)^2)</f>
        <v>1.4142135623730951E-2</v>
      </c>
      <c r="D123" s="26">
        <v>1</v>
      </c>
      <c r="E123" s="91">
        <f>AVERAGE(E101:F101)</f>
        <v>0.61499999999999999</v>
      </c>
      <c r="F123" s="83">
        <f>SQRT(2*($B$9/2)^2)</f>
        <v>1.4142135623730951E-2</v>
      </c>
      <c r="G123" s="26" t="s">
        <v>88</v>
      </c>
      <c r="H123" s="91">
        <f>AVERAGE(H101:I101)</f>
        <v>0.46</v>
      </c>
      <c r="I123" s="83">
        <f>SQRT(2*($B$9/2)^2)</f>
        <v>1.4142135623730951E-2</v>
      </c>
      <c r="J123" s="26" t="s">
        <v>88</v>
      </c>
      <c r="K123" s="91">
        <f>AVERAGE(K101:L101)</f>
        <v>0.41499999999999998</v>
      </c>
      <c r="L123" s="83">
        <f>SQRT(2*($B$9/2)^2)</f>
        <v>1.4142135623730951E-2</v>
      </c>
      <c r="M123" s="26" t="s">
        <v>88</v>
      </c>
      <c r="N123" s="91">
        <f>AVERAGE(N101:O101)</f>
        <v>0.52499999999999991</v>
      </c>
      <c r="O123" s="83">
        <f>SQRT(2*($B$9/2)^2)</f>
        <v>1.4142135623730951E-2</v>
      </c>
      <c r="P123" s="26" t="s">
        <v>88</v>
      </c>
      <c r="Q123" s="91">
        <f>AVERAGE(Q101:R101)</f>
        <v>0.52500000000000002</v>
      </c>
      <c r="R123" s="83">
        <f>SQRT(2*($B$9/2)^2)</f>
        <v>1.4142135623730951E-2</v>
      </c>
      <c r="S123" s="26" t="s">
        <v>88</v>
      </c>
      <c r="T123" s="91">
        <f>AVERAGE(T101:U101)</f>
        <v>0.51</v>
      </c>
      <c r="U123" s="83">
        <f>SQRT(2*($B$9/2)^2)</f>
        <v>1.4142135623730951E-2</v>
      </c>
      <c r="V123" s="26" t="s">
        <v>88</v>
      </c>
      <c r="W123" s="91">
        <f>AVERAGE(W101:X101)</f>
        <v>0.47250000000000003</v>
      </c>
      <c r="X123" s="83">
        <f>SQRT(2*($B$9/2)^2)</f>
        <v>1.4142135623730951E-2</v>
      </c>
      <c r="Y123" s="26" t="s">
        <v>88</v>
      </c>
      <c r="Z123" s="91">
        <f>AVERAGE(Z101:AA101)</f>
        <v>0.30249999999999999</v>
      </c>
      <c r="AA123" s="83">
        <f>SQRT(2*($B$9/2)^2)</f>
        <v>1.4142135623730951E-2</v>
      </c>
      <c r="AB123"/>
      <c r="AC123"/>
      <c r="AD123" s="130"/>
      <c r="AE123" s="130"/>
      <c r="AF123" s="130"/>
    </row>
    <row r="124" spans="1:32">
      <c r="A124" s="26">
        <v>2</v>
      </c>
      <c r="B124" s="91">
        <f>AVERAGE(B102:C102)</f>
        <v>1.0150000000000001</v>
      </c>
      <c r="C124" s="83">
        <f>SQRT(2*($B$9/2)^2)</f>
        <v>1.4142135623730951E-2</v>
      </c>
      <c r="D124" s="26">
        <v>2</v>
      </c>
      <c r="E124" s="91">
        <f>AVERAGE(E102:F102)</f>
        <v>0.99</v>
      </c>
      <c r="F124" s="83">
        <f>SQRT(2*($B$9/2)^2)</f>
        <v>1.4142135623730951E-2</v>
      </c>
      <c r="G124" s="26" t="s">
        <v>89</v>
      </c>
      <c r="H124" s="91">
        <f>AVERAGE(H102:I102)</f>
        <v>0.54749999999999999</v>
      </c>
      <c r="I124" s="83">
        <f>SQRT(2*($B$9/2)^2)</f>
        <v>1.4142135623730951E-2</v>
      </c>
      <c r="J124" s="26" t="s">
        <v>89</v>
      </c>
      <c r="K124" s="91">
        <f>AVERAGE(K102:L102)</f>
        <v>0.5625</v>
      </c>
      <c r="L124" s="83">
        <f>SQRT(2*($B$9/2)^2)</f>
        <v>1.4142135623730951E-2</v>
      </c>
      <c r="M124" s="26" t="s">
        <v>89</v>
      </c>
      <c r="N124" s="91">
        <f>AVERAGE(N102:O102)</f>
        <v>0.73250000000000004</v>
      </c>
      <c r="O124" s="83">
        <f>SQRT(2*($B$9/2)^2)</f>
        <v>1.4142135623730951E-2</v>
      </c>
      <c r="P124" s="26" t="s">
        <v>89</v>
      </c>
      <c r="Q124" s="91">
        <f>AVERAGE(Q102:R102)</f>
        <v>0.7649999999999999</v>
      </c>
      <c r="R124" s="83">
        <f>SQRT(2*($B$9/2)^2)</f>
        <v>1.4142135623730951E-2</v>
      </c>
      <c r="S124" s="26" t="s">
        <v>89</v>
      </c>
      <c r="T124" s="91">
        <f>AVERAGE(T102:U102)</f>
        <v>0.74750000000000005</v>
      </c>
      <c r="U124" s="83">
        <f>SQRT(2*($B$9/2)^2)</f>
        <v>1.4142135623730951E-2</v>
      </c>
      <c r="V124" s="26" t="s">
        <v>89</v>
      </c>
      <c r="W124" s="91">
        <f>AVERAGE(W102:X102)</f>
        <v>0.75750000000000006</v>
      </c>
      <c r="X124" s="83">
        <f>SQRT(2*($B$9/2)^2)</f>
        <v>1.4142135623730951E-2</v>
      </c>
      <c r="Y124" s="26" t="s">
        <v>89</v>
      </c>
      <c r="Z124" s="91">
        <f>AVERAGE(Z102:AA102)</f>
        <v>0.59499999999999997</v>
      </c>
      <c r="AA124" s="83">
        <f>SQRT(2*($B$9/2)^2)</f>
        <v>1.4142135623730951E-2</v>
      </c>
      <c r="AB124"/>
      <c r="AC124"/>
      <c r="AD124" s="130"/>
      <c r="AE124" s="130"/>
      <c r="AF124" s="130"/>
    </row>
    <row r="125" spans="1:32">
      <c r="A125" s="26">
        <v>3</v>
      </c>
      <c r="B125" s="91">
        <f>AVERAGE(B103:C103)</f>
        <v>1.2650000000000001</v>
      </c>
      <c r="C125" s="83">
        <f>SQRT(2*($B$9/2)^2)</f>
        <v>1.4142135623730951E-2</v>
      </c>
      <c r="D125" s="26">
        <v>3</v>
      </c>
      <c r="E125" s="91">
        <f>AVERAGE(E103:F103)</f>
        <v>1.25</v>
      </c>
      <c r="F125" s="83">
        <f>SQRT(2*($B$9/2)^2)</f>
        <v>1.4142135623730951E-2</v>
      </c>
      <c r="G125" s="26" t="s">
        <v>90</v>
      </c>
      <c r="H125" s="91">
        <f>AVERAGE(H103:I103)</f>
        <v>0.86</v>
      </c>
      <c r="I125" s="83">
        <f>SQRT(2*($B$9/2)^2)</f>
        <v>1.4142135623730951E-2</v>
      </c>
      <c r="J125" s="26" t="s">
        <v>90</v>
      </c>
      <c r="K125" s="91">
        <f>AVERAGE(K103:L103)</f>
        <v>0.8600000000000001</v>
      </c>
      <c r="L125" s="83">
        <f>SQRT(2*($B$9/2)^2)</f>
        <v>1.4142135623730951E-2</v>
      </c>
      <c r="M125" s="26" t="s">
        <v>90</v>
      </c>
      <c r="N125" s="91">
        <f>AVERAGE(N103:O103)</f>
        <v>0.98250000000000004</v>
      </c>
      <c r="O125" s="83">
        <f>SQRT(2*($B$9/2)^2)</f>
        <v>1.4142135623730951E-2</v>
      </c>
      <c r="P125" s="26" t="s">
        <v>90</v>
      </c>
      <c r="Q125" s="91">
        <f>AVERAGE(Q103:R103)</f>
        <v>0.98</v>
      </c>
      <c r="R125" s="83">
        <f>SQRT(2*($B$9/2)^2)</f>
        <v>1.4142135623730951E-2</v>
      </c>
      <c r="S125" s="26" t="s">
        <v>90</v>
      </c>
      <c r="T125" s="91">
        <f>AVERAGE(T103:U103)</f>
        <v>0.97</v>
      </c>
      <c r="U125" s="83">
        <f>SQRT(2*($B$9/2)^2)</f>
        <v>1.4142135623730951E-2</v>
      </c>
      <c r="V125" s="26" t="s">
        <v>90</v>
      </c>
      <c r="W125" s="91">
        <f>AVERAGE(W103:X103)</f>
        <v>0.95750000000000002</v>
      </c>
      <c r="X125" s="83">
        <f>SQRT(2*($B$9/2)^2)</f>
        <v>1.4142135623730951E-2</v>
      </c>
      <c r="Y125" s="26" t="s">
        <v>90</v>
      </c>
      <c r="Z125" s="91">
        <f>AVERAGE(Z103:AA103)</f>
        <v>0.75</v>
      </c>
      <c r="AA125" s="83">
        <f>SQRT(2*($B$9/2)^2)</f>
        <v>1.4142135623730951E-2</v>
      </c>
      <c r="AB125"/>
      <c r="AC125"/>
      <c r="AD125" s="130"/>
      <c r="AE125" s="130"/>
      <c r="AF125" s="130"/>
    </row>
    <row r="126" spans="1:32">
      <c r="A126" s="26">
        <v>4</v>
      </c>
      <c r="B126" s="91">
        <f>AVERAGE(B104:C104)</f>
        <v>1.4824999999999999</v>
      </c>
      <c r="C126" s="83">
        <f>SQRT(2*($B$9/2)^2)</f>
        <v>1.4142135623730951E-2</v>
      </c>
      <c r="D126" s="26">
        <v>4</v>
      </c>
      <c r="E126" s="91">
        <f>AVERAGE(E104:F104)</f>
        <v>1.4649999999999999</v>
      </c>
      <c r="F126" s="83">
        <f>SQRT(2*($B$9/2)^2)</f>
        <v>1.4142135623730951E-2</v>
      </c>
      <c r="G126" s="26" t="s">
        <v>91</v>
      </c>
      <c r="H126" s="91">
        <f>AVERAGE(H104:I104)</f>
        <v>0.90250000000000008</v>
      </c>
      <c r="I126" s="83">
        <f>SQRT(2*($B$9/2)^2)</f>
        <v>1.4142135623730951E-2</v>
      </c>
      <c r="J126" s="26" t="s">
        <v>91</v>
      </c>
      <c r="K126" s="91">
        <f>AVERAGE(K104:L104)</f>
        <v>0.96249999999999991</v>
      </c>
      <c r="L126" s="83">
        <f>SQRT(2*($B$9/2)^2)</f>
        <v>1.4142135623730951E-2</v>
      </c>
      <c r="M126" s="26" t="s">
        <v>91</v>
      </c>
      <c r="N126" s="91">
        <f>AVERAGE(N104:O104)</f>
        <v>1.1000000000000001</v>
      </c>
      <c r="O126" s="83">
        <f>SQRT(2*($B$9/2)^2)</f>
        <v>1.4142135623730951E-2</v>
      </c>
      <c r="P126" s="26" t="s">
        <v>91</v>
      </c>
      <c r="Q126" s="91">
        <f>AVERAGE(Q104:R104)</f>
        <v>1.1000000000000001</v>
      </c>
      <c r="R126" s="83">
        <f>SQRT(2*($B$9/2)^2)</f>
        <v>1.4142135623730951E-2</v>
      </c>
      <c r="S126" s="26" t="s">
        <v>91</v>
      </c>
      <c r="T126" s="91">
        <f>AVERAGE(T104:U104)</f>
        <v>1.1125</v>
      </c>
      <c r="U126" s="83">
        <f>SQRT(2*($B$9/2)^2)</f>
        <v>1.4142135623730951E-2</v>
      </c>
      <c r="V126" s="26" t="s">
        <v>91</v>
      </c>
      <c r="W126" s="91">
        <f>AVERAGE(W104:X104)</f>
        <v>1.105</v>
      </c>
      <c r="X126" s="83">
        <f>SQRT(2*($B$9/2)^2)</f>
        <v>1.4142135623730951E-2</v>
      </c>
      <c r="Y126" s="26" t="s">
        <v>91</v>
      </c>
      <c r="Z126" s="91">
        <f>AVERAGE(Z104:AA104)</f>
        <v>0.90999999999999992</v>
      </c>
      <c r="AA126" s="83">
        <f>SQRT(2*($B$9/2)^2)</f>
        <v>1.4142135623730951E-2</v>
      </c>
      <c r="AB126"/>
      <c r="AC126"/>
      <c r="AD126" s="130"/>
      <c r="AE126" s="130"/>
      <c r="AF126" s="130"/>
    </row>
    <row r="127" spans="1:32">
      <c r="A127" s="26">
        <v>-1</v>
      </c>
      <c r="B127" s="91">
        <f>AVERAGE(B105:C105)</f>
        <v>0.60499999999999998</v>
      </c>
      <c r="C127" s="83">
        <f>SQRT(2*($B$9/2)^2)</f>
        <v>1.4142135623730951E-2</v>
      </c>
      <c r="D127"/>
      <c r="E127"/>
      <c r="F127"/>
      <c r="G127" s="26">
        <v>3</v>
      </c>
      <c r="H127" s="91">
        <f>AVERAGE(H105:I105)</f>
        <v>1.1425000000000001</v>
      </c>
      <c r="I127" s="83">
        <f>SQRT(2*($B$9/2)^2)</f>
        <v>1.4142135623730951E-2</v>
      </c>
      <c r="J127" s="26">
        <v>3</v>
      </c>
      <c r="K127" s="91">
        <f>AVERAGE(K105:L105)</f>
        <v>1.1499999999999999</v>
      </c>
      <c r="L127" s="83">
        <f>SQRT(2*($B$9/2)^2)</f>
        <v>1.4142135623730951E-2</v>
      </c>
      <c r="M127" s="26" t="s">
        <v>92</v>
      </c>
      <c r="N127" s="91">
        <f>AVERAGE(N105:O105)</f>
        <v>1.2549999999999999</v>
      </c>
      <c r="O127" s="83">
        <f>SQRT(2*($B$9/2)^2)</f>
        <v>1.4142135623730951E-2</v>
      </c>
      <c r="P127" s="26" t="s">
        <v>92</v>
      </c>
      <c r="Q127" s="91">
        <f>AVERAGE(Q105:R105)</f>
        <v>1.2625</v>
      </c>
      <c r="R127" s="83">
        <f>SQRT(2*($B$9/2)^2)</f>
        <v>1.4142135623730951E-2</v>
      </c>
      <c r="S127" s="26" t="s">
        <v>92</v>
      </c>
      <c r="T127" s="91">
        <f>AVERAGE(T105:U105)</f>
        <v>1.2149999999999999</v>
      </c>
      <c r="U127" s="83">
        <f>SQRT(2*($B$9/2)^2)</f>
        <v>1.4142135623730951E-2</v>
      </c>
      <c r="V127" s="26" t="s">
        <v>92</v>
      </c>
      <c r="W127" s="91">
        <f>AVERAGE(W105:X105)</f>
        <v>1.2625</v>
      </c>
      <c r="X127" s="83">
        <f>SQRT(2*($B$9/2)^2)</f>
        <v>1.4142135623730951E-2</v>
      </c>
      <c r="Y127" s="26" t="s">
        <v>92</v>
      </c>
      <c r="Z127" s="91">
        <f>AVERAGE(Z105:AA105)</f>
        <v>1.0249999999999999</v>
      </c>
      <c r="AA127" s="83">
        <f>SQRT(2*($B$9/2)^2)</f>
        <v>1.4142135623730951E-2</v>
      </c>
      <c r="AB127"/>
      <c r="AC127"/>
      <c r="AD127" s="130"/>
      <c r="AE127" s="130"/>
      <c r="AF127" s="130"/>
    </row>
    <row r="128" spans="1:32">
      <c r="A128" s="26">
        <v>-2</v>
      </c>
      <c r="B128" s="91">
        <f>AVERAGE(B106:C106)</f>
        <v>0.97249999999999992</v>
      </c>
      <c r="C128" s="83">
        <f>SQRT(2*($B$9/2)^2)</f>
        <v>1.4142135623730951E-2</v>
      </c>
      <c r="D128"/>
      <c r="E128"/>
      <c r="F128"/>
      <c r="G128" s="26">
        <v>4</v>
      </c>
      <c r="H128" s="91">
        <f>AVERAGE(H106:I106)</f>
        <v>1.395</v>
      </c>
      <c r="I128" s="83">
        <f>SQRT(2*($B$9/2)^2)</f>
        <v>1.4142135623730951E-2</v>
      </c>
      <c r="J128" s="26">
        <v>4</v>
      </c>
      <c r="K128" s="91">
        <f>AVERAGE(K106:L106)</f>
        <v>1.38</v>
      </c>
      <c r="L128" s="83">
        <f>SQRT(2*($B$9/2)^2)</f>
        <v>1.4142135623730951E-2</v>
      </c>
      <c r="M128" s="26" t="s">
        <v>93</v>
      </c>
      <c r="N128" s="91">
        <f>AVERAGE(N106:O106)</f>
        <v>1.3475000000000001</v>
      </c>
      <c r="O128" s="83">
        <f>SQRT(2*($B$9/2)^2)</f>
        <v>1.4142135623730951E-2</v>
      </c>
      <c r="P128" s="26" t="s">
        <v>93</v>
      </c>
      <c r="Q128" s="91">
        <f>AVERAGE(Q106:R106)</f>
        <v>1.365</v>
      </c>
      <c r="R128" s="83">
        <f>SQRT(2*($B$9/2)^2)</f>
        <v>1.4142135623730951E-2</v>
      </c>
      <c r="S128" s="26" t="s">
        <v>93</v>
      </c>
      <c r="T128" s="91">
        <f>AVERAGE(T106:U106)</f>
        <v>1.3774999999999999</v>
      </c>
      <c r="U128" s="83">
        <f>SQRT(2*($B$9/2)^2)</f>
        <v>1.4142135623730951E-2</v>
      </c>
      <c r="V128" s="26" t="s">
        <v>93</v>
      </c>
      <c r="W128" s="91">
        <f>AVERAGE(W106:X106)</f>
        <v>1.3574999999999999</v>
      </c>
      <c r="X128" s="83">
        <f>SQRT(2*($B$9/2)^2)</f>
        <v>1.4142135623730951E-2</v>
      </c>
      <c r="Y128" s="26" t="s">
        <v>93</v>
      </c>
      <c r="Z128" s="91">
        <f>AVERAGE(Z106:AA106)</f>
        <v>1.1600000000000001</v>
      </c>
      <c r="AA128" s="83">
        <f>SQRT(2*($B$9/2)^2)</f>
        <v>1.4142135623730951E-2</v>
      </c>
      <c r="AB128"/>
      <c r="AC128"/>
      <c r="AD128" s="130"/>
      <c r="AE128" s="130"/>
      <c r="AF128" s="130"/>
    </row>
    <row r="129" spans="1:29">
      <c r="A129" s="26">
        <v>-3</v>
      </c>
      <c r="B129" s="91">
        <f>AVERAGE(B107:C107)</f>
        <v>1.2349999999999999</v>
      </c>
      <c r="C129" s="83">
        <f>SQRT(2*($B$9/2)^2)</f>
        <v>1.4142135623730951E-2</v>
      </c>
      <c r="D129"/>
      <c r="E129"/>
      <c r="F129"/>
      <c r="G129"/>
      <c r="H129"/>
      <c r="I129"/>
      <c r="J129"/>
      <c r="K129"/>
      <c r="L129"/>
      <c r="M129" s="26" t="s">
        <v>94</v>
      </c>
      <c r="N129" s="91">
        <f>AVERAGE(N107:O107)</f>
        <v>1.5024999999999999</v>
      </c>
      <c r="O129" s="83">
        <f>SQRT(2*($B$9/2)^2)</f>
        <v>1.4142135623730951E-2</v>
      </c>
      <c r="P129" s="26" t="s">
        <v>94</v>
      </c>
      <c r="Q129" s="91">
        <f>AVERAGE(Q107:R107)</f>
        <v>1.5175000000000001</v>
      </c>
      <c r="R129" s="83">
        <f>SQRT(2*($B$9/2)^2)</f>
        <v>1.4142135623730951E-2</v>
      </c>
      <c r="S129" s="26" t="s">
        <v>94</v>
      </c>
      <c r="T129" s="91">
        <f>AVERAGE(T107:U107)</f>
        <v>1.48</v>
      </c>
      <c r="U129" s="83">
        <f>SQRT(2*($B$9/2)^2)</f>
        <v>1.4142135623730951E-2</v>
      </c>
      <c r="V129" s="26" t="s">
        <v>94</v>
      </c>
      <c r="W129" s="91">
        <f>AVERAGE(W107:X107)</f>
        <v>1.46</v>
      </c>
      <c r="X129" s="83">
        <f>SQRT(2*($B$9/2)^2)</f>
        <v>1.4142135623730951E-2</v>
      </c>
      <c r="Y129" s="26" t="s">
        <v>94</v>
      </c>
      <c r="Z129" s="91">
        <f>AVERAGE(Z107:AA107)</f>
        <v>1.2650000000000001</v>
      </c>
      <c r="AA129" s="83">
        <f>SQRT(2*($B$9/2)^2)</f>
        <v>1.4142135623730951E-2</v>
      </c>
      <c r="AB129"/>
      <c r="AC129"/>
    </row>
    <row r="130" spans="1:29">
      <c r="A130" s="26">
        <v>-4</v>
      </c>
      <c r="B130" s="91">
        <f>AVERAGE(B108:C108)</f>
        <v>1.47</v>
      </c>
      <c r="C130" s="83">
        <f>SQRT(2*($B$9/2)^2)</f>
        <v>1.4142135623730951E-2</v>
      </c>
      <c r="D130"/>
      <c r="E130"/>
      <c r="F130"/>
      <c r="G130"/>
      <c r="H130"/>
      <c r="I130"/>
      <c r="J130"/>
      <c r="K130"/>
      <c r="L130"/>
      <c r="M130" s="26" t="s">
        <v>95</v>
      </c>
      <c r="N130" s="91">
        <f>AVERAGE(N108:O108)</f>
        <v>1.5750000000000002</v>
      </c>
      <c r="O130" s="83">
        <f>SQRT(2*($B$9/2)^2)</f>
        <v>1.4142135623730951E-2</v>
      </c>
      <c r="P130" s="26" t="s">
        <v>95</v>
      </c>
      <c r="Q130" s="91">
        <f>AVERAGE(Q108:R108)</f>
        <v>1.6025</v>
      </c>
      <c r="R130" s="83">
        <f>SQRT(2*($B$9/2)^2)</f>
        <v>1.4142135623730951E-2</v>
      </c>
      <c r="S130" s="26" t="s">
        <v>95</v>
      </c>
      <c r="T130" s="91">
        <f>AVERAGE(T108:U108)</f>
        <v>1.5825</v>
      </c>
      <c r="U130" s="83">
        <f>SQRT(2*($B$9/2)^2)</f>
        <v>1.4142135623730951E-2</v>
      </c>
      <c r="V130" s="26" t="s">
        <v>95</v>
      </c>
      <c r="W130" s="91">
        <f>AVERAGE(W108:X108)</f>
        <v>1.5825</v>
      </c>
      <c r="X130" s="83">
        <f>SQRT(2*($B$9/2)^2)</f>
        <v>1.4142135623730951E-2</v>
      </c>
      <c r="Y130" s="26" t="s">
        <v>95</v>
      </c>
      <c r="Z130" s="91">
        <f>AVERAGE(Z108:AA108)</f>
        <v>1.4750000000000001</v>
      </c>
      <c r="AA130" s="83">
        <f>SQRT(2*($B$9/2)^2)</f>
        <v>1.4142135623730951E-2</v>
      </c>
      <c r="AB130"/>
      <c r="AC130"/>
    </row>
    <row r="131" spans="1:29" ht="15">
      <c r="A131" s="131"/>
      <c r="B131" s="91"/>
      <c r="C131" s="91"/>
      <c r="D131"/>
      <c r="E131"/>
      <c r="F131"/>
      <c r="G131"/>
      <c r="H131"/>
      <c r="I131"/>
      <c r="J131"/>
      <c r="K131"/>
      <c r="L131"/>
      <c r="M131" s="131"/>
      <c r="N131" s="91"/>
      <c r="O131" s="91"/>
      <c r="P131" s="131"/>
      <c r="Q131" s="91"/>
      <c r="R131" s="91"/>
      <c r="S131" s="131"/>
      <c r="T131" s="91"/>
      <c r="U131" s="91"/>
      <c r="V131" s="131"/>
      <c r="W131" s="91"/>
      <c r="X131" s="91"/>
      <c r="Y131" s="131"/>
      <c r="Z131" s="91"/>
      <c r="AA131" s="91"/>
      <c r="AB131"/>
      <c r="AC131"/>
    </row>
    <row r="132" spans="1:29" ht="15">
      <c r="A132" s="174" t="s">
        <v>103</v>
      </c>
      <c r="B132" s="174"/>
      <c r="C132" s="174"/>
      <c r="D132"/>
      <c r="E132"/>
      <c r="F132"/>
      <c r="G132" s="131"/>
      <c r="H132" s="27"/>
      <c r="I132" s="27"/>
      <c r="J132" s="131"/>
      <c r="K132" s="131"/>
      <c r="L132" s="131"/>
      <c r="M132" s="131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1:29">
      <c r="A133" s="26" t="s">
        <v>4</v>
      </c>
      <c r="B133" s="131" t="s">
        <v>104</v>
      </c>
      <c r="C133" s="15" t="s">
        <v>22</v>
      </c>
      <c r="D133" s="26" t="s">
        <v>4</v>
      </c>
      <c r="E133" s="131" t="s">
        <v>104</v>
      </c>
      <c r="F133" s="15" t="s">
        <v>22</v>
      </c>
      <c r="G133" s="26" t="s">
        <v>4</v>
      </c>
      <c r="H133" s="131" t="s">
        <v>104</v>
      </c>
      <c r="I133" s="15" t="s">
        <v>22</v>
      </c>
      <c r="J133" s="26" t="s">
        <v>4</v>
      </c>
      <c r="K133" s="131" t="s">
        <v>104</v>
      </c>
      <c r="L133" s="15" t="s">
        <v>22</v>
      </c>
      <c r="M133" s="26" t="s">
        <v>4</v>
      </c>
      <c r="N133" s="131" t="s">
        <v>104</v>
      </c>
      <c r="O133" s="15" t="s">
        <v>22</v>
      </c>
      <c r="P133" s="26" t="s">
        <v>4</v>
      </c>
      <c r="Q133" s="131" t="s">
        <v>104</v>
      </c>
      <c r="R133" s="15" t="s">
        <v>22</v>
      </c>
      <c r="S133" s="26" t="s">
        <v>4</v>
      </c>
      <c r="T133" s="131" t="s">
        <v>104</v>
      </c>
      <c r="U133" s="15" t="s">
        <v>22</v>
      </c>
      <c r="V133" s="26" t="s">
        <v>4</v>
      </c>
      <c r="W133" s="131" t="s">
        <v>104</v>
      </c>
      <c r="X133" s="15" t="s">
        <v>22</v>
      </c>
      <c r="Y133" s="26" t="s">
        <v>4</v>
      </c>
      <c r="Z133" s="131" t="s">
        <v>104</v>
      </c>
      <c r="AA133" s="15" t="s">
        <v>22</v>
      </c>
      <c r="AB133"/>
      <c r="AC133"/>
    </row>
    <row r="134" spans="1:29">
      <c r="A134" s="90">
        <v>1</v>
      </c>
      <c r="B134" s="91">
        <f>ABS(C101-B101)</f>
        <v>0.10500000000000009</v>
      </c>
      <c r="C134" s="83">
        <f>SQRT(2*($B$9)^2)</f>
        <v>2.8284271247461901E-2</v>
      </c>
      <c r="D134" s="103">
        <v>1</v>
      </c>
      <c r="E134" s="91">
        <f>ABS(F101-E101)</f>
        <v>7.0000000000000062E-2</v>
      </c>
      <c r="F134" s="83">
        <f>SQRT(2*($B$9)^2)</f>
        <v>2.8284271247461901E-2</v>
      </c>
      <c r="G134" s="26" t="s">
        <v>88</v>
      </c>
      <c r="H134" s="91">
        <f>ABS(I101-H101)</f>
        <v>0.10999999999999999</v>
      </c>
      <c r="I134" s="83">
        <f>SQRT(2*($B$9)^2)</f>
        <v>2.8284271247461901E-2</v>
      </c>
      <c r="J134" s="26" t="s">
        <v>88</v>
      </c>
      <c r="K134" s="91">
        <f>ABS(L101-K101)</f>
        <v>0.10999999999999999</v>
      </c>
      <c r="L134" s="83">
        <f>SQRT(2*($B$9)^2)</f>
        <v>2.8284271247461901E-2</v>
      </c>
      <c r="M134" s="26" t="s">
        <v>88</v>
      </c>
      <c r="N134" s="91">
        <f>ABS(O101-N101)</f>
        <v>7.999999999999996E-2</v>
      </c>
      <c r="O134" s="83">
        <f>SQRT(2*($B$9)^2)</f>
        <v>2.8284271247461901E-2</v>
      </c>
      <c r="P134" s="26" t="s">
        <v>88</v>
      </c>
      <c r="Q134" s="91">
        <f>ABS(R101-Q101)</f>
        <v>7.0000000000000062E-2</v>
      </c>
      <c r="R134" s="83">
        <f>SQRT(2*($B$9)^2)</f>
        <v>2.8284271247461901E-2</v>
      </c>
      <c r="S134" s="26" t="s">
        <v>88</v>
      </c>
      <c r="T134" s="91">
        <f>ABS(U101-T101)</f>
        <v>0.10000000000000003</v>
      </c>
      <c r="U134" s="83">
        <f>SQRT(2*($B$9)^2)</f>
        <v>2.8284271247461901E-2</v>
      </c>
      <c r="V134" s="26" t="s">
        <v>88</v>
      </c>
      <c r="W134" s="91">
        <f>ABS(X101-W101)</f>
        <v>0.11500000000000005</v>
      </c>
      <c r="X134" s="83">
        <f>SQRT(2*($B$9)^2)</f>
        <v>2.8284271247461901E-2</v>
      </c>
      <c r="Y134" s="26" t="s">
        <v>88</v>
      </c>
      <c r="Z134" s="91">
        <f>ABS(AA101-Z101)</f>
        <v>4.4999999999999984E-2</v>
      </c>
      <c r="AA134" s="83">
        <f>SQRT(2*($B$9)^2)</f>
        <v>2.8284271247461901E-2</v>
      </c>
      <c r="AB134"/>
      <c r="AC134"/>
    </row>
    <row r="135" spans="1:29">
      <c r="A135" s="90">
        <v>2</v>
      </c>
      <c r="B135" s="91">
        <f>ABS(C102-B102)</f>
        <v>7.0000000000000062E-2</v>
      </c>
      <c r="C135" s="83">
        <f>SQRT(2*($B$9)^2)</f>
        <v>2.8284271247461901E-2</v>
      </c>
      <c r="D135" s="26">
        <v>2</v>
      </c>
      <c r="E135" s="91">
        <f>ABS(F102-E102)</f>
        <v>6.0000000000000053E-2</v>
      </c>
      <c r="F135" s="83">
        <f>SQRT(2*($B$9)^2)</f>
        <v>2.8284271247461901E-2</v>
      </c>
      <c r="G135" s="26" t="s">
        <v>89</v>
      </c>
      <c r="H135" s="91">
        <f>ABS(I102-H102)</f>
        <v>6.4999999999999947E-2</v>
      </c>
      <c r="I135" s="83">
        <f>SQRT(2*($B$9)^2)</f>
        <v>2.8284271247461901E-2</v>
      </c>
      <c r="J135" s="26" t="s">
        <v>89</v>
      </c>
      <c r="K135" s="91">
        <f>ABS(L102-K102)</f>
        <v>6.4999999999999947E-2</v>
      </c>
      <c r="L135" s="83">
        <f>SQRT(2*($B$9)^2)</f>
        <v>2.8284271247461901E-2</v>
      </c>
      <c r="M135" s="26" t="s">
        <v>89</v>
      </c>
      <c r="N135" s="91">
        <f>ABS(O102-N102)</f>
        <v>0.10499999999999998</v>
      </c>
      <c r="O135" s="83">
        <f>SQRT(2*($B$9)^2)</f>
        <v>2.8284271247461901E-2</v>
      </c>
      <c r="P135" s="26" t="s">
        <v>89</v>
      </c>
      <c r="Q135" s="91">
        <f>ABS(R102-Q102)</f>
        <v>0.10999999999999999</v>
      </c>
      <c r="R135" s="83">
        <f>SQRT(2*($B$9)^2)</f>
        <v>2.8284271247461901E-2</v>
      </c>
      <c r="S135" s="26" t="s">
        <v>89</v>
      </c>
      <c r="T135" s="91">
        <f>ABS(U102-T102)</f>
        <v>4.500000000000004E-2</v>
      </c>
      <c r="U135" s="83">
        <f>SQRT(2*($B$9)^2)</f>
        <v>2.8284271247461901E-2</v>
      </c>
      <c r="V135" s="26" t="s">
        <v>89</v>
      </c>
      <c r="W135" s="91">
        <f>ABS(X102-W102)</f>
        <v>0.10500000000000009</v>
      </c>
      <c r="X135" s="83">
        <f>SQRT(2*($B$9)^2)</f>
        <v>2.8284271247461901E-2</v>
      </c>
      <c r="Y135" s="26" t="s">
        <v>89</v>
      </c>
      <c r="Z135" s="91">
        <f>ABS(AA102-Z102)</f>
        <v>6.9999999999999951E-2</v>
      </c>
      <c r="AA135" s="83">
        <f>SQRT(2*($B$9)^2)</f>
        <v>2.8284271247461901E-2</v>
      </c>
      <c r="AB135"/>
      <c r="AC135"/>
    </row>
    <row r="136" spans="1:29">
      <c r="A136" s="90">
        <v>3</v>
      </c>
      <c r="B136" s="91">
        <f>ABS(C103-B103)</f>
        <v>5.9999999999999831E-2</v>
      </c>
      <c r="C136" s="83">
        <f>SQRT(2*($B$9)^2)</f>
        <v>2.8284271247461901E-2</v>
      </c>
      <c r="D136" s="26">
        <v>3</v>
      </c>
      <c r="E136" s="91">
        <f>ABS(F103-E103)</f>
        <v>8.0000000000000071E-2</v>
      </c>
      <c r="F136" s="83">
        <f>SQRT(2*($B$9)^2)</f>
        <v>2.8284271247461901E-2</v>
      </c>
      <c r="G136" s="26" t="s">
        <v>90</v>
      </c>
      <c r="H136" s="91">
        <f>ABS(I103-H103)</f>
        <v>2.0000000000000018E-2</v>
      </c>
      <c r="I136" s="83">
        <f>SQRT(2*($B$9)^2)</f>
        <v>2.8284271247461901E-2</v>
      </c>
      <c r="J136" s="26" t="s">
        <v>90</v>
      </c>
      <c r="K136" s="91">
        <f>ABS(L103-K103)</f>
        <v>0.14000000000000001</v>
      </c>
      <c r="L136" s="83">
        <f>SQRT(2*($B$9)^2)</f>
        <v>2.8284271247461901E-2</v>
      </c>
      <c r="M136" s="26" t="s">
        <v>90</v>
      </c>
      <c r="N136" s="91">
        <f>ABS(O103-N103)</f>
        <v>0.13500000000000001</v>
      </c>
      <c r="O136" s="83">
        <f>SQRT(2*($B$9)^2)</f>
        <v>2.8284271247461901E-2</v>
      </c>
      <c r="P136" s="26" t="s">
        <v>90</v>
      </c>
      <c r="Q136" s="91">
        <f>ABS(R103-Q103)</f>
        <v>0.12</v>
      </c>
      <c r="R136" s="83">
        <f>SQRT(2*($B$9)^2)</f>
        <v>2.8284271247461901E-2</v>
      </c>
      <c r="S136" s="26" t="s">
        <v>90</v>
      </c>
      <c r="T136" s="91">
        <f>ABS(U103-T103)</f>
        <v>7.999999999999996E-2</v>
      </c>
      <c r="U136" s="83">
        <f>SQRT(2*($B$9)^2)</f>
        <v>2.8284271247461901E-2</v>
      </c>
      <c r="V136" s="26" t="s">
        <v>90</v>
      </c>
      <c r="W136" s="91">
        <f>ABS(X103-W103)</f>
        <v>0.11499999999999988</v>
      </c>
      <c r="X136" s="83">
        <f>SQRT(2*($B$9)^2)</f>
        <v>2.8284271247461901E-2</v>
      </c>
      <c r="Y136" s="26" t="s">
        <v>90</v>
      </c>
      <c r="Z136" s="91">
        <f>ABS(AA103-Z103)</f>
        <v>6.0000000000000053E-2</v>
      </c>
      <c r="AA136" s="83">
        <f>SQRT(2*($B$9)^2)</f>
        <v>2.8284271247461901E-2</v>
      </c>
      <c r="AB136"/>
      <c r="AC136"/>
    </row>
    <row r="137" spans="1:29">
      <c r="A137" s="90">
        <v>4</v>
      </c>
      <c r="B137" s="91">
        <f>ABS(C104-B104)</f>
        <v>0.125</v>
      </c>
      <c r="C137" s="83">
        <f>SQRT(2*($B$9)^2)</f>
        <v>2.8284271247461901E-2</v>
      </c>
      <c r="D137" s="26">
        <v>4</v>
      </c>
      <c r="E137" s="91">
        <f>ABS(F104-E104)</f>
        <v>0.1100000000000001</v>
      </c>
      <c r="F137" s="83">
        <f>SQRT(2*($B$9)^2)</f>
        <v>2.8284271247461901E-2</v>
      </c>
      <c r="G137" s="26" t="s">
        <v>91</v>
      </c>
      <c r="H137" s="91">
        <f>ABS(I104-H104)</f>
        <v>6.5000000000000058E-2</v>
      </c>
      <c r="I137" s="83">
        <f>SQRT(2*($B$9)^2)</f>
        <v>2.8284271247461901E-2</v>
      </c>
      <c r="J137" s="26" t="s">
        <v>91</v>
      </c>
      <c r="K137" s="91">
        <f>ABS(L104-K104)</f>
        <v>2.5000000000000022E-2</v>
      </c>
      <c r="L137" s="83">
        <f>SQRT(2*($B$9)^2)</f>
        <v>2.8284271247461901E-2</v>
      </c>
      <c r="M137" s="26" t="s">
        <v>91</v>
      </c>
      <c r="N137" s="91">
        <f>ABS(O104-N104)</f>
        <v>5.9999999999999831E-2</v>
      </c>
      <c r="O137" s="83">
        <f>SQRT(2*($B$9)^2)</f>
        <v>2.8284271247461901E-2</v>
      </c>
      <c r="P137" s="26" t="s">
        <v>91</v>
      </c>
      <c r="Q137" s="91">
        <f>ABS(R104-Q104)</f>
        <v>5.9999999999999831E-2</v>
      </c>
      <c r="R137" s="83">
        <f>SQRT(2*($B$9)^2)</f>
        <v>2.8284271247461901E-2</v>
      </c>
      <c r="S137" s="26" t="s">
        <v>91</v>
      </c>
      <c r="T137" s="91">
        <f>ABS(U104-T104)</f>
        <v>6.4999999999999947E-2</v>
      </c>
      <c r="U137" s="83">
        <f>SQRT(2*($B$9)^2)</f>
        <v>2.8284271247461901E-2</v>
      </c>
      <c r="V137" s="26" t="s">
        <v>91</v>
      </c>
      <c r="W137" s="91">
        <f>ABS(X104-W104)</f>
        <v>6.0000000000000053E-2</v>
      </c>
      <c r="X137" s="83">
        <f>SQRT(2*($B$9)^2)</f>
        <v>2.8284271247461901E-2</v>
      </c>
      <c r="Y137" s="26" t="s">
        <v>91</v>
      </c>
      <c r="Z137" s="91">
        <f>ABS(AA104-Z104)</f>
        <v>5.9999999999999942E-2</v>
      </c>
      <c r="AA137" s="83">
        <f>SQRT(2*($B$9)^2)</f>
        <v>2.8284271247461901E-2</v>
      </c>
      <c r="AB137"/>
      <c r="AC137"/>
    </row>
    <row r="138" spans="1:29">
      <c r="A138" s="90">
        <v>-1</v>
      </c>
      <c r="B138" s="91">
        <f>ABS(C105-B105)</f>
        <v>8.0000000000000071E-2</v>
      </c>
      <c r="C138" s="83">
        <f>SQRT(2*($B$9)^2)</f>
        <v>2.8284271247461901E-2</v>
      </c>
      <c r="D138" s="26"/>
      <c r="E138" s="91"/>
      <c r="F138" s="83"/>
      <c r="G138" s="26">
        <v>3</v>
      </c>
      <c r="H138" s="91">
        <f>ABS(I105-H105)</f>
        <v>8.4999999999999964E-2</v>
      </c>
      <c r="I138" s="83">
        <f>SQRT(2*($B$9)^2)</f>
        <v>2.8284271247461901E-2</v>
      </c>
      <c r="J138" s="26">
        <v>3</v>
      </c>
      <c r="K138" s="91">
        <f>ABS(L105-K105)</f>
        <v>0.1399999999999999</v>
      </c>
      <c r="L138" s="83">
        <f>SQRT(2*($B$9)^2)</f>
        <v>2.8284271247461901E-2</v>
      </c>
      <c r="M138" s="26" t="s">
        <v>92</v>
      </c>
      <c r="N138" s="91">
        <f>ABS(O105-N105)</f>
        <v>7.0000000000000062E-2</v>
      </c>
      <c r="O138" s="83">
        <f>SQRT(2*($B$9)^2)</f>
        <v>2.8284271247461901E-2</v>
      </c>
      <c r="P138" s="26" t="s">
        <v>92</v>
      </c>
      <c r="Q138" s="91">
        <f>ABS(R105-Q105)</f>
        <v>8.4999999999999964E-2</v>
      </c>
      <c r="R138" s="83">
        <f>SQRT(2*($B$9)^2)</f>
        <v>2.8284271247461901E-2</v>
      </c>
      <c r="S138" s="26" t="s">
        <v>92</v>
      </c>
      <c r="T138" s="91">
        <f>ABS(U105-T105)</f>
        <v>0.1100000000000001</v>
      </c>
      <c r="U138" s="83">
        <f>SQRT(2*($B$9)^2)</f>
        <v>2.8284271247461901E-2</v>
      </c>
      <c r="V138" s="26" t="s">
        <v>92</v>
      </c>
      <c r="W138" s="91">
        <f>ABS(X105-W105)</f>
        <v>4.4999999999999929E-2</v>
      </c>
      <c r="X138" s="83">
        <f>SQRT(2*($B$9)^2)</f>
        <v>2.8284271247461901E-2</v>
      </c>
      <c r="Y138" s="26" t="s">
        <v>92</v>
      </c>
      <c r="Z138" s="91">
        <f>ABS(AA105-Z105)</f>
        <v>1.0000000000000009E-2</v>
      </c>
      <c r="AA138" s="83">
        <f>SQRT(2*($B$9)^2)</f>
        <v>2.8284271247461901E-2</v>
      </c>
      <c r="AB138"/>
      <c r="AC138"/>
    </row>
    <row r="139" spans="1:29">
      <c r="A139" s="90">
        <v>-2</v>
      </c>
      <c r="B139" s="91">
        <f>ABS(C106-B106)</f>
        <v>4.500000000000004E-2</v>
      </c>
      <c r="C139" s="83">
        <f>SQRT(2*($B$9)^2)</f>
        <v>2.8284271247461901E-2</v>
      </c>
      <c r="D139" s="26"/>
      <c r="E139" s="91"/>
      <c r="F139" s="83"/>
      <c r="G139" s="26">
        <v>4</v>
      </c>
      <c r="H139" s="91">
        <f>ABS(I106-H106)</f>
        <v>8.9999999999999858E-2</v>
      </c>
      <c r="I139" s="83">
        <f>SQRT(2*($B$9)^2)</f>
        <v>2.8284271247461901E-2</v>
      </c>
      <c r="J139" s="26">
        <v>4</v>
      </c>
      <c r="K139" s="91">
        <f>ABS(L106-K106)</f>
        <v>0.11999999999999988</v>
      </c>
      <c r="L139" s="83">
        <f>SQRT(2*($B$9)^2)</f>
        <v>2.8284271247461901E-2</v>
      </c>
      <c r="M139" s="26" t="s">
        <v>93</v>
      </c>
      <c r="N139" s="91">
        <f>ABS(O106-N106)</f>
        <v>0.11499999999999999</v>
      </c>
      <c r="O139" s="83">
        <f>SQRT(2*($B$9)^2)</f>
        <v>2.8284271247461901E-2</v>
      </c>
      <c r="P139" s="26" t="s">
        <v>93</v>
      </c>
      <c r="Q139" s="91">
        <f>ABS(R106-Q106)</f>
        <v>0.12000000000000011</v>
      </c>
      <c r="R139" s="83">
        <f>SQRT(2*($B$9)^2)</f>
        <v>2.8284271247461901E-2</v>
      </c>
      <c r="S139" s="26" t="s">
        <v>93</v>
      </c>
      <c r="T139" s="91">
        <f>ABS(U106-T106)</f>
        <v>7.4999999999999956E-2</v>
      </c>
      <c r="U139" s="83">
        <f>SQRT(2*($B$9)^2)</f>
        <v>2.8284271247461901E-2</v>
      </c>
      <c r="V139" s="26" t="s">
        <v>93</v>
      </c>
      <c r="W139" s="91">
        <f>ABS(X106-W106)</f>
        <v>0.11499999999999999</v>
      </c>
      <c r="X139" s="83">
        <f>SQRT(2*($B$9)^2)</f>
        <v>2.8284271247461901E-2</v>
      </c>
      <c r="Y139" s="26" t="s">
        <v>93</v>
      </c>
      <c r="Z139" s="91">
        <f>ABS(AA106-Z106)</f>
        <v>5.0000000000000044E-2</v>
      </c>
      <c r="AA139" s="83">
        <f>SQRT(2*($B$9)^2)</f>
        <v>2.8284271247461901E-2</v>
      </c>
      <c r="AB139"/>
      <c r="AC139"/>
    </row>
    <row r="140" spans="1:29">
      <c r="A140" s="90">
        <v>-3</v>
      </c>
      <c r="B140" s="91">
        <f>ABS(C107-B107)</f>
        <v>7.0000000000000062E-2</v>
      </c>
      <c r="C140" s="83">
        <f>SQRT(2*($B$9)^2)</f>
        <v>2.8284271247461901E-2</v>
      </c>
      <c r="D140" s="26"/>
      <c r="E140"/>
      <c r="F140" s="130"/>
      <c r="G140" s="91"/>
      <c r="H140"/>
      <c r="I140"/>
      <c r="J140"/>
      <c r="K140" s="74"/>
      <c r="L140" s="74"/>
      <c r="M140" s="26" t="s">
        <v>94</v>
      </c>
      <c r="N140" s="91">
        <f>ABS(O107-N107)</f>
        <v>9.4999999999999973E-2</v>
      </c>
      <c r="O140" s="83">
        <f>SQRT(2*($B$9)^2)</f>
        <v>2.8284271247461901E-2</v>
      </c>
      <c r="P140" s="26" t="s">
        <v>94</v>
      </c>
      <c r="Q140" s="91">
        <f>ABS(R107-Q107)</f>
        <v>0.10499999999999998</v>
      </c>
      <c r="R140" s="83">
        <f>SQRT(2*($B$9)^2)</f>
        <v>2.8284271247461901E-2</v>
      </c>
      <c r="S140" s="26" t="s">
        <v>94</v>
      </c>
      <c r="T140" s="91">
        <f>ABS(U107-T107)</f>
        <v>6.0000000000000053E-2</v>
      </c>
      <c r="U140" s="83">
        <f>SQRT(2*($B$9)^2)</f>
        <v>2.8284271247461901E-2</v>
      </c>
      <c r="V140" s="26" t="s">
        <v>94</v>
      </c>
      <c r="W140" s="91">
        <f>ABS(X107-W107)</f>
        <v>5.0000000000000044E-2</v>
      </c>
      <c r="X140" s="83">
        <f>SQRT(2*($B$9)^2)</f>
        <v>2.8284271247461901E-2</v>
      </c>
      <c r="Y140" s="26" t="s">
        <v>94</v>
      </c>
      <c r="Z140" s="91">
        <f>ABS(AA107-Z107)</f>
        <v>7.0000000000000062E-2</v>
      </c>
      <c r="AA140" s="83">
        <f>SQRT(2*($B$9)^2)</f>
        <v>2.8284271247461901E-2</v>
      </c>
      <c r="AB140"/>
      <c r="AC140"/>
    </row>
    <row r="141" spans="1:29">
      <c r="A141" s="90">
        <v>-4</v>
      </c>
      <c r="B141" s="91">
        <f>ABS(C108-B108)</f>
        <v>0.10000000000000009</v>
      </c>
      <c r="C141" s="83">
        <f>SQRT(2*($B$9)^2)</f>
        <v>2.8284271247461901E-2</v>
      </c>
      <c r="D141" s="26"/>
      <c r="E141"/>
      <c r="F141" s="130"/>
      <c r="G141" s="91"/>
      <c r="H141"/>
      <c r="I141"/>
      <c r="J141"/>
      <c r="K141" s="74"/>
      <c r="L141" s="74"/>
      <c r="M141" s="26" t="s">
        <v>95</v>
      </c>
      <c r="N141" s="91">
        <f>ABS(O108-N108)</f>
        <v>5.0000000000000044E-2</v>
      </c>
      <c r="O141" s="83">
        <f>SQRT(2*($B$9)^2)</f>
        <v>2.8284271247461901E-2</v>
      </c>
      <c r="P141" s="26" t="s">
        <v>95</v>
      </c>
      <c r="Q141" s="91">
        <f>ABS(R108-Q108)</f>
        <v>6.4999999999999947E-2</v>
      </c>
      <c r="R141" s="83">
        <f>SQRT(2*($B$9)^2)</f>
        <v>2.8284271247461901E-2</v>
      </c>
      <c r="S141" s="26" t="s">
        <v>95</v>
      </c>
      <c r="T141" s="91">
        <f>ABS(U108-T108)</f>
        <v>6.4999999999999947E-2</v>
      </c>
      <c r="U141" s="83">
        <f>SQRT(2*($B$9)^2)</f>
        <v>2.8284271247461901E-2</v>
      </c>
      <c r="V141" s="26" t="s">
        <v>95</v>
      </c>
      <c r="W141" s="91">
        <f>ABS(X108-W108)</f>
        <v>3.5000000000000142E-2</v>
      </c>
      <c r="X141" s="83">
        <f>SQRT(2*($B$9)^2)</f>
        <v>2.8284271247461901E-2</v>
      </c>
      <c r="Y141" s="26" t="s">
        <v>95</v>
      </c>
      <c r="Z141" s="91">
        <f>ABS(AA108-Z108)</f>
        <v>7.0000000000000062E-2</v>
      </c>
      <c r="AA141" s="83">
        <f>SQRT(2*($B$9)^2)</f>
        <v>2.8284271247461901E-2</v>
      </c>
      <c r="AB141"/>
      <c r="AC141"/>
    </row>
    <row r="142" spans="1:29">
      <c r="A142" s="22"/>
      <c r="B142" s="91"/>
      <c r="C142" s="91"/>
      <c r="D142" s="131"/>
      <c r="E142"/>
      <c r="F142" s="130"/>
      <c r="G142" s="131"/>
      <c r="H142" s="91"/>
      <c r="I142" s="91"/>
      <c r="J142" s="131"/>
      <c r="K142" s="131"/>
      <c r="L142" s="131"/>
      <c r="M142" s="131"/>
      <c r="N142" s="86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1:29">
      <c r="A143"/>
      <c r="B143" s="105" t="s">
        <v>105</v>
      </c>
      <c r="C143" s="105" t="s">
        <v>22</v>
      </c>
      <c r="D143" s="104" t="s">
        <v>106</v>
      </c>
      <c r="E143" s="104" t="s">
        <v>22</v>
      </c>
      <c r="F143" s="130"/>
      <c r="G143" s="105"/>
      <c r="H143" s="106" t="s">
        <v>107</v>
      </c>
      <c r="I143" s="107" t="s">
        <v>22</v>
      </c>
      <c r="J143" s="105"/>
      <c r="K143" s="106" t="s">
        <v>107</v>
      </c>
      <c r="L143" s="107" t="s">
        <v>22</v>
      </c>
      <c r="M143" s="105"/>
      <c r="N143" s="106" t="s">
        <v>107</v>
      </c>
      <c r="O143" s="107" t="s">
        <v>22</v>
      </c>
      <c r="P143" s="105"/>
      <c r="Q143" s="106" t="s">
        <v>107</v>
      </c>
      <c r="R143" s="107" t="s">
        <v>22</v>
      </c>
      <c r="S143" s="105"/>
      <c r="T143" s="106" t="s">
        <v>107</v>
      </c>
      <c r="U143" s="107" t="s">
        <v>22</v>
      </c>
      <c r="V143" s="105"/>
      <c r="W143" s="106" t="s">
        <v>107</v>
      </c>
      <c r="X143" s="107" t="s">
        <v>22</v>
      </c>
      <c r="Y143" s="105"/>
      <c r="Z143" s="106" t="s">
        <v>107</v>
      </c>
      <c r="AA143" s="107" t="s">
        <v>22</v>
      </c>
      <c r="AB143"/>
      <c r="AC143"/>
    </row>
    <row r="144" spans="1:29">
      <c r="A144" s="108" t="s">
        <v>108</v>
      </c>
      <c r="B144" s="157">
        <f>AVERAGE(B102:C102)-AVERAGE(B101:C101)</f>
        <v>0.39750000000000019</v>
      </c>
      <c r="C144" s="109">
        <f>SQRT(2*(C123)^2)</f>
        <v>0.02</v>
      </c>
      <c r="D144" s="175">
        <f>AVERAGE(B144:B145)</f>
        <v>0.32375000000000009</v>
      </c>
      <c r="E144" s="176">
        <f>SQRT(2*(C144/2)^2)</f>
        <v>1.4142135623730951E-2</v>
      </c>
      <c r="F144" s="130"/>
      <c r="G144" s="81">
        <v>1</v>
      </c>
      <c r="H144" s="157">
        <f>H124-AVERAGE(H123:H124)</f>
        <v>4.3749999999999956E-2</v>
      </c>
      <c r="I144" s="110">
        <f>SQRT((I123)^2+(SQRT(2*(I123/2)^2))^2)</f>
        <v>1.7320508075688773E-2</v>
      </c>
      <c r="J144" s="81">
        <v>1</v>
      </c>
      <c r="K144" s="157">
        <f>K124-AVERAGE(K123:K124)</f>
        <v>7.3749999999999982E-2</v>
      </c>
      <c r="L144" s="110">
        <f>SQRT((L123)^2+(SQRT(2*(L123/2)^2))^2)</f>
        <v>1.7320508075688773E-2</v>
      </c>
      <c r="M144" s="81">
        <v>1</v>
      </c>
      <c r="N144" s="157">
        <f>N124-AVERAGE(N123:N124)</f>
        <v>0.10375000000000012</v>
      </c>
      <c r="O144" s="110">
        <f>SQRT((O123)^2+(SQRT(2*(O123/2)^2))^2)</f>
        <v>1.7320508075688773E-2</v>
      </c>
      <c r="P144" s="156">
        <v>1</v>
      </c>
      <c r="Q144" s="157">
        <f>Q124-AVERAGE(Q123:Q124)</f>
        <v>0.11999999999999988</v>
      </c>
      <c r="R144" s="110">
        <f>SQRT((R123)^2+(SQRT(2*(R123/2)^2))^2)</f>
        <v>1.7320508075688773E-2</v>
      </c>
      <c r="S144" s="81">
        <v>1</v>
      </c>
      <c r="T144" s="157">
        <f>T124-AVERAGE(T123:T124)</f>
        <v>0.11875000000000002</v>
      </c>
      <c r="U144" s="110">
        <f>SQRT((U123)^2+(SQRT(2*(U123/2)^2))^2)</f>
        <v>1.7320508075688773E-2</v>
      </c>
      <c r="V144" s="81">
        <v>1</v>
      </c>
      <c r="W144" s="157">
        <f>W124-AVERAGE(W123:W124)</f>
        <v>0.14250000000000007</v>
      </c>
      <c r="X144" s="110">
        <f>SQRT((X123)^2+(SQRT(2*(X123/2)^2))^2)</f>
        <v>1.7320508075688773E-2</v>
      </c>
      <c r="Y144" s="81">
        <v>1</v>
      </c>
      <c r="Z144" s="157">
        <f>Z124-AVERAGE(Z123:Z124)</f>
        <v>0.14624999999999999</v>
      </c>
      <c r="AA144" s="110">
        <f>SQRT((AA123)^2+(SQRT(2*(AA123/2)^2))^2)</f>
        <v>1.7320508075688773E-2</v>
      </c>
      <c r="AB144"/>
      <c r="AC144"/>
    </row>
    <row r="145" spans="1:29">
      <c r="A145" s="59" t="s">
        <v>109</v>
      </c>
      <c r="B145" s="111">
        <f>AVERAGE(B103:C103)-AVERAGE(B102:C102)</f>
        <v>0.25</v>
      </c>
      <c r="C145" s="112">
        <f>SQRT(2*(C124)^2)</f>
        <v>0.02</v>
      </c>
      <c r="D145" s="175"/>
      <c r="E145" s="176"/>
      <c r="F145" s="130"/>
      <c r="G145" s="77">
        <v>2</v>
      </c>
      <c r="H145" s="117">
        <f>H126-AVERAGE(H125:H126)</f>
        <v>2.1249999999999991E-2</v>
      </c>
      <c r="I145" s="134">
        <f>SQRT((I124)^2+(SQRT(2*(I124/2)^2))^2)</f>
        <v>1.7320508075688773E-2</v>
      </c>
      <c r="J145" s="77">
        <v>2</v>
      </c>
      <c r="K145" s="117">
        <f>K126-AVERAGE(K125:K126)</f>
        <v>5.1249999999999907E-2</v>
      </c>
      <c r="L145" s="134">
        <f>SQRT((L124)^2+(SQRT(2*(L124/2)^2))^2)</f>
        <v>1.7320508075688773E-2</v>
      </c>
      <c r="M145" s="59">
        <v>2</v>
      </c>
      <c r="N145" s="111">
        <f>N126-AVERAGE(N125:N126)</f>
        <v>5.875000000000008E-2</v>
      </c>
      <c r="O145" s="135">
        <f>SQRT((O124)^2+(SQRT(2*(O124/2)^2))^2)</f>
        <v>1.7320508075688773E-2</v>
      </c>
      <c r="P145" s="131">
        <v>2</v>
      </c>
      <c r="Q145" s="111">
        <f>Q126-AVERAGE(Q125:Q126)</f>
        <v>6.0000000000000053E-2</v>
      </c>
      <c r="R145" s="135">
        <f>SQRT((R124)^2+(SQRT(2*(R124/2)^2))^2)</f>
        <v>1.7320508075688773E-2</v>
      </c>
      <c r="S145" s="59">
        <v>2</v>
      </c>
      <c r="T145" s="111">
        <f>T126-AVERAGE(T125:T126)</f>
        <v>7.1250000000000036E-2</v>
      </c>
      <c r="U145" s="135">
        <f>SQRT((U124)^2+(SQRT(2*(U124/2)^2))^2)</f>
        <v>1.7320508075688773E-2</v>
      </c>
      <c r="V145" s="59">
        <v>2</v>
      </c>
      <c r="W145" s="111">
        <f>W126-AVERAGE(W125:W126)</f>
        <v>7.3749999999999982E-2</v>
      </c>
      <c r="X145" s="135">
        <f>SQRT((X124)^2+(SQRT(2*(X124/2)^2))^2)</f>
        <v>1.7320508075688773E-2</v>
      </c>
      <c r="Y145" s="59">
        <v>2</v>
      </c>
      <c r="Z145" s="111">
        <f>Z126-AVERAGE(Z125:Z126)</f>
        <v>7.999999999999996E-2</v>
      </c>
      <c r="AA145" s="135">
        <f>SQRT((AA124)^2+(SQRT(2*(AA124/2)^2))^2)</f>
        <v>1.7320508075688773E-2</v>
      </c>
      <c r="AB145" s="187" t="s">
        <v>128</v>
      </c>
      <c r="AC145" s="187"/>
    </row>
    <row r="146" spans="1:29">
      <c r="A146" s="59" t="s">
        <v>110</v>
      </c>
      <c r="B146" s="111">
        <f>AVERAGE(B104:C104)-AVERAGE(B103:C103)</f>
        <v>0.2174999999999998</v>
      </c>
      <c r="C146" s="112">
        <f>SQRT(2*(C125)^2)</f>
        <v>0.02</v>
      </c>
      <c r="D146"/>
      <c r="E146"/>
      <c r="F146" s="130"/>
      <c r="G146"/>
      <c r="H146"/>
      <c r="I146"/>
      <c r="J146"/>
      <c r="K146"/>
      <c r="L146"/>
      <c r="M146" s="59">
        <v>3</v>
      </c>
      <c r="N146" s="111">
        <f>N128-AVERAGE(N127:N128)</f>
        <v>4.6250000000000124E-2</v>
      </c>
      <c r="O146" s="135">
        <f>SQRT((O125)^2+(SQRT(2*(O125/2)^2))^2)</f>
        <v>1.7320508075688773E-2</v>
      </c>
      <c r="P146" s="131">
        <v>3</v>
      </c>
      <c r="Q146" s="111">
        <f>Q128-AVERAGE(Q127:Q128)</f>
        <v>5.1250000000000018E-2</v>
      </c>
      <c r="R146" s="135">
        <f>SQRT((R125)^2+(SQRT(2*(R125/2)^2))^2)</f>
        <v>1.7320508075688773E-2</v>
      </c>
      <c r="S146" s="59">
        <v>3</v>
      </c>
      <c r="T146" s="136">
        <f>T128-AVERAGE(T127:T128)</f>
        <v>8.1250000000000044E-2</v>
      </c>
      <c r="U146" s="135">
        <f>SQRT((U125)^2+(SQRT(2*(U125/2)^2))^2)</f>
        <v>1.7320508075688773E-2</v>
      </c>
      <c r="V146" s="59">
        <v>3</v>
      </c>
      <c r="W146" s="136">
        <f>W128-AVERAGE(W127:W128)</f>
        <v>4.7499999999999876E-2</v>
      </c>
      <c r="X146" s="135">
        <f>SQRT((X125)^2+(SQRT(2*(X125/2)^2))^2)</f>
        <v>1.7320508075688773E-2</v>
      </c>
      <c r="Y146" s="59">
        <v>3</v>
      </c>
      <c r="Z146" s="136">
        <f>Z128-AVERAGE(Z127:Z128)</f>
        <v>6.7500000000000115E-2</v>
      </c>
      <c r="AA146" s="135">
        <f>SQRT((AA125)^2+(SQRT(2*(AA125/2)^2))^2)</f>
        <v>1.7320508075688773E-2</v>
      </c>
      <c r="AB146" s="130"/>
      <c r="AC146" s="130"/>
    </row>
    <row r="147" spans="1:29">
      <c r="A147" s="59"/>
      <c r="B147" s="111"/>
      <c r="C147" s="114"/>
      <c r="D147" s="82" t="s">
        <v>106</v>
      </c>
      <c r="E147" s="104" t="s">
        <v>22</v>
      </c>
      <c r="F147" s="130"/>
      <c r="G147"/>
      <c r="H147"/>
      <c r="I147"/>
      <c r="J147"/>
      <c r="K147"/>
      <c r="L147"/>
      <c r="M147" s="77">
        <v>4</v>
      </c>
      <c r="N147" s="117">
        <f>N130-AVERAGE(N129:N130)</f>
        <v>3.6250000000000115E-2</v>
      </c>
      <c r="O147" s="134">
        <f>SQRT((O126)^2+(SQRT(2*(O126/2)^2))^2)</f>
        <v>1.7320508075688773E-2</v>
      </c>
      <c r="P147" s="77">
        <v>4</v>
      </c>
      <c r="Q147" s="117">
        <f>Q130-AVERAGE(Q129:Q130)</f>
        <v>4.2499999999999982E-2</v>
      </c>
      <c r="R147" s="134">
        <f>SQRT((R126)^2+(SQRT(2*(R126/2)^2))^2)</f>
        <v>1.7320508075688773E-2</v>
      </c>
      <c r="S147" s="77">
        <v>4</v>
      </c>
      <c r="T147" s="117">
        <f>T130-AVERAGE(T129:T130)</f>
        <v>5.1250000000000018E-2</v>
      </c>
      <c r="U147" s="134">
        <f>SQRT((U126)^2+(SQRT(2*(U126/2)^2))^2)</f>
        <v>1.7320508075688773E-2</v>
      </c>
      <c r="V147" s="77">
        <v>4</v>
      </c>
      <c r="W147" s="117">
        <f>W130-AVERAGE(W129:W130)</f>
        <v>6.1250000000000027E-2</v>
      </c>
      <c r="X147" s="134">
        <f>SQRT((X126)^2+(SQRT(2*(X126/2)^2))^2)</f>
        <v>1.7320508075688773E-2</v>
      </c>
      <c r="Y147" s="77">
        <v>4</v>
      </c>
      <c r="Z147" s="137">
        <f>Z130-AVERAGE(Z129:Z130)</f>
        <v>0.10499999999999998</v>
      </c>
      <c r="AA147" s="134">
        <f>SQRT((AA126)^2+(SQRT(2*(AA126/2)^2))^2)</f>
        <v>1.7320508075688773E-2</v>
      </c>
      <c r="AB147" s="130"/>
      <c r="AC147" s="130"/>
    </row>
    <row r="148" spans="1:29">
      <c r="A148" s="115" t="str">
        <f>"-2-(-1)"</f>
        <v>-2-(-1)</v>
      </c>
      <c r="B148" s="111">
        <f>AVERAGE(B106:C106)-AVERAGE(B105:C105)</f>
        <v>0.36749999999999994</v>
      </c>
      <c r="C148" s="112">
        <f>SQRT(2*(C127)^2)</f>
        <v>0.02</v>
      </c>
      <c r="D148" s="175">
        <f>AVERAGE(B148:B149)</f>
        <v>0.31499999999999995</v>
      </c>
      <c r="E148" s="176">
        <f>SQRT(2*(C148/2)^2)</f>
        <v>1.4142135623730951E-2</v>
      </c>
      <c r="F148" s="13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 s="130"/>
      <c r="AC148" s="130"/>
    </row>
    <row r="149" spans="1:29" ht="14.45" customHeight="1">
      <c r="A149" s="115" t="str">
        <f>"-3-(-2)"</f>
        <v>-3-(-2)</v>
      </c>
      <c r="B149" s="111">
        <f>AVERAGE(B107:C107)-AVERAGE(B106:C106)</f>
        <v>0.26249999999999996</v>
      </c>
      <c r="C149" s="112">
        <f>SQRT(2*(C128)^2)</f>
        <v>0.02</v>
      </c>
      <c r="D149" s="175"/>
      <c r="E149" s="176"/>
      <c r="F149" s="130"/>
      <c r="G149" s="177" t="s">
        <v>112</v>
      </c>
      <c r="H149" s="177"/>
      <c r="I149" s="57" t="s">
        <v>22</v>
      </c>
      <c r="J149" s="177" t="s">
        <v>112</v>
      </c>
      <c r="K149" s="177"/>
      <c r="L149" s="57" t="s">
        <v>22</v>
      </c>
      <c r="M149" s="177" t="s">
        <v>112</v>
      </c>
      <c r="N149" s="177"/>
      <c r="O149" s="57" t="s">
        <v>22</v>
      </c>
      <c r="P149" s="177" t="s">
        <v>112</v>
      </c>
      <c r="Q149" s="177"/>
      <c r="R149" s="57" t="s">
        <v>22</v>
      </c>
      <c r="S149" s="177" t="s">
        <v>112</v>
      </c>
      <c r="T149" s="177"/>
      <c r="U149" s="57" t="s">
        <v>22</v>
      </c>
      <c r="V149" s="177" t="s">
        <v>112</v>
      </c>
      <c r="W149" s="177"/>
      <c r="X149" s="57" t="s">
        <v>22</v>
      </c>
      <c r="Y149" s="177" t="s">
        <v>112</v>
      </c>
      <c r="Z149" s="177"/>
      <c r="AA149" s="57" t="s">
        <v>22</v>
      </c>
      <c r="AB149" s="130"/>
      <c r="AC149" s="130"/>
    </row>
    <row r="150" spans="1:29">
      <c r="A150" s="116" t="str">
        <f>"-4-(-3)"</f>
        <v>-4-(-3)</v>
      </c>
      <c r="B150" s="117">
        <f>AVERAGE(B108:C108)-AVERAGE(B107:C107)</f>
        <v>0.2350000000000001</v>
      </c>
      <c r="C150" s="118">
        <f>SQRT(2*(C129)^2)</f>
        <v>0.02</v>
      </c>
      <c r="D150"/>
      <c r="E150" s="130"/>
      <c r="F150" s="130"/>
      <c r="G150" s="178">
        <f>AVERAGE(H144:H145)</f>
        <v>3.2499999999999973E-2</v>
      </c>
      <c r="H150" s="178"/>
      <c r="I150" s="118">
        <f>SQRT(2*(I144/2)^2)</f>
        <v>1.2247448713915891E-2</v>
      </c>
      <c r="J150" s="178">
        <f>AVERAGE(K144:K145)</f>
        <v>6.2499999999999944E-2</v>
      </c>
      <c r="K150" s="178"/>
      <c r="L150" s="118">
        <f>SQRT(2*(L144/2)^2)</f>
        <v>1.2247448713915891E-2</v>
      </c>
      <c r="M150" s="178">
        <f>AVERAGE(N144:N145)</f>
        <v>8.12500000000001E-2</v>
      </c>
      <c r="N150" s="178"/>
      <c r="O150" s="118">
        <f>SQRT(2*(O144/2)^2)</f>
        <v>1.2247448713915891E-2</v>
      </c>
      <c r="P150" s="178">
        <f>AVERAGE(Q144:Q145)</f>
        <v>8.9999999999999969E-2</v>
      </c>
      <c r="Q150" s="178"/>
      <c r="R150" s="118">
        <f>SQRT(2*(R144/2)^2)</f>
        <v>1.2247448713915891E-2</v>
      </c>
      <c r="S150" s="178">
        <f>AVERAGE(T144:T145)</f>
        <v>9.5000000000000029E-2</v>
      </c>
      <c r="T150" s="178"/>
      <c r="U150" s="118">
        <f>SQRT(2*(U144/2)^2)</f>
        <v>1.2247448713915891E-2</v>
      </c>
      <c r="V150" s="178">
        <f>AVERAGE(W144:W145)</f>
        <v>0.10812500000000003</v>
      </c>
      <c r="W150" s="178"/>
      <c r="X150" s="118">
        <f>SQRT(2*(X144/2)^2)</f>
        <v>1.2247448713915891E-2</v>
      </c>
      <c r="Y150" s="178">
        <f>AVERAGE(Z144:Z145)</f>
        <v>0.11312499999999998</v>
      </c>
      <c r="Z150" s="178"/>
      <c r="AA150" s="118">
        <f>SQRT(2*(AA144/2)^2)</f>
        <v>1.2247448713915891E-2</v>
      </c>
      <c r="AB150" s="130"/>
      <c r="AC150" s="130"/>
    </row>
    <row r="151" spans="1:29">
      <c r="A151"/>
      <c r="B151"/>
      <c r="C151"/>
      <c r="D151" s="160" t="s">
        <v>22</v>
      </c>
      <c r="E151" s="130"/>
      <c r="F151" s="13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 s="130"/>
      <c r="AC151" s="130"/>
    </row>
    <row r="152" spans="1:29" ht="14.45" customHeight="1">
      <c r="A152" s="180" t="s">
        <v>115</v>
      </c>
      <c r="B152" s="180"/>
      <c r="C152" s="121">
        <f>AVERAGE(B144,B145,B148,B149)</f>
        <v>0.31937500000000002</v>
      </c>
      <c r="D152" s="122">
        <f>SQRT(4*(C144/4)^2)</f>
        <v>0.01</v>
      </c>
      <c r="E152" s="130"/>
      <c r="F152" s="130"/>
      <c r="G152" s="177" t="s">
        <v>114</v>
      </c>
      <c r="H152" s="177"/>
      <c r="I152" s="57" t="s">
        <v>22</v>
      </c>
      <c r="J152" s="177" t="s">
        <v>114</v>
      </c>
      <c r="K152" s="177"/>
      <c r="L152" s="57" t="s">
        <v>22</v>
      </c>
      <c r="M152" s="177" t="s">
        <v>114</v>
      </c>
      <c r="N152" s="177"/>
      <c r="O152" s="57" t="s">
        <v>22</v>
      </c>
      <c r="P152" s="177" t="s">
        <v>114</v>
      </c>
      <c r="Q152" s="177"/>
      <c r="R152" s="57" t="s">
        <v>22</v>
      </c>
      <c r="S152" s="177" t="s">
        <v>114</v>
      </c>
      <c r="T152" s="177"/>
      <c r="U152" s="57" t="s">
        <v>22</v>
      </c>
      <c r="V152" s="177" t="s">
        <v>114</v>
      </c>
      <c r="W152" s="177"/>
      <c r="X152" s="57" t="s">
        <v>22</v>
      </c>
      <c r="Y152" s="177" t="s">
        <v>114</v>
      </c>
      <c r="Z152" s="177"/>
      <c r="AA152" s="57" t="s">
        <v>22</v>
      </c>
      <c r="AB152" s="130"/>
      <c r="AC152" s="130"/>
    </row>
    <row r="153" spans="1:29">
      <c r="A153" s="130"/>
      <c r="B153" s="130"/>
      <c r="C153" s="130"/>
      <c r="D153" s="130"/>
      <c r="E153" s="130"/>
      <c r="F153" s="130"/>
      <c r="G153" s="179">
        <f>G150/$C$152*$F$82</f>
        <v>4.9281220916051272</v>
      </c>
      <c r="H153" s="179"/>
      <c r="I153" s="120">
        <f>G153*SQRT((I150/G150)^2+($D$152/$C$152)^2)</f>
        <v>1.8635354863878095</v>
      </c>
      <c r="J153" s="179">
        <f>J150/$C$152*$F$82</f>
        <v>9.477157868471398</v>
      </c>
      <c r="K153" s="179"/>
      <c r="L153" s="120">
        <f>J153*SQRT((L150/J150)^2+($D$152/$C$152)^2)</f>
        <v>1.8806938858618165</v>
      </c>
      <c r="M153" s="179">
        <f>M150/$C$152*$F$82</f>
        <v>12.320305229012844</v>
      </c>
      <c r="N153" s="179"/>
      <c r="O153" s="120">
        <f>M153*SQRT((O150/M150)^2+($D$152/$C$152)^2)</f>
        <v>1.8967781880358014</v>
      </c>
      <c r="P153" s="179">
        <f>P150/$C$152*$F$82</f>
        <v>13.647107330598818</v>
      </c>
      <c r="Q153" s="179"/>
      <c r="R153" s="120">
        <f>P153*SQRT((R150/P150)^2+($D$152/$C$152)^2)</f>
        <v>1.9056614131788425</v>
      </c>
      <c r="S153" s="179">
        <f>S150/$C$152*$F$82</f>
        <v>14.405279960076541</v>
      </c>
      <c r="T153" s="179"/>
      <c r="U153" s="120">
        <f>S153*SQRT((U150/S150)^2+($D$152/$C$152)^2)</f>
        <v>1.9111245023870709</v>
      </c>
      <c r="V153" s="179">
        <f>V150/$C$152*$F$82</f>
        <v>16.395483112455533</v>
      </c>
      <c r="W153" s="179"/>
      <c r="X153" s="120">
        <f>V153*SQRT((X150/V150)^2+($D$152/$C$152)^2)</f>
        <v>1.926783447314776</v>
      </c>
      <c r="Y153" s="179">
        <f>Y150/$C$152*$F$82</f>
        <v>17.153655741933242</v>
      </c>
      <c r="Z153" s="179"/>
      <c r="AA153" s="120">
        <f>Y153*SQRT((AA150/Y150)^2+($D$152/$C$152)^2)</f>
        <v>1.9332438155359493</v>
      </c>
      <c r="AB153" s="130"/>
      <c r="AC153" s="130"/>
    </row>
    <row r="154" spans="1:29" ht="13.9">
      <c r="A154" s="130"/>
      <c r="B154" s="130"/>
      <c r="C154" s="130"/>
      <c r="D154" s="130"/>
      <c r="E154" s="130"/>
      <c r="F154" s="123" t="s">
        <v>116</v>
      </c>
      <c r="G154" s="181">
        <f>G150/$C$152*$C$162</f>
        <v>6.1754277606704688</v>
      </c>
      <c r="H154" s="181"/>
      <c r="I154" s="159">
        <f>G154*SQRT((I150/G150)^2+($D$152/$C$152)^2+($D$162/$C$162)^2)</f>
        <v>2.3351956021023161</v>
      </c>
      <c r="J154" s="181">
        <f>J150/$C$152*$C$162</f>
        <v>11.875822616673979</v>
      </c>
      <c r="K154" s="181"/>
      <c r="L154" s="159">
        <f>J154*SQRT((L150/J150)^2+($D$152/$C$152)^2+($D$162/$C$162)^2)</f>
        <v>2.3566969256058465</v>
      </c>
      <c r="M154" s="181">
        <f>M150/$C$152*$C$162</f>
        <v>15.438569401676206</v>
      </c>
      <c r="N154" s="181"/>
      <c r="O154" s="159">
        <f>M154*SQRT((O150/M150)^2+($D$152/$C$152)^2+($D$162/$C$162)^2)</f>
        <v>2.3768522883069703</v>
      </c>
      <c r="P154" s="181">
        <f>P150/$C$152*$C$162</f>
        <v>17.101184568010538</v>
      </c>
      <c r="Q154" s="181"/>
      <c r="R154" s="159">
        <f>P154*SQRT((R150/P150)^2+($D$152/$C$152)^2+($D$162/$C$162)^2)</f>
        <v>2.3879839255594555</v>
      </c>
      <c r="S154" s="181">
        <f>S150/$C$152*$C$162</f>
        <v>18.05125037734447</v>
      </c>
      <c r="T154" s="181"/>
      <c r="U154" s="159">
        <f>S154*SQRT((U150/S150)^2+($D$152/$C$152)^2+($D$162/$C$162)^2)</f>
        <v>2.3948297641972482</v>
      </c>
      <c r="V154" s="181">
        <f>V150/$C$152*$C$162</f>
        <v>20.545173126846002</v>
      </c>
      <c r="W154" s="181"/>
      <c r="X154" s="159">
        <f>V154*SQRT((X150/V150)^2+($D$152/$C$152)^2+($D$162/$C$162)^2)</f>
        <v>2.4144521065149158</v>
      </c>
      <c r="Y154" s="181">
        <f>Y150/$C$152*$C$162</f>
        <v>21.495238936179916</v>
      </c>
      <c r="Z154" s="181"/>
      <c r="AA154" s="159">
        <f>Y154*SQRT((AA150/Y150)^2+($D$152/$C$152)^2+($D$162/$C$162)^2)</f>
        <v>2.4225476425075851</v>
      </c>
      <c r="AB154" s="130"/>
      <c r="AC154" s="130"/>
    </row>
    <row r="155" spans="1:29" ht="13.9">
      <c r="A155" s="130"/>
      <c r="B155" s="130"/>
      <c r="C155" s="130"/>
      <c r="D155" s="130"/>
      <c r="E155" s="130"/>
      <c r="F155" s="13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130"/>
      <c r="AC155" s="130"/>
    </row>
    <row r="156" spans="1:29" ht="14.45" customHeight="1">
      <c r="A156" s="130"/>
      <c r="B156" s="130"/>
      <c r="C156" s="130"/>
      <c r="D156" s="130"/>
      <c r="E156" s="130"/>
      <c r="F156" s="130"/>
      <c r="G156" s="177" t="s">
        <v>53</v>
      </c>
      <c r="H156" s="177"/>
      <c r="I156" s="57" t="s">
        <v>22</v>
      </c>
      <c r="J156" s="177" t="s">
        <v>53</v>
      </c>
      <c r="K156" s="177"/>
      <c r="L156" s="57" t="s">
        <v>22</v>
      </c>
      <c r="M156" s="177" t="s">
        <v>53</v>
      </c>
      <c r="N156" s="177"/>
      <c r="O156" s="57" t="s">
        <v>22</v>
      </c>
      <c r="P156" s="177" t="s">
        <v>53</v>
      </c>
      <c r="Q156" s="177"/>
      <c r="R156" s="57" t="s">
        <v>22</v>
      </c>
      <c r="S156" s="177" t="s">
        <v>53</v>
      </c>
      <c r="T156" s="177"/>
      <c r="U156" s="57" t="s">
        <v>22</v>
      </c>
      <c r="V156" s="177" t="s">
        <v>53</v>
      </c>
      <c r="W156" s="177"/>
      <c r="X156" s="57" t="s">
        <v>22</v>
      </c>
      <c r="Y156" s="177" t="s">
        <v>53</v>
      </c>
      <c r="Z156" s="177"/>
      <c r="AA156" s="57" t="s">
        <v>22</v>
      </c>
      <c r="AB156" s="130"/>
      <c r="AC156" s="130"/>
    </row>
    <row r="157" spans="1:29" ht="13.9">
      <c r="A157" s="130"/>
      <c r="B157"/>
      <c r="C157"/>
      <c r="D157"/>
      <c r="E157"/>
      <c r="F157" s="130"/>
      <c r="G157" s="179">
        <f>$B$1*G153*10^(-21)/($B$5*10^(-9))^2</f>
        <v>3.5645131147627418</v>
      </c>
      <c r="H157" s="179"/>
      <c r="I157" s="120">
        <f>I153*G157/G153</f>
        <v>1.3478961270806438</v>
      </c>
      <c r="J157" s="179">
        <f>$B$1*J153*10^(-21)/($B$5*10^(-9))^2</f>
        <v>6.8548329130052723</v>
      </c>
      <c r="K157" s="179"/>
      <c r="L157" s="120">
        <f>L153*J157/J153</f>
        <v>1.3603068057969081</v>
      </c>
      <c r="M157" s="179">
        <f>$B$1*M153*10^(-21)/($B$5*10^(-9))^2</f>
        <v>8.911282786906872</v>
      </c>
      <c r="N157" s="179"/>
      <c r="O157" s="120">
        <f>O153*M157/M153</f>
        <v>1.3719405894116929</v>
      </c>
      <c r="P157" s="179">
        <f>$B$1*P153*10^(-21)/($B$5*10^(-9))^2</f>
        <v>9.8709593947275938</v>
      </c>
      <c r="Q157" s="179"/>
      <c r="R157" s="120">
        <f>R153*P157/P153</f>
        <v>1.3783658304944371</v>
      </c>
      <c r="S157" s="179">
        <f>$B$1*S153*10^(-21)/($B$5*10^(-9))^2</f>
        <v>10.419346027768025</v>
      </c>
      <c r="T157" s="179"/>
      <c r="U157" s="120">
        <f>U153*S157/S153</f>
        <v>1.3823172855858239</v>
      </c>
      <c r="V157" s="179">
        <f>$B$1*V153*10^(-21)/($B$5*10^(-9))^2</f>
        <v>11.858860939499131</v>
      </c>
      <c r="W157" s="179"/>
      <c r="X157" s="120">
        <f>X153*V157/V153</f>
        <v>1.3936434080967157</v>
      </c>
      <c r="Y157" s="179">
        <f>$B$1*Y153*10^(-21)/($B$5*10^(-9))^2</f>
        <v>12.40724757253955</v>
      </c>
      <c r="Z157" s="179"/>
      <c r="AA157" s="120">
        <f>AA153*Y157/Y153</f>
        <v>1.3983161955850363</v>
      </c>
      <c r="AB157" s="130"/>
      <c r="AC157" s="130"/>
    </row>
    <row r="158" spans="1:29" ht="13.9">
      <c r="A158" s="130"/>
      <c r="B158"/>
      <c r="C158" s="130"/>
      <c r="D158" s="130" t="s">
        <v>22</v>
      </c>
      <c r="E158" s="124"/>
      <c r="F158" s="13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 s="130"/>
      <c r="AC158" s="130"/>
    </row>
    <row r="159" spans="1:29" ht="14.45" customHeight="1">
      <c r="A159" s="130"/>
      <c r="B159" s="130" t="s">
        <v>120</v>
      </c>
      <c r="C159" s="130">
        <v>11211.6</v>
      </c>
      <c r="D159" s="130">
        <v>0.45</v>
      </c>
      <c r="E159"/>
      <c r="F159" s="130"/>
      <c r="G159" s="177" t="s">
        <v>119</v>
      </c>
      <c r="H159" s="177"/>
      <c r="I159" s="57" t="s">
        <v>22</v>
      </c>
      <c r="J159" s="177" t="s">
        <v>119</v>
      </c>
      <c r="K159" s="177"/>
      <c r="L159" s="57" t="s">
        <v>22</v>
      </c>
      <c r="M159" s="177" t="s">
        <v>119</v>
      </c>
      <c r="N159" s="177"/>
      <c r="O159" s="57" t="s">
        <v>22</v>
      </c>
      <c r="P159" s="177" t="s">
        <v>119</v>
      </c>
      <c r="Q159" s="177"/>
      <c r="R159" s="57" t="s">
        <v>22</v>
      </c>
      <c r="S159" s="177" t="s">
        <v>119</v>
      </c>
      <c r="T159" s="177"/>
      <c r="U159" s="57" t="s">
        <v>22</v>
      </c>
      <c r="V159" s="177" t="s">
        <v>119</v>
      </c>
      <c r="W159" s="177"/>
      <c r="X159" s="57" t="s">
        <v>22</v>
      </c>
      <c r="Y159" s="177" t="s">
        <v>119</v>
      </c>
      <c r="Z159" s="177"/>
      <c r="AA159" s="57" t="s">
        <v>22</v>
      </c>
      <c r="AB159" s="130"/>
      <c r="AC159" s="130"/>
    </row>
    <row r="160" spans="1:29" ht="13.9">
      <c r="A160" s="130"/>
      <c r="B160" s="130" t="s">
        <v>121</v>
      </c>
      <c r="C160" s="33">
        <f>2*B4*10^6/C159</f>
        <v>720.68215062970489</v>
      </c>
      <c r="D160" s="33">
        <f>D159*C160/C159</f>
        <v>2.8926020174048949E-2</v>
      </c>
      <c r="E160"/>
      <c r="F160" s="130"/>
      <c r="G160" s="182">
        <f>$B$5*10^3/G153</f>
        <v>130637.99719911351</v>
      </c>
      <c r="H160" s="182"/>
      <c r="I160" s="125">
        <f>G160*I153/G153</f>
        <v>49399.860459196992</v>
      </c>
      <c r="J160" s="182">
        <f>$B$5*10^3/J153</f>
        <v>67931.758543539021</v>
      </c>
      <c r="K160" s="182"/>
      <c r="L160" s="125">
        <f>J160*L153/J153</f>
        <v>13480.712753947371</v>
      </c>
      <c r="M160" s="182">
        <f>$B$5*10^3/M153</f>
        <v>52255.198879645293</v>
      </c>
      <c r="N160" s="182"/>
      <c r="O160" s="125">
        <f>M160*O153/M153</f>
        <v>8044.9728804588785</v>
      </c>
      <c r="P160" s="182">
        <f>$B$5*10^3/P153</f>
        <v>47174.832321902082</v>
      </c>
      <c r="Q160" s="182"/>
      <c r="R160" s="125">
        <f>P160*R153/P153</f>
        <v>6587.422187811444</v>
      </c>
      <c r="S160" s="182">
        <f>$B$5*10^3/S153</f>
        <v>44691.94641022299</v>
      </c>
      <c r="T160" s="182"/>
      <c r="U160" s="125">
        <f>S160*U153/S153</f>
        <v>5929.2061022528869</v>
      </c>
      <c r="V160" s="182">
        <f>$B$5*10^3/V153</f>
        <v>39266.912452912693</v>
      </c>
      <c r="W160" s="182"/>
      <c r="X160" s="125">
        <f>V160*X153/V153</f>
        <v>4614.6146729859474</v>
      </c>
      <c r="Y160" s="182">
        <f>$B$5*10^3/Y153</f>
        <v>37531.358311347503</v>
      </c>
      <c r="Z160" s="182"/>
      <c r="AA160" s="125">
        <f>Y160*AA153/Y153</f>
        <v>4229.842748138246</v>
      </c>
      <c r="AB160" s="130"/>
      <c r="AC160" s="130"/>
    </row>
    <row r="161" spans="2:27" ht="13.9">
      <c r="B161" s="130"/>
      <c r="C161" s="33"/>
      <c r="D161" s="33"/>
      <c r="E161"/>
      <c r="F161" s="123" t="s">
        <v>116</v>
      </c>
      <c r="G161" s="183">
        <f>$C$160*10^3/G154</f>
        <v>116701.57575472313</v>
      </c>
      <c r="H161" s="183"/>
      <c r="I161" s="103">
        <f>G161*SQRT((I154/G154)^2+($D$160/$C$160)^2)</f>
        <v>44129.89975068382</v>
      </c>
      <c r="J161" s="183">
        <f>$C$160*10^3/J154</f>
        <v>60684.819392456026</v>
      </c>
      <c r="K161" s="183"/>
      <c r="L161" s="103">
        <f>J161*SQRT((L154/J154)^2+($D$160/$C$160)^2)</f>
        <v>12042.595686601375</v>
      </c>
      <c r="M161" s="183">
        <f>$C$160*10^3/M154</f>
        <v>46680.630301889149</v>
      </c>
      <c r="N161" s="183"/>
      <c r="O161" s="103">
        <f>M161*SQRT((O154/M154)^2+($D$160/$C$160)^2)</f>
        <v>7186.7388639774554</v>
      </c>
      <c r="P161" s="183">
        <f>$C$160*10^3/P154</f>
        <v>42142.235689205554</v>
      </c>
      <c r="Q161" s="183"/>
      <c r="R161" s="103">
        <f>P161*SQRT((R154/P154)^2+($D$160/$C$160)^2)</f>
        <v>5884.6792261621704</v>
      </c>
      <c r="S161" s="183">
        <f>$C$160*10^3/S154</f>
        <v>39924.223284510495</v>
      </c>
      <c r="T161" s="183"/>
      <c r="U161" s="103">
        <f>S161*SQRT((U154/S154)^2+($D$160/$C$160)^2)</f>
        <v>5296.6814271097719</v>
      </c>
      <c r="V161" s="183">
        <f>$C$160*10^3/V154</f>
        <v>35077.930284656628</v>
      </c>
      <c r="W161" s="183"/>
      <c r="X161" s="103">
        <f>V161*SQRT((X154/V154)^2+($D$160/$C$160)^2)</f>
        <v>4122.3301981787081</v>
      </c>
      <c r="Y161" s="183">
        <f>$C$160*10^3/Y154</f>
        <v>33527.524526218775</v>
      </c>
      <c r="Z161" s="183"/>
      <c r="AA161" s="103">
        <f>Y161*SQRT((AA154/Y154)^2+($D$160/$C$160)^2)</f>
        <v>3778.6056201582087</v>
      </c>
    </row>
    <row r="162" spans="2:27" ht="13.9">
      <c r="B162" s="130" t="s">
        <v>122</v>
      </c>
      <c r="C162" s="61">
        <f>(C160*10^(-9))^2*SQRT($B$2^2-1)/(2*$B$4*0.001*($B$2^2-1))*10^12</f>
        <v>60.685453571204086</v>
      </c>
      <c r="D162" s="61">
        <f>D160*2*C162/C160</f>
        <v>4.871464216889978E-3</v>
      </c>
      <c r="E162"/>
      <c r="F162" s="13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2:27" ht="14.45" customHeight="1">
      <c r="B163" s="184" t="s">
        <v>124</v>
      </c>
      <c r="C163" s="184"/>
      <c r="D163" s="184"/>
      <c r="E163" s="184"/>
      <c r="F163" s="130"/>
      <c r="G163" s="177" t="s">
        <v>123</v>
      </c>
      <c r="H163" s="177"/>
      <c r="I163" s="57" t="s">
        <v>22</v>
      </c>
      <c r="J163" s="177" t="s">
        <v>123</v>
      </c>
      <c r="K163" s="177"/>
      <c r="L163" s="57" t="s">
        <v>22</v>
      </c>
      <c r="M163" s="177" t="s">
        <v>123</v>
      </c>
      <c r="N163" s="177"/>
      <c r="O163" s="57" t="s">
        <v>22</v>
      </c>
      <c r="P163" s="177" t="s">
        <v>123</v>
      </c>
      <c r="Q163" s="177"/>
      <c r="R163" s="57" t="s">
        <v>22</v>
      </c>
      <c r="S163" s="177" t="s">
        <v>123</v>
      </c>
      <c r="T163" s="177"/>
      <c r="U163" s="57" t="s">
        <v>22</v>
      </c>
      <c r="V163" s="177" t="s">
        <v>123</v>
      </c>
      <c r="W163" s="177"/>
      <c r="X163" s="57" t="s">
        <v>22</v>
      </c>
      <c r="Y163" s="177" t="s">
        <v>123</v>
      </c>
      <c r="Z163" s="177"/>
      <c r="AA163" s="57" t="s">
        <v>22</v>
      </c>
    </row>
    <row r="164" spans="2:27" ht="13.9">
      <c r="B164"/>
      <c r="C164"/>
      <c r="D164"/>
      <c r="E164"/>
      <c r="F164" s="130"/>
      <c r="G164" s="179">
        <f>$F$82/G153</f>
        <v>9.8269230769230855</v>
      </c>
      <c r="H164" s="179"/>
      <c r="I164" s="120">
        <f>I153*G164/G153</f>
        <v>3.7159833980259256</v>
      </c>
      <c r="J164" s="179">
        <f>$F$82/J153</f>
        <v>5.1100000000000039</v>
      </c>
      <c r="K164" s="179"/>
      <c r="L164" s="120">
        <f>L153*J164/J153</f>
        <v>1.0140535686047376</v>
      </c>
      <c r="M164" s="179">
        <f>$F$82/M153</f>
        <v>3.9307692307692257</v>
      </c>
      <c r="N164" s="179"/>
      <c r="O164" s="120">
        <f>O153*M164/M153</f>
        <v>0.6051633624764281</v>
      </c>
      <c r="P164" s="179">
        <f>$F$82/P153</f>
        <v>3.5486111111111129</v>
      </c>
      <c r="Q164" s="179"/>
      <c r="R164" s="120">
        <f>R153*P164/P153</f>
        <v>0.49552268484470241</v>
      </c>
      <c r="S164" s="179">
        <f>$F$82/S153</f>
        <v>3.3618421052631571</v>
      </c>
      <c r="T164" s="179"/>
      <c r="U164" s="120">
        <f>U153*S164/S153</f>
        <v>0.44600999344207232</v>
      </c>
      <c r="V164" s="179">
        <f>$F$82/V153</f>
        <v>2.9537572254335256</v>
      </c>
      <c r="W164" s="179"/>
      <c r="X164" s="120">
        <f>X153*V164/V153</f>
        <v>0.34712307592986591</v>
      </c>
      <c r="Y164" s="179">
        <f>$F$82/Y153</f>
        <v>2.8232044198895032</v>
      </c>
      <c r="Z164" s="179"/>
      <c r="AA164" s="120">
        <f>AA153*Y164/Y153</f>
        <v>0.31817955116137947</v>
      </c>
    </row>
  </sheetData>
  <mergeCells count="209">
    <mergeCell ref="G164:H164"/>
    <mergeCell ref="J164:K164"/>
    <mergeCell ref="M164:N164"/>
    <mergeCell ref="P164:Q164"/>
    <mergeCell ref="S164:T164"/>
    <mergeCell ref="V164:W164"/>
    <mergeCell ref="Y164:Z164"/>
    <mergeCell ref="G161:H161"/>
    <mergeCell ref="J161:K161"/>
    <mergeCell ref="M161:N161"/>
    <mergeCell ref="P161:Q161"/>
    <mergeCell ref="S161:T161"/>
    <mergeCell ref="V161:W161"/>
    <mergeCell ref="Y161:Z161"/>
    <mergeCell ref="B163:E163"/>
    <mergeCell ref="G163:H163"/>
    <mergeCell ref="J163:K163"/>
    <mergeCell ref="M163:N163"/>
    <mergeCell ref="P163:Q163"/>
    <mergeCell ref="S163:T163"/>
    <mergeCell ref="V163:W163"/>
    <mergeCell ref="Y163:Z163"/>
    <mergeCell ref="G159:H159"/>
    <mergeCell ref="J159:K159"/>
    <mergeCell ref="M159:N159"/>
    <mergeCell ref="P159:Q159"/>
    <mergeCell ref="S159:T159"/>
    <mergeCell ref="V159:W159"/>
    <mergeCell ref="Y159:Z159"/>
    <mergeCell ref="G160:H160"/>
    <mergeCell ref="J160:K160"/>
    <mergeCell ref="M160:N160"/>
    <mergeCell ref="P160:Q160"/>
    <mergeCell ref="S160:T160"/>
    <mergeCell ref="V160:W160"/>
    <mergeCell ref="Y160:Z160"/>
    <mergeCell ref="G156:H156"/>
    <mergeCell ref="J156:K156"/>
    <mergeCell ref="M156:N156"/>
    <mergeCell ref="P156:Q156"/>
    <mergeCell ref="S156:T156"/>
    <mergeCell ref="V156:W156"/>
    <mergeCell ref="Y156:Z156"/>
    <mergeCell ref="G157:H157"/>
    <mergeCell ref="J157:K157"/>
    <mergeCell ref="M157:N157"/>
    <mergeCell ref="P157:Q157"/>
    <mergeCell ref="S157:T157"/>
    <mergeCell ref="V157:W157"/>
    <mergeCell ref="Y157:Z157"/>
    <mergeCell ref="G153:H153"/>
    <mergeCell ref="J153:K153"/>
    <mergeCell ref="M153:N153"/>
    <mergeCell ref="P153:Q153"/>
    <mergeCell ref="S153:T153"/>
    <mergeCell ref="V153:W153"/>
    <mergeCell ref="Y153:Z153"/>
    <mergeCell ref="G154:H154"/>
    <mergeCell ref="J154:K154"/>
    <mergeCell ref="M154:N154"/>
    <mergeCell ref="P154:Q154"/>
    <mergeCell ref="S154:T154"/>
    <mergeCell ref="V154:W154"/>
    <mergeCell ref="Y154:Z154"/>
    <mergeCell ref="G150:H150"/>
    <mergeCell ref="J150:K150"/>
    <mergeCell ref="M150:N150"/>
    <mergeCell ref="P150:Q150"/>
    <mergeCell ref="S150:T150"/>
    <mergeCell ref="V150:W150"/>
    <mergeCell ref="Y150:Z150"/>
    <mergeCell ref="A152:B152"/>
    <mergeCell ref="G152:H152"/>
    <mergeCell ref="J152:K152"/>
    <mergeCell ref="M152:N152"/>
    <mergeCell ref="P152:Q152"/>
    <mergeCell ref="S152:T152"/>
    <mergeCell ref="V152:W152"/>
    <mergeCell ref="Y152:Z152"/>
    <mergeCell ref="AB100:AD102"/>
    <mergeCell ref="A110:C110"/>
    <mergeCell ref="E110:G110"/>
    <mergeCell ref="A121:C121"/>
    <mergeCell ref="A132:C132"/>
    <mergeCell ref="D144:D145"/>
    <mergeCell ref="E144:E145"/>
    <mergeCell ref="AB145:AC145"/>
    <mergeCell ref="D148:D149"/>
    <mergeCell ref="E148:E149"/>
    <mergeCell ref="G149:H149"/>
    <mergeCell ref="J149:K149"/>
    <mergeCell ref="M149:N149"/>
    <mergeCell ref="P149:Q149"/>
    <mergeCell ref="S149:T149"/>
    <mergeCell ref="V149:W149"/>
    <mergeCell ref="Y149:Z149"/>
    <mergeCell ref="A99:C99"/>
    <mergeCell ref="D99:F99"/>
    <mergeCell ref="G99:I99"/>
    <mergeCell ref="J99:L99"/>
    <mergeCell ref="M99:O99"/>
    <mergeCell ref="P99:R99"/>
    <mergeCell ref="S99:U99"/>
    <mergeCell ref="V99:X99"/>
    <mergeCell ref="Y99:AA99"/>
    <mergeCell ref="G92:H92"/>
    <mergeCell ref="J92:K92"/>
    <mergeCell ref="M92:N92"/>
    <mergeCell ref="P92:Q92"/>
    <mergeCell ref="S92:T92"/>
    <mergeCell ref="V92:W92"/>
    <mergeCell ref="Y92:Z92"/>
    <mergeCell ref="B93:E93"/>
    <mergeCell ref="G93:H93"/>
    <mergeCell ref="J93:K93"/>
    <mergeCell ref="M93:N93"/>
    <mergeCell ref="P93:Q93"/>
    <mergeCell ref="S93:T93"/>
    <mergeCell ref="V93:W93"/>
    <mergeCell ref="Y93:Z93"/>
    <mergeCell ref="G89:H89"/>
    <mergeCell ref="J89:K89"/>
    <mergeCell ref="M89:N89"/>
    <mergeCell ref="P89:Q89"/>
    <mergeCell ref="S89:T89"/>
    <mergeCell ref="V89:W89"/>
    <mergeCell ref="Y89:Z89"/>
    <mergeCell ref="G90:H90"/>
    <mergeCell ref="J90:K90"/>
    <mergeCell ref="M90:N90"/>
    <mergeCell ref="P90:Q90"/>
    <mergeCell ref="S90:T90"/>
    <mergeCell ref="V90:W90"/>
    <mergeCell ref="Y90:Z90"/>
    <mergeCell ref="G86:H86"/>
    <mergeCell ref="J86:K86"/>
    <mergeCell ref="M86:N86"/>
    <mergeCell ref="P86:Q86"/>
    <mergeCell ref="S86:T86"/>
    <mergeCell ref="V86:W86"/>
    <mergeCell ref="Y86:Z86"/>
    <mergeCell ref="G88:H88"/>
    <mergeCell ref="J88:K88"/>
    <mergeCell ref="M88:N88"/>
    <mergeCell ref="P88:Q88"/>
    <mergeCell ref="S88:T88"/>
    <mergeCell ref="V88:W88"/>
    <mergeCell ref="Y88:Z88"/>
    <mergeCell ref="A83:B83"/>
    <mergeCell ref="G83:H83"/>
    <mergeCell ref="J83:K83"/>
    <mergeCell ref="M83:N83"/>
    <mergeCell ref="P83:Q83"/>
    <mergeCell ref="S83:T83"/>
    <mergeCell ref="V83:W83"/>
    <mergeCell ref="Y83:Z83"/>
    <mergeCell ref="G85:H85"/>
    <mergeCell ref="J85:K85"/>
    <mergeCell ref="M85:N85"/>
    <mergeCell ref="P85:Q85"/>
    <mergeCell ref="S85:T85"/>
    <mergeCell ref="V85:W85"/>
    <mergeCell ref="Y85:Z85"/>
    <mergeCell ref="G81:H81"/>
    <mergeCell ref="J81:K81"/>
    <mergeCell ref="M81:N81"/>
    <mergeCell ref="P81:Q81"/>
    <mergeCell ref="S81:T81"/>
    <mergeCell ref="V81:W81"/>
    <mergeCell ref="Y81:Z81"/>
    <mergeCell ref="G82:H82"/>
    <mergeCell ref="J82:K82"/>
    <mergeCell ref="M82:N82"/>
    <mergeCell ref="P82:Q82"/>
    <mergeCell ref="S82:T82"/>
    <mergeCell ref="V82:W82"/>
    <mergeCell ref="Y82:Z82"/>
    <mergeCell ref="Y13:AA13"/>
    <mergeCell ref="A28:C28"/>
    <mergeCell ref="E28:G28"/>
    <mergeCell ref="A43:C43"/>
    <mergeCell ref="A57:C57"/>
    <mergeCell ref="D73:D74"/>
    <mergeCell ref="E73:E74"/>
    <mergeCell ref="D78:D79"/>
    <mergeCell ref="E78:E79"/>
    <mergeCell ref="G78:H78"/>
    <mergeCell ref="J78:K78"/>
    <mergeCell ref="M78:N78"/>
    <mergeCell ref="P78:Q78"/>
    <mergeCell ref="S78:T78"/>
    <mergeCell ref="V78:W78"/>
    <mergeCell ref="Y78:Z78"/>
    <mergeCell ref="G79:H79"/>
    <mergeCell ref="J79:K79"/>
    <mergeCell ref="M79:N79"/>
    <mergeCell ref="P79:Q79"/>
    <mergeCell ref="S79:T79"/>
    <mergeCell ref="V79:W79"/>
    <mergeCell ref="Y79:Z79"/>
    <mergeCell ref="D7:F7"/>
    <mergeCell ref="A13:C13"/>
    <mergeCell ref="D13:F13"/>
    <mergeCell ref="G13:I13"/>
    <mergeCell ref="J13:L13"/>
    <mergeCell ref="M13:O13"/>
    <mergeCell ref="P13:R13"/>
    <mergeCell ref="S13:U13"/>
    <mergeCell ref="V13:X13"/>
  </mergeCell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59"/>
  <sheetViews>
    <sheetView zoomScaleNormal="100" workbookViewId="0" xr3:uid="{842E5F09-E766-5B8D-85AF-A39847EA96FD}"/>
  </sheetViews>
  <sheetFormatPr defaultRowHeight="14.45"/>
  <cols>
    <col min="1" max="1" width="14" style="1"/>
    <col min="2" max="2" width="11.85546875" style="1"/>
    <col min="3" max="3" width="9.85546875" style="1"/>
    <col min="4" max="4" width="10.5703125" style="1"/>
    <col min="5" max="5" width="11.140625" style="1"/>
    <col min="6" max="1025" width="9" style="1"/>
  </cols>
  <sheetData>
    <row r="1" spans="1:43">
      <c r="A1" s="81" t="s">
        <v>47</v>
      </c>
      <c r="B1" s="82">
        <v>299792458</v>
      </c>
      <c r="C1"/>
      <c r="D1" s="81" t="s">
        <v>129</v>
      </c>
      <c r="E1" s="82">
        <f>B1/(2*B2)</f>
        <v>1498962290</v>
      </c>
      <c r="F1"/>
      <c r="G1"/>
      <c r="H1"/>
      <c r="I1"/>
      <c r="J1" s="130"/>
      <c r="K1"/>
      <c r="L1"/>
      <c r="M1" s="130"/>
      <c r="N1"/>
      <c r="O1"/>
      <c r="P1" s="130"/>
      <c r="Q1"/>
      <c r="R1"/>
      <c r="S1" s="130"/>
      <c r="T1"/>
      <c r="U1"/>
      <c r="V1" s="130"/>
      <c r="W1"/>
      <c r="X1"/>
      <c r="Y1" s="130"/>
      <c r="Z1"/>
      <c r="AA1"/>
      <c r="AB1" s="130"/>
      <c r="AC1"/>
      <c r="AD1"/>
      <c r="AE1"/>
      <c r="AF1"/>
      <c r="AG1" s="130"/>
      <c r="AH1"/>
      <c r="AI1"/>
      <c r="AJ1" s="130"/>
      <c r="AK1"/>
      <c r="AL1"/>
      <c r="AM1"/>
      <c r="AN1"/>
      <c r="AO1" s="130"/>
      <c r="AP1"/>
      <c r="AQ1"/>
    </row>
    <row r="2" spans="1:43">
      <c r="A2" s="59" t="s">
        <v>130</v>
      </c>
      <c r="B2" s="60">
        <v>0.1</v>
      </c>
      <c r="C2"/>
      <c r="D2" s="77" t="s">
        <v>131</v>
      </c>
      <c r="E2" s="138">
        <f>PI()*SQRT(B3)/(1-B3)</f>
        <v>14.049629462081455</v>
      </c>
      <c r="F2"/>
      <c r="G2"/>
      <c r="H2"/>
      <c r="I2"/>
      <c r="J2" s="130"/>
      <c r="K2"/>
      <c r="L2"/>
      <c r="M2" s="130"/>
      <c r="N2"/>
      <c r="O2"/>
      <c r="P2" s="130"/>
      <c r="Q2"/>
      <c r="R2"/>
      <c r="S2" s="130"/>
      <c r="T2"/>
      <c r="U2"/>
      <c r="V2" s="130"/>
      <c r="W2"/>
      <c r="X2"/>
      <c r="Y2" s="130"/>
      <c r="Z2"/>
      <c r="AA2"/>
      <c r="AB2" s="130"/>
      <c r="AC2"/>
      <c r="AD2"/>
      <c r="AE2"/>
      <c r="AF2"/>
      <c r="AG2" s="130"/>
      <c r="AH2"/>
      <c r="AI2"/>
      <c r="AJ2" s="130"/>
      <c r="AK2"/>
      <c r="AL2"/>
      <c r="AM2"/>
      <c r="AN2"/>
      <c r="AO2" s="130"/>
      <c r="AP2"/>
      <c r="AQ2"/>
    </row>
    <row r="3" spans="1:43">
      <c r="A3" s="77" t="s">
        <v>132</v>
      </c>
      <c r="B3" s="78">
        <v>0.8</v>
      </c>
      <c r="C3"/>
      <c r="D3"/>
      <c r="E3" s="130"/>
      <c r="F3"/>
      <c r="G3"/>
      <c r="H3"/>
      <c r="I3"/>
      <c r="J3" s="130"/>
      <c r="K3"/>
      <c r="L3"/>
      <c r="M3" s="130"/>
      <c r="N3"/>
      <c r="O3"/>
      <c r="P3" s="130"/>
      <c r="Q3"/>
      <c r="R3"/>
      <c r="S3" s="130"/>
      <c r="T3"/>
      <c r="U3"/>
      <c r="V3" s="130"/>
      <c r="W3"/>
      <c r="X3"/>
      <c r="Y3" s="130"/>
      <c r="Z3"/>
      <c r="AA3"/>
      <c r="AB3" s="130"/>
      <c r="AC3"/>
      <c r="AD3"/>
      <c r="AE3"/>
      <c r="AF3"/>
      <c r="AG3" s="130"/>
      <c r="AH3"/>
      <c r="AI3"/>
      <c r="AJ3" s="130"/>
      <c r="AK3"/>
      <c r="AL3"/>
      <c r="AM3"/>
      <c r="AN3"/>
      <c r="AO3" s="130"/>
      <c r="AP3"/>
      <c r="AQ3"/>
    </row>
    <row r="4" spans="1:43">
      <c r="A4"/>
      <c r="B4"/>
      <c r="C4"/>
      <c r="D4"/>
      <c r="E4" s="130"/>
      <c r="F4"/>
      <c r="G4"/>
      <c r="H4"/>
      <c r="I4"/>
      <c r="J4" s="130"/>
      <c r="K4"/>
      <c r="L4"/>
      <c r="M4" s="130"/>
      <c r="N4"/>
      <c r="O4"/>
      <c r="P4" s="130"/>
      <c r="Q4"/>
      <c r="R4"/>
      <c r="S4" s="130"/>
      <c r="T4"/>
      <c r="U4"/>
      <c r="V4" s="130"/>
      <c r="W4"/>
      <c r="X4"/>
      <c r="Y4" s="130"/>
      <c r="Z4"/>
      <c r="AA4"/>
      <c r="AB4" s="130"/>
      <c r="AC4"/>
      <c r="AD4"/>
      <c r="AE4"/>
      <c r="AF4"/>
      <c r="AG4" s="130"/>
      <c r="AH4"/>
      <c r="AI4"/>
      <c r="AJ4" s="130"/>
      <c r="AK4"/>
      <c r="AL4"/>
      <c r="AM4"/>
      <c r="AN4"/>
      <c r="AO4" s="130"/>
      <c r="AP4"/>
      <c r="AQ4"/>
    </row>
    <row r="5" spans="1:43">
      <c r="A5" s="81" t="s">
        <v>133</v>
      </c>
      <c r="B5" s="82">
        <v>614</v>
      </c>
      <c r="C5"/>
      <c r="D5"/>
      <c r="E5" s="130"/>
      <c r="F5"/>
      <c r="G5"/>
      <c r="H5"/>
      <c r="I5"/>
      <c r="J5" s="130"/>
      <c r="K5"/>
      <c r="L5"/>
      <c r="M5" s="130"/>
      <c r="N5"/>
      <c r="O5"/>
      <c r="P5" s="130"/>
      <c r="Q5"/>
      <c r="R5"/>
      <c r="S5" s="130"/>
      <c r="T5"/>
      <c r="U5"/>
      <c r="V5" s="130"/>
      <c r="W5"/>
      <c r="X5"/>
      <c r="Y5" s="130"/>
      <c r="Z5"/>
      <c r="AA5"/>
      <c r="AB5" s="130"/>
      <c r="AC5"/>
      <c r="AD5"/>
      <c r="AE5"/>
      <c r="AF5"/>
      <c r="AG5" s="130"/>
      <c r="AH5"/>
      <c r="AI5"/>
      <c r="AJ5" s="130"/>
      <c r="AK5"/>
      <c r="AL5"/>
      <c r="AM5"/>
      <c r="AN5"/>
      <c r="AO5" s="130"/>
      <c r="AP5"/>
      <c r="AQ5"/>
    </row>
    <row r="6" spans="1:43">
      <c r="A6" s="77" t="s">
        <v>134</v>
      </c>
      <c r="B6" s="78">
        <v>320</v>
      </c>
      <c r="C6"/>
      <c r="D6"/>
      <c r="E6" s="130"/>
      <c r="F6"/>
      <c r="G6"/>
      <c r="H6"/>
      <c r="I6"/>
      <c r="J6" s="130"/>
      <c r="K6"/>
      <c r="L6"/>
      <c r="M6" s="130"/>
      <c r="N6"/>
      <c r="O6"/>
      <c r="P6" s="130"/>
      <c r="Q6"/>
      <c r="R6"/>
      <c r="S6" s="130"/>
      <c r="T6"/>
      <c r="U6"/>
      <c r="V6" s="130"/>
      <c r="W6"/>
      <c r="X6"/>
      <c r="Y6" s="130"/>
      <c r="Z6"/>
      <c r="AA6"/>
      <c r="AB6" s="130"/>
      <c r="AC6"/>
      <c r="AD6"/>
      <c r="AE6"/>
      <c r="AF6"/>
      <c r="AG6" s="130"/>
      <c r="AH6"/>
      <c r="AI6"/>
      <c r="AJ6" s="130"/>
      <c r="AK6"/>
      <c r="AL6"/>
      <c r="AM6"/>
      <c r="AN6"/>
      <c r="AO6" s="130"/>
      <c r="AP6"/>
      <c r="AQ6"/>
    </row>
    <row r="7" spans="1:43" ht="15">
      <c r="A7"/>
      <c r="B7"/>
      <c r="C7"/>
      <c r="D7"/>
      <c r="E7" s="130"/>
      <c r="F7"/>
      <c r="G7"/>
      <c r="H7"/>
      <c r="I7"/>
      <c r="J7" s="130"/>
      <c r="K7"/>
      <c r="L7"/>
      <c r="M7" s="130"/>
      <c r="N7"/>
      <c r="O7"/>
      <c r="P7" s="130"/>
      <c r="Q7"/>
      <c r="R7"/>
      <c r="S7" s="130"/>
      <c r="T7"/>
      <c r="U7"/>
      <c r="V7" s="130"/>
      <c r="W7"/>
      <c r="X7"/>
      <c r="Y7" s="130"/>
      <c r="Z7"/>
      <c r="AA7"/>
      <c r="AB7" s="130"/>
      <c r="AC7"/>
      <c r="AD7"/>
      <c r="AE7"/>
      <c r="AF7"/>
      <c r="AG7" s="130"/>
      <c r="AH7"/>
      <c r="AI7"/>
      <c r="AJ7" s="130"/>
      <c r="AK7"/>
      <c r="AL7"/>
      <c r="AM7"/>
      <c r="AN7"/>
      <c r="AO7" s="130"/>
      <c r="AP7"/>
      <c r="AQ7"/>
    </row>
    <row r="8" spans="1:43" ht="15">
      <c r="A8" s="188" t="s">
        <v>135</v>
      </c>
      <c r="B8" s="188"/>
      <c r="C8" s="188"/>
      <c r="D8" s="188"/>
      <c r="E8" s="130"/>
      <c r="F8" s="189" t="s">
        <v>136</v>
      </c>
      <c r="G8" s="189"/>
      <c r="H8" s="189"/>
      <c r="I8" s="189"/>
      <c r="J8" s="130"/>
      <c r="K8" s="190" t="s">
        <v>137</v>
      </c>
      <c r="L8" s="190"/>
      <c r="M8" s="130"/>
      <c r="N8" s="191" t="s">
        <v>138</v>
      </c>
      <c r="O8" s="191"/>
      <c r="P8" s="130"/>
      <c r="Q8" s="192" t="s">
        <v>139</v>
      </c>
      <c r="R8" s="192"/>
      <c r="S8" s="130"/>
      <c r="T8" s="195" t="s">
        <v>140</v>
      </c>
      <c r="U8" s="195"/>
      <c r="V8" s="130"/>
      <c r="W8" s="196" t="s">
        <v>141</v>
      </c>
      <c r="X8" s="196"/>
      <c r="Y8" s="130"/>
      <c r="Z8" s="197" t="s">
        <v>142</v>
      </c>
      <c r="AA8" s="197"/>
      <c r="AB8" s="130"/>
      <c r="AC8" s="198" t="s">
        <v>143</v>
      </c>
      <c r="AD8" s="198"/>
      <c r="AE8" s="198"/>
      <c r="AF8" s="198"/>
      <c r="AG8" s="130"/>
      <c r="AH8" s="199" t="s">
        <v>144</v>
      </c>
      <c r="AI8" s="199"/>
      <c r="AJ8" s="130"/>
      <c r="AK8" s="193" t="s">
        <v>145</v>
      </c>
      <c r="AL8" s="193"/>
      <c r="AM8" s="193"/>
      <c r="AN8" s="193"/>
      <c r="AO8" s="130"/>
      <c r="AP8" s="194" t="s">
        <v>146</v>
      </c>
      <c r="AQ8" s="194"/>
    </row>
    <row r="9" spans="1:43" ht="15">
      <c r="A9" s="72" t="s">
        <v>147</v>
      </c>
      <c r="B9" s="13" t="s">
        <v>148</v>
      </c>
      <c r="C9" t="s">
        <v>149</v>
      </c>
      <c r="D9" t="s">
        <v>150</v>
      </c>
      <c r="E9" s="130"/>
      <c r="F9" s="139" t="s">
        <v>147</v>
      </c>
      <c r="G9" s="140" t="s">
        <v>148</v>
      </c>
      <c r="H9"/>
      <c r="I9"/>
      <c r="J9" s="130"/>
      <c r="K9" s="72" t="s">
        <v>147</v>
      </c>
      <c r="L9" s="13" t="s">
        <v>148</v>
      </c>
      <c r="M9" s="130"/>
      <c r="N9" s="72" t="s">
        <v>147</v>
      </c>
      <c r="O9" s="13" t="s">
        <v>148</v>
      </c>
      <c r="P9" s="130"/>
      <c r="Q9" s="72" t="s">
        <v>147</v>
      </c>
      <c r="R9" s="13" t="s">
        <v>148</v>
      </c>
      <c r="S9" s="130"/>
      <c r="T9" s="72" t="s">
        <v>147</v>
      </c>
      <c r="U9" s="13" t="s">
        <v>148</v>
      </c>
      <c r="V9" s="130"/>
      <c r="W9" s="72" t="s">
        <v>147</v>
      </c>
      <c r="X9" s="13" t="s">
        <v>148</v>
      </c>
      <c r="Y9" s="130"/>
      <c r="Z9" s="72" t="s">
        <v>147</v>
      </c>
      <c r="AA9" s="13" t="s">
        <v>148</v>
      </c>
      <c r="AB9" s="130"/>
      <c r="AC9" s="72" t="s">
        <v>147</v>
      </c>
      <c r="AD9" s="13" t="s">
        <v>148</v>
      </c>
      <c r="AE9" t="s">
        <v>149</v>
      </c>
      <c r="AF9" t="s">
        <v>150</v>
      </c>
      <c r="AG9" s="130"/>
      <c r="AH9" s="72" t="s">
        <v>147</v>
      </c>
      <c r="AI9" s="13" t="s">
        <v>148</v>
      </c>
      <c r="AJ9" s="130"/>
      <c r="AK9" s="72" t="s">
        <v>147</v>
      </c>
      <c r="AL9" s="13" t="s">
        <v>148</v>
      </c>
      <c r="AM9" t="s">
        <v>149</v>
      </c>
      <c r="AN9" t="s">
        <v>150</v>
      </c>
      <c r="AO9" s="130"/>
      <c r="AP9" s="72" t="s">
        <v>147</v>
      </c>
      <c r="AQ9" s="13" t="s">
        <v>148</v>
      </c>
    </row>
    <row r="10" spans="1:43">
      <c r="A10" s="141">
        <v>9.06</v>
      </c>
      <c r="B10" s="15">
        <v>0.77</v>
      </c>
      <c r="C10" s="123" t="s">
        <v>151</v>
      </c>
      <c r="D10" s="123" t="s">
        <v>152</v>
      </c>
      <c r="E10" s="130"/>
      <c r="F10" s="142">
        <v>0.51</v>
      </c>
      <c r="G10" s="143">
        <v>0.64</v>
      </c>
      <c r="H10" s="123" t="s">
        <v>151</v>
      </c>
      <c r="I10" s="123" t="s">
        <v>152</v>
      </c>
      <c r="J10" s="130"/>
      <c r="K10" s="142">
        <v>9.7100000000000009</v>
      </c>
      <c r="L10" s="143">
        <v>0.54</v>
      </c>
      <c r="M10" s="130"/>
      <c r="N10" s="142">
        <v>0.67</v>
      </c>
      <c r="O10" s="143">
        <v>0.54</v>
      </c>
      <c r="P10" s="130"/>
      <c r="Q10" s="142">
        <v>0.13</v>
      </c>
      <c r="R10" s="143">
        <v>0.88</v>
      </c>
      <c r="S10" s="130"/>
      <c r="T10" s="142">
        <v>8.73</v>
      </c>
      <c r="U10" s="143">
        <v>0.89</v>
      </c>
      <c r="V10" s="130"/>
      <c r="W10" s="144">
        <v>8.66</v>
      </c>
      <c r="X10" s="145">
        <v>0.97</v>
      </c>
      <c r="Y10" s="130"/>
      <c r="Z10" s="142">
        <v>0.12</v>
      </c>
      <c r="AA10" s="143">
        <v>0.86</v>
      </c>
      <c r="AB10" s="130"/>
      <c r="AC10" s="142">
        <v>9.43</v>
      </c>
      <c r="AD10" s="143">
        <v>0.63</v>
      </c>
      <c r="AE10" s="123" t="s">
        <v>151</v>
      </c>
      <c r="AF10" s="123" t="s">
        <v>152</v>
      </c>
      <c r="AG10" s="130"/>
      <c r="AH10" s="142">
        <v>0.41</v>
      </c>
      <c r="AI10" s="143">
        <v>0.6</v>
      </c>
      <c r="AJ10" s="130"/>
      <c r="AK10" s="142">
        <v>0.01</v>
      </c>
      <c r="AL10" s="143">
        <v>0.63</v>
      </c>
      <c r="AM10" s="123" t="s">
        <v>151</v>
      </c>
      <c r="AN10" s="123" t="s">
        <v>152</v>
      </c>
      <c r="AO10" s="130"/>
      <c r="AP10" s="142">
        <v>8.81</v>
      </c>
      <c r="AQ10" s="143">
        <v>0.62</v>
      </c>
    </row>
    <row r="11" spans="1:43">
      <c r="A11" s="146">
        <v>8.99</v>
      </c>
      <c r="B11" s="15">
        <v>1</v>
      </c>
      <c r="C11" s="123" t="s">
        <v>151</v>
      </c>
      <c r="D11" s="123" t="s">
        <v>152</v>
      </c>
      <c r="E11" s="130"/>
      <c r="F11" s="147">
        <v>0.59</v>
      </c>
      <c r="G11" s="143">
        <v>0.77</v>
      </c>
      <c r="H11" s="123" t="s">
        <v>151</v>
      </c>
      <c r="I11" s="123" t="s">
        <v>152</v>
      </c>
      <c r="J11" s="130"/>
      <c r="K11" s="147">
        <v>9.64</v>
      </c>
      <c r="L11" s="143">
        <v>0.68</v>
      </c>
      <c r="M11" s="130"/>
      <c r="N11" s="147">
        <v>0.74</v>
      </c>
      <c r="O11" s="143">
        <v>0.63</v>
      </c>
      <c r="P11" s="130"/>
      <c r="Q11" s="147">
        <v>0.2</v>
      </c>
      <c r="R11" s="143">
        <v>1.1000000000000001</v>
      </c>
      <c r="S11" s="130"/>
      <c r="T11" s="147">
        <v>8.61</v>
      </c>
      <c r="U11" s="143">
        <v>1.08</v>
      </c>
      <c r="V11" s="130"/>
      <c r="W11" s="148">
        <v>8.61</v>
      </c>
      <c r="X11" s="145">
        <v>1.39</v>
      </c>
      <c r="Y11" s="130"/>
      <c r="Z11" s="147">
        <v>0.2</v>
      </c>
      <c r="AA11" s="143">
        <v>1.06</v>
      </c>
      <c r="AB11" s="130"/>
      <c r="AC11" s="147">
        <v>9.2899999999999991</v>
      </c>
      <c r="AD11" s="143">
        <v>0.81</v>
      </c>
      <c r="AE11" s="123" t="s">
        <v>151</v>
      </c>
      <c r="AF11" s="123" t="s">
        <v>152</v>
      </c>
      <c r="AG11" s="130"/>
      <c r="AH11" s="147">
        <v>0.49</v>
      </c>
      <c r="AI11" s="143">
        <v>0.69</v>
      </c>
      <c r="AJ11" s="130"/>
      <c r="AK11" s="147">
        <v>0.04</v>
      </c>
      <c r="AL11" s="143">
        <v>0.97</v>
      </c>
      <c r="AM11" s="123" t="s">
        <v>151</v>
      </c>
      <c r="AN11" s="123" t="s">
        <v>152</v>
      </c>
      <c r="AO11" s="130"/>
      <c r="AP11" s="149">
        <v>8.76</v>
      </c>
      <c r="AQ11" s="143">
        <v>0.7</v>
      </c>
    </row>
    <row r="12" spans="1:43">
      <c r="A12" s="146">
        <v>8.99</v>
      </c>
      <c r="B12" s="15">
        <v>1.25</v>
      </c>
      <c r="C12" s="123" t="s">
        <v>151</v>
      </c>
      <c r="D12" s="123" t="s">
        <v>152</v>
      </c>
      <c r="E12" s="130"/>
      <c r="F12" s="147">
        <v>0.67</v>
      </c>
      <c r="G12" s="143">
        <v>0.94</v>
      </c>
      <c r="H12" s="123" t="s">
        <v>151</v>
      </c>
      <c r="I12" s="123" t="s">
        <v>152</v>
      </c>
      <c r="J12" s="130"/>
      <c r="K12" s="147">
        <v>9.64</v>
      </c>
      <c r="L12" s="143">
        <v>0.88</v>
      </c>
      <c r="M12" s="130"/>
      <c r="N12" s="147">
        <v>0.91</v>
      </c>
      <c r="O12" s="143">
        <v>0.75</v>
      </c>
      <c r="P12" s="130"/>
      <c r="Q12" s="147">
        <v>0.28999999999999998</v>
      </c>
      <c r="R12" s="143">
        <v>1.44</v>
      </c>
      <c r="S12" s="130"/>
      <c r="T12" s="147">
        <v>8.61</v>
      </c>
      <c r="U12" s="143">
        <v>1.39</v>
      </c>
      <c r="V12" s="130"/>
      <c r="W12" s="148">
        <v>8.5399999999999991</v>
      </c>
      <c r="X12" s="145">
        <v>2</v>
      </c>
      <c r="Y12" s="130"/>
      <c r="Z12" s="147">
        <v>0.28000000000000003</v>
      </c>
      <c r="AA12" s="143">
        <v>1.32</v>
      </c>
      <c r="AB12" s="130"/>
      <c r="AC12" s="147">
        <v>9.2899999999999991</v>
      </c>
      <c r="AD12" s="143">
        <v>1.08</v>
      </c>
      <c r="AE12" s="123" t="s">
        <v>151</v>
      </c>
      <c r="AF12" s="123" t="s">
        <v>152</v>
      </c>
      <c r="AG12" s="130"/>
      <c r="AH12" s="147">
        <v>0.56999999999999995</v>
      </c>
      <c r="AI12" s="143">
        <v>0.72</v>
      </c>
      <c r="AJ12" s="130"/>
      <c r="AK12" s="147">
        <v>0.12</v>
      </c>
      <c r="AL12" s="143">
        <v>1.21</v>
      </c>
      <c r="AM12" s="123" t="s">
        <v>151</v>
      </c>
      <c r="AN12" s="123" t="s">
        <v>152</v>
      </c>
      <c r="AO12" s="130"/>
      <c r="AP12" s="147">
        <v>8.6999999999999993</v>
      </c>
      <c r="AQ12" s="143">
        <v>0.84</v>
      </c>
    </row>
    <row r="13" spans="1:43">
      <c r="A13" s="146">
        <v>8.92</v>
      </c>
      <c r="B13" s="15">
        <v>1.44</v>
      </c>
      <c r="C13" s="123" t="s">
        <v>151</v>
      </c>
      <c r="D13" s="123" t="s">
        <v>152</v>
      </c>
      <c r="E13" s="130"/>
      <c r="F13" s="147">
        <v>0.74</v>
      </c>
      <c r="G13" s="143">
        <v>1.19</v>
      </c>
      <c r="H13" s="123" t="s">
        <v>151</v>
      </c>
      <c r="I13" s="123" t="s">
        <v>152</v>
      </c>
      <c r="J13" s="130"/>
      <c r="K13" s="147">
        <v>9.57</v>
      </c>
      <c r="L13" s="143">
        <v>1.21</v>
      </c>
      <c r="M13" s="130"/>
      <c r="N13" s="147">
        <v>0.91</v>
      </c>
      <c r="O13" s="143">
        <v>0.9</v>
      </c>
      <c r="P13" s="130"/>
      <c r="Q13" s="147">
        <v>0.38</v>
      </c>
      <c r="R13" s="143">
        <v>1.92</v>
      </c>
      <c r="S13" s="130"/>
      <c r="T13" s="147">
        <v>8.5399999999999991</v>
      </c>
      <c r="U13" s="143">
        <v>1.39</v>
      </c>
      <c r="V13" s="130"/>
      <c r="W13" s="148">
        <v>8.48</v>
      </c>
      <c r="X13" s="145">
        <v>2.58</v>
      </c>
      <c r="Y13" s="130"/>
      <c r="Z13" s="147">
        <v>0.35</v>
      </c>
      <c r="AA13" s="143">
        <v>1.67</v>
      </c>
      <c r="AB13" s="130"/>
      <c r="AC13" s="147">
        <v>9.2200000000000006</v>
      </c>
      <c r="AD13" s="143">
        <v>1.46</v>
      </c>
      <c r="AE13" s="123" t="s">
        <v>151</v>
      </c>
      <c r="AF13" s="123" t="s">
        <v>152</v>
      </c>
      <c r="AG13" s="130"/>
      <c r="AH13" s="147">
        <v>0.65</v>
      </c>
      <c r="AI13" s="143">
        <v>0.76</v>
      </c>
      <c r="AJ13" s="130"/>
      <c r="AK13" s="147">
        <v>0.2</v>
      </c>
      <c r="AL13" s="143">
        <v>1.22</v>
      </c>
      <c r="AM13" s="123" t="s">
        <v>151</v>
      </c>
      <c r="AN13" s="123" t="s">
        <v>152</v>
      </c>
      <c r="AO13" s="130"/>
      <c r="AP13" s="147">
        <v>8.6300000000000008</v>
      </c>
      <c r="AQ13" s="143">
        <v>1.04</v>
      </c>
    </row>
    <row r="14" spans="1:43">
      <c r="A14" s="146">
        <v>8.85</v>
      </c>
      <c r="B14" s="15">
        <v>1.49</v>
      </c>
      <c r="C14" s="123" t="s">
        <v>151</v>
      </c>
      <c r="D14" s="123" t="s">
        <v>152</v>
      </c>
      <c r="E14" s="130"/>
      <c r="F14" s="147">
        <v>0.82</v>
      </c>
      <c r="G14" s="143">
        <v>1.49</v>
      </c>
      <c r="H14" s="123" t="s">
        <v>151</v>
      </c>
      <c r="I14" s="123" t="s">
        <v>152</v>
      </c>
      <c r="J14" s="130"/>
      <c r="K14" s="147">
        <v>9.51</v>
      </c>
      <c r="L14" s="143">
        <v>1.68</v>
      </c>
      <c r="M14" s="130"/>
      <c r="N14" s="147">
        <v>0.98</v>
      </c>
      <c r="O14" s="143">
        <v>1.0900000000000001</v>
      </c>
      <c r="P14" s="130"/>
      <c r="Q14" s="147">
        <v>0.46</v>
      </c>
      <c r="R14" s="143">
        <v>2.73</v>
      </c>
      <c r="S14" s="130"/>
      <c r="T14" s="147">
        <v>8.48</v>
      </c>
      <c r="U14" s="143">
        <v>1.79</v>
      </c>
      <c r="V14" s="130"/>
      <c r="W14" s="148">
        <v>8.48</v>
      </c>
      <c r="X14" s="145">
        <v>3.17</v>
      </c>
      <c r="Y14" s="130"/>
      <c r="Z14" s="147">
        <v>0.43</v>
      </c>
      <c r="AA14" s="143">
        <v>2.23</v>
      </c>
      <c r="AB14" s="130"/>
      <c r="AC14" s="147">
        <v>9.15</v>
      </c>
      <c r="AD14" s="143">
        <v>1.46</v>
      </c>
      <c r="AE14" s="123" t="s">
        <v>151</v>
      </c>
      <c r="AF14" s="123" t="s">
        <v>152</v>
      </c>
      <c r="AG14" s="130"/>
      <c r="AH14" s="147">
        <v>0.73</v>
      </c>
      <c r="AI14" s="143">
        <v>0.81</v>
      </c>
      <c r="AJ14" s="130"/>
      <c r="AK14" s="147">
        <v>0.28000000000000003</v>
      </c>
      <c r="AL14" s="143">
        <v>1.5</v>
      </c>
      <c r="AM14" s="123" t="s">
        <v>151</v>
      </c>
      <c r="AN14" s="123" t="s">
        <v>152</v>
      </c>
      <c r="AO14" s="130"/>
      <c r="AP14" s="147">
        <v>8.57</v>
      </c>
      <c r="AQ14" s="143">
        <v>1.04</v>
      </c>
    </row>
    <row r="15" spans="1:43">
      <c r="A15" s="146">
        <v>8.7899999999999991</v>
      </c>
      <c r="B15" s="15">
        <v>1.38</v>
      </c>
      <c r="C15" s="123" t="s">
        <v>151</v>
      </c>
      <c r="D15" s="123" t="s">
        <v>152</v>
      </c>
      <c r="E15" s="130"/>
      <c r="F15" s="147">
        <v>0.91</v>
      </c>
      <c r="G15" s="143">
        <v>1.86</v>
      </c>
      <c r="H15" s="123" t="s">
        <v>151</v>
      </c>
      <c r="I15" s="123" t="s">
        <v>152</v>
      </c>
      <c r="J15" s="130"/>
      <c r="K15" s="147">
        <v>9.44</v>
      </c>
      <c r="L15" s="143">
        <v>2.27</v>
      </c>
      <c r="M15" s="130"/>
      <c r="N15" s="147">
        <v>1.06</v>
      </c>
      <c r="O15" s="143">
        <v>1.0900000000000001</v>
      </c>
      <c r="P15" s="130"/>
      <c r="Q15" s="147">
        <v>0.55000000000000004</v>
      </c>
      <c r="R15" s="143">
        <v>2.73</v>
      </c>
      <c r="S15" s="130"/>
      <c r="T15" s="147">
        <v>8.42</v>
      </c>
      <c r="U15" s="143">
        <v>2.38</v>
      </c>
      <c r="V15" s="130"/>
      <c r="W15" s="148">
        <v>8.43</v>
      </c>
      <c r="X15" s="145">
        <v>3.98</v>
      </c>
      <c r="Y15" s="130"/>
      <c r="Z15" s="147">
        <v>0.51</v>
      </c>
      <c r="AA15" s="143">
        <v>3.11</v>
      </c>
      <c r="AB15" s="130"/>
      <c r="AC15" s="147">
        <v>9.09</v>
      </c>
      <c r="AD15" s="143">
        <v>1.83</v>
      </c>
      <c r="AE15" s="123" t="s">
        <v>151</v>
      </c>
      <c r="AF15" s="123" t="s">
        <v>152</v>
      </c>
      <c r="AG15" s="130"/>
      <c r="AH15" s="147">
        <v>0.81</v>
      </c>
      <c r="AI15" s="143">
        <v>0.93</v>
      </c>
      <c r="AJ15" s="130"/>
      <c r="AK15" s="147">
        <v>0.35</v>
      </c>
      <c r="AL15" s="143">
        <v>1.82</v>
      </c>
      <c r="AM15" s="123" t="s">
        <v>151</v>
      </c>
      <c r="AN15" s="123" t="s">
        <v>152</v>
      </c>
      <c r="AO15" s="130"/>
      <c r="AP15" s="147">
        <v>8.52</v>
      </c>
      <c r="AQ15" s="143">
        <v>1.33</v>
      </c>
    </row>
    <row r="16" spans="1:43">
      <c r="A16" s="146">
        <v>8.7100000000000009</v>
      </c>
      <c r="B16" s="15">
        <v>1.21</v>
      </c>
      <c r="C16" s="123" t="s">
        <v>151</v>
      </c>
      <c r="D16" s="123" t="s">
        <v>152</v>
      </c>
      <c r="E16" s="130"/>
      <c r="F16" s="147">
        <v>0.98</v>
      </c>
      <c r="G16" s="143">
        <v>2.4</v>
      </c>
      <c r="H16" s="123" t="s">
        <v>151</v>
      </c>
      <c r="I16" s="123" t="s">
        <v>152</v>
      </c>
      <c r="J16" s="130"/>
      <c r="K16" s="147">
        <v>9.3699999999999992</v>
      </c>
      <c r="L16" s="143">
        <v>2.27</v>
      </c>
      <c r="M16" s="130"/>
      <c r="N16" s="147">
        <v>1.1399999999999999</v>
      </c>
      <c r="O16" s="143">
        <v>1.34</v>
      </c>
      <c r="P16" s="130"/>
      <c r="Q16" s="147">
        <v>0.63</v>
      </c>
      <c r="R16" s="143">
        <v>3.96</v>
      </c>
      <c r="S16" s="130"/>
      <c r="T16" s="147">
        <v>8.36</v>
      </c>
      <c r="U16" s="143">
        <v>3.18</v>
      </c>
      <c r="V16" s="130"/>
      <c r="W16" s="148">
        <v>8.3699999999999992</v>
      </c>
      <c r="X16" s="145">
        <v>4.78</v>
      </c>
      <c r="Y16" s="130"/>
      <c r="Z16" s="147">
        <v>0.59</v>
      </c>
      <c r="AA16" s="143">
        <v>4.25</v>
      </c>
      <c r="AB16" s="130"/>
      <c r="AC16" s="147">
        <v>9.02</v>
      </c>
      <c r="AD16" s="143">
        <v>1.96</v>
      </c>
      <c r="AE16" s="123" t="s">
        <v>151</v>
      </c>
      <c r="AF16" s="123" t="s">
        <v>152</v>
      </c>
      <c r="AG16" s="130"/>
      <c r="AH16" s="147">
        <v>0.81</v>
      </c>
      <c r="AI16" s="143">
        <v>1.1299999999999999</v>
      </c>
      <c r="AJ16" s="130"/>
      <c r="AK16" s="147">
        <v>0.43</v>
      </c>
      <c r="AL16" s="143">
        <v>1.86</v>
      </c>
      <c r="AM16" s="123" t="s">
        <v>151</v>
      </c>
      <c r="AN16" s="123" t="s">
        <v>152</v>
      </c>
      <c r="AO16" s="130"/>
      <c r="AP16" s="147">
        <v>8.4600000000000009</v>
      </c>
      <c r="AQ16" s="143">
        <v>1.76</v>
      </c>
    </row>
    <row r="17" spans="1:43">
      <c r="A17" s="146">
        <v>8.65</v>
      </c>
      <c r="B17" s="15">
        <v>1.21</v>
      </c>
      <c r="C17" s="123" t="s">
        <v>151</v>
      </c>
      <c r="D17" s="123" t="s">
        <v>152</v>
      </c>
      <c r="E17" s="130"/>
      <c r="F17" s="147">
        <v>1.06</v>
      </c>
      <c r="G17" s="143">
        <v>3.21</v>
      </c>
      <c r="H17" s="123" t="s">
        <v>151</v>
      </c>
      <c r="I17" s="123" t="s">
        <v>152</v>
      </c>
      <c r="J17" s="130"/>
      <c r="K17" s="147">
        <v>9.2899999999999991</v>
      </c>
      <c r="L17" s="143">
        <v>2.85</v>
      </c>
      <c r="M17" s="130"/>
      <c r="N17" s="147">
        <v>1.22</v>
      </c>
      <c r="O17" s="143">
        <v>1.7</v>
      </c>
      <c r="P17" s="130"/>
      <c r="Q17" s="147">
        <v>0.71</v>
      </c>
      <c r="R17" s="143">
        <v>5.22</v>
      </c>
      <c r="S17" s="130"/>
      <c r="T17" s="147">
        <v>8.3000000000000007</v>
      </c>
      <c r="U17" s="143">
        <v>4.04</v>
      </c>
      <c r="V17" s="130"/>
      <c r="W17" s="148">
        <v>8.3000000000000007</v>
      </c>
      <c r="X17" s="145">
        <v>5.08</v>
      </c>
      <c r="Y17" s="130"/>
      <c r="Z17" s="147">
        <v>0.67</v>
      </c>
      <c r="AA17" s="143">
        <v>5.2</v>
      </c>
      <c r="AB17" s="130"/>
      <c r="AC17" s="147">
        <v>8.9499999999999993</v>
      </c>
      <c r="AD17" s="143">
        <v>1.71</v>
      </c>
      <c r="AE17" s="123" t="s">
        <v>151</v>
      </c>
      <c r="AF17" s="123" t="s">
        <v>152</v>
      </c>
      <c r="AG17" s="130"/>
      <c r="AH17" s="147">
        <v>0.89</v>
      </c>
      <c r="AI17" s="143">
        <v>1.41</v>
      </c>
      <c r="AJ17" s="130"/>
      <c r="AK17" s="147">
        <v>0.52</v>
      </c>
      <c r="AL17" s="143">
        <v>1.6</v>
      </c>
      <c r="AM17" s="123" t="s">
        <v>151</v>
      </c>
      <c r="AN17" s="123" t="s">
        <v>152</v>
      </c>
      <c r="AO17" s="130"/>
      <c r="AP17" s="147">
        <v>8.39</v>
      </c>
      <c r="AQ17" s="143">
        <v>2.5</v>
      </c>
    </row>
    <row r="18" spans="1:43">
      <c r="A18" s="146">
        <v>8.58</v>
      </c>
      <c r="B18" s="15">
        <v>1.08</v>
      </c>
      <c r="C18" s="123" t="s">
        <v>151</v>
      </c>
      <c r="D18" s="123" t="s">
        <v>152</v>
      </c>
      <c r="E18" s="130"/>
      <c r="F18" s="147">
        <v>1.1399999999999999</v>
      </c>
      <c r="G18" s="143">
        <v>4.51</v>
      </c>
      <c r="H18" s="123" t="s">
        <v>151</v>
      </c>
      <c r="I18" s="123" t="s">
        <v>152</v>
      </c>
      <c r="J18" s="130"/>
      <c r="K18" s="147">
        <v>9.2200000000000006</v>
      </c>
      <c r="L18" s="143">
        <v>3.18</v>
      </c>
      <c r="M18" s="130"/>
      <c r="N18" s="147">
        <v>1.3</v>
      </c>
      <c r="O18" s="143">
        <v>2.2400000000000002</v>
      </c>
      <c r="P18" s="130"/>
      <c r="Q18" s="147">
        <v>0.8</v>
      </c>
      <c r="R18" s="143">
        <v>5.57</v>
      </c>
      <c r="S18" s="130"/>
      <c r="T18" s="147">
        <v>8.23</v>
      </c>
      <c r="U18" s="143">
        <v>4.71</v>
      </c>
      <c r="V18" s="130"/>
      <c r="W18" s="148">
        <v>8.24</v>
      </c>
      <c r="X18" s="145">
        <v>4.87</v>
      </c>
      <c r="Y18" s="130"/>
      <c r="Z18" s="147">
        <v>0.75</v>
      </c>
      <c r="AA18" s="143">
        <v>5.24</v>
      </c>
      <c r="AB18" s="130"/>
      <c r="AC18" s="147">
        <v>8.8800000000000008</v>
      </c>
      <c r="AD18" s="143">
        <v>1.39</v>
      </c>
      <c r="AE18" s="123" t="s">
        <v>151</v>
      </c>
      <c r="AF18" s="123" t="s">
        <v>152</v>
      </c>
      <c r="AG18" s="130"/>
      <c r="AH18" s="147">
        <v>0.96</v>
      </c>
      <c r="AI18" s="143">
        <v>1.83</v>
      </c>
      <c r="AJ18" s="130"/>
      <c r="AK18" s="147">
        <v>0.59</v>
      </c>
      <c r="AL18" s="143">
        <v>1.28</v>
      </c>
      <c r="AM18" s="123" t="s">
        <v>151</v>
      </c>
      <c r="AN18" s="123" t="s">
        <v>152</v>
      </c>
      <c r="AO18" s="130"/>
      <c r="AP18" s="147">
        <v>8.34</v>
      </c>
      <c r="AQ18" s="143">
        <v>3.73</v>
      </c>
    </row>
    <row r="19" spans="1:43">
      <c r="A19" s="146">
        <v>8.52</v>
      </c>
      <c r="B19" s="15">
        <v>1.06</v>
      </c>
      <c r="C19" s="123" t="s">
        <v>151</v>
      </c>
      <c r="D19" s="123" t="s">
        <v>152</v>
      </c>
      <c r="E19" s="130"/>
      <c r="F19" s="147">
        <v>1.22</v>
      </c>
      <c r="G19" s="143">
        <v>6.31</v>
      </c>
      <c r="H19" s="123" t="s">
        <v>151</v>
      </c>
      <c r="I19" s="123" t="s">
        <v>152</v>
      </c>
      <c r="J19" s="130"/>
      <c r="K19" s="147">
        <v>9.15</v>
      </c>
      <c r="L19" s="143">
        <v>3.08</v>
      </c>
      <c r="M19" s="130"/>
      <c r="N19" s="147">
        <v>1.38</v>
      </c>
      <c r="O19" s="143">
        <v>3.09</v>
      </c>
      <c r="P19" s="130"/>
      <c r="Q19" s="147">
        <v>0.89</v>
      </c>
      <c r="R19" s="143">
        <v>4.59</v>
      </c>
      <c r="S19" s="130"/>
      <c r="T19" s="147">
        <v>8.18</v>
      </c>
      <c r="U19" s="143">
        <v>4.82</v>
      </c>
      <c r="V19" s="130"/>
      <c r="W19" s="148">
        <v>8.19</v>
      </c>
      <c r="X19" s="145">
        <v>4.25</v>
      </c>
      <c r="Y19" s="130"/>
      <c r="Z19" s="147">
        <v>0.83</v>
      </c>
      <c r="AA19" s="143">
        <v>4.4000000000000004</v>
      </c>
      <c r="AB19" s="130"/>
      <c r="AC19" s="147">
        <v>8.81</v>
      </c>
      <c r="AD19" s="143">
        <v>1.2</v>
      </c>
      <c r="AE19" s="123" t="s">
        <v>151</v>
      </c>
      <c r="AF19" s="123" t="s">
        <v>152</v>
      </c>
      <c r="AG19" s="130"/>
      <c r="AH19" s="147">
        <v>1.04</v>
      </c>
      <c r="AI19" s="143">
        <v>2.5</v>
      </c>
      <c r="AJ19" s="130"/>
      <c r="AK19" s="147">
        <v>0.68</v>
      </c>
      <c r="AL19" s="143">
        <v>1.21</v>
      </c>
      <c r="AM19" s="123" t="s">
        <v>151</v>
      </c>
      <c r="AN19" s="123" t="s">
        <v>152</v>
      </c>
      <c r="AO19" s="130"/>
      <c r="AP19" s="147">
        <v>8.2799999999999994</v>
      </c>
      <c r="AQ19" s="143">
        <v>5.25</v>
      </c>
    </row>
    <row r="20" spans="1:43">
      <c r="A20" s="146">
        <v>8.4499999999999993</v>
      </c>
      <c r="B20" s="15">
        <v>1.19</v>
      </c>
      <c r="C20" s="123" t="s">
        <v>151</v>
      </c>
      <c r="D20" s="123" t="s">
        <v>152</v>
      </c>
      <c r="E20" s="130"/>
      <c r="F20" s="147">
        <v>1.3</v>
      </c>
      <c r="G20" s="143">
        <v>8.1</v>
      </c>
      <c r="H20" s="123" t="s">
        <v>151</v>
      </c>
      <c r="I20" s="123" t="s">
        <v>152</v>
      </c>
      <c r="J20" s="130"/>
      <c r="K20" s="147">
        <v>9.09</v>
      </c>
      <c r="L20" s="143">
        <v>2.63</v>
      </c>
      <c r="M20" s="130"/>
      <c r="N20" s="147">
        <v>1.46</v>
      </c>
      <c r="O20" s="143">
        <v>4.38</v>
      </c>
      <c r="P20" s="130"/>
      <c r="Q20" s="147">
        <v>0.97</v>
      </c>
      <c r="R20" s="143">
        <v>3.21</v>
      </c>
      <c r="S20" s="130"/>
      <c r="T20" s="147">
        <v>8.1199999999999992</v>
      </c>
      <c r="U20" s="143">
        <v>4.29</v>
      </c>
      <c r="V20" s="130"/>
      <c r="W20" s="148">
        <v>8.1300000000000008</v>
      </c>
      <c r="X20" s="145">
        <v>4.25</v>
      </c>
      <c r="Y20" s="130"/>
      <c r="Z20" s="147">
        <v>0.91</v>
      </c>
      <c r="AA20" s="143">
        <v>3.29</v>
      </c>
      <c r="AB20" s="130"/>
      <c r="AC20" s="147">
        <v>8.74</v>
      </c>
      <c r="AD20" s="143">
        <v>1.1100000000000001</v>
      </c>
      <c r="AE20" s="123" t="s">
        <v>151</v>
      </c>
      <c r="AF20" s="123" t="s">
        <v>152</v>
      </c>
      <c r="AG20" s="130"/>
      <c r="AH20" s="147">
        <v>1.1299999999999999</v>
      </c>
      <c r="AI20" s="143">
        <v>3.5</v>
      </c>
      <c r="AJ20" s="130"/>
      <c r="AK20" s="147">
        <v>0.76</v>
      </c>
      <c r="AL20" s="143">
        <v>1.25</v>
      </c>
      <c r="AM20" s="123" t="s">
        <v>151</v>
      </c>
      <c r="AN20" s="123" t="s">
        <v>152</v>
      </c>
      <c r="AO20" s="130"/>
      <c r="AP20" s="147">
        <v>8.2100000000000009</v>
      </c>
      <c r="AQ20" s="143">
        <v>6.51</v>
      </c>
    </row>
    <row r="21" spans="1:43">
      <c r="A21" s="146">
        <v>8.3800000000000008</v>
      </c>
      <c r="B21" s="15">
        <v>1.48</v>
      </c>
      <c r="C21" s="123" t="s">
        <v>151</v>
      </c>
      <c r="D21" s="123" t="s">
        <v>152</v>
      </c>
      <c r="E21" s="130"/>
      <c r="F21" s="147">
        <v>1.38</v>
      </c>
      <c r="G21" s="143">
        <v>8.98</v>
      </c>
      <c r="H21" s="123" t="s">
        <v>151</v>
      </c>
      <c r="I21" s="123" t="s">
        <v>152</v>
      </c>
      <c r="J21" s="130"/>
      <c r="K21" s="147">
        <v>9.02</v>
      </c>
      <c r="L21" s="143">
        <v>2.0699999999999998</v>
      </c>
      <c r="M21" s="130"/>
      <c r="N21" s="147">
        <v>1.54</v>
      </c>
      <c r="O21" s="143">
        <v>6.03</v>
      </c>
      <c r="P21" s="130"/>
      <c r="Q21" s="147">
        <v>1.05</v>
      </c>
      <c r="R21" s="143">
        <v>2.2200000000000002</v>
      </c>
      <c r="S21" s="130"/>
      <c r="T21" s="147">
        <v>8.0500000000000007</v>
      </c>
      <c r="U21" s="143">
        <v>3.48</v>
      </c>
      <c r="V21" s="130"/>
      <c r="W21" s="148">
        <v>8.06</v>
      </c>
      <c r="X21" s="145">
        <v>3.44</v>
      </c>
      <c r="Y21" s="130"/>
      <c r="Z21" s="147">
        <v>0.99</v>
      </c>
      <c r="AA21" s="143">
        <v>2.38</v>
      </c>
      <c r="AB21" s="130"/>
      <c r="AC21" s="147">
        <v>8.68</v>
      </c>
      <c r="AD21" s="143">
        <v>1.1399999999999999</v>
      </c>
      <c r="AE21" s="123" t="s">
        <v>151</v>
      </c>
      <c r="AF21" s="123" t="s">
        <v>152</v>
      </c>
      <c r="AG21" s="130"/>
      <c r="AH21" s="147">
        <v>1.21</v>
      </c>
      <c r="AI21" s="143">
        <v>3.5</v>
      </c>
      <c r="AJ21" s="130"/>
      <c r="AK21" s="147">
        <v>0.83</v>
      </c>
      <c r="AL21" s="143">
        <v>1.44</v>
      </c>
      <c r="AM21" s="123" t="s">
        <v>151</v>
      </c>
      <c r="AN21" s="123" t="s">
        <v>152</v>
      </c>
      <c r="AO21" s="130"/>
      <c r="AP21" s="147">
        <v>8.15</v>
      </c>
      <c r="AQ21" s="143">
        <v>7.26</v>
      </c>
    </row>
    <row r="22" spans="1:43">
      <c r="A22" s="146">
        <v>8.31</v>
      </c>
      <c r="B22" s="15">
        <v>1.88</v>
      </c>
      <c r="C22" s="123" t="s">
        <v>151</v>
      </c>
      <c r="D22" s="123" t="s">
        <v>152</v>
      </c>
      <c r="E22" s="130"/>
      <c r="F22" s="147">
        <v>1.38</v>
      </c>
      <c r="G22" s="143">
        <v>8.2899999999999991</v>
      </c>
      <c r="H22" s="123" t="s">
        <v>151</v>
      </c>
      <c r="I22" s="123" t="s">
        <v>152</v>
      </c>
      <c r="J22" s="130"/>
      <c r="K22" s="147">
        <v>8.9499999999999993</v>
      </c>
      <c r="L22" s="143">
        <v>1.66</v>
      </c>
      <c r="M22" s="130"/>
      <c r="N22" s="147">
        <v>1.61</v>
      </c>
      <c r="O22" s="143">
        <v>6.88</v>
      </c>
      <c r="P22" s="130"/>
      <c r="Q22" s="147">
        <v>1.1399999999999999</v>
      </c>
      <c r="R22" s="143">
        <v>1.72</v>
      </c>
      <c r="S22" s="130"/>
      <c r="T22" s="147">
        <v>7.99</v>
      </c>
      <c r="U22" s="143">
        <v>2.7</v>
      </c>
      <c r="V22" s="130"/>
      <c r="W22" s="148">
        <v>8.01</v>
      </c>
      <c r="X22" s="145">
        <v>2.63</v>
      </c>
      <c r="Y22" s="130"/>
      <c r="Z22" s="147">
        <v>1.06</v>
      </c>
      <c r="AA22" s="143">
        <v>1.84</v>
      </c>
      <c r="AB22" s="130"/>
      <c r="AC22" s="147">
        <v>8.61</v>
      </c>
      <c r="AD22" s="143">
        <v>1.24</v>
      </c>
      <c r="AE22" s="123" t="s">
        <v>151</v>
      </c>
      <c r="AF22" s="123" t="s">
        <v>152</v>
      </c>
      <c r="AG22" s="130"/>
      <c r="AH22" s="147">
        <v>1.28</v>
      </c>
      <c r="AI22" s="143">
        <v>4.99</v>
      </c>
      <c r="AJ22" s="130"/>
      <c r="AK22" s="147">
        <v>0.91</v>
      </c>
      <c r="AL22" s="143">
        <v>1.71</v>
      </c>
      <c r="AM22" s="123" t="s">
        <v>151</v>
      </c>
      <c r="AN22" s="123" t="s">
        <v>152</v>
      </c>
      <c r="AO22" s="130"/>
      <c r="AP22" s="147">
        <v>8.1</v>
      </c>
      <c r="AQ22" s="143">
        <v>7.27</v>
      </c>
    </row>
    <row r="23" spans="1:43">
      <c r="A23" s="146">
        <v>8.24</v>
      </c>
      <c r="B23" s="15">
        <v>2.4700000000000002</v>
      </c>
      <c r="C23" s="123" t="s">
        <v>151</v>
      </c>
      <c r="D23" s="123" t="s">
        <v>152</v>
      </c>
      <c r="E23" s="130"/>
      <c r="F23" s="147">
        <v>1.46</v>
      </c>
      <c r="G23" s="143">
        <v>6.51</v>
      </c>
      <c r="H23" s="123" t="s">
        <v>151</v>
      </c>
      <c r="I23" s="123" t="s">
        <v>152</v>
      </c>
      <c r="J23" s="130"/>
      <c r="K23" s="147">
        <v>8.8800000000000008</v>
      </c>
      <c r="L23" s="143">
        <v>1.44</v>
      </c>
      <c r="M23" s="130"/>
      <c r="N23" s="147">
        <v>1.7</v>
      </c>
      <c r="O23" s="143">
        <v>5.97</v>
      </c>
      <c r="P23" s="130"/>
      <c r="Q23" s="147">
        <v>1.23</v>
      </c>
      <c r="R23" s="143">
        <v>1.52</v>
      </c>
      <c r="S23" s="130"/>
      <c r="T23" s="147">
        <v>7.93</v>
      </c>
      <c r="U23" s="143">
        <v>2.14</v>
      </c>
      <c r="V23" s="130"/>
      <c r="W23" s="148">
        <v>7.95</v>
      </c>
      <c r="X23" s="145">
        <v>2.0499999999999998</v>
      </c>
      <c r="Y23" s="130"/>
      <c r="Z23" s="147">
        <v>1.1499999999999999</v>
      </c>
      <c r="AA23" s="143">
        <v>1.58</v>
      </c>
      <c r="AB23" s="130"/>
      <c r="AC23" s="147">
        <v>8.5399999999999991</v>
      </c>
      <c r="AD23" s="143">
        <v>1.44</v>
      </c>
      <c r="AE23" s="123" t="s">
        <v>151</v>
      </c>
      <c r="AF23" s="123" t="s">
        <v>152</v>
      </c>
      <c r="AG23" s="130"/>
      <c r="AH23" s="147">
        <v>1.36</v>
      </c>
      <c r="AI23" s="143">
        <v>6.7</v>
      </c>
      <c r="AJ23" s="130"/>
      <c r="AK23" s="147">
        <v>0.91</v>
      </c>
      <c r="AL23" s="143">
        <v>2.08</v>
      </c>
      <c r="AM23" s="123" t="s">
        <v>151</v>
      </c>
      <c r="AN23" s="123" t="s">
        <v>152</v>
      </c>
      <c r="AO23" s="130"/>
      <c r="AP23" s="147">
        <v>8.0399999999999991</v>
      </c>
      <c r="AQ23" s="143">
        <v>6.57</v>
      </c>
    </row>
    <row r="24" spans="1:43">
      <c r="A24" s="146">
        <v>8.18</v>
      </c>
      <c r="B24" s="15">
        <v>3.38</v>
      </c>
      <c r="C24" s="123" t="s">
        <v>151</v>
      </c>
      <c r="D24" s="123" t="s">
        <v>152</v>
      </c>
      <c r="E24" s="130"/>
      <c r="F24" s="147">
        <v>1.54</v>
      </c>
      <c r="G24" s="143">
        <v>4.55</v>
      </c>
      <c r="H24" s="123" t="s">
        <v>151</v>
      </c>
      <c r="I24" s="123" t="s">
        <v>152</v>
      </c>
      <c r="J24" s="130"/>
      <c r="K24" s="147">
        <v>8.81</v>
      </c>
      <c r="L24" s="143">
        <v>1.39</v>
      </c>
      <c r="M24" s="130"/>
      <c r="N24" s="147">
        <v>1.77</v>
      </c>
      <c r="O24" s="143">
        <v>4.33</v>
      </c>
      <c r="P24" s="130"/>
      <c r="Q24" s="147">
        <v>1.31</v>
      </c>
      <c r="R24" s="143">
        <v>1.5</v>
      </c>
      <c r="S24" s="130"/>
      <c r="T24" s="147">
        <v>7.87</v>
      </c>
      <c r="U24" s="143">
        <v>1.79</v>
      </c>
      <c r="V24" s="130"/>
      <c r="W24" s="148">
        <v>7.88</v>
      </c>
      <c r="X24" s="145">
        <v>1.7</v>
      </c>
      <c r="Y24" s="130"/>
      <c r="Z24" s="147">
        <v>1.23</v>
      </c>
      <c r="AA24" s="143">
        <v>1.52</v>
      </c>
      <c r="AB24" s="130"/>
      <c r="AC24" s="147">
        <v>8.4700000000000006</v>
      </c>
      <c r="AD24" s="143">
        <v>1.77</v>
      </c>
      <c r="AE24" s="123" t="s">
        <v>151</v>
      </c>
      <c r="AF24" s="123" t="s">
        <v>152</v>
      </c>
      <c r="AG24" s="130"/>
      <c r="AH24" s="147">
        <v>1.45</v>
      </c>
      <c r="AI24" s="143">
        <v>7.74</v>
      </c>
      <c r="AJ24" s="130"/>
      <c r="AK24" s="147">
        <v>0.99</v>
      </c>
      <c r="AL24" s="143">
        <v>2.65</v>
      </c>
      <c r="AM24" s="123" t="s">
        <v>151</v>
      </c>
      <c r="AN24" s="123" t="s">
        <v>152</v>
      </c>
      <c r="AO24" s="130"/>
      <c r="AP24" s="147">
        <v>7.97</v>
      </c>
      <c r="AQ24" s="143">
        <v>5.42</v>
      </c>
    </row>
    <row r="25" spans="1:43">
      <c r="A25" s="146">
        <v>8.11</v>
      </c>
      <c r="B25" s="15">
        <v>4.6900000000000004</v>
      </c>
      <c r="C25" s="123" t="s">
        <v>151</v>
      </c>
      <c r="D25" s="123" t="s">
        <v>152</v>
      </c>
      <c r="E25" s="130"/>
      <c r="F25" s="147">
        <v>1.62</v>
      </c>
      <c r="G25" s="143">
        <v>2.99</v>
      </c>
      <c r="H25" s="123" t="s">
        <v>151</v>
      </c>
      <c r="I25" s="123" t="s">
        <v>152</v>
      </c>
      <c r="J25" s="130"/>
      <c r="K25" s="147">
        <v>8.74</v>
      </c>
      <c r="L25" s="143">
        <v>1.46</v>
      </c>
      <c r="M25" s="130"/>
      <c r="N25" s="147">
        <v>1.85</v>
      </c>
      <c r="O25" s="143">
        <v>2.96</v>
      </c>
      <c r="P25" s="130"/>
      <c r="Q25" s="147">
        <v>1.4</v>
      </c>
      <c r="R25" s="143">
        <v>1.65</v>
      </c>
      <c r="S25" s="130"/>
      <c r="T25" s="147">
        <v>7.8</v>
      </c>
      <c r="U25" s="143">
        <v>1.61</v>
      </c>
      <c r="V25" s="130"/>
      <c r="W25" s="148">
        <v>7.83</v>
      </c>
      <c r="X25" s="145">
        <v>1.53</v>
      </c>
      <c r="Y25" s="130"/>
      <c r="Z25" s="147">
        <v>1.23</v>
      </c>
      <c r="AA25" s="143">
        <v>1.62</v>
      </c>
      <c r="AB25" s="130"/>
      <c r="AC25" s="147">
        <v>8.4</v>
      </c>
      <c r="AD25" s="143">
        <v>2.37</v>
      </c>
      <c r="AE25" s="123" t="s">
        <v>151</v>
      </c>
      <c r="AF25" s="123" t="s">
        <v>152</v>
      </c>
      <c r="AG25" s="130"/>
      <c r="AH25" s="147">
        <v>1.52</v>
      </c>
      <c r="AI25" s="143">
        <v>7.3</v>
      </c>
      <c r="AJ25" s="130"/>
      <c r="AK25" s="147">
        <v>1.07</v>
      </c>
      <c r="AL25" s="143">
        <v>3.64</v>
      </c>
      <c r="AM25" s="123" t="s">
        <v>151</v>
      </c>
      <c r="AN25" s="123" t="s">
        <v>152</v>
      </c>
      <c r="AO25" s="130"/>
      <c r="AP25" s="147">
        <v>7.92</v>
      </c>
      <c r="AQ25" s="143">
        <v>4.25</v>
      </c>
    </row>
    <row r="26" spans="1:43">
      <c r="A26" s="146">
        <v>8.0399999999999991</v>
      </c>
      <c r="B26" s="15">
        <v>6.29</v>
      </c>
      <c r="C26" s="123" t="s">
        <v>151</v>
      </c>
      <c r="D26" s="123" t="s">
        <v>152</v>
      </c>
      <c r="E26" s="130"/>
      <c r="F26" s="147">
        <v>1.7</v>
      </c>
      <c r="G26" s="143">
        <v>1.98</v>
      </c>
      <c r="H26" s="123" t="s">
        <v>151</v>
      </c>
      <c r="I26" s="123" t="s">
        <v>152</v>
      </c>
      <c r="J26" s="130"/>
      <c r="K26" s="147">
        <v>8.67</v>
      </c>
      <c r="L26" s="143">
        <v>1.65</v>
      </c>
      <c r="M26" s="130"/>
      <c r="N26" s="147">
        <v>1.93</v>
      </c>
      <c r="O26" s="143">
        <v>2.1</v>
      </c>
      <c r="P26" s="130"/>
      <c r="Q26" s="147">
        <v>1.48</v>
      </c>
      <c r="R26" s="143">
        <v>1.99</v>
      </c>
      <c r="S26" s="130"/>
      <c r="T26" s="147">
        <v>7.74</v>
      </c>
      <c r="U26" s="143">
        <v>1.56</v>
      </c>
      <c r="V26" s="130"/>
      <c r="W26" s="148">
        <v>7.76</v>
      </c>
      <c r="X26" s="145">
        <v>1.5</v>
      </c>
      <c r="Y26" s="130"/>
      <c r="Z26" s="147">
        <v>1.3</v>
      </c>
      <c r="AA26" s="143">
        <v>1.9</v>
      </c>
      <c r="AB26" s="130"/>
      <c r="AC26" s="147">
        <v>8.34</v>
      </c>
      <c r="AD26" s="143">
        <v>3.3</v>
      </c>
      <c r="AE26" s="123" t="s">
        <v>151</v>
      </c>
      <c r="AF26" s="123" t="s">
        <v>152</v>
      </c>
      <c r="AG26" s="130"/>
      <c r="AH26" s="147">
        <v>1.6</v>
      </c>
      <c r="AI26" s="143">
        <v>5.74</v>
      </c>
      <c r="AJ26" s="130"/>
      <c r="AK26" s="147">
        <v>1.1499999999999999</v>
      </c>
      <c r="AL26" s="143">
        <v>5.14</v>
      </c>
      <c r="AM26" s="123" t="s">
        <v>151</v>
      </c>
      <c r="AN26" s="123" t="s">
        <v>152</v>
      </c>
      <c r="AO26" s="130"/>
      <c r="AP26" s="147">
        <v>7.86</v>
      </c>
      <c r="AQ26" s="143">
        <v>3.26</v>
      </c>
    </row>
    <row r="27" spans="1:43">
      <c r="A27" s="146">
        <v>7.97</v>
      </c>
      <c r="B27" s="15">
        <v>7.73</v>
      </c>
      <c r="C27" s="123" t="s">
        <v>151</v>
      </c>
      <c r="D27" s="123" t="s">
        <v>152</v>
      </c>
      <c r="E27" s="130"/>
      <c r="F27" s="147">
        <v>1.77</v>
      </c>
      <c r="G27" s="143">
        <v>1.98</v>
      </c>
      <c r="H27" s="123" t="s">
        <v>151</v>
      </c>
      <c r="I27" s="123" t="s">
        <v>152</v>
      </c>
      <c r="J27" s="130"/>
      <c r="K27" s="147">
        <v>8.6</v>
      </c>
      <c r="L27" s="143">
        <v>2</v>
      </c>
      <c r="M27" s="130"/>
      <c r="N27" s="147">
        <v>2.0099999999999998</v>
      </c>
      <c r="O27" s="143">
        <v>1.62</v>
      </c>
      <c r="P27" s="130"/>
      <c r="Q27" s="147">
        <v>1.56</v>
      </c>
      <c r="R27" s="143">
        <v>2.58</v>
      </c>
      <c r="S27" s="130"/>
      <c r="T27" s="147">
        <v>7.68</v>
      </c>
      <c r="U27" s="143">
        <v>1.63</v>
      </c>
      <c r="V27" s="130"/>
      <c r="W27" s="148">
        <v>7.71</v>
      </c>
      <c r="X27" s="145">
        <v>1.62</v>
      </c>
      <c r="Y27" s="130"/>
      <c r="Z27" s="147">
        <v>1.39</v>
      </c>
      <c r="AA27" s="143">
        <v>2.37</v>
      </c>
      <c r="AB27" s="130"/>
      <c r="AC27" s="147">
        <v>8.27</v>
      </c>
      <c r="AD27" s="143">
        <v>4.58</v>
      </c>
      <c r="AE27" s="123" t="s">
        <v>151</v>
      </c>
      <c r="AF27" s="123" t="s">
        <v>152</v>
      </c>
      <c r="AG27" s="130"/>
      <c r="AH27" s="147">
        <v>1.68</v>
      </c>
      <c r="AI27" s="143">
        <v>3.96</v>
      </c>
      <c r="AJ27" s="130"/>
      <c r="AK27" s="147">
        <v>1.23</v>
      </c>
      <c r="AL27" s="143">
        <v>6.84</v>
      </c>
      <c r="AM27" s="123" t="s">
        <v>151</v>
      </c>
      <c r="AN27" s="123" t="s">
        <v>152</v>
      </c>
      <c r="AO27" s="130"/>
      <c r="AP27" s="147">
        <v>7.79</v>
      </c>
      <c r="AQ27" s="143">
        <v>2.54</v>
      </c>
    </row>
    <row r="28" spans="1:43">
      <c r="A28" s="146">
        <v>7.91</v>
      </c>
      <c r="B28" s="15">
        <v>8.4600000000000009</v>
      </c>
      <c r="C28" s="123" t="s">
        <v>151</v>
      </c>
      <c r="D28" s="123" t="s">
        <v>152</v>
      </c>
      <c r="E28" s="130"/>
      <c r="F28" s="147">
        <v>1.85</v>
      </c>
      <c r="G28" s="143">
        <v>1.44</v>
      </c>
      <c r="H28" s="123" t="s">
        <v>151</v>
      </c>
      <c r="I28" s="123" t="s">
        <v>152</v>
      </c>
      <c r="J28" s="130"/>
      <c r="K28" s="147">
        <v>8.5299999999999994</v>
      </c>
      <c r="L28" s="143">
        <v>2.58</v>
      </c>
      <c r="M28" s="130"/>
      <c r="N28" s="147">
        <v>2.08</v>
      </c>
      <c r="O28" s="143">
        <v>1.41</v>
      </c>
      <c r="P28" s="130"/>
      <c r="Q28" s="147">
        <v>1.65</v>
      </c>
      <c r="R28" s="143">
        <v>3.4</v>
      </c>
      <c r="S28" s="130"/>
      <c r="T28" s="147">
        <v>7.62</v>
      </c>
      <c r="U28" s="143">
        <v>1.83</v>
      </c>
      <c r="V28" s="130"/>
      <c r="W28" s="148">
        <v>7.64</v>
      </c>
      <c r="X28" s="145">
        <v>1.97</v>
      </c>
      <c r="Y28" s="130"/>
      <c r="Z28" s="147">
        <v>1.47</v>
      </c>
      <c r="AA28" s="143">
        <v>3.15</v>
      </c>
      <c r="AB28" s="130"/>
      <c r="AC28" s="147">
        <v>8.2100000000000009</v>
      </c>
      <c r="AD28" s="143">
        <v>6</v>
      </c>
      <c r="AE28" s="123" t="s">
        <v>151</v>
      </c>
      <c r="AF28" s="123" t="s">
        <v>152</v>
      </c>
      <c r="AG28" s="130"/>
      <c r="AH28" s="147">
        <v>1.76</v>
      </c>
      <c r="AI28" s="143">
        <v>2.67</v>
      </c>
      <c r="AJ28" s="130"/>
      <c r="AK28" s="147">
        <v>1.31</v>
      </c>
      <c r="AL28" s="143">
        <v>6.84</v>
      </c>
      <c r="AM28" s="123" t="s">
        <v>151</v>
      </c>
      <c r="AN28" s="123" t="s">
        <v>152</v>
      </c>
      <c r="AO28" s="130"/>
      <c r="AP28" s="147">
        <v>7.74</v>
      </c>
      <c r="AQ28" s="143">
        <v>2.08</v>
      </c>
    </row>
    <row r="29" spans="1:43">
      <c r="A29" s="146">
        <v>7.83</v>
      </c>
      <c r="B29" s="15">
        <v>8.32</v>
      </c>
      <c r="C29" s="123" t="s">
        <v>151</v>
      </c>
      <c r="D29" s="123" t="s">
        <v>152</v>
      </c>
      <c r="E29" s="130"/>
      <c r="F29" s="147">
        <v>1.94</v>
      </c>
      <c r="G29" s="143">
        <v>1.1599999999999999</v>
      </c>
      <c r="H29" s="123" t="s">
        <v>151</v>
      </c>
      <c r="I29" s="123" t="s">
        <v>152</v>
      </c>
      <c r="J29" s="130"/>
      <c r="K29" s="147">
        <v>8.4600000000000009</v>
      </c>
      <c r="L29" s="143">
        <v>3.5</v>
      </c>
      <c r="M29" s="130"/>
      <c r="N29" s="147">
        <v>2.17</v>
      </c>
      <c r="O29" s="143">
        <v>1.39</v>
      </c>
      <c r="P29" s="130"/>
      <c r="Q29" s="147">
        <v>1.74</v>
      </c>
      <c r="R29" s="143">
        <v>4.21</v>
      </c>
      <c r="S29" s="130"/>
      <c r="T29" s="147">
        <v>7.55</v>
      </c>
      <c r="U29" s="143">
        <v>2.23</v>
      </c>
      <c r="V29" s="130"/>
      <c r="W29" s="148">
        <v>7.58</v>
      </c>
      <c r="X29" s="145">
        <v>2.58</v>
      </c>
      <c r="Y29" s="130"/>
      <c r="Z29" s="147">
        <v>1.54</v>
      </c>
      <c r="AA29" s="143">
        <v>4.04</v>
      </c>
      <c r="AB29" s="130"/>
      <c r="AC29" s="147">
        <v>8.1300000000000008</v>
      </c>
      <c r="AD29" s="143">
        <v>7.14</v>
      </c>
      <c r="AE29" s="123" t="s">
        <v>151</v>
      </c>
      <c r="AF29" s="123" t="s">
        <v>152</v>
      </c>
      <c r="AG29" s="130"/>
      <c r="AH29" s="147">
        <v>1.84</v>
      </c>
      <c r="AI29" s="143">
        <v>1.88</v>
      </c>
      <c r="AJ29" s="130"/>
      <c r="AK29" s="147">
        <v>1.39</v>
      </c>
      <c r="AL29" s="143">
        <v>8.1300000000000008</v>
      </c>
      <c r="AM29" s="123" t="s">
        <v>151</v>
      </c>
      <c r="AN29" s="123" t="s">
        <v>152</v>
      </c>
      <c r="AO29" s="130"/>
      <c r="AP29" s="147">
        <v>7.67</v>
      </c>
      <c r="AQ29" s="143">
        <v>1.77</v>
      </c>
    </row>
    <row r="30" spans="1:43">
      <c r="A30" s="146">
        <v>7.76</v>
      </c>
      <c r="B30" s="15">
        <v>6.8</v>
      </c>
      <c r="C30" s="123" t="s">
        <v>151</v>
      </c>
      <c r="D30" s="123" t="s">
        <v>152</v>
      </c>
      <c r="E30" s="130"/>
      <c r="F30" s="147">
        <v>2.0099999999999998</v>
      </c>
      <c r="G30" s="143">
        <v>1.02</v>
      </c>
      <c r="H30" s="123" t="s">
        <v>151</v>
      </c>
      <c r="I30" s="123" t="s">
        <v>152</v>
      </c>
      <c r="J30" s="130"/>
      <c r="K30" s="147">
        <v>8.39</v>
      </c>
      <c r="L30" s="143">
        <v>4.88</v>
      </c>
      <c r="M30" s="130"/>
      <c r="N30" s="147">
        <v>2.25</v>
      </c>
      <c r="O30" s="143">
        <v>1.51</v>
      </c>
      <c r="P30" s="130"/>
      <c r="Q30" s="147">
        <v>1.82</v>
      </c>
      <c r="R30" s="143">
        <v>4.4400000000000004</v>
      </c>
      <c r="S30" s="130"/>
      <c r="T30" s="147">
        <v>7.49</v>
      </c>
      <c r="U30" s="143">
        <v>2.88</v>
      </c>
      <c r="V30" s="130"/>
      <c r="W30" s="148">
        <v>7.52</v>
      </c>
      <c r="X30" s="145">
        <v>3.48</v>
      </c>
      <c r="Y30" s="130"/>
      <c r="Z30" s="147">
        <v>1.63</v>
      </c>
      <c r="AA30" s="143">
        <v>4.62</v>
      </c>
      <c r="AB30" s="130"/>
      <c r="AC30" s="147">
        <v>8.07</v>
      </c>
      <c r="AD30" s="143">
        <v>7.54</v>
      </c>
      <c r="AE30" s="123" t="s">
        <v>151</v>
      </c>
      <c r="AF30" s="123" t="s">
        <v>152</v>
      </c>
      <c r="AG30" s="130"/>
      <c r="AH30" s="147">
        <v>1.92</v>
      </c>
      <c r="AI30" s="143">
        <v>1.43</v>
      </c>
      <c r="AJ30" s="130"/>
      <c r="AK30" s="147">
        <v>1.47</v>
      </c>
      <c r="AL30" s="143">
        <v>7.93</v>
      </c>
      <c r="AM30" s="123" t="s">
        <v>151</v>
      </c>
      <c r="AN30" s="123" t="s">
        <v>152</v>
      </c>
      <c r="AO30" s="130"/>
      <c r="AP30" s="147">
        <v>7.61</v>
      </c>
      <c r="AQ30" s="143">
        <v>1.59</v>
      </c>
    </row>
    <row r="31" spans="1:43">
      <c r="A31" s="146">
        <v>7.7</v>
      </c>
      <c r="B31" s="15">
        <v>4.78</v>
      </c>
      <c r="C31" s="123" t="s">
        <v>151</v>
      </c>
      <c r="D31" s="123" t="s">
        <v>152</v>
      </c>
      <c r="E31" s="130"/>
      <c r="F31" s="147">
        <v>2.09</v>
      </c>
      <c r="G31" s="143">
        <v>1</v>
      </c>
      <c r="H31" s="123" t="s">
        <v>151</v>
      </c>
      <c r="I31" s="123" t="s">
        <v>152</v>
      </c>
      <c r="J31" s="130"/>
      <c r="K31" s="147">
        <v>8.32</v>
      </c>
      <c r="L31" s="143">
        <v>6.33</v>
      </c>
      <c r="M31" s="130"/>
      <c r="N31" s="147">
        <v>2.33</v>
      </c>
      <c r="O31" s="143">
        <v>1.8</v>
      </c>
      <c r="P31" s="130"/>
      <c r="Q31" s="147">
        <v>1.91</v>
      </c>
      <c r="R31" s="143">
        <v>3.81</v>
      </c>
      <c r="S31" s="130"/>
      <c r="T31" s="147">
        <v>7.43</v>
      </c>
      <c r="U31" s="143">
        <v>3.74</v>
      </c>
      <c r="V31" s="130"/>
      <c r="W31" s="148">
        <v>7.46</v>
      </c>
      <c r="X31" s="145">
        <v>4.5599999999999996</v>
      </c>
      <c r="Y31" s="130"/>
      <c r="Z31" s="147">
        <v>1.7</v>
      </c>
      <c r="AA31" s="143">
        <v>4.62</v>
      </c>
      <c r="AB31" s="130"/>
      <c r="AC31" s="147">
        <v>8</v>
      </c>
      <c r="AD31" s="143">
        <v>6.91</v>
      </c>
      <c r="AE31" s="123" t="s">
        <v>151</v>
      </c>
      <c r="AF31" s="123" t="s">
        <v>152</v>
      </c>
      <c r="AG31" s="130"/>
      <c r="AH31" s="147">
        <v>2</v>
      </c>
      <c r="AI31" s="143">
        <v>1.21</v>
      </c>
      <c r="AJ31" s="130"/>
      <c r="AK31" s="147">
        <v>1.55</v>
      </c>
      <c r="AL31" s="143">
        <v>6.38</v>
      </c>
      <c r="AM31" s="123" t="s">
        <v>151</v>
      </c>
      <c r="AN31" s="123" t="s">
        <v>152</v>
      </c>
      <c r="AO31" s="130"/>
      <c r="AP31" s="147">
        <v>7.55</v>
      </c>
      <c r="AQ31" s="143">
        <v>1.5</v>
      </c>
    </row>
    <row r="32" spans="1:43">
      <c r="A32" s="146">
        <v>7.63</v>
      </c>
      <c r="B32" s="15">
        <v>3.58</v>
      </c>
      <c r="C32" s="123" t="s">
        <v>151</v>
      </c>
      <c r="D32" s="123" t="s">
        <v>152</v>
      </c>
      <c r="E32" s="130"/>
      <c r="F32" s="147">
        <v>2.17</v>
      </c>
      <c r="G32" s="143">
        <v>1.08</v>
      </c>
      <c r="H32" s="123" t="s">
        <v>151</v>
      </c>
      <c r="I32" s="123" t="s">
        <v>152</v>
      </c>
      <c r="J32" s="130"/>
      <c r="K32" s="147">
        <v>8.26</v>
      </c>
      <c r="L32" s="143">
        <v>6.75</v>
      </c>
      <c r="M32" s="130"/>
      <c r="N32" s="147">
        <v>2.4</v>
      </c>
      <c r="O32" s="143">
        <v>2.2599999999999998</v>
      </c>
      <c r="P32" s="130"/>
      <c r="Q32" s="147">
        <v>1.99</v>
      </c>
      <c r="R32" s="143">
        <v>2.78</v>
      </c>
      <c r="S32" s="130"/>
      <c r="T32" s="147">
        <v>7.37</v>
      </c>
      <c r="U32" s="143">
        <v>4.67</v>
      </c>
      <c r="V32" s="130"/>
      <c r="W32" s="148">
        <v>7.4</v>
      </c>
      <c r="X32" s="145">
        <v>5.38</v>
      </c>
      <c r="Y32" s="130"/>
      <c r="Z32" s="147">
        <v>1.78</v>
      </c>
      <c r="AA32" s="143">
        <v>4.42</v>
      </c>
      <c r="AB32" s="130"/>
      <c r="AC32" s="147">
        <v>7.93</v>
      </c>
      <c r="AD32" s="143">
        <v>5.63</v>
      </c>
      <c r="AE32" s="123" t="s">
        <v>151</v>
      </c>
      <c r="AF32" s="123" t="s">
        <v>152</v>
      </c>
      <c r="AG32" s="130"/>
      <c r="AH32" s="147">
        <v>2.08</v>
      </c>
      <c r="AI32" s="143">
        <v>1.1299999999999999</v>
      </c>
      <c r="AJ32" s="130"/>
      <c r="AK32" s="147">
        <v>1.63</v>
      </c>
      <c r="AL32" s="143">
        <v>4.42</v>
      </c>
      <c r="AM32" s="123" t="s">
        <v>151</v>
      </c>
      <c r="AN32" s="123" t="s">
        <v>152</v>
      </c>
      <c r="AO32" s="130"/>
      <c r="AP32" s="147">
        <v>7.49</v>
      </c>
      <c r="AQ32" s="143">
        <v>1.53</v>
      </c>
    </row>
    <row r="33" spans="1:43">
      <c r="A33" s="146">
        <v>7.56</v>
      </c>
      <c r="B33" s="15">
        <v>2.6</v>
      </c>
      <c r="C33" s="123" t="s">
        <v>151</v>
      </c>
      <c r="D33" s="123" t="s">
        <v>152</v>
      </c>
      <c r="E33" s="130"/>
      <c r="F33" s="147">
        <v>2.25</v>
      </c>
      <c r="G33" s="143">
        <v>1.21</v>
      </c>
      <c r="H33" s="123" t="s">
        <v>151</v>
      </c>
      <c r="I33" s="123" t="s">
        <v>152</v>
      </c>
      <c r="J33" s="130"/>
      <c r="K33" s="147">
        <v>8.19</v>
      </c>
      <c r="L33" s="143">
        <v>5.8</v>
      </c>
      <c r="M33" s="130"/>
      <c r="N33" s="147">
        <v>2.48</v>
      </c>
      <c r="O33" s="143">
        <v>2.88</v>
      </c>
      <c r="P33" s="130"/>
      <c r="Q33" s="147">
        <v>2.0699999999999998</v>
      </c>
      <c r="R33" s="143">
        <v>1.86</v>
      </c>
      <c r="S33" s="130"/>
      <c r="T33" s="147">
        <v>7.3</v>
      </c>
      <c r="U33" s="143">
        <v>5.32</v>
      </c>
      <c r="V33" s="130"/>
      <c r="W33" s="148">
        <v>7.34</v>
      </c>
      <c r="X33" s="145">
        <v>5.5</v>
      </c>
      <c r="Y33" s="130"/>
      <c r="Z33" s="147">
        <v>1.86</v>
      </c>
      <c r="AA33" s="143">
        <v>3.54</v>
      </c>
      <c r="AB33" s="130"/>
      <c r="AC33" s="147">
        <v>7.87</v>
      </c>
      <c r="AD33" s="143">
        <v>4.13</v>
      </c>
      <c r="AE33" s="123" t="s">
        <v>151</v>
      </c>
      <c r="AF33" s="123" t="s">
        <v>152</v>
      </c>
      <c r="AG33" s="130"/>
      <c r="AH33" s="147">
        <v>2.15</v>
      </c>
      <c r="AI33" s="143">
        <v>1.18</v>
      </c>
      <c r="AJ33" s="130"/>
      <c r="AK33" s="147">
        <v>1.71</v>
      </c>
      <c r="AL33" s="143">
        <v>2.88</v>
      </c>
      <c r="AM33" s="123" t="s">
        <v>151</v>
      </c>
      <c r="AN33" s="123" t="s">
        <v>152</v>
      </c>
      <c r="AO33" s="130"/>
      <c r="AP33" s="147">
        <v>7.43</v>
      </c>
      <c r="AQ33" s="143">
        <v>1.69</v>
      </c>
    </row>
    <row r="34" spans="1:43">
      <c r="A34" s="146">
        <v>7.49</v>
      </c>
      <c r="B34" s="15">
        <v>1.93</v>
      </c>
      <c r="C34" s="123" t="s">
        <v>151</v>
      </c>
      <c r="D34" s="123" t="s">
        <v>152</v>
      </c>
      <c r="E34" s="130"/>
      <c r="F34" s="147">
        <v>2.33</v>
      </c>
      <c r="G34" s="143">
        <v>1.27</v>
      </c>
      <c r="H34" s="123" t="s">
        <v>151</v>
      </c>
      <c r="I34" s="123" t="s">
        <v>152</v>
      </c>
      <c r="J34" s="130"/>
      <c r="K34" s="147">
        <v>8.1199999999999992</v>
      </c>
      <c r="L34" s="143">
        <v>4.33</v>
      </c>
      <c r="M34" s="130"/>
      <c r="N34" s="147">
        <v>2.56</v>
      </c>
      <c r="O34" s="143">
        <v>3.23</v>
      </c>
      <c r="P34" s="130"/>
      <c r="Q34" s="147">
        <v>2.15</v>
      </c>
      <c r="R34" s="143">
        <v>1.25</v>
      </c>
      <c r="S34" s="130"/>
      <c r="T34" s="147">
        <v>7.25</v>
      </c>
      <c r="U34" s="143">
        <v>5.41</v>
      </c>
      <c r="V34" s="130"/>
      <c r="W34" s="148">
        <v>7.28</v>
      </c>
      <c r="X34" s="145">
        <v>4.91</v>
      </c>
      <c r="Y34" s="130"/>
      <c r="Z34" s="147">
        <v>1.94</v>
      </c>
      <c r="AA34" s="143">
        <v>2.5</v>
      </c>
      <c r="AB34" s="130"/>
      <c r="AC34" s="147">
        <v>7.79</v>
      </c>
      <c r="AD34" s="143">
        <v>2.73</v>
      </c>
      <c r="AE34" s="123" t="s">
        <v>151</v>
      </c>
      <c r="AF34" s="123" t="s">
        <v>152</v>
      </c>
      <c r="AG34" s="130"/>
      <c r="AH34" s="147">
        <v>2.23</v>
      </c>
      <c r="AI34" s="143">
        <v>1.39</v>
      </c>
      <c r="AJ34" s="130"/>
      <c r="AK34" s="147">
        <v>1.78</v>
      </c>
      <c r="AL34" s="143">
        <v>1.88</v>
      </c>
      <c r="AM34" s="123" t="s">
        <v>151</v>
      </c>
      <c r="AN34" s="123" t="s">
        <v>152</v>
      </c>
      <c r="AO34" s="130"/>
      <c r="AP34" s="147">
        <v>7.37</v>
      </c>
      <c r="AQ34" s="143">
        <v>1.97</v>
      </c>
    </row>
    <row r="35" spans="1:43">
      <c r="A35" s="146">
        <v>7.42</v>
      </c>
      <c r="B35" s="15">
        <v>1.44</v>
      </c>
      <c r="C35" s="123" t="s">
        <v>151</v>
      </c>
      <c r="D35" s="123" t="s">
        <v>152</v>
      </c>
      <c r="E35" s="130"/>
      <c r="F35" s="147">
        <v>2.4</v>
      </c>
      <c r="G35" s="143">
        <v>1.1499999999999999</v>
      </c>
      <c r="H35" s="123" t="s">
        <v>151</v>
      </c>
      <c r="I35" s="123" t="s">
        <v>152</v>
      </c>
      <c r="J35" s="130"/>
      <c r="K35" s="147">
        <v>8.0399999999999991</v>
      </c>
      <c r="L35" s="143">
        <v>3.11</v>
      </c>
      <c r="M35" s="130"/>
      <c r="N35" s="147">
        <v>2.64</v>
      </c>
      <c r="O35" s="143">
        <v>2.82</v>
      </c>
      <c r="P35" s="130"/>
      <c r="Q35" s="147">
        <v>2.2400000000000002</v>
      </c>
      <c r="R35" s="143">
        <v>0.9</v>
      </c>
      <c r="S35" s="130"/>
      <c r="T35" s="147">
        <v>7.18</v>
      </c>
      <c r="U35" s="143">
        <v>4.88</v>
      </c>
      <c r="V35" s="130"/>
      <c r="W35" s="148">
        <v>7.22</v>
      </c>
      <c r="X35" s="145">
        <v>4.04</v>
      </c>
      <c r="Y35" s="130"/>
      <c r="Z35" s="147">
        <v>2.02</v>
      </c>
      <c r="AA35" s="143">
        <v>1.7</v>
      </c>
      <c r="AB35" s="130"/>
      <c r="AC35" s="147">
        <v>7.73</v>
      </c>
      <c r="AD35" s="143">
        <v>2</v>
      </c>
      <c r="AE35" s="123" t="s">
        <v>151</v>
      </c>
      <c r="AF35" s="123" t="s">
        <v>152</v>
      </c>
      <c r="AG35" s="130"/>
      <c r="AH35" s="147">
        <v>2.31</v>
      </c>
      <c r="AI35" s="143">
        <v>1.68</v>
      </c>
      <c r="AJ35" s="130"/>
      <c r="AK35" s="147">
        <v>1.86</v>
      </c>
      <c r="AL35" s="143">
        <v>1.34</v>
      </c>
      <c r="AM35" s="123" t="s">
        <v>151</v>
      </c>
      <c r="AN35" s="123" t="s">
        <v>152</v>
      </c>
      <c r="AO35" s="130"/>
      <c r="AP35" s="147">
        <v>7.31</v>
      </c>
      <c r="AQ35" s="143">
        <v>2.39</v>
      </c>
    </row>
    <row r="36" spans="1:43">
      <c r="A36" s="146">
        <v>7.36</v>
      </c>
      <c r="B36" s="15">
        <v>1.1000000000000001</v>
      </c>
      <c r="C36" s="123" t="s">
        <v>151</v>
      </c>
      <c r="D36" s="123" t="s">
        <v>152</v>
      </c>
      <c r="E36" s="130"/>
      <c r="F36" s="147">
        <v>2.48</v>
      </c>
      <c r="G36" s="143">
        <v>0.89</v>
      </c>
      <c r="H36" s="123" t="s">
        <v>151</v>
      </c>
      <c r="I36" s="123" t="s">
        <v>152</v>
      </c>
      <c r="J36" s="130"/>
      <c r="K36" s="147">
        <v>7.97</v>
      </c>
      <c r="L36" s="143">
        <v>2.2599999999999998</v>
      </c>
      <c r="M36" s="130"/>
      <c r="N36" s="147">
        <v>2.72</v>
      </c>
      <c r="O36" s="143">
        <v>2.02</v>
      </c>
      <c r="P36" s="130"/>
      <c r="Q36" s="147">
        <v>2.33</v>
      </c>
      <c r="R36" s="143">
        <v>0.69</v>
      </c>
      <c r="S36" s="130"/>
      <c r="T36" s="147">
        <v>7.12</v>
      </c>
      <c r="U36" s="143">
        <v>3.96</v>
      </c>
      <c r="V36" s="130"/>
      <c r="W36" s="148">
        <v>7.16</v>
      </c>
      <c r="X36" s="145">
        <v>3.18</v>
      </c>
      <c r="Y36" s="130"/>
      <c r="Z36" s="147">
        <v>2.1</v>
      </c>
      <c r="AA36" s="143">
        <v>1.2</v>
      </c>
      <c r="AB36" s="130"/>
      <c r="AC36" s="147">
        <v>7.66</v>
      </c>
      <c r="AD36" s="143">
        <v>1.61</v>
      </c>
      <c r="AE36" s="123" t="s">
        <v>151</v>
      </c>
      <c r="AF36" s="123" t="s">
        <v>152</v>
      </c>
      <c r="AG36" s="130"/>
      <c r="AH36" s="147">
        <v>2.39</v>
      </c>
      <c r="AI36" s="143">
        <v>1.84</v>
      </c>
      <c r="AJ36" s="130"/>
      <c r="AK36" s="147">
        <v>1.94</v>
      </c>
      <c r="AL36" s="143">
        <v>1.04</v>
      </c>
      <c r="AM36" s="123" t="s">
        <v>151</v>
      </c>
      <c r="AN36" s="123" t="s">
        <v>152</v>
      </c>
      <c r="AO36" s="130"/>
      <c r="AP36" s="147">
        <v>7.25</v>
      </c>
      <c r="AQ36" s="143">
        <v>2.83</v>
      </c>
    </row>
    <row r="37" spans="1:43">
      <c r="A37" s="146">
        <v>7.29</v>
      </c>
      <c r="B37" s="15">
        <v>0.88</v>
      </c>
      <c r="C37" s="123" t="s">
        <v>151</v>
      </c>
      <c r="D37" s="123" t="s">
        <v>152</v>
      </c>
      <c r="E37" s="130"/>
      <c r="F37" s="147">
        <v>2.56</v>
      </c>
      <c r="G37" s="143">
        <v>0.64</v>
      </c>
      <c r="H37" s="123" t="s">
        <v>151</v>
      </c>
      <c r="I37" s="123" t="s">
        <v>152</v>
      </c>
      <c r="J37" s="130"/>
      <c r="K37" s="147">
        <v>7.91</v>
      </c>
      <c r="L37" s="143">
        <v>1.7</v>
      </c>
      <c r="M37" s="130"/>
      <c r="N37" s="147">
        <v>2.8</v>
      </c>
      <c r="O37" s="143">
        <v>1.35</v>
      </c>
      <c r="P37" s="130"/>
      <c r="Q37" s="147">
        <v>2.41</v>
      </c>
      <c r="R37" s="143">
        <v>0.55000000000000004</v>
      </c>
      <c r="S37" s="130"/>
      <c r="T37" s="147">
        <v>7.06</v>
      </c>
      <c r="U37" s="143">
        <v>2.98</v>
      </c>
      <c r="V37" s="130"/>
      <c r="W37" s="148">
        <v>7.1</v>
      </c>
      <c r="X37" s="145">
        <v>2.44</v>
      </c>
      <c r="Y37" s="130"/>
      <c r="Z37" s="147">
        <v>2.17</v>
      </c>
      <c r="AA37" s="143">
        <v>0.89</v>
      </c>
      <c r="AB37" s="130"/>
      <c r="AC37" s="147">
        <v>7.59</v>
      </c>
      <c r="AD37" s="143">
        <v>1.29</v>
      </c>
      <c r="AE37" s="123" t="s">
        <v>151</v>
      </c>
      <c r="AF37" s="123" t="s">
        <v>152</v>
      </c>
      <c r="AG37" s="130"/>
      <c r="AH37" s="147">
        <v>2.46</v>
      </c>
      <c r="AI37" s="143">
        <v>1.69</v>
      </c>
      <c r="AJ37" s="130"/>
      <c r="AK37" s="147">
        <v>2.02</v>
      </c>
      <c r="AL37" s="143">
        <v>0.85</v>
      </c>
      <c r="AM37" s="123" t="s">
        <v>151</v>
      </c>
      <c r="AN37" s="123" t="s">
        <v>152</v>
      </c>
      <c r="AO37" s="130"/>
      <c r="AP37" s="147">
        <v>7.19</v>
      </c>
      <c r="AQ37" s="143">
        <v>3.19</v>
      </c>
    </row>
    <row r="38" spans="1:43">
      <c r="A38" s="146">
        <v>7.22</v>
      </c>
      <c r="B38" s="15">
        <v>0.72</v>
      </c>
      <c r="C38" s="123" t="s">
        <v>151</v>
      </c>
      <c r="D38" s="123" t="s">
        <v>152</v>
      </c>
      <c r="E38" s="130"/>
      <c r="F38" s="147">
        <v>2.65</v>
      </c>
      <c r="G38" s="143">
        <v>0.49</v>
      </c>
      <c r="H38" s="123" t="s">
        <v>151</v>
      </c>
      <c r="I38" s="123" t="s">
        <v>152</v>
      </c>
      <c r="J38" s="130"/>
      <c r="K38" s="147">
        <v>7.83</v>
      </c>
      <c r="L38" s="143">
        <v>1.31</v>
      </c>
      <c r="M38" s="130"/>
      <c r="N38" s="147">
        <v>2.88</v>
      </c>
      <c r="O38" s="143">
        <v>0.94</v>
      </c>
      <c r="P38" s="130"/>
      <c r="Q38" s="147">
        <v>2.5</v>
      </c>
      <c r="R38" s="143">
        <v>0.46</v>
      </c>
      <c r="S38" s="130"/>
      <c r="T38" s="147">
        <v>7</v>
      </c>
      <c r="U38" s="143">
        <v>2.23</v>
      </c>
      <c r="V38" s="130"/>
      <c r="W38" s="148">
        <v>7.04</v>
      </c>
      <c r="X38" s="145">
        <v>1.87</v>
      </c>
      <c r="Y38" s="130"/>
      <c r="Z38" s="147">
        <v>2.25</v>
      </c>
      <c r="AA38" s="143">
        <v>0.69</v>
      </c>
      <c r="AB38" s="130"/>
      <c r="AC38" s="147">
        <v>7.52</v>
      </c>
      <c r="AD38" s="143">
        <v>1.04</v>
      </c>
      <c r="AE38" s="123" t="s">
        <v>151</v>
      </c>
      <c r="AF38" s="123" t="s">
        <v>152</v>
      </c>
      <c r="AG38" s="130"/>
      <c r="AH38" s="147">
        <v>2.5499999999999998</v>
      </c>
      <c r="AI38" s="143">
        <v>1.31</v>
      </c>
      <c r="AJ38" s="130"/>
      <c r="AK38" s="147">
        <v>2.1</v>
      </c>
      <c r="AL38" s="143">
        <v>0.72</v>
      </c>
      <c r="AM38" s="123" t="s">
        <v>151</v>
      </c>
      <c r="AN38" s="123" t="s">
        <v>152</v>
      </c>
      <c r="AO38" s="130"/>
      <c r="AP38" s="147">
        <v>7.13</v>
      </c>
      <c r="AQ38" s="143">
        <v>3.32</v>
      </c>
    </row>
    <row r="39" spans="1:43">
      <c r="A39" s="146">
        <v>7.16</v>
      </c>
      <c r="B39" s="15">
        <v>0.62</v>
      </c>
      <c r="C39" s="123" t="s">
        <v>151</v>
      </c>
      <c r="D39" s="123" t="s">
        <v>152</v>
      </c>
      <c r="E39" s="130"/>
      <c r="F39" s="147">
        <v>2.73</v>
      </c>
      <c r="G39" s="143">
        <v>0.4</v>
      </c>
      <c r="H39" s="123" t="s">
        <v>151</v>
      </c>
      <c r="I39" s="123" t="s">
        <v>152</v>
      </c>
      <c r="J39" s="130"/>
      <c r="K39" s="147">
        <v>7.77</v>
      </c>
      <c r="L39" s="143">
        <v>1.05</v>
      </c>
      <c r="M39" s="130"/>
      <c r="N39" s="147">
        <v>2.96</v>
      </c>
      <c r="O39" s="143">
        <v>0.67</v>
      </c>
      <c r="P39" s="130"/>
      <c r="Q39" s="147">
        <v>2.58</v>
      </c>
      <c r="R39" s="143">
        <v>0.4</v>
      </c>
      <c r="S39" s="130"/>
      <c r="T39" s="147">
        <v>6.93</v>
      </c>
      <c r="U39" s="143">
        <v>1.71</v>
      </c>
      <c r="V39" s="130"/>
      <c r="W39" s="148">
        <v>6.98</v>
      </c>
      <c r="X39" s="145">
        <v>1.47</v>
      </c>
      <c r="Y39" s="130"/>
      <c r="Z39" s="147">
        <v>2.33</v>
      </c>
      <c r="AA39" s="143">
        <v>0.56000000000000005</v>
      </c>
      <c r="AB39" s="130"/>
      <c r="AC39" s="147">
        <v>7.46</v>
      </c>
      <c r="AD39" s="143">
        <v>0.9</v>
      </c>
      <c r="AE39" s="123" t="s">
        <v>151</v>
      </c>
      <c r="AF39" s="123" t="s">
        <v>152</v>
      </c>
      <c r="AG39" s="130"/>
      <c r="AH39" s="147">
        <v>2.63</v>
      </c>
      <c r="AI39" s="143">
        <v>0.94</v>
      </c>
      <c r="AJ39" s="130"/>
      <c r="AK39" s="147">
        <v>2.1800000000000002</v>
      </c>
      <c r="AL39" s="143">
        <v>0.65</v>
      </c>
      <c r="AM39" s="123" t="s">
        <v>151</v>
      </c>
      <c r="AN39" s="123" t="s">
        <v>152</v>
      </c>
      <c r="AO39" s="130"/>
      <c r="AP39" s="147">
        <v>7.07</v>
      </c>
      <c r="AQ39" s="143">
        <v>3.15</v>
      </c>
    </row>
    <row r="40" spans="1:43">
      <c r="A40" s="146">
        <v>7.08</v>
      </c>
      <c r="B40" s="15">
        <v>0.53</v>
      </c>
      <c r="C40" s="123" t="s">
        <v>151</v>
      </c>
      <c r="D40" s="123" t="s">
        <v>152</v>
      </c>
      <c r="E40" s="130"/>
      <c r="F40" s="147">
        <v>2.81</v>
      </c>
      <c r="G40" s="143">
        <v>0.34</v>
      </c>
      <c r="H40" s="123" t="s">
        <v>151</v>
      </c>
      <c r="I40" s="123" t="s">
        <v>152</v>
      </c>
      <c r="J40" s="130"/>
      <c r="K40" s="147">
        <v>7.7</v>
      </c>
      <c r="L40" s="143">
        <v>0.87</v>
      </c>
      <c r="M40" s="130"/>
      <c r="N40" s="147">
        <v>3.04</v>
      </c>
      <c r="O40" s="143">
        <v>0.52</v>
      </c>
      <c r="P40" s="130"/>
      <c r="Q40" s="147">
        <v>2.67</v>
      </c>
      <c r="R40" s="143">
        <v>0.35</v>
      </c>
      <c r="S40" s="130"/>
      <c r="T40" s="147">
        <v>6.88</v>
      </c>
      <c r="U40" s="143">
        <v>1.35</v>
      </c>
      <c r="V40" s="130"/>
      <c r="W40" s="148">
        <v>6.92</v>
      </c>
      <c r="X40" s="145">
        <v>1.19</v>
      </c>
      <c r="Y40" s="130"/>
      <c r="Z40" s="147">
        <v>2.41</v>
      </c>
      <c r="AA40" s="143">
        <v>0.47</v>
      </c>
      <c r="AB40" s="130"/>
      <c r="AC40" s="147">
        <v>7.38</v>
      </c>
      <c r="AD40" s="143">
        <v>0.83</v>
      </c>
      <c r="AE40" s="123" t="s">
        <v>151</v>
      </c>
      <c r="AF40" s="123" t="s">
        <v>152</v>
      </c>
      <c r="AG40" s="130"/>
      <c r="AH40" s="147">
        <v>2.71</v>
      </c>
      <c r="AI40" s="143">
        <v>0.69</v>
      </c>
      <c r="AJ40" s="130"/>
      <c r="AK40" s="147">
        <v>2.25</v>
      </c>
      <c r="AL40" s="143">
        <v>0.6</v>
      </c>
      <c r="AM40" s="123" t="s">
        <v>151</v>
      </c>
      <c r="AN40" s="123" t="s">
        <v>152</v>
      </c>
      <c r="AO40" s="130"/>
      <c r="AP40" s="147">
        <v>7.01</v>
      </c>
      <c r="AQ40" s="143">
        <v>2.66</v>
      </c>
    </row>
    <row r="41" spans="1:43">
      <c r="A41" s="146">
        <v>7.01</v>
      </c>
      <c r="B41" s="15">
        <v>0.46</v>
      </c>
      <c r="C41" s="123" t="s">
        <v>151</v>
      </c>
      <c r="D41" s="123" t="s">
        <v>152</v>
      </c>
      <c r="E41" s="130"/>
      <c r="F41" s="147">
        <v>2.88</v>
      </c>
      <c r="G41" s="143">
        <v>0.32</v>
      </c>
      <c r="H41" s="123" t="s">
        <v>151</v>
      </c>
      <c r="I41" s="123" t="s">
        <v>152</v>
      </c>
      <c r="J41" s="130"/>
      <c r="K41" s="147">
        <v>7.63</v>
      </c>
      <c r="L41" s="143">
        <v>0.74</v>
      </c>
      <c r="M41" s="130"/>
      <c r="N41" s="147">
        <v>3.12</v>
      </c>
      <c r="O41" s="143">
        <v>0.42</v>
      </c>
      <c r="P41" s="130"/>
      <c r="Q41" s="147">
        <v>2.75</v>
      </c>
      <c r="R41" s="143">
        <v>0.32</v>
      </c>
      <c r="S41" s="130"/>
      <c r="T41" s="147">
        <v>6.81</v>
      </c>
      <c r="U41" s="143">
        <v>1.0900000000000001</v>
      </c>
      <c r="V41" s="130"/>
      <c r="W41" s="148">
        <v>6.87</v>
      </c>
      <c r="X41" s="145">
        <v>0.98</v>
      </c>
      <c r="Y41" s="130"/>
      <c r="Z41" s="147">
        <v>2.4900000000000002</v>
      </c>
      <c r="AA41" s="143">
        <v>0.4</v>
      </c>
      <c r="AB41" s="130"/>
      <c r="AC41" s="147">
        <v>7.32</v>
      </c>
      <c r="AD41" s="143">
        <v>0.83</v>
      </c>
      <c r="AE41" s="123" t="s">
        <v>151</v>
      </c>
      <c r="AF41" s="123" t="s">
        <v>152</v>
      </c>
      <c r="AG41" s="130"/>
      <c r="AH41" s="147">
        <v>2.79</v>
      </c>
      <c r="AI41" s="143">
        <v>0.53</v>
      </c>
      <c r="AJ41" s="130"/>
      <c r="AK41" s="147">
        <v>2.33</v>
      </c>
      <c r="AL41" s="143">
        <v>0.56000000000000005</v>
      </c>
      <c r="AM41" s="123" t="s">
        <v>151</v>
      </c>
      <c r="AN41" s="123" t="s">
        <v>152</v>
      </c>
      <c r="AO41" s="130"/>
      <c r="AP41" s="147">
        <v>6.95</v>
      </c>
      <c r="AQ41" s="143">
        <v>2.06</v>
      </c>
    </row>
    <row r="42" spans="1:43">
      <c r="A42" s="146">
        <v>6.95</v>
      </c>
      <c r="B42" s="15">
        <v>0.41</v>
      </c>
      <c r="C42" s="123" t="s">
        <v>151</v>
      </c>
      <c r="D42" s="123" t="s">
        <v>152</v>
      </c>
      <c r="E42" s="130"/>
      <c r="F42" s="147">
        <v>2.96</v>
      </c>
      <c r="G42" s="143">
        <v>0.28000000000000003</v>
      </c>
      <c r="H42" s="123" t="s">
        <v>151</v>
      </c>
      <c r="I42" s="123" t="s">
        <v>152</v>
      </c>
      <c r="J42" s="130"/>
      <c r="K42" s="147">
        <v>7.55</v>
      </c>
      <c r="L42" s="143">
        <v>0.66</v>
      </c>
      <c r="M42" s="130"/>
      <c r="N42" s="147">
        <v>3.19</v>
      </c>
      <c r="O42" s="143">
        <v>0.36</v>
      </c>
      <c r="P42" s="130"/>
      <c r="Q42" s="147">
        <v>2.83</v>
      </c>
      <c r="R42" s="143">
        <v>0.3</v>
      </c>
      <c r="S42" s="130"/>
      <c r="T42" s="147">
        <v>6.75</v>
      </c>
      <c r="U42" s="143">
        <v>0.89</v>
      </c>
      <c r="V42" s="130"/>
      <c r="W42" s="148">
        <v>6.8</v>
      </c>
      <c r="X42" s="145">
        <v>0.82</v>
      </c>
      <c r="Y42" s="130"/>
      <c r="Z42" s="147">
        <v>2.58</v>
      </c>
      <c r="AA42" s="143">
        <v>0.35</v>
      </c>
      <c r="AB42" s="130"/>
      <c r="AC42" s="147">
        <v>7.25</v>
      </c>
      <c r="AD42" s="143">
        <v>0.84</v>
      </c>
      <c r="AE42" s="123" t="s">
        <v>151</v>
      </c>
      <c r="AF42" s="123" t="s">
        <v>152</v>
      </c>
      <c r="AG42" s="130"/>
      <c r="AH42" s="147">
        <v>2.87</v>
      </c>
      <c r="AI42" s="143">
        <v>0.42</v>
      </c>
      <c r="AJ42" s="130"/>
      <c r="AK42" s="147">
        <v>2.42</v>
      </c>
      <c r="AL42" s="143">
        <v>0.51</v>
      </c>
      <c r="AM42" s="123" t="s">
        <v>151</v>
      </c>
      <c r="AN42" s="123" t="s">
        <v>152</v>
      </c>
      <c r="AO42" s="130"/>
      <c r="AP42" s="147">
        <v>6.89</v>
      </c>
      <c r="AQ42" s="143">
        <v>1.58</v>
      </c>
    </row>
    <row r="43" spans="1:43">
      <c r="A43" s="146">
        <v>6.88</v>
      </c>
      <c r="B43" s="15">
        <v>0.36</v>
      </c>
      <c r="C43" s="123" t="s">
        <v>151</v>
      </c>
      <c r="D43" s="123" t="s">
        <v>152</v>
      </c>
      <c r="E43" s="130"/>
      <c r="F43" s="147">
        <v>3.04</v>
      </c>
      <c r="G43" s="143">
        <v>0.26</v>
      </c>
      <c r="H43" s="123" t="s">
        <v>151</v>
      </c>
      <c r="I43" s="123" t="s">
        <v>152</v>
      </c>
      <c r="J43" s="130"/>
      <c r="K43" s="147">
        <v>7.49</v>
      </c>
      <c r="L43" s="143">
        <v>0.61</v>
      </c>
      <c r="M43" s="130"/>
      <c r="N43" s="147">
        <v>3.27</v>
      </c>
      <c r="O43" s="143">
        <v>0.33</v>
      </c>
      <c r="P43" s="130"/>
      <c r="Q43" s="147">
        <v>2.92</v>
      </c>
      <c r="R43" s="143">
        <v>0.28000000000000003</v>
      </c>
      <c r="S43" s="130"/>
      <c r="T43" s="147">
        <v>6.69</v>
      </c>
      <c r="U43" s="143">
        <v>0.72</v>
      </c>
      <c r="V43" s="130"/>
      <c r="W43" s="148">
        <v>6.74</v>
      </c>
      <c r="X43" s="145">
        <v>0.7</v>
      </c>
      <c r="Y43" s="130"/>
      <c r="Z43" s="147">
        <v>2.65</v>
      </c>
      <c r="AA43" s="143">
        <v>0.32</v>
      </c>
      <c r="AB43" s="130"/>
      <c r="AC43" s="147">
        <v>7.18</v>
      </c>
      <c r="AD43" s="143">
        <v>0.86</v>
      </c>
      <c r="AE43" s="123" t="s">
        <v>151</v>
      </c>
      <c r="AF43" s="123" t="s">
        <v>152</v>
      </c>
      <c r="AG43" s="130"/>
      <c r="AH43" s="147">
        <v>2.94</v>
      </c>
      <c r="AI43" s="143">
        <v>0.36</v>
      </c>
      <c r="AJ43" s="130"/>
      <c r="AK43" s="147">
        <v>2.5</v>
      </c>
      <c r="AL43" s="143">
        <v>0.45</v>
      </c>
      <c r="AM43" s="123" t="s">
        <v>151</v>
      </c>
      <c r="AN43" s="123" t="s">
        <v>152</v>
      </c>
      <c r="AO43" s="130"/>
      <c r="AP43" s="147">
        <v>6.83</v>
      </c>
      <c r="AQ43" s="143">
        <v>1.27</v>
      </c>
    </row>
    <row r="44" spans="1:43">
      <c r="A44" s="146">
        <v>6.82</v>
      </c>
      <c r="B44" s="15">
        <v>0.33</v>
      </c>
      <c r="C44" s="123" t="s">
        <v>151</v>
      </c>
      <c r="D44" s="123" t="s">
        <v>152</v>
      </c>
      <c r="E44" s="130"/>
      <c r="F44" s="147">
        <v>3.12</v>
      </c>
      <c r="G44" s="143">
        <v>0.24</v>
      </c>
      <c r="H44" s="123" t="s">
        <v>151</v>
      </c>
      <c r="I44" s="123" t="s">
        <v>152</v>
      </c>
      <c r="J44" s="130"/>
      <c r="K44" s="147">
        <v>7.42</v>
      </c>
      <c r="L44" s="143">
        <v>0.57999999999999996</v>
      </c>
      <c r="M44" s="130"/>
      <c r="N44" s="147">
        <v>3.35</v>
      </c>
      <c r="O44" s="143">
        <v>0.28999999999999998</v>
      </c>
      <c r="P44" s="130"/>
      <c r="Q44" s="147">
        <v>3</v>
      </c>
      <c r="R44" s="143">
        <v>0.27</v>
      </c>
      <c r="S44" s="130"/>
      <c r="T44" s="147">
        <v>6.63</v>
      </c>
      <c r="U44" s="143">
        <v>0.6</v>
      </c>
      <c r="V44" s="130"/>
      <c r="W44" s="148">
        <v>6.68</v>
      </c>
      <c r="X44" s="145">
        <v>0.6</v>
      </c>
      <c r="Y44" s="130"/>
      <c r="Z44" s="147">
        <v>2.73</v>
      </c>
      <c r="AA44" s="143">
        <v>0.3</v>
      </c>
      <c r="AB44" s="130"/>
      <c r="AC44" s="147">
        <v>7.12</v>
      </c>
      <c r="AD44" s="143">
        <v>0.88</v>
      </c>
      <c r="AE44" s="123" t="s">
        <v>151</v>
      </c>
      <c r="AF44" s="123" t="s">
        <v>152</v>
      </c>
      <c r="AG44" s="130"/>
      <c r="AH44" s="147">
        <v>3.02</v>
      </c>
      <c r="AI44" s="143">
        <v>0.32</v>
      </c>
      <c r="AJ44" s="130"/>
      <c r="AK44" s="147">
        <v>2.58</v>
      </c>
      <c r="AL44" s="143">
        <v>0.38</v>
      </c>
      <c r="AM44" s="123" t="s">
        <v>151</v>
      </c>
      <c r="AN44" s="123" t="s">
        <v>152</v>
      </c>
      <c r="AO44" s="130"/>
      <c r="AP44" s="147">
        <v>6.77</v>
      </c>
      <c r="AQ44" s="143">
        <v>1.03</v>
      </c>
    </row>
    <row r="45" spans="1:43">
      <c r="A45" s="146">
        <v>6.75</v>
      </c>
      <c r="B45" s="15">
        <v>0.3</v>
      </c>
      <c r="C45" s="123" t="s">
        <v>151</v>
      </c>
      <c r="D45" s="123" t="s">
        <v>152</v>
      </c>
      <c r="E45" s="130"/>
      <c r="F45" s="147">
        <v>3.19</v>
      </c>
      <c r="G45" s="143">
        <v>0.24</v>
      </c>
      <c r="H45" s="123" t="s">
        <v>151</v>
      </c>
      <c r="I45" s="123" t="s">
        <v>152</v>
      </c>
      <c r="J45" s="130"/>
      <c r="K45" s="147">
        <v>7.35</v>
      </c>
      <c r="L45" s="143">
        <v>0.55000000000000004</v>
      </c>
      <c r="M45" s="130"/>
      <c r="N45" s="147">
        <v>3.42</v>
      </c>
      <c r="O45" s="143">
        <v>0.28000000000000003</v>
      </c>
      <c r="P45" s="130"/>
      <c r="Q45" s="147">
        <v>3.09</v>
      </c>
      <c r="R45" s="143">
        <v>0.26</v>
      </c>
      <c r="S45" s="130"/>
      <c r="T45" s="147">
        <v>6.57</v>
      </c>
      <c r="U45" s="143">
        <v>0.52</v>
      </c>
      <c r="V45" s="130"/>
      <c r="W45" s="148">
        <v>6.62</v>
      </c>
      <c r="X45" s="145">
        <v>0.53</v>
      </c>
      <c r="Y45" s="130"/>
      <c r="Z45" s="147">
        <v>2.81</v>
      </c>
      <c r="AA45" s="143">
        <v>0.28000000000000003</v>
      </c>
      <c r="AB45" s="130"/>
      <c r="AC45" s="147">
        <v>7.05</v>
      </c>
      <c r="AD45" s="143">
        <v>0.74</v>
      </c>
      <c r="AE45" s="123" t="s">
        <v>151</v>
      </c>
      <c r="AF45" s="123" t="s">
        <v>152</v>
      </c>
      <c r="AG45" s="130"/>
      <c r="AH45" s="147">
        <v>3.1</v>
      </c>
      <c r="AI45" s="143">
        <v>0.28999999999999998</v>
      </c>
      <c r="AJ45" s="130"/>
      <c r="AK45" s="147">
        <v>2.65</v>
      </c>
      <c r="AL45" s="143">
        <v>0.34</v>
      </c>
      <c r="AM45" s="123" t="s">
        <v>151</v>
      </c>
      <c r="AN45" s="123" t="s">
        <v>152</v>
      </c>
      <c r="AO45" s="130"/>
      <c r="AP45" s="147">
        <v>6.71</v>
      </c>
      <c r="AQ45" s="143">
        <v>0.84</v>
      </c>
    </row>
    <row r="46" spans="1:43">
      <c r="A46" s="146">
        <v>6.68</v>
      </c>
      <c r="B46" s="15">
        <v>0.28000000000000003</v>
      </c>
      <c r="C46" s="123" t="s">
        <v>151</v>
      </c>
      <c r="D46" s="123" t="s">
        <v>152</v>
      </c>
      <c r="E46" s="130"/>
      <c r="F46" s="147">
        <v>3.27</v>
      </c>
      <c r="G46" s="143">
        <v>0.23</v>
      </c>
      <c r="H46" s="123" t="s">
        <v>151</v>
      </c>
      <c r="I46" s="123" t="s">
        <v>152</v>
      </c>
      <c r="J46" s="130"/>
      <c r="K46" s="147">
        <v>7.28</v>
      </c>
      <c r="L46" s="143">
        <v>0.49</v>
      </c>
      <c r="M46" s="130"/>
      <c r="N46" s="147">
        <v>3.5</v>
      </c>
      <c r="O46" s="143">
        <v>0.27</v>
      </c>
      <c r="P46" s="130"/>
      <c r="Q46" s="147">
        <v>3.17</v>
      </c>
      <c r="R46" s="143">
        <v>0.26</v>
      </c>
      <c r="S46" s="130"/>
      <c r="T46" s="147">
        <v>6.5</v>
      </c>
      <c r="U46" s="143">
        <v>0.46</v>
      </c>
      <c r="V46" s="130"/>
      <c r="W46" s="148">
        <v>6.56</v>
      </c>
      <c r="X46" s="145">
        <v>0.47</v>
      </c>
      <c r="Y46" s="130"/>
      <c r="Z46" s="147">
        <v>2.88</v>
      </c>
      <c r="AA46" s="143">
        <v>0.28000000000000003</v>
      </c>
      <c r="AB46" s="130"/>
      <c r="AC46" s="147">
        <v>6.98</v>
      </c>
      <c r="AD46" s="143">
        <v>0.56000000000000005</v>
      </c>
      <c r="AE46" s="123" t="s">
        <v>151</v>
      </c>
      <c r="AF46" s="123" t="s">
        <v>152</v>
      </c>
      <c r="AG46" s="130"/>
      <c r="AH46" s="147">
        <v>3.18</v>
      </c>
      <c r="AI46" s="143">
        <v>0.27</v>
      </c>
      <c r="AJ46" s="130"/>
      <c r="AK46" s="147">
        <v>2.73</v>
      </c>
      <c r="AL46" s="143">
        <v>0.3</v>
      </c>
      <c r="AM46" s="123" t="s">
        <v>151</v>
      </c>
      <c r="AN46" s="123" t="s">
        <v>152</v>
      </c>
      <c r="AO46" s="130"/>
      <c r="AP46" s="147">
        <v>6.65</v>
      </c>
      <c r="AQ46" s="143">
        <v>0.69</v>
      </c>
    </row>
    <row r="47" spans="1:43">
      <c r="A47" s="146">
        <v>6.61</v>
      </c>
      <c r="B47" s="15">
        <v>0.26</v>
      </c>
      <c r="C47" s="123" t="s">
        <v>151</v>
      </c>
      <c r="D47" s="123" t="s">
        <v>152</v>
      </c>
      <c r="E47" s="130"/>
      <c r="F47" s="147">
        <v>3.35</v>
      </c>
      <c r="G47" s="143">
        <v>0.23</v>
      </c>
      <c r="H47" s="123" t="s">
        <v>151</v>
      </c>
      <c r="I47" s="123" t="s">
        <v>152</v>
      </c>
      <c r="J47" s="130"/>
      <c r="K47" s="147">
        <v>7.21</v>
      </c>
      <c r="L47" s="143">
        <v>0.43</v>
      </c>
      <c r="M47" s="130"/>
      <c r="N47" s="147">
        <v>3.58</v>
      </c>
      <c r="O47" s="143">
        <v>0.26</v>
      </c>
      <c r="P47" s="130"/>
      <c r="Q47" s="147">
        <v>3.25</v>
      </c>
      <c r="R47" s="143">
        <v>0.27</v>
      </c>
      <c r="S47" s="130"/>
      <c r="T47" s="147">
        <v>6.44</v>
      </c>
      <c r="U47" s="143">
        <v>0.41</v>
      </c>
      <c r="V47" s="130"/>
      <c r="W47" s="148">
        <v>6.5</v>
      </c>
      <c r="X47" s="145">
        <v>0.43</v>
      </c>
      <c r="Y47" s="130"/>
      <c r="Z47" s="147">
        <v>2.97</v>
      </c>
      <c r="AA47" s="143">
        <v>0.27</v>
      </c>
      <c r="AB47" s="130"/>
      <c r="AC47" s="147">
        <v>6.92</v>
      </c>
      <c r="AD47" s="143">
        <v>0.46</v>
      </c>
      <c r="AE47" s="123" t="s">
        <v>151</v>
      </c>
      <c r="AF47" s="123" t="s">
        <v>152</v>
      </c>
      <c r="AG47" s="130"/>
      <c r="AH47" s="147">
        <v>3.25</v>
      </c>
      <c r="AI47" s="143">
        <v>0.26</v>
      </c>
      <c r="AJ47" s="130"/>
      <c r="AK47" s="147">
        <v>2.81</v>
      </c>
      <c r="AL47" s="143">
        <v>0.28000000000000003</v>
      </c>
      <c r="AM47" s="123" t="s">
        <v>151</v>
      </c>
      <c r="AN47" s="123" t="s">
        <v>152</v>
      </c>
      <c r="AO47" s="130"/>
      <c r="AP47" s="147">
        <v>6.59</v>
      </c>
      <c r="AQ47" s="143">
        <v>0.56000000000000005</v>
      </c>
    </row>
    <row r="48" spans="1:43">
      <c r="A48" s="146">
        <v>6.54</v>
      </c>
      <c r="B48" s="15">
        <v>0.24</v>
      </c>
      <c r="C48" s="123" t="s">
        <v>151</v>
      </c>
      <c r="D48" s="123" t="s">
        <v>152</v>
      </c>
      <c r="E48" s="130"/>
      <c r="F48" s="147">
        <v>3.44</v>
      </c>
      <c r="G48" s="143">
        <v>0.23</v>
      </c>
      <c r="H48" s="123" t="s">
        <v>151</v>
      </c>
      <c r="I48" s="123" t="s">
        <v>152</v>
      </c>
      <c r="J48" s="130"/>
      <c r="K48" s="147">
        <v>7.14</v>
      </c>
      <c r="L48" s="143">
        <v>0.38</v>
      </c>
      <c r="M48" s="130"/>
      <c r="N48" s="147">
        <v>3.66</v>
      </c>
      <c r="O48" s="143">
        <v>0.26</v>
      </c>
      <c r="P48" s="130"/>
      <c r="Q48" s="147">
        <v>3.34</v>
      </c>
      <c r="R48" s="143">
        <v>0.28000000000000003</v>
      </c>
      <c r="S48" s="130"/>
      <c r="T48" s="147">
        <v>6.38</v>
      </c>
      <c r="U48" s="143">
        <v>0.38</v>
      </c>
      <c r="V48" s="130"/>
      <c r="W48" s="148">
        <v>6.44</v>
      </c>
      <c r="X48" s="145">
        <v>0.39</v>
      </c>
      <c r="Y48" s="130"/>
      <c r="Z48" s="147">
        <v>3.04</v>
      </c>
      <c r="AA48" s="143">
        <v>0.27</v>
      </c>
      <c r="AB48" s="130"/>
      <c r="AC48" s="147">
        <v>6.84</v>
      </c>
      <c r="AD48" s="143">
        <v>0.4</v>
      </c>
      <c r="AE48" s="123" t="s">
        <v>151</v>
      </c>
      <c r="AF48" s="123" t="s">
        <v>152</v>
      </c>
      <c r="AG48" s="130"/>
      <c r="AH48" s="147">
        <v>3.33</v>
      </c>
      <c r="AI48" s="143">
        <v>0.26</v>
      </c>
      <c r="AJ48" s="130"/>
      <c r="AK48" s="147">
        <v>2.89</v>
      </c>
      <c r="AL48" s="143">
        <v>0.28000000000000003</v>
      </c>
      <c r="AM48" s="123" t="s">
        <v>151</v>
      </c>
      <c r="AN48" s="123" t="s">
        <v>152</v>
      </c>
      <c r="AO48" s="130"/>
      <c r="AP48" s="147">
        <v>6.53</v>
      </c>
      <c r="AQ48" s="143">
        <v>0.48</v>
      </c>
    </row>
    <row r="49" spans="1:43">
      <c r="A49" s="146">
        <v>6.47</v>
      </c>
      <c r="B49" s="15">
        <v>0.23</v>
      </c>
      <c r="C49" s="123" t="s">
        <v>151</v>
      </c>
      <c r="D49" s="123" t="s">
        <v>152</v>
      </c>
      <c r="E49" s="130"/>
      <c r="F49" s="147">
        <v>3.51</v>
      </c>
      <c r="G49" s="143">
        <v>0.24</v>
      </c>
      <c r="H49" s="123" t="s">
        <v>151</v>
      </c>
      <c r="I49" s="123" t="s">
        <v>152</v>
      </c>
      <c r="J49" s="130"/>
      <c r="K49" s="147">
        <v>7.07</v>
      </c>
      <c r="L49" s="143">
        <v>0.34</v>
      </c>
      <c r="M49" s="130"/>
      <c r="N49" s="147">
        <v>3.74</v>
      </c>
      <c r="O49" s="143">
        <v>0.26</v>
      </c>
      <c r="P49" s="130"/>
      <c r="Q49" s="147">
        <v>3.42</v>
      </c>
      <c r="R49" s="143">
        <v>0.3</v>
      </c>
      <c r="S49" s="130"/>
      <c r="T49" s="147">
        <v>6.32</v>
      </c>
      <c r="U49" s="143">
        <v>0.35</v>
      </c>
      <c r="V49" s="130"/>
      <c r="W49" s="148">
        <v>6.38</v>
      </c>
      <c r="X49" s="145">
        <v>0.35</v>
      </c>
      <c r="Y49" s="130"/>
      <c r="Z49" s="147">
        <v>3.13</v>
      </c>
      <c r="AA49" s="143">
        <v>0.27</v>
      </c>
      <c r="AB49" s="130"/>
      <c r="AC49" s="147">
        <v>6.78</v>
      </c>
      <c r="AD49" s="143">
        <v>0.34</v>
      </c>
      <c r="AE49" s="123" t="s">
        <v>151</v>
      </c>
      <c r="AF49" s="123" t="s">
        <v>152</v>
      </c>
      <c r="AG49" s="130"/>
      <c r="AH49" s="147">
        <v>3.42</v>
      </c>
      <c r="AI49" s="143">
        <v>0.27</v>
      </c>
      <c r="AJ49" s="130"/>
      <c r="AK49" s="147">
        <v>2.97</v>
      </c>
      <c r="AL49" s="143">
        <v>0.27</v>
      </c>
      <c r="AM49" s="123" t="s">
        <v>151</v>
      </c>
      <c r="AN49" s="123" t="s">
        <v>152</v>
      </c>
      <c r="AO49" s="130"/>
      <c r="AP49" s="147">
        <v>6.47</v>
      </c>
      <c r="AQ49" s="143">
        <v>0.41</v>
      </c>
    </row>
    <row r="50" spans="1:43">
      <c r="A50" s="146">
        <v>6.41</v>
      </c>
      <c r="B50" s="15">
        <v>0.23</v>
      </c>
      <c r="C50" s="123" t="s">
        <v>151</v>
      </c>
      <c r="D50" s="123" t="s">
        <v>152</v>
      </c>
      <c r="E50" s="130"/>
      <c r="F50" s="147">
        <v>3.59</v>
      </c>
      <c r="G50" s="143">
        <v>0.24</v>
      </c>
      <c r="H50" s="123" t="s">
        <v>151</v>
      </c>
      <c r="I50" s="123" t="s">
        <v>152</v>
      </c>
      <c r="J50" s="130"/>
      <c r="K50" s="147">
        <v>7</v>
      </c>
      <c r="L50" s="143">
        <v>0.31</v>
      </c>
      <c r="M50" s="130"/>
      <c r="N50" s="147">
        <v>3.82</v>
      </c>
      <c r="O50" s="143">
        <v>0.27</v>
      </c>
      <c r="P50" s="130"/>
      <c r="Q50" s="147">
        <v>3.51</v>
      </c>
      <c r="R50" s="143">
        <v>0.33</v>
      </c>
      <c r="S50" s="130"/>
      <c r="T50" s="147">
        <v>6.25</v>
      </c>
      <c r="U50" s="143">
        <v>0.33</v>
      </c>
      <c r="V50" s="130"/>
      <c r="W50" s="148">
        <v>6.32</v>
      </c>
      <c r="X50" s="145">
        <v>0.33</v>
      </c>
      <c r="Y50" s="130"/>
      <c r="Z50" s="147">
        <v>3.21</v>
      </c>
      <c r="AA50" s="143">
        <v>0.28000000000000003</v>
      </c>
      <c r="AB50" s="130"/>
      <c r="AC50" s="147">
        <v>6.71</v>
      </c>
      <c r="AD50" s="143">
        <v>0.31</v>
      </c>
      <c r="AE50" s="123" t="s">
        <v>151</v>
      </c>
      <c r="AF50" s="123" t="s">
        <v>152</v>
      </c>
      <c r="AG50" s="130"/>
      <c r="AH50" s="147">
        <v>3.5</v>
      </c>
      <c r="AI50" s="143">
        <v>0.27</v>
      </c>
      <c r="AJ50" s="130"/>
      <c r="AK50" s="147">
        <v>3.05</v>
      </c>
      <c r="AL50" s="143">
        <v>0.25</v>
      </c>
      <c r="AM50" s="123" t="s">
        <v>151</v>
      </c>
      <c r="AN50" s="123" t="s">
        <v>152</v>
      </c>
      <c r="AO50" s="130"/>
      <c r="AP50" s="147">
        <v>6.41</v>
      </c>
      <c r="AQ50" s="143">
        <v>0.37</v>
      </c>
    </row>
    <row r="51" spans="1:43">
      <c r="A51" s="146">
        <v>6.34</v>
      </c>
      <c r="B51" s="15">
        <v>0.23</v>
      </c>
      <c r="C51" s="123" t="s">
        <v>151</v>
      </c>
      <c r="D51" s="123" t="s">
        <v>152</v>
      </c>
      <c r="E51" s="130"/>
      <c r="F51" s="147">
        <v>3.67</v>
      </c>
      <c r="G51" s="143">
        <v>0.26</v>
      </c>
      <c r="H51" s="123" t="s">
        <v>151</v>
      </c>
      <c r="I51" s="123" t="s">
        <v>152</v>
      </c>
      <c r="J51" s="130"/>
      <c r="K51" s="147">
        <v>6.93</v>
      </c>
      <c r="L51" s="143">
        <v>0.28999999999999998</v>
      </c>
      <c r="M51" s="130"/>
      <c r="N51" s="147">
        <v>3.9</v>
      </c>
      <c r="O51" s="143">
        <v>0.28000000000000003</v>
      </c>
      <c r="P51" s="130"/>
      <c r="Q51" s="147">
        <v>3.6</v>
      </c>
      <c r="R51" s="143">
        <v>0.36</v>
      </c>
      <c r="S51" s="130"/>
      <c r="T51" s="147">
        <v>6.19</v>
      </c>
      <c r="U51" s="143">
        <v>0.31</v>
      </c>
      <c r="V51" s="130"/>
      <c r="W51" s="148">
        <v>6.26</v>
      </c>
      <c r="X51" s="145">
        <v>0.31</v>
      </c>
      <c r="Y51" s="130"/>
      <c r="Z51" s="147">
        <v>3.29</v>
      </c>
      <c r="AA51" s="143">
        <v>0.28999999999999998</v>
      </c>
      <c r="AB51" s="130"/>
      <c r="AC51" s="147">
        <v>6.64</v>
      </c>
      <c r="AD51" s="143">
        <v>0.28999999999999998</v>
      </c>
      <c r="AE51" s="123" t="s">
        <v>151</v>
      </c>
      <c r="AF51" s="123" t="s">
        <v>152</v>
      </c>
      <c r="AG51" s="130"/>
      <c r="AH51" s="147">
        <v>3.57</v>
      </c>
      <c r="AI51" s="143">
        <v>0.28000000000000003</v>
      </c>
      <c r="AJ51" s="130"/>
      <c r="AK51" s="147">
        <v>3.13</v>
      </c>
      <c r="AL51" s="143">
        <v>0.25</v>
      </c>
      <c r="AM51" s="123" t="s">
        <v>151</v>
      </c>
      <c r="AN51" s="123" t="s">
        <v>152</v>
      </c>
      <c r="AO51" s="130"/>
      <c r="AP51" s="147">
        <v>6.35</v>
      </c>
      <c r="AQ51" s="143">
        <v>0.34</v>
      </c>
    </row>
    <row r="52" spans="1:43">
      <c r="A52" s="146">
        <v>6.27</v>
      </c>
      <c r="B52" s="15">
        <v>0.23</v>
      </c>
      <c r="C52" s="123" t="s">
        <v>151</v>
      </c>
      <c r="D52" s="123" t="s">
        <v>152</v>
      </c>
      <c r="E52" s="130"/>
      <c r="F52" s="147">
        <v>3.75</v>
      </c>
      <c r="G52" s="143">
        <v>0.27</v>
      </c>
      <c r="H52" s="123" t="s">
        <v>151</v>
      </c>
      <c r="I52" s="123" t="s">
        <v>152</v>
      </c>
      <c r="J52" s="130"/>
      <c r="K52" s="147">
        <v>6.87</v>
      </c>
      <c r="L52" s="143">
        <v>0.28000000000000003</v>
      </c>
      <c r="M52" s="130"/>
      <c r="N52" s="147">
        <v>3.98</v>
      </c>
      <c r="O52" s="143">
        <v>0.28999999999999998</v>
      </c>
      <c r="P52" s="130"/>
      <c r="Q52" s="147">
        <v>3.67</v>
      </c>
      <c r="R52" s="143">
        <v>0.41</v>
      </c>
      <c r="S52" s="130"/>
      <c r="T52" s="147">
        <v>6.13</v>
      </c>
      <c r="U52" s="143">
        <v>0.28999999999999998</v>
      </c>
      <c r="V52" s="130"/>
      <c r="W52" s="148">
        <v>6.2</v>
      </c>
      <c r="X52" s="145">
        <v>0.28999999999999998</v>
      </c>
      <c r="Y52" s="130"/>
      <c r="Z52" s="147">
        <v>3.36</v>
      </c>
      <c r="AA52" s="143">
        <v>0.31</v>
      </c>
      <c r="AB52" s="130"/>
      <c r="AC52" s="147">
        <v>6.58</v>
      </c>
      <c r="AD52" s="143">
        <v>0.28000000000000003</v>
      </c>
      <c r="AE52" s="123" t="s">
        <v>151</v>
      </c>
      <c r="AF52" s="123" t="s">
        <v>152</v>
      </c>
      <c r="AG52" s="130"/>
      <c r="AH52" s="147">
        <v>3.65</v>
      </c>
      <c r="AI52" s="143">
        <v>0.28999999999999998</v>
      </c>
      <c r="AJ52" s="130"/>
      <c r="AK52" s="147">
        <v>3.21</v>
      </c>
      <c r="AL52" s="143">
        <v>0.26</v>
      </c>
      <c r="AM52" s="123" t="s">
        <v>151</v>
      </c>
      <c r="AN52" s="123" t="s">
        <v>152</v>
      </c>
      <c r="AO52" s="130"/>
      <c r="AP52" s="147">
        <v>6.29</v>
      </c>
      <c r="AQ52" s="143">
        <v>0.33</v>
      </c>
    </row>
    <row r="53" spans="1:43">
      <c r="A53" s="146">
        <v>6.2</v>
      </c>
      <c r="B53" s="15">
        <v>0.23</v>
      </c>
      <c r="C53" s="123" t="s">
        <v>151</v>
      </c>
      <c r="D53" s="123" t="s">
        <v>152</v>
      </c>
      <c r="E53" s="130"/>
      <c r="F53" s="147">
        <v>3.83</v>
      </c>
      <c r="G53" s="143">
        <v>0.28999999999999998</v>
      </c>
      <c r="H53" s="123" t="s">
        <v>151</v>
      </c>
      <c r="I53" s="123" t="s">
        <v>152</v>
      </c>
      <c r="J53" s="130"/>
      <c r="K53" s="147">
        <v>6.79</v>
      </c>
      <c r="L53" s="143">
        <v>0.27</v>
      </c>
      <c r="M53" s="130"/>
      <c r="N53" s="147">
        <v>4.05</v>
      </c>
      <c r="O53" s="143">
        <v>0.32</v>
      </c>
      <c r="P53" s="130"/>
      <c r="Q53" s="147">
        <v>3.76</v>
      </c>
      <c r="R53" s="143">
        <v>0.48</v>
      </c>
      <c r="S53" s="130"/>
      <c r="T53" s="147">
        <v>6.07</v>
      </c>
      <c r="U53" s="143">
        <v>0.28000000000000003</v>
      </c>
      <c r="V53" s="130"/>
      <c r="W53" s="148">
        <v>6.14</v>
      </c>
      <c r="X53" s="145">
        <v>0.28000000000000003</v>
      </c>
      <c r="Y53" s="130"/>
      <c r="Z53" s="147">
        <v>3.44</v>
      </c>
      <c r="AA53" s="143">
        <v>0.34</v>
      </c>
      <c r="AB53" s="130"/>
      <c r="AC53" s="147">
        <v>6.51</v>
      </c>
      <c r="AD53" s="143">
        <v>0.27</v>
      </c>
      <c r="AE53" s="123" t="s">
        <v>151</v>
      </c>
      <c r="AF53" s="123" t="s">
        <v>152</v>
      </c>
      <c r="AG53" s="130"/>
      <c r="AH53" s="147">
        <v>3.73</v>
      </c>
      <c r="AI53" s="143">
        <v>0.32</v>
      </c>
      <c r="AJ53" s="130"/>
      <c r="AK53" s="147">
        <v>3.29</v>
      </c>
      <c r="AL53" s="143">
        <v>0.28000000000000003</v>
      </c>
      <c r="AM53" s="123" t="s">
        <v>151</v>
      </c>
      <c r="AN53" s="123" t="s">
        <v>152</v>
      </c>
      <c r="AO53" s="130"/>
      <c r="AP53" s="147">
        <v>6.23</v>
      </c>
      <c r="AQ53" s="143">
        <v>0.3</v>
      </c>
    </row>
    <row r="54" spans="1:43">
      <c r="A54" s="146">
        <v>6.13</v>
      </c>
      <c r="B54" s="15">
        <v>0.23</v>
      </c>
      <c r="C54" s="123" t="s">
        <v>151</v>
      </c>
      <c r="D54" s="123" t="s">
        <v>152</v>
      </c>
      <c r="E54" s="130"/>
      <c r="F54" s="147">
        <v>3.91</v>
      </c>
      <c r="G54" s="143">
        <v>0.33</v>
      </c>
      <c r="H54" s="123" t="s">
        <v>151</v>
      </c>
      <c r="I54" s="123" t="s">
        <v>152</v>
      </c>
      <c r="J54" s="130"/>
      <c r="K54" s="147">
        <v>6.72</v>
      </c>
      <c r="L54" s="143">
        <v>0.27</v>
      </c>
      <c r="M54" s="130"/>
      <c r="N54" s="147">
        <v>4.13</v>
      </c>
      <c r="O54" s="143">
        <v>0.35</v>
      </c>
      <c r="P54" s="130"/>
      <c r="Q54" s="147">
        <v>3.85</v>
      </c>
      <c r="R54" s="143">
        <v>0.57999999999999996</v>
      </c>
      <c r="S54" s="130"/>
      <c r="T54" s="147">
        <v>6</v>
      </c>
      <c r="U54" s="143">
        <v>0.28000000000000003</v>
      </c>
      <c r="V54" s="130"/>
      <c r="W54" s="148">
        <v>6.08</v>
      </c>
      <c r="X54" s="145">
        <v>0.28000000000000003</v>
      </c>
      <c r="Y54" s="130"/>
      <c r="Z54" s="147">
        <v>3.52</v>
      </c>
      <c r="AA54" s="143">
        <v>0.37</v>
      </c>
      <c r="AB54" s="130"/>
      <c r="AC54" s="147">
        <v>6.44</v>
      </c>
      <c r="AD54" s="143">
        <v>0.26</v>
      </c>
      <c r="AE54" s="123" t="s">
        <v>151</v>
      </c>
      <c r="AF54" s="123" t="s">
        <v>152</v>
      </c>
      <c r="AG54" s="130"/>
      <c r="AH54" s="147">
        <v>3.81</v>
      </c>
      <c r="AI54" s="143">
        <v>0.35</v>
      </c>
      <c r="AJ54" s="130"/>
      <c r="AK54" s="147">
        <v>3.37</v>
      </c>
      <c r="AL54" s="143">
        <v>0.3</v>
      </c>
      <c r="AM54" s="123" t="s">
        <v>151</v>
      </c>
      <c r="AN54" s="123" t="s">
        <v>152</v>
      </c>
      <c r="AO54" s="130"/>
      <c r="AP54" s="147">
        <v>6.17</v>
      </c>
      <c r="AQ54" s="143">
        <v>0.28999999999999998</v>
      </c>
    </row>
    <row r="55" spans="1:43">
      <c r="A55" s="146">
        <v>6.07</v>
      </c>
      <c r="B55" s="15">
        <v>0.25</v>
      </c>
      <c r="C55" s="123" t="s">
        <v>151</v>
      </c>
      <c r="D55" s="123" t="s">
        <v>152</v>
      </c>
      <c r="E55" s="130"/>
      <c r="F55" s="147">
        <v>3.98</v>
      </c>
      <c r="G55" s="143">
        <v>0.38</v>
      </c>
      <c r="H55" s="123" t="s">
        <v>151</v>
      </c>
      <c r="I55" s="123" t="s">
        <v>152</v>
      </c>
      <c r="J55" s="130"/>
      <c r="K55" s="147">
        <v>6.66</v>
      </c>
      <c r="L55" s="143">
        <v>0.26</v>
      </c>
      <c r="M55" s="130"/>
      <c r="N55" s="147">
        <v>4.21</v>
      </c>
      <c r="O55" s="143">
        <v>0.4</v>
      </c>
      <c r="P55" s="130"/>
      <c r="Q55" s="147">
        <v>3.94</v>
      </c>
      <c r="R55" s="143">
        <v>0.73</v>
      </c>
      <c r="S55" s="130"/>
      <c r="T55" s="147">
        <v>5.95</v>
      </c>
      <c r="U55" s="143">
        <v>0.27</v>
      </c>
      <c r="V55" s="130"/>
      <c r="W55" s="148">
        <v>6.02</v>
      </c>
      <c r="X55" s="145">
        <v>0.27</v>
      </c>
      <c r="Y55" s="130"/>
      <c r="Z55" s="147">
        <v>3.6</v>
      </c>
      <c r="AA55" s="143">
        <v>0.41</v>
      </c>
      <c r="AB55" s="130"/>
      <c r="AC55" s="147">
        <v>6.37</v>
      </c>
      <c r="AD55" s="143">
        <v>0.26</v>
      </c>
      <c r="AE55" s="123" t="s">
        <v>151</v>
      </c>
      <c r="AF55" s="123" t="s">
        <v>152</v>
      </c>
      <c r="AG55" s="130"/>
      <c r="AH55" s="147">
        <v>3.89</v>
      </c>
      <c r="AI55" s="143">
        <v>0.43</v>
      </c>
      <c r="AJ55" s="130"/>
      <c r="AK55" s="147">
        <v>3.44</v>
      </c>
      <c r="AL55" s="143">
        <v>0.33</v>
      </c>
      <c r="AM55" s="123" t="s">
        <v>151</v>
      </c>
      <c r="AN55" s="123" t="s">
        <v>152</v>
      </c>
      <c r="AO55" s="130"/>
      <c r="AP55" s="147">
        <v>6.11</v>
      </c>
      <c r="AQ55" s="143">
        <v>0.28000000000000003</v>
      </c>
    </row>
    <row r="56" spans="1:43">
      <c r="A56" s="146">
        <v>6</v>
      </c>
      <c r="B56" s="15">
        <v>0.27</v>
      </c>
      <c r="C56" s="123" t="s">
        <v>151</v>
      </c>
      <c r="D56" s="123" t="s">
        <v>152</v>
      </c>
      <c r="E56" s="130"/>
      <c r="F56" s="147">
        <v>4.07</v>
      </c>
      <c r="G56" s="143">
        <v>0.43</v>
      </c>
      <c r="H56" s="123" t="s">
        <v>151</v>
      </c>
      <c r="I56" s="123" t="s">
        <v>152</v>
      </c>
      <c r="J56" s="130"/>
      <c r="K56" s="147">
        <v>6.58</v>
      </c>
      <c r="L56" s="143">
        <v>0.26</v>
      </c>
      <c r="M56" s="130"/>
      <c r="N56" s="147">
        <v>4.29</v>
      </c>
      <c r="O56" s="143">
        <v>0.47</v>
      </c>
      <c r="P56" s="130"/>
      <c r="Q56" s="147">
        <v>4.01</v>
      </c>
      <c r="R56" s="143">
        <v>0.94</v>
      </c>
      <c r="S56" s="130"/>
      <c r="T56" s="147">
        <v>5.88</v>
      </c>
      <c r="U56" s="143">
        <v>0.27</v>
      </c>
      <c r="V56" s="130"/>
      <c r="W56" s="148">
        <v>5.96</v>
      </c>
      <c r="X56" s="145">
        <v>0.27</v>
      </c>
      <c r="Y56" s="130"/>
      <c r="Z56" s="147">
        <v>3.67</v>
      </c>
      <c r="AA56" s="143">
        <v>0.47</v>
      </c>
      <c r="AB56" s="130"/>
      <c r="AC56" s="147">
        <v>6.3</v>
      </c>
      <c r="AD56" s="143">
        <v>0.27</v>
      </c>
      <c r="AE56" s="123" t="s">
        <v>151</v>
      </c>
      <c r="AF56" s="123" t="s">
        <v>152</v>
      </c>
      <c r="AG56" s="130"/>
      <c r="AH56" s="147">
        <v>3.97</v>
      </c>
      <c r="AI56" s="143">
        <v>0.56000000000000005</v>
      </c>
      <c r="AJ56" s="130"/>
      <c r="AK56" s="147">
        <v>3.52</v>
      </c>
      <c r="AL56" s="143">
        <v>0.36</v>
      </c>
      <c r="AM56" s="123" t="s">
        <v>151</v>
      </c>
      <c r="AN56" s="123" t="s">
        <v>152</v>
      </c>
      <c r="AO56" s="130"/>
      <c r="AP56" s="147">
        <v>6.05</v>
      </c>
      <c r="AQ56" s="143">
        <v>0.28000000000000003</v>
      </c>
    </row>
    <row r="57" spans="1:43">
      <c r="A57" s="146">
        <v>5.93</v>
      </c>
      <c r="B57" s="15">
        <v>0.28999999999999998</v>
      </c>
      <c r="C57" s="123" t="s">
        <v>151</v>
      </c>
      <c r="D57" s="123" t="s">
        <v>152</v>
      </c>
      <c r="E57" s="130"/>
      <c r="F57" s="147">
        <v>4.1399999999999997</v>
      </c>
      <c r="G57" s="143">
        <v>0.52</v>
      </c>
      <c r="H57" s="123" t="s">
        <v>151</v>
      </c>
      <c r="I57" s="123" t="s">
        <v>152</v>
      </c>
      <c r="J57" s="130"/>
      <c r="K57" s="147">
        <v>6.51</v>
      </c>
      <c r="L57" s="143">
        <v>0.27</v>
      </c>
      <c r="M57" s="130"/>
      <c r="N57" s="147">
        <v>4.37</v>
      </c>
      <c r="O57" s="143">
        <v>0.53</v>
      </c>
      <c r="P57" s="130"/>
      <c r="Q57" s="147">
        <v>4.0999999999999996</v>
      </c>
      <c r="R57" s="143">
        <v>1.23</v>
      </c>
      <c r="S57" s="130"/>
      <c r="T57" s="147">
        <v>5.82</v>
      </c>
      <c r="U57" s="143">
        <v>0.27</v>
      </c>
      <c r="V57" s="130"/>
      <c r="W57" s="148">
        <v>5.9</v>
      </c>
      <c r="X57" s="145">
        <v>0.27</v>
      </c>
      <c r="Y57" s="130"/>
      <c r="Z57" s="147">
        <v>3.75</v>
      </c>
      <c r="AA57" s="143">
        <v>0.55000000000000004</v>
      </c>
      <c r="AB57" s="130"/>
      <c r="AC57" s="147">
        <v>6.24</v>
      </c>
      <c r="AD57" s="143">
        <v>0.27</v>
      </c>
      <c r="AE57" s="123" t="s">
        <v>151</v>
      </c>
      <c r="AF57" s="123" t="s">
        <v>152</v>
      </c>
      <c r="AG57" s="130"/>
      <c r="AH57" s="147">
        <v>4.04</v>
      </c>
      <c r="AI57" s="143">
        <v>0.74</v>
      </c>
      <c r="AJ57" s="130"/>
      <c r="AK57" s="147">
        <v>3.6</v>
      </c>
      <c r="AL57" s="143">
        <v>0.4</v>
      </c>
      <c r="AM57" s="123" t="s">
        <v>151</v>
      </c>
      <c r="AN57" s="123" t="s">
        <v>152</v>
      </c>
      <c r="AO57" s="130"/>
      <c r="AP57" s="147">
        <v>5.99</v>
      </c>
      <c r="AQ57" s="143">
        <v>0.27</v>
      </c>
    </row>
    <row r="58" spans="1:43">
      <c r="A58" s="146">
        <v>5.86</v>
      </c>
      <c r="B58" s="15">
        <v>0.34</v>
      </c>
      <c r="C58" s="123" t="s">
        <v>151</v>
      </c>
      <c r="D58" s="123" t="s">
        <v>152</v>
      </c>
      <c r="E58" s="130"/>
      <c r="F58" s="147">
        <v>4.22</v>
      </c>
      <c r="G58" s="143">
        <v>0.62</v>
      </c>
      <c r="H58" s="123" t="s">
        <v>151</v>
      </c>
      <c r="I58" s="123" t="s">
        <v>152</v>
      </c>
      <c r="J58" s="130"/>
      <c r="K58" s="147">
        <v>6.45</v>
      </c>
      <c r="L58" s="143">
        <v>0.28000000000000003</v>
      </c>
      <c r="M58" s="130"/>
      <c r="N58" s="147">
        <v>4.45</v>
      </c>
      <c r="O58" s="143">
        <v>0.62</v>
      </c>
      <c r="P58" s="130"/>
      <c r="Q58" s="147">
        <v>4.18</v>
      </c>
      <c r="R58" s="143">
        <v>1.69</v>
      </c>
      <c r="S58" s="130"/>
      <c r="T58" s="147">
        <v>5.76</v>
      </c>
      <c r="U58" s="143">
        <v>0.27</v>
      </c>
      <c r="V58" s="130"/>
      <c r="W58" s="148">
        <v>5.84</v>
      </c>
      <c r="X58" s="145">
        <v>0.27</v>
      </c>
      <c r="Y58" s="130"/>
      <c r="Z58" s="147">
        <v>3.83</v>
      </c>
      <c r="AA58" s="143">
        <v>0.67</v>
      </c>
      <c r="AB58" s="130"/>
      <c r="AC58" s="147">
        <v>6.17</v>
      </c>
      <c r="AD58" s="143">
        <v>0.28000000000000003</v>
      </c>
      <c r="AE58" s="123" t="s">
        <v>151</v>
      </c>
      <c r="AF58" s="123" t="s">
        <v>152</v>
      </c>
      <c r="AG58" s="130"/>
      <c r="AH58" s="147">
        <v>4.13</v>
      </c>
      <c r="AI58" s="143">
        <v>0.89</v>
      </c>
      <c r="AJ58" s="130"/>
      <c r="AK58" s="147">
        <v>3.68</v>
      </c>
      <c r="AL58" s="143">
        <v>0.47</v>
      </c>
      <c r="AM58" s="123" t="s">
        <v>151</v>
      </c>
      <c r="AN58" s="123" t="s">
        <v>152</v>
      </c>
      <c r="AO58" s="130"/>
      <c r="AP58" s="147">
        <v>5.93</v>
      </c>
      <c r="AQ58" s="143">
        <v>0.26</v>
      </c>
    </row>
    <row r="59" spans="1:43">
      <c r="A59" s="146">
        <v>5.79</v>
      </c>
      <c r="B59" s="15">
        <v>0.39</v>
      </c>
      <c r="C59" s="123" t="s">
        <v>151</v>
      </c>
      <c r="D59" s="123" t="s">
        <v>152</v>
      </c>
      <c r="E59" s="130"/>
      <c r="F59" s="147">
        <v>4.3</v>
      </c>
      <c r="G59" s="143">
        <v>0.76</v>
      </c>
      <c r="H59" s="123" t="s">
        <v>151</v>
      </c>
      <c r="I59" s="123" t="s">
        <v>152</v>
      </c>
      <c r="J59" s="130"/>
      <c r="K59" s="147">
        <v>6.38</v>
      </c>
      <c r="L59" s="143">
        <v>0.3</v>
      </c>
      <c r="M59" s="130"/>
      <c r="N59" s="147">
        <v>4.53</v>
      </c>
      <c r="O59" s="143">
        <v>0.75</v>
      </c>
      <c r="P59" s="130"/>
      <c r="Q59" s="147">
        <v>4.2699999999999996</v>
      </c>
      <c r="R59" s="143">
        <v>2.48</v>
      </c>
      <c r="S59" s="130"/>
      <c r="T59" s="147">
        <v>5.7</v>
      </c>
      <c r="U59" s="143">
        <v>0.27</v>
      </c>
      <c r="V59" s="130"/>
      <c r="W59" s="148">
        <v>5.78</v>
      </c>
      <c r="X59" s="145">
        <v>0.28000000000000003</v>
      </c>
      <c r="Y59" s="130"/>
      <c r="Z59" s="147">
        <v>3.92</v>
      </c>
      <c r="AA59" s="143">
        <v>0.84</v>
      </c>
      <c r="AB59" s="130"/>
      <c r="AC59" s="147">
        <v>6.1</v>
      </c>
      <c r="AD59" s="143">
        <v>0.3</v>
      </c>
      <c r="AE59" s="123" t="s">
        <v>151</v>
      </c>
      <c r="AF59" s="123" t="s">
        <v>152</v>
      </c>
      <c r="AG59" s="130"/>
      <c r="AH59" s="147">
        <v>4.21</v>
      </c>
      <c r="AI59" s="143">
        <v>0.91</v>
      </c>
      <c r="AJ59" s="130"/>
      <c r="AK59" s="147">
        <v>3.76</v>
      </c>
      <c r="AL59" s="143">
        <v>0.59</v>
      </c>
      <c r="AM59" s="123" t="s">
        <v>151</v>
      </c>
      <c r="AN59" s="123" t="s">
        <v>152</v>
      </c>
      <c r="AO59" s="130"/>
      <c r="AP59" s="147">
        <v>5.87</v>
      </c>
      <c r="AQ59" s="143">
        <v>0.26</v>
      </c>
    </row>
    <row r="60" spans="1:43">
      <c r="A60" s="146">
        <v>5.72</v>
      </c>
      <c r="B60" s="15">
        <v>0.47</v>
      </c>
      <c r="C60" s="123" t="s">
        <v>151</v>
      </c>
      <c r="D60" s="123" t="s">
        <v>152</v>
      </c>
      <c r="E60" s="130"/>
      <c r="F60" s="147">
        <v>4.38</v>
      </c>
      <c r="G60" s="143">
        <v>0.95</v>
      </c>
      <c r="H60" s="123" t="s">
        <v>151</v>
      </c>
      <c r="I60" s="123" t="s">
        <v>152</v>
      </c>
      <c r="J60" s="130"/>
      <c r="K60" s="147">
        <v>6.3</v>
      </c>
      <c r="L60" s="143">
        <v>0.33</v>
      </c>
      <c r="M60" s="130"/>
      <c r="N60" s="147">
        <v>4.6100000000000003</v>
      </c>
      <c r="O60" s="143">
        <v>0.91</v>
      </c>
      <c r="P60" s="130"/>
      <c r="Q60" s="147">
        <v>4.3600000000000003</v>
      </c>
      <c r="R60" s="143">
        <v>3.75</v>
      </c>
      <c r="S60" s="130"/>
      <c r="T60" s="147">
        <v>5.7</v>
      </c>
      <c r="U60" s="143">
        <v>0.28000000000000003</v>
      </c>
      <c r="V60" s="130"/>
      <c r="W60" s="148">
        <v>5.72</v>
      </c>
      <c r="X60" s="145">
        <v>0.28000000000000003</v>
      </c>
      <c r="Y60" s="130"/>
      <c r="Z60" s="147">
        <v>4</v>
      </c>
      <c r="AA60" s="143">
        <v>1.1000000000000001</v>
      </c>
      <c r="AB60" s="130"/>
      <c r="AC60" s="147">
        <v>6.03</v>
      </c>
      <c r="AD60" s="143">
        <v>0.33</v>
      </c>
      <c r="AE60" s="123" t="s">
        <v>151</v>
      </c>
      <c r="AF60" s="123" t="s">
        <v>152</v>
      </c>
      <c r="AG60" s="130"/>
      <c r="AH60" s="147">
        <v>4.28</v>
      </c>
      <c r="AI60" s="143">
        <v>0.86</v>
      </c>
      <c r="AJ60" s="130"/>
      <c r="AK60" s="147">
        <v>3.84</v>
      </c>
      <c r="AL60" s="143">
        <v>0.85</v>
      </c>
      <c r="AM60" s="123" t="s">
        <v>151</v>
      </c>
      <c r="AN60" s="123" t="s">
        <v>152</v>
      </c>
      <c r="AO60" s="130"/>
      <c r="AP60" s="147">
        <v>5.81</v>
      </c>
      <c r="AQ60" s="143">
        <v>0.26</v>
      </c>
    </row>
    <row r="61" spans="1:43">
      <c r="A61" s="146">
        <v>5.66</v>
      </c>
      <c r="B61" s="15">
        <v>0.59</v>
      </c>
      <c r="C61" s="123" t="s">
        <v>151</v>
      </c>
      <c r="D61" s="123" t="s">
        <v>152</v>
      </c>
      <c r="E61" s="130"/>
      <c r="F61" s="147">
        <v>4.46</v>
      </c>
      <c r="G61" s="143">
        <v>1.23</v>
      </c>
      <c r="H61" s="123" t="s">
        <v>151</v>
      </c>
      <c r="I61" s="123" t="s">
        <v>152</v>
      </c>
      <c r="J61" s="130"/>
      <c r="K61" s="147">
        <v>6.24</v>
      </c>
      <c r="L61" s="143">
        <v>0.36</v>
      </c>
      <c r="M61" s="130"/>
      <c r="N61" s="147">
        <v>4.68</v>
      </c>
      <c r="O61" s="143">
        <v>1.1100000000000001</v>
      </c>
      <c r="P61" s="130"/>
      <c r="Q61" s="147">
        <v>4.4400000000000004</v>
      </c>
      <c r="R61" s="143">
        <v>5.19</v>
      </c>
      <c r="S61" s="130"/>
      <c r="T61" s="147">
        <v>5.63</v>
      </c>
      <c r="U61" s="143">
        <v>0.28999999999999998</v>
      </c>
      <c r="V61" s="130"/>
      <c r="W61" s="148">
        <v>5.66</v>
      </c>
      <c r="X61" s="145">
        <v>0.28999999999999998</v>
      </c>
      <c r="Y61" s="130"/>
      <c r="Z61" s="147">
        <v>4.08</v>
      </c>
      <c r="AA61" s="143">
        <v>1.48</v>
      </c>
      <c r="AB61" s="130"/>
      <c r="AC61" s="147">
        <v>5.96</v>
      </c>
      <c r="AD61" s="143">
        <v>0.35</v>
      </c>
      <c r="AE61" s="123" t="s">
        <v>151</v>
      </c>
      <c r="AF61" s="123" t="s">
        <v>152</v>
      </c>
      <c r="AG61" s="130"/>
      <c r="AH61" s="147">
        <v>4.3600000000000003</v>
      </c>
      <c r="AI61" s="143">
        <v>0.84</v>
      </c>
      <c r="AJ61" s="130"/>
      <c r="AK61" s="147">
        <v>3.92</v>
      </c>
      <c r="AL61" s="143">
        <v>1.34</v>
      </c>
      <c r="AM61" s="123" t="s">
        <v>151</v>
      </c>
      <c r="AN61" s="123" t="s">
        <v>152</v>
      </c>
      <c r="AO61" s="130"/>
      <c r="AP61" s="147">
        <v>5.75</v>
      </c>
      <c r="AQ61" s="143">
        <v>0.27</v>
      </c>
    </row>
    <row r="62" spans="1:43">
      <c r="A62" s="146">
        <v>5.59</v>
      </c>
      <c r="B62" s="15">
        <v>0.77</v>
      </c>
      <c r="C62" s="123" t="s">
        <v>151</v>
      </c>
      <c r="D62" s="123" t="s">
        <v>152</v>
      </c>
      <c r="E62" s="130"/>
      <c r="F62" s="147">
        <v>4.54</v>
      </c>
      <c r="G62" s="143">
        <v>1.62</v>
      </c>
      <c r="H62" s="123" t="s">
        <v>151</v>
      </c>
      <c r="I62" s="123" t="s">
        <v>152</v>
      </c>
      <c r="J62" s="130"/>
      <c r="K62" s="147">
        <v>6.17</v>
      </c>
      <c r="L62" s="143">
        <v>0.42</v>
      </c>
      <c r="M62" s="130"/>
      <c r="N62" s="147">
        <v>4.68</v>
      </c>
      <c r="O62" s="143">
        <v>1.41</v>
      </c>
      <c r="P62" s="130"/>
      <c r="Q62" s="147">
        <v>4.5199999999999996</v>
      </c>
      <c r="R62" s="143">
        <v>5.52</v>
      </c>
      <c r="S62" s="130"/>
      <c r="T62" s="147">
        <v>5.58</v>
      </c>
      <c r="U62" s="143">
        <v>0.32</v>
      </c>
      <c r="V62" s="130"/>
      <c r="W62" s="148">
        <v>5.6</v>
      </c>
      <c r="X62" s="145">
        <v>0.31</v>
      </c>
      <c r="Y62" s="130"/>
      <c r="Z62" s="147">
        <v>4.16</v>
      </c>
      <c r="AA62" s="143">
        <v>2</v>
      </c>
      <c r="AB62" s="130"/>
      <c r="AC62" s="147">
        <v>5.96</v>
      </c>
      <c r="AD62" s="143">
        <v>0.4</v>
      </c>
      <c r="AE62" s="123" t="s">
        <v>151</v>
      </c>
      <c r="AF62" s="123" t="s">
        <v>152</v>
      </c>
      <c r="AG62" s="130"/>
      <c r="AH62" s="147">
        <v>4.4400000000000004</v>
      </c>
      <c r="AI62" s="143">
        <v>0.9</v>
      </c>
      <c r="AJ62" s="130"/>
      <c r="AK62" s="147">
        <v>4</v>
      </c>
      <c r="AL62" s="143">
        <v>2.04</v>
      </c>
      <c r="AM62" s="123" t="s">
        <v>151</v>
      </c>
      <c r="AN62" s="123" t="s">
        <v>152</v>
      </c>
      <c r="AO62" s="130"/>
      <c r="AP62" s="147">
        <v>5.75</v>
      </c>
      <c r="AQ62" s="143">
        <v>0.27</v>
      </c>
    </row>
    <row r="63" spans="1:43">
      <c r="A63" s="146">
        <v>5.53</v>
      </c>
      <c r="B63" s="15">
        <v>0.98</v>
      </c>
      <c r="C63" s="123" t="s">
        <v>151</v>
      </c>
      <c r="D63" s="123" t="s">
        <v>152</v>
      </c>
      <c r="E63" s="130"/>
      <c r="F63" s="147">
        <v>4.62</v>
      </c>
      <c r="G63" s="143">
        <v>2.21</v>
      </c>
      <c r="H63" s="123" t="s">
        <v>151</v>
      </c>
      <c r="I63" s="123" t="s">
        <v>152</v>
      </c>
      <c r="J63" s="130"/>
      <c r="K63" s="147">
        <v>6.1</v>
      </c>
      <c r="L63" s="143">
        <v>0.51</v>
      </c>
      <c r="M63" s="130"/>
      <c r="N63" s="147">
        <v>4.76</v>
      </c>
      <c r="O63" s="143">
        <v>1.84</v>
      </c>
      <c r="P63" s="130"/>
      <c r="Q63" s="147">
        <v>4.5199999999999996</v>
      </c>
      <c r="R63" s="143">
        <v>4.38</v>
      </c>
      <c r="S63" s="130"/>
      <c r="T63" s="147">
        <v>5.51</v>
      </c>
      <c r="U63" s="143">
        <v>0.34</v>
      </c>
      <c r="V63" s="130"/>
      <c r="W63" s="148">
        <v>5.54</v>
      </c>
      <c r="X63" s="145">
        <v>0.33</v>
      </c>
      <c r="Y63" s="130"/>
      <c r="Z63" s="147">
        <v>4.2300000000000004</v>
      </c>
      <c r="AA63" s="143">
        <v>2.81</v>
      </c>
      <c r="AB63" s="130"/>
      <c r="AC63" s="147">
        <v>5.89</v>
      </c>
      <c r="AD63" s="143">
        <v>0.48</v>
      </c>
      <c r="AE63" s="123" t="s">
        <v>151</v>
      </c>
      <c r="AF63" s="123" t="s">
        <v>152</v>
      </c>
      <c r="AG63" s="130"/>
      <c r="AH63" s="147">
        <v>4.5199999999999996</v>
      </c>
      <c r="AI63" s="143">
        <v>1.04</v>
      </c>
      <c r="AJ63" s="130"/>
      <c r="AK63" s="147">
        <v>4.08</v>
      </c>
      <c r="AL63" s="143">
        <v>2.39</v>
      </c>
      <c r="AM63" s="123" t="s">
        <v>151</v>
      </c>
      <c r="AN63" s="123" t="s">
        <v>152</v>
      </c>
      <c r="AO63" s="130"/>
      <c r="AP63" s="147">
        <v>5.69</v>
      </c>
      <c r="AQ63" s="143">
        <v>0.28000000000000003</v>
      </c>
    </row>
    <row r="64" spans="1:43">
      <c r="A64" s="146">
        <v>5.46</v>
      </c>
      <c r="B64" s="15">
        <v>1.25</v>
      </c>
      <c r="C64" s="123" t="s">
        <v>151</v>
      </c>
      <c r="D64" s="123" t="s">
        <v>152</v>
      </c>
      <c r="E64" s="130"/>
      <c r="F64" s="147">
        <v>4.7</v>
      </c>
      <c r="G64" s="143">
        <v>3.16</v>
      </c>
      <c r="H64" s="123" t="s">
        <v>151</v>
      </c>
      <c r="I64" s="123" t="s">
        <v>152</v>
      </c>
      <c r="J64" s="130"/>
      <c r="K64" s="147">
        <v>6.1</v>
      </c>
      <c r="L64" s="143">
        <v>0.64</v>
      </c>
      <c r="M64" s="130"/>
      <c r="N64" s="147">
        <v>4.84</v>
      </c>
      <c r="O64" s="143">
        <v>2.54</v>
      </c>
      <c r="P64" s="130"/>
      <c r="Q64" s="147">
        <v>4.6100000000000003</v>
      </c>
      <c r="R64" s="143">
        <v>3.08</v>
      </c>
      <c r="S64" s="130"/>
      <c r="T64" s="147">
        <v>5.45</v>
      </c>
      <c r="U64" s="143">
        <v>0.37</v>
      </c>
      <c r="V64" s="130"/>
      <c r="W64" s="148">
        <v>5.48</v>
      </c>
      <c r="X64" s="145">
        <v>0.34</v>
      </c>
      <c r="Y64" s="130"/>
      <c r="Z64" s="147">
        <v>4.3099999999999996</v>
      </c>
      <c r="AA64" s="143">
        <v>3.98</v>
      </c>
      <c r="AB64" s="130"/>
      <c r="AC64" s="147">
        <v>5.83</v>
      </c>
      <c r="AD64" s="143">
        <v>0.63</v>
      </c>
      <c r="AE64" s="123" t="s">
        <v>151</v>
      </c>
      <c r="AF64" s="123" t="s">
        <v>152</v>
      </c>
      <c r="AG64" s="130"/>
      <c r="AH64" s="147">
        <v>4.59</v>
      </c>
      <c r="AI64" s="143">
        <v>1.28</v>
      </c>
      <c r="AJ64" s="130"/>
      <c r="AK64" s="147">
        <v>4.16</v>
      </c>
      <c r="AL64" s="143">
        <v>2.04</v>
      </c>
      <c r="AM64" s="123" t="s">
        <v>151</v>
      </c>
      <c r="AN64" s="123" t="s">
        <v>152</v>
      </c>
      <c r="AO64" s="130"/>
      <c r="AP64" s="147">
        <v>5.63</v>
      </c>
      <c r="AQ64" s="143">
        <v>0.28999999999999998</v>
      </c>
    </row>
    <row r="65" spans="1:43">
      <c r="A65" s="146">
        <v>5.46</v>
      </c>
      <c r="B65" s="15">
        <v>1.44</v>
      </c>
      <c r="C65" s="123" t="s">
        <v>151</v>
      </c>
      <c r="D65" s="123" t="s">
        <v>152</v>
      </c>
      <c r="E65" s="130"/>
      <c r="F65" s="147">
        <v>4.7699999999999996</v>
      </c>
      <c r="G65" s="143">
        <v>4.7300000000000004</v>
      </c>
      <c r="H65" s="123" t="s">
        <v>151</v>
      </c>
      <c r="I65" s="123" t="s">
        <v>152</v>
      </c>
      <c r="J65" s="130"/>
      <c r="K65" s="147">
        <v>6.03</v>
      </c>
      <c r="L65" s="143">
        <v>0.84</v>
      </c>
      <c r="M65" s="130"/>
      <c r="N65" s="147">
        <v>4.92</v>
      </c>
      <c r="O65" s="143">
        <v>3.68</v>
      </c>
      <c r="P65" s="130"/>
      <c r="Q65" s="147">
        <v>4.6900000000000004</v>
      </c>
      <c r="R65" s="143">
        <v>2.19</v>
      </c>
      <c r="S65" s="130"/>
      <c r="T65" s="147">
        <v>5.39</v>
      </c>
      <c r="U65" s="143">
        <v>0.41</v>
      </c>
      <c r="V65" s="130"/>
      <c r="W65" s="148">
        <v>5.42</v>
      </c>
      <c r="X65" s="145">
        <v>0.36</v>
      </c>
      <c r="Y65" s="130"/>
      <c r="Z65" s="147">
        <v>4.3899999999999997</v>
      </c>
      <c r="AA65" s="143">
        <v>5.13</v>
      </c>
      <c r="AB65" s="130"/>
      <c r="AC65" s="147">
        <v>5.76</v>
      </c>
      <c r="AD65" s="143">
        <v>0.82</v>
      </c>
      <c r="AE65" s="123" t="s">
        <v>151</v>
      </c>
      <c r="AF65" s="123" t="s">
        <v>152</v>
      </c>
      <c r="AG65" s="130"/>
      <c r="AH65" s="147">
        <v>4.67</v>
      </c>
      <c r="AI65" s="143">
        <v>1.68</v>
      </c>
      <c r="AJ65" s="130"/>
      <c r="AK65" s="147">
        <v>4.24</v>
      </c>
      <c r="AL65" s="143">
        <v>1.73</v>
      </c>
      <c r="AM65" s="123" t="s">
        <v>151</v>
      </c>
      <c r="AN65" s="123" t="s">
        <v>152</v>
      </c>
      <c r="AO65" s="130"/>
      <c r="AP65" s="147">
        <v>5.57</v>
      </c>
      <c r="AQ65" s="143">
        <v>0.31</v>
      </c>
    </row>
    <row r="66" spans="1:43">
      <c r="A66" s="146">
        <v>5.39</v>
      </c>
      <c r="B66" s="15">
        <v>1.46</v>
      </c>
      <c r="C66" s="123" t="s">
        <v>151</v>
      </c>
      <c r="D66" s="123" t="s">
        <v>152</v>
      </c>
      <c r="E66" s="130"/>
      <c r="F66" s="147">
        <v>4.8499999999999996</v>
      </c>
      <c r="G66" s="143">
        <v>6.93</v>
      </c>
      <c r="H66" s="123" t="s">
        <v>151</v>
      </c>
      <c r="I66" s="123" t="s">
        <v>152</v>
      </c>
      <c r="J66" s="130"/>
      <c r="K66" s="147">
        <v>5.96</v>
      </c>
      <c r="L66" s="143">
        <v>1.1499999999999999</v>
      </c>
      <c r="M66" s="130"/>
      <c r="N66" s="147">
        <v>5</v>
      </c>
      <c r="O66" s="143">
        <v>5.29</v>
      </c>
      <c r="P66" s="130"/>
      <c r="Q66" s="147">
        <v>4.78</v>
      </c>
      <c r="R66" s="143">
        <v>1.7</v>
      </c>
      <c r="S66" s="130"/>
      <c r="T66" s="147">
        <v>5.33</v>
      </c>
      <c r="U66" s="143">
        <v>0.41</v>
      </c>
      <c r="V66" s="130"/>
      <c r="W66" s="148">
        <v>5.36</v>
      </c>
      <c r="X66" s="145">
        <v>0.39</v>
      </c>
      <c r="Y66" s="130"/>
      <c r="Z66" s="147">
        <v>4.47</v>
      </c>
      <c r="AA66" s="143">
        <v>5.46</v>
      </c>
      <c r="AB66" s="130"/>
      <c r="AC66" s="147">
        <v>5.7</v>
      </c>
      <c r="AD66" s="143">
        <v>1.0900000000000001</v>
      </c>
      <c r="AE66" s="123" t="s">
        <v>151</v>
      </c>
      <c r="AF66" s="123" t="s">
        <v>152</v>
      </c>
      <c r="AG66" s="130"/>
      <c r="AH66" s="147">
        <v>4.75</v>
      </c>
      <c r="AI66" s="143">
        <v>2.3199999999999998</v>
      </c>
      <c r="AJ66" s="130"/>
      <c r="AK66" s="147">
        <v>4.32</v>
      </c>
      <c r="AL66" s="143">
        <v>1.54</v>
      </c>
      <c r="AM66" s="123" t="s">
        <v>151</v>
      </c>
      <c r="AN66" s="123" t="s">
        <v>152</v>
      </c>
      <c r="AO66" s="130"/>
      <c r="AP66" s="147">
        <v>5.51</v>
      </c>
      <c r="AQ66" s="143">
        <v>0.34</v>
      </c>
    </row>
    <row r="67" spans="1:43">
      <c r="A67" s="146">
        <v>5.32</v>
      </c>
      <c r="B67" s="15">
        <v>1.33</v>
      </c>
      <c r="C67" s="123" t="s">
        <v>151</v>
      </c>
      <c r="D67" s="123" t="s">
        <v>152</v>
      </c>
      <c r="E67" s="130"/>
      <c r="F67" s="147">
        <v>4.93</v>
      </c>
      <c r="G67" s="143">
        <v>8.85</v>
      </c>
      <c r="H67" s="123" t="s">
        <v>151</v>
      </c>
      <c r="I67" s="123" t="s">
        <v>152</v>
      </c>
      <c r="J67" s="130"/>
      <c r="K67" s="147">
        <v>5.89</v>
      </c>
      <c r="L67" s="143">
        <v>1.64</v>
      </c>
      <c r="M67" s="130"/>
      <c r="N67" s="147">
        <v>5.08</v>
      </c>
      <c r="O67" s="143">
        <v>5.29</v>
      </c>
      <c r="P67" s="130"/>
      <c r="Q67" s="147">
        <v>4.8600000000000003</v>
      </c>
      <c r="R67" s="143">
        <v>1.53</v>
      </c>
      <c r="S67" s="130"/>
      <c r="T67" s="147">
        <v>5.26</v>
      </c>
      <c r="U67" s="143">
        <v>0.47</v>
      </c>
      <c r="V67" s="130"/>
      <c r="W67" s="148">
        <v>5.36</v>
      </c>
      <c r="X67" s="145">
        <v>0.42</v>
      </c>
      <c r="Y67" s="130"/>
      <c r="Z67" s="147">
        <v>4.54</v>
      </c>
      <c r="AA67" s="143">
        <v>4.75</v>
      </c>
      <c r="AB67" s="130"/>
      <c r="AC67" s="147">
        <v>5.63</v>
      </c>
      <c r="AD67" s="143">
        <v>1.0900000000000001</v>
      </c>
      <c r="AE67" s="123" t="s">
        <v>151</v>
      </c>
      <c r="AF67" s="123" t="s">
        <v>152</v>
      </c>
      <c r="AG67" s="130"/>
      <c r="AH67" s="147">
        <v>4.83</v>
      </c>
      <c r="AI67" s="143">
        <v>3.29</v>
      </c>
      <c r="AJ67" s="130"/>
      <c r="AK67" s="147">
        <v>4.3899999999999997</v>
      </c>
      <c r="AL67" s="143">
        <v>1.36</v>
      </c>
      <c r="AM67" s="123" t="s">
        <v>151</v>
      </c>
      <c r="AN67" s="123" t="s">
        <v>152</v>
      </c>
      <c r="AO67" s="130"/>
      <c r="AP67" s="147">
        <v>5.45</v>
      </c>
      <c r="AQ67" s="143">
        <v>0.34</v>
      </c>
    </row>
    <row r="68" spans="1:43">
      <c r="A68" s="146">
        <v>5.25</v>
      </c>
      <c r="B68" s="15">
        <v>1.1499999999999999</v>
      </c>
      <c r="C68" s="123" t="s">
        <v>151</v>
      </c>
      <c r="D68" s="123" t="s">
        <v>152</v>
      </c>
      <c r="E68" s="130"/>
      <c r="F68" s="147">
        <v>5.01</v>
      </c>
      <c r="G68" s="143">
        <v>8.9700000000000006</v>
      </c>
      <c r="H68" s="123" t="s">
        <v>151</v>
      </c>
      <c r="I68" s="123" t="s">
        <v>152</v>
      </c>
      <c r="J68" s="130"/>
      <c r="K68" s="147">
        <v>5.82</v>
      </c>
      <c r="L68" s="143">
        <v>2.27</v>
      </c>
      <c r="M68" s="130"/>
      <c r="N68" s="147">
        <v>5.17</v>
      </c>
      <c r="O68" s="143">
        <v>6.68</v>
      </c>
      <c r="P68" s="130"/>
      <c r="Q68" s="147">
        <v>4.95</v>
      </c>
      <c r="R68" s="143">
        <v>1.53</v>
      </c>
      <c r="S68" s="130"/>
      <c r="T68" s="147">
        <v>5.21</v>
      </c>
      <c r="U68" s="143">
        <v>0.53</v>
      </c>
      <c r="V68" s="130"/>
      <c r="W68" s="148">
        <v>5.3</v>
      </c>
      <c r="X68" s="145">
        <v>0.47</v>
      </c>
      <c r="Y68" s="130"/>
      <c r="Z68" s="147">
        <v>4.63</v>
      </c>
      <c r="AA68" s="143">
        <v>3.55</v>
      </c>
      <c r="AB68" s="130"/>
      <c r="AC68" s="147">
        <v>5.56</v>
      </c>
      <c r="AD68" s="143">
        <v>1.53</v>
      </c>
      <c r="AE68" s="123" t="s">
        <v>151</v>
      </c>
      <c r="AF68" s="123" t="s">
        <v>152</v>
      </c>
      <c r="AG68" s="130"/>
      <c r="AH68" s="147">
        <v>4.91</v>
      </c>
      <c r="AI68" s="143">
        <v>4.54</v>
      </c>
      <c r="AJ68" s="130"/>
      <c r="AK68" s="147">
        <v>4.47</v>
      </c>
      <c r="AL68" s="143">
        <v>1.35</v>
      </c>
      <c r="AM68" s="123" t="s">
        <v>151</v>
      </c>
      <c r="AN68" s="123" t="s">
        <v>152</v>
      </c>
      <c r="AO68" s="130"/>
      <c r="AP68" s="147">
        <v>5.39</v>
      </c>
      <c r="AQ68" s="143">
        <v>0.36</v>
      </c>
    </row>
    <row r="69" spans="1:43">
      <c r="A69" s="146">
        <v>5.18</v>
      </c>
      <c r="B69" s="15">
        <v>1.04</v>
      </c>
      <c r="C69" s="123" t="s">
        <v>151</v>
      </c>
      <c r="D69" s="123" t="s">
        <v>152</v>
      </c>
      <c r="E69" s="130"/>
      <c r="F69" s="147">
        <v>5.09</v>
      </c>
      <c r="G69" s="143">
        <v>7.24</v>
      </c>
      <c r="H69" s="123" t="s">
        <v>151</v>
      </c>
      <c r="I69" s="123" t="s">
        <v>152</v>
      </c>
      <c r="J69" s="130"/>
      <c r="K69" s="147">
        <v>5.75</v>
      </c>
      <c r="L69" s="143">
        <v>2.27</v>
      </c>
      <c r="M69" s="130"/>
      <c r="N69" s="147">
        <v>5.24</v>
      </c>
      <c r="O69" s="143">
        <v>6.75</v>
      </c>
      <c r="P69" s="130"/>
      <c r="Q69" s="147">
        <v>5.03</v>
      </c>
      <c r="R69" s="143">
        <v>1.63</v>
      </c>
      <c r="S69" s="130"/>
      <c r="T69" s="147">
        <v>5.14</v>
      </c>
      <c r="U69" s="143">
        <v>0.61</v>
      </c>
      <c r="V69" s="130"/>
      <c r="W69" s="148">
        <v>5.24</v>
      </c>
      <c r="X69" s="145">
        <v>0.55000000000000004</v>
      </c>
      <c r="Y69" s="130"/>
      <c r="Z69" s="147">
        <v>4.71</v>
      </c>
      <c r="AA69" s="143">
        <v>2.54</v>
      </c>
      <c r="AB69" s="130"/>
      <c r="AC69" s="147">
        <v>5.49</v>
      </c>
      <c r="AD69" s="143">
        <v>1.81</v>
      </c>
      <c r="AE69" s="123" t="s">
        <v>151</v>
      </c>
      <c r="AF69" s="123" t="s">
        <v>152</v>
      </c>
      <c r="AG69" s="130"/>
      <c r="AH69" s="147">
        <v>4.91</v>
      </c>
      <c r="AI69" s="143">
        <v>6.13</v>
      </c>
      <c r="AJ69" s="130"/>
      <c r="AK69" s="147">
        <v>4.55</v>
      </c>
      <c r="AL69" s="143">
        <v>1.46</v>
      </c>
      <c r="AM69" s="123" t="s">
        <v>151</v>
      </c>
      <c r="AN69" s="123" t="s">
        <v>152</v>
      </c>
      <c r="AO69" s="130"/>
      <c r="AP69" s="147">
        <v>5.33</v>
      </c>
      <c r="AQ69" s="143">
        <v>0.39</v>
      </c>
    </row>
    <row r="70" spans="1:43">
      <c r="A70" s="146">
        <v>5.12</v>
      </c>
      <c r="B70" s="15">
        <v>1.04</v>
      </c>
      <c r="C70" s="123" t="s">
        <v>151</v>
      </c>
      <c r="D70" s="123" t="s">
        <v>152</v>
      </c>
      <c r="E70" s="130"/>
      <c r="F70" s="147">
        <v>5.17</v>
      </c>
      <c r="G70" s="143">
        <v>5.0199999999999996</v>
      </c>
      <c r="H70" s="123" t="s">
        <v>151</v>
      </c>
      <c r="I70" s="123" t="s">
        <v>152</v>
      </c>
      <c r="J70" s="130"/>
      <c r="K70" s="147">
        <v>5.68</v>
      </c>
      <c r="L70" s="143">
        <v>2.88</v>
      </c>
      <c r="M70" s="130"/>
      <c r="N70" s="147">
        <v>5.32</v>
      </c>
      <c r="O70" s="143">
        <v>5.39</v>
      </c>
      <c r="P70" s="130"/>
      <c r="Q70" s="147">
        <v>5.12</v>
      </c>
      <c r="R70" s="143">
        <v>1.99</v>
      </c>
      <c r="S70" s="130"/>
      <c r="T70" s="147">
        <v>5.08</v>
      </c>
      <c r="U70" s="143">
        <v>0.71</v>
      </c>
      <c r="V70" s="130"/>
      <c r="W70" s="148">
        <v>5.18</v>
      </c>
      <c r="X70" s="145">
        <v>0.65</v>
      </c>
      <c r="Y70" s="130"/>
      <c r="Z70" s="147">
        <v>4.79</v>
      </c>
      <c r="AA70" s="143">
        <v>1.94</v>
      </c>
      <c r="AB70" s="130"/>
      <c r="AC70" s="147">
        <v>5.42</v>
      </c>
      <c r="AD70" s="143">
        <v>1.85</v>
      </c>
      <c r="AE70" s="123" t="s">
        <v>151</v>
      </c>
      <c r="AF70" s="123" t="s">
        <v>152</v>
      </c>
      <c r="AG70" s="130"/>
      <c r="AH70" s="147">
        <v>4.99</v>
      </c>
      <c r="AI70" s="143">
        <v>7.49</v>
      </c>
      <c r="AJ70" s="130"/>
      <c r="AK70" s="147">
        <v>4.63</v>
      </c>
      <c r="AL70" s="143">
        <v>1.68</v>
      </c>
      <c r="AM70" s="123" t="s">
        <v>151</v>
      </c>
      <c r="AN70" s="123" t="s">
        <v>152</v>
      </c>
      <c r="AO70" s="130"/>
      <c r="AP70" s="147">
        <v>5.27</v>
      </c>
      <c r="AQ70" s="143">
        <v>0.41</v>
      </c>
    </row>
    <row r="71" spans="1:43">
      <c r="A71" s="146">
        <v>5.04</v>
      </c>
      <c r="B71" s="15">
        <v>1.03</v>
      </c>
      <c r="C71" s="123" t="s">
        <v>151</v>
      </c>
      <c r="D71" s="123" t="s">
        <v>152</v>
      </c>
      <c r="E71" s="130"/>
      <c r="F71" s="147">
        <v>5.25</v>
      </c>
      <c r="G71" s="143">
        <v>3.31</v>
      </c>
      <c r="H71" s="123" t="s">
        <v>151</v>
      </c>
      <c r="I71" s="123" t="s">
        <v>152</v>
      </c>
      <c r="J71" s="130"/>
      <c r="K71" s="147">
        <v>5.62</v>
      </c>
      <c r="L71" s="143">
        <v>3.15</v>
      </c>
      <c r="M71" s="130"/>
      <c r="N71" s="147">
        <v>5.4</v>
      </c>
      <c r="O71" s="143">
        <v>3.72</v>
      </c>
      <c r="P71" s="130"/>
      <c r="Q71" s="147">
        <v>5.21</v>
      </c>
      <c r="R71" s="143">
        <v>2.68</v>
      </c>
      <c r="S71" s="130"/>
      <c r="T71" s="147">
        <v>5.01</v>
      </c>
      <c r="U71" s="143">
        <v>0.84</v>
      </c>
      <c r="V71" s="130"/>
      <c r="W71" s="148">
        <v>5.12</v>
      </c>
      <c r="X71" s="145">
        <v>0.79</v>
      </c>
      <c r="Y71" s="130"/>
      <c r="Z71" s="147">
        <v>4.8600000000000003</v>
      </c>
      <c r="AA71" s="143">
        <v>1.66</v>
      </c>
      <c r="AB71" s="130"/>
      <c r="AC71" s="147">
        <v>5.36</v>
      </c>
      <c r="AD71" s="143">
        <v>1.67</v>
      </c>
      <c r="AE71" s="123" t="s">
        <v>151</v>
      </c>
      <c r="AF71" s="123" t="s">
        <v>152</v>
      </c>
      <c r="AG71" s="130"/>
      <c r="AH71" s="147">
        <v>5.07</v>
      </c>
      <c r="AI71" s="143">
        <v>7.5</v>
      </c>
      <c r="AJ71" s="130"/>
      <c r="AK71" s="147">
        <v>4.71</v>
      </c>
      <c r="AL71" s="143">
        <v>2.06</v>
      </c>
      <c r="AM71" s="123" t="s">
        <v>151</v>
      </c>
      <c r="AN71" s="123" t="s">
        <v>152</v>
      </c>
      <c r="AO71" s="130"/>
      <c r="AP71" s="147">
        <v>5.21</v>
      </c>
      <c r="AQ71" s="143">
        <v>0.45</v>
      </c>
    </row>
    <row r="72" spans="1:43">
      <c r="A72" s="146">
        <v>4.97</v>
      </c>
      <c r="B72" s="15">
        <v>1.1000000000000001</v>
      </c>
      <c r="C72" s="123" t="s">
        <v>151</v>
      </c>
      <c r="D72" s="123" t="s">
        <v>152</v>
      </c>
      <c r="E72" s="130"/>
      <c r="F72" s="147">
        <v>5.33</v>
      </c>
      <c r="G72" s="143">
        <v>2.25</v>
      </c>
      <c r="H72" s="123" t="s">
        <v>151</v>
      </c>
      <c r="I72" s="123" t="s">
        <v>152</v>
      </c>
      <c r="J72" s="130"/>
      <c r="K72" s="147">
        <v>5.54</v>
      </c>
      <c r="L72" s="143">
        <v>2.89</v>
      </c>
      <c r="M72" s="130"/>
      <c r="N72" s="147">
        <v>5.47</v>
      </c>
      <c r="O72" s="143">
        <v>2.4900000000000002</v>
      </c>
      <c r="P72" s="130"/>
      <c r="Q72" s="147">
        <v>5.29</v>
      </c>
      <c r="R72" s="143">
        <v>3.67</v>
      </c>
      <c r="S72" s="130"/>
      <c r="T72" s="147">
        <v>4.95</v>
      </c>
      <c r="U72" s="143">
        <v>1.03</v>
      </c>
      <c r="V72" s="130"/>
      <c r="W72" s="148">
        <v>5.05</v>
      </c>
      <c r="X72" s="145">
        <v>0.98</v>
      </c>
      <c r="Y72" s="130"/>
      <c r="Z72" s="147">
        <v>4.9400000000000004</v>
      </c>
      <c r="AA72" s="143">
        <v>1.58</v>
      </c>
      <c r="AB72" s="130"/>
      <c r="AC72" s="147">
        <v>5.29</v>
      </c>
      <c r="AD72" s="143">
        <v>1.38</v>
      </c>
      <c r="AE72" s="123" t="s">
        <v>151</v>
      </c>
      <c r="AF72" s="123" t="s">
        <v>152</v>
      </c>
      <c r="AG72" s="130"/>
      <c r="AH72" s="147">
        <v>5.16</v>
      </c>
      <c r="AI72" s="143">
        <v>5.89</v>
      </c>
      <c r="AJ72" s="130"/>
      <c r="AK72" s="147">
        <v>4.79</v>
      </c>
      <c r="AL72" s="143">
        <v>2.7</v>
      </c>
      <c r="AM72" s="123" t="s">
        <v>151</v>
      </c>
      <c r="AN72" s="123" t="s">
        <v>152</v>
      </c>
      <c r="AO72" s="130"/>
      <c r="AP72" s="147">
        <v>5.15</v>
      </c>
      <c r="AQ72" s="143">
        <v>0.49</v>
      </c>
    </row>
    <row r="73" spans="1:43">
      <c r="A73" s="146">
        <v>4.91</v>
      </c>
      <c r="B73" s="15">
        <v>1.29</v>
      </c>
      <c r="C73" s="123" t="s">
        <v>151</v>
      </c>
      <c r="D73" s="123" t="s">
        <v>152</v>
      </c>
      <c r="E73" s="130"/>
      <c r="F73" s="147">
        <v>5.41</v>
      </c>
      <c r="G73" s="143">
        <v>1.64</v>
      </c>
      <c r="H73" s="123" t="s">
        <v>151</v>
      </c>
      <c r="I73" s="123" t="s">
        <v>152</v>
      </c>
      <c r="J73" s="130"/>
      <c r="K73" s="147">
        <v>5.47</v>
      </c>
      <c r="L73" s="143">
        <v>2.35</v>
      </c>
      <c r="M73" s="130"/>
      <c r="N73" s="147">
        <v>5.55</v>
      </c>
      <c r="O73" s="143">
        <v>1.79</v>
      </c>
      <c r="P73" s="130"/>
      <c r="Q73" s="147">
        <v>5.37</v>
      </c>
      <c r="R73" s="143">
        <v>4.5999999999999996</v>
      </c>
      <c r="S73" s="130"/>
      <c r="T73" s="147">
        <v>4.8899999999999997</v>
      </c>
      <c r="U73" s="143">
        <v>1.36</v>
      </c>
      <c r="V73" s="130"/>
      <c r="W73" s="148">
        <v>5</v>
      </c>
      <c r="X73" s="145">
        <v>0.98</v>
      </c>
      <c r="Y73" s="130"/>
      <c r="Z73" s="147">
        <v>5.0199999999999996</v>
      </c>
      <c r="AA73" s="143">
        <v>1.66</v>
      </c>
      <c r="AB73" s="130"/>
      <c r="AC73" s="147">
        <v>5.22</v>
      </c>
      <c r="AD73" s="143">
        <v>1.19</v>
      </c>
      <c r="AE73" s="123" t="s">
        <v>151</v>
      </c>
      <c r="AF73" s="123" t="s">
        <v>152</v>
      </c>
      <c r="AG73" s="130"/>
      <c r="AH73" s="147">
        <v>5.24</v>
      </c>
      <c r="AI73" s="143">
        <v>4</v>
      </c>
      <c r="AJ73" s="130"/>
      <c r="AK73" s="147">
        <v>4.87</v>
      </c>
      <c r="AL73" s="143">
        <v>3.94</v>
      </c>
      <c r="AM73" s="123" t="s">
        <v>151</v>
      </c>
      <c r="AN73" s="123" t="s">
        <v>152</v>
      </c>
      <c r="AO73" s="130"/>
      <c r="AP73" s="147">
        <v>5.08</v>
      </c>
      <c r="AQ73" s="143">
        <v>0.56000000000000005</v>
      </c>
    </row>
    <row r="74" spans="1:43">
      <c r="A74" s="146">
        <v>4.84</v>
      </c>
      <c r="B74" s="15">
        <v>1.63</v>
      </c>
      <c r="C74" s="123" t="s">
        <v>151</v>
      </c>
      <c r="D74" s="123" t="s">
        <v>152</v>
      </c>
      <c r="E74" s="130"/>
      <c r="F74" s="147">
        <v>5.49</v>
      </c>
      <c r="G74" s="143">
        <v>1.27</v>
      </c>
      <c r="H74" s="123" t="s">
        <v>151</v>
      </c>
      <c r="I74" s="123" t="s">
        <v>152</v>
      </c>
      <c r="J74" s="130"/>
      <c r="K74" s="147">
        <v>5.41</v>
      </c>
      <c r="L74" s="143">
        <v>1.84</v>
      </c>
      <c r="M74" s="130"/>
      <c r="N74" s="147">
        <v>5.63</v>
      </c>
      <c r="O74" s="143">
        <v>1.47</v>
      </c>
      <c r="P74" s="130"/>
      <c r="Q74" s="147">
        <v>5.46</v>
      </c>
      <c r="R74" s="143">
        <v>4.51</v>
      </c>
      <c r="S74" s="130"/>
      <c r="T74" s="147">
        <v>4.83</v>
      </c>
      <c r="U74" s="143">
        <v>1.91</v>
      </c>
      <c r="V74" s="130"/>
      <c r="W74" s="148">
        <v>4.93</v>
      </c>
      <c r="X74" s="145">
        <v>1.29</v>
      </c>
      <c r="Y74" s="130"/>
      <c r="Z74" s="147">
        <v>5.1100000000000003</v>
      </c>
      <c r="AA74" s="143">
        <v>1.87</v>
      </c>
      <c r="AB74" s="130"/>
      <c r="AC74" s="147">
        <v>5.16</v>
      </c>
      <c r="AD74" s="143">
        <v>1.1200000000000001</v>
      </c>
      <c r="AE74" s="123" t="s">
        <v>151</v>
      </c>
      <c r="AF74" s="123" t="s">
        <v>152</v>
      </c>
      <c r="AG74" s="130"/>
      <c r="AH74" s="147">
        <v>5.31</v>
      </c>
      <c r="AI74" s="143">
        <v>4</v>
      </c>
      <c r="AJ74" s="130"/>
      <c r="AK74" s="147">
        <v>4.95</v>
      </c>
      <c r="AL74" s="143">
        <v>5.83</v>
      </c>
      <c r="AM74" s="123" t="s">
        <v>151</v>
      </c>
      <c r="AN74" s="123" t="s">
        <v>152</v>
      </c>
      <c r="AO74" s="130"/>
      <c r="AP74" s="147">
        <v>5.0199999999999996</v>
      </c>
      <c r="AQ74" s="143">
        <v>0.65</v>
      </c>
    </row>
    <row r="75" spans="1:43">
      <c r="A75" s="146">
        <v>4.7699999999999996</v>
      </c>
      <c r="B75" s="15">
        <v>2.23</v>
      </c>
      <c r="C75" s="123" t="s">
        <v>151</v>
      </c>
      <c r="D75" s="123" t="s">
        <v>152</v>
      </c>
      <c r="E75" s="130"/>
      <c r="F75" s="147">
        <v>5.49</v>
      </c>
      <c r="G75" s="143">
        <v>1.06</v>
      </c>
      <c r="H75" s="123" t="s">
        <v>151</v>
      </c>
      <c r="I75" s="123" t="s">
        <v>152</v>
      </c>
      <c r="J75" s="130"/>
      <c r="K75" s="147">
        <v>5.33</v>
      </c>
      <c r="L75" s="143">
        <v>1.52</v>
      </c>
      <c r="M75" s="130"/>
      <c r="N75" s="147">
        <v>5.71</v>
      </c>
      <c r="O75" s="143">
        <v>1.38</v>
      </c>
      <c r="P75" s="130"/>
      <c r="Q75" s="147">
        <v>5.54</v>
      </c>
      <c r="R75" s="143">
        <v>3.4</v>
      </c>
      <c r="S75" s="130"/>
      <c r="T75" s="147">
        <v>4.76</v>
      </c>
      <c r="U75" s="143">
        <v>2.63</v>
      </c>
      <c r="V75" s="130"/>
      <c r="W75" s="148">
        <v>4.88</v>
      </c>
      <c r="X75" s="145">
        <v>1.81</v>
      </c>
      <c r="Y75" s="130"/>
      <c r="Z75" s="147">
        <v>5.18</v>
      </c>
      <c r="AA75" s="143">
        <v>2.29</v>
      </c>
      <c r="AB75" s="130"/>
      <c r="AC75" s="147">
        <v>5.08</v>
      </c>
      <c r="AD75" s="143">
        <v>1.19</v>
      </c>
      <c r="AE75" s="123" t="s">
        <v>151</v>
      </c>
      <c r="AF75" s="123" t="s">
        <v>152</v>
      </c>
      <c r="AG75" s="130"/>
      <c r="AH75" s="147">
        <v>5.39</v>
      </c>
      <c r="AI75" s="143">
        <v>2.73</v>
      </c>
      <c r="AJ75" s="130"/>
      <c r="AK75" s="147">
        <v>5.0199999999999996</v>
      </c>
      <c r="AL75" s="143">
        <v>7.75</v>
      </c>
      <c r="AM75" s="123" t="s">
        <v>151</v>
      </c>
      <c r="AN75" s="123" t="s">
        <v>152</v>
      </c>
      <c r="AO75" s="130"/>
      <c r="AP75" s="147">
        <v>4.96</v>
      </c>
      <c r="AQ75" s="143">
        <v>0.76</v>
      </c>
    </row>
    <row r="76" spans="1:43">
      <c r="A76" s="146">
        <v>4.71</v>
      </c>
      <c r="B76" s="15">
        <v>3.24</v>
      </c>
      <c r="C76" s="123" t="s">
        <v>151</v>
      </c>
      <c r="D76" s="123" t="s">
        <v>152</v>
      </c>
      <c r="E76" s="130"/>
      <c r="F76" s="147">
        <v>5.57</v>
      </c>
      <c r="G76" s="143">
        <v>0.99</v>
      </c>
      <c r="H76" s="123" t="s">
        <v>151</v>
      </c>
      <c r="I76" s="123" t="s">
        <v>152</v>
      </c>
      <c r="J76" s="130"/>
      <c r="K76" s="147">
        <v>5.26</v>
      </c>
      <c r="L76" s="143">
        <v>1.39</v>
      </c>
      <c r="M76" s="130"/>
      <c r="N76" s="147">
        <v>5.79</v>
      </c>
      <c r="O76" s="143">
        <v>1.5</v>
      </c>
      <c r="P76" s="130"/>
      <c r="Q76" s="147">
        <v>5.63</v>
      </c>
      <c r="R76" s="143">
        <v>2.19</v>
      </c>
      <c r="S76" s="130"/>
      <c r="T76" s="147">
        <v>4.71</v>
      </c>
      <c r="U76" s="143">
        <v>3.93</v>
      </c>
      <c r="V76" s="130"/>
      <c r="W76" s="148">
        <v>4.82</v>
      </c>
      <c r="X76" s="145">
        <v>2.5499999999999998</v>
      </c>
      <c r="Y76" s="130"/>
      <c r="Z76" s="147">
        <v>5.26</v>
      </c>
      <c r="AA76" s="143">
        <v>3.04</v>
      </c>
      <c r="AB76" s="130"/>
      <c r="AC76" s="147">
        <v>5.01</v>
      </c>
      <c r="AD76" s="143">
        <v>1.36</v>
      </c>
      <c r="AE76" s="123" t="s">
        <v>151</v>
      </c>
      <c r="AF76" s="123" t="s">
        <v>152</v>
      </c>
      <c r="AG76" s="130"/>
      <c r="AH76" s="147">
        <v>5.47</v>
      </c>
      <c r="AI76" s="143">
        <v>2.02</v>
      </c>
      <c r="AJ76" s="130"/>
      <c r="AK76" s="147">
        <v>5.0199999999999996</v>
      </c>
      <c r="AL76" s="143">
        <v>8.2200000000000006</v>
      </c>
      <c r="AM76" s="123" t="s">
        <v>151</v>
      </c>
      <c r="AN76" s="123" t="s">
        <v>152</v>
      </c>
      <c r="AO76" s="130"/>
      <c r="AP76" s="147">
        <v>4.91</v>
      </c>
      <c r="AQ76" s="143">
        <v>0.91</v>
      </c>
    </row>
    <row r="77" spans="1:43">
      <c r="A77" s="146">
        <v>4.63</v>
      </c>
      <c r="B77" s="15">
        <v>4.76</v>
      </c>
      <c r="C77" s="123" t="s">
        <v>151</v>
      </c>
      <c r="D77" s="123" t="s">
        <v>152</v>
      </c>
      <c r="E77" s="130"/>
      <c r="F77" s="147">
        <v>5.64</v>
      </c>
      <c r="G77" s="143">
        <v>1.03</v>
      </c>
      <c r="H77" s="123" t="s">
        <v>151</v>
      </c>
      <c r="I77" s="123" t="s">
        <v>152</v>
      </c>
      <c r="J77" s="130"/>
      <c r="K77" s="147">
        <v>5.2</v>
      </c>
      <c r="L77" s="143">
        <v>1.4</v>
      </c>
      <c r="M77" s="130"/>
      <c r="N77" s="147">
        <v>5.87</v>
      </c>
      <c r="O77" s="143">
        <v>1.91</v>
      </c>
      <c r="P77" s="130"/>
      <c r="Q77" s="147">
        <v>5.71</v>
      </c>
      <c r="R77" s="143">
        <v>1.39</v>
      </c>
      <c r="S77" s="130"/>
      <c r="T77" s="147">
        <v>4.6399999999999997</v>
      </c>
      <c r="U77" s="143">
        <v>4.7699999999999996</v>
      </c>
      <c r="V77" s="130"/>
      <c r="W77" s="148">
        <v>4.75</v>
      </c>
      <c r="X77" s="145">
        <v>3.39</v>
      </c>
      <c r="Y77" s="130"/>
      <c r="Z77" s="147">
        <v>5.34</v>
      </c>
      <c r="AA77" s="143">
        <v>4.07</v>
      </c>
      <c r="AB77" s="130"/>
      <c r="AC77" s="147">
        <v>4.95</v>
      </c>
      <c r="AD77" s="143">
        <v>1.64</v>
      </c>
      <c r="AE77" s="123" t="s">
        <v>151</v>
      </c>
      <c r="AF77" s="123" t="s">
        <v>152</v>
      </c>
      <c r="AG77" s="130"/>
      <c r="AH77" s="147">
        <v>5.54</v>
      </c>
      <c r="AI77" s="143">
        <v>1.54</v>
      </c>
      <c r="AJ77" s="130"/>
      <c r="AK77" s="147">
        <v>5.1100000000000003</v>
      </c>
      <c r="AL77" s="143">
        <v>6.95</v>
      </c>
      <c r="AM77" s="123" t="s">
        <v>151</v>
      </c>
      <c r="AN77" s="123" t="s">
        <v>152</v>
      </c>
      <c r="AO77" s="130"/>
      <c r="AP77" s="147">
        <v>4.84</v>
      </c>
      <c r="AQ77" s="143">
        <v>1.1499999999999999</v>
      </c>
    </row>
    <row r="78" spans="1:43">
      <c r="A78" s="146">
        <v>4.57</v>
      </c>
      <c r="B78" s="15">
        <v>6.66</v>
      </c>
      <c r="C78" s="123" t="s">
        <v>151</v>
      </c>
      <c r="D78" s="123" t="s">
        <v>152</v>
      </c>
      <c r="E78" s="130"/>
      <c r="F78" s="147">
        <v>5.72</v>
      </c>
      <c r="G78" s="143">
        <v>1.18</v>
      </c>
      <c r="H78" s="123" t="s">
        <v>151</v>
      </c>
      <c r="I78" s="123" t="s">
        <v>152</v>
      </c>
      <c r="J78" s="130"/>
      <c r="K78" s="147">
        <v>5.13</v>
      </c>
      <c r="L78" s="143">
        <v>1.54</v>
      </c>
      <c r="M78" s="130"/>
      <c r="N78" s="147">
        <v>5.95</v>
      </c>
      <c r="O78" s="143">
        <v>2.6</v>
      </c>
      <c r="P78" s="130"/>
      <c r="Q78" s="147">
        <v>5.79</v>
      </c>
      <c r="R78" s="143">
        <v>0.94</v>
      </c>
      <c r="S78" s="130"/>
      <c r="T78" s="147">
        <v>4.58</v>
      </c>
      <c r="U78" s="143">
        <v>4.58</v>
      </c>
      <c r="V78" s="130"/>
      <c r="W78" s="148">
        <v>4.7</v>
      </c>
      <c r="X78" s="145">
        <v>4.24</v>
      </c>
      <c r="Y78" s="130"/>
      <c r="Z78" s="147">
        <v>5.34</v>
      </c>
      <c r="AA78" s="143">
        <v>4.68</v>
      </c>
      <c r="AB78" s="130"/>
      <c r="AC78" s="147">
        <v>4.88</v>
      </c>
      <c r="AD78" s="143">
        <v>2</v>
      </c>
      <c r="AE78" s="123" t="s">
        <v>151</v>
      </c>
      <c r="AF78" s="123" t="s">
        <v>152</v>
      </c>
      <c r="AG78" s="130"/>
      <c r="AH78" s="147">
        <v>5.63</v>
      </c>
      <c r="AI78" s="143">
        <v>1.25</v>
      </c>
      <c r="AJ78" s="130"/>
      <c r="AK78" s="147">
        <v>5.18</v>
      </c>
      <c r="AL78" s="143">
        <v>4.96</v>
      </c>
      <c r="AM78" s="123" t="s">
        <v>151</v>
      </c>
      <c r="AN78" s="123" t="s">
        <v>152</v>
      </c>
      <c r="AO78" s="130"/>
      <c r="AP78" s="147">
        <v>4.78</v>
      </c>
      <c r="AQ78" s="143">
        <v>1.49</v>
      </c>
    </row>
    <row r="79" spans="1:43">
      <c r="A79" s="146">
        <v>4.5</v>
      </c>
      <c r="B79" s="15">
        <v>8.1199999999999992</v>
      </c>
      <c r="C79" s="123" t="s">
        <v>151</v>
      </c>
      <c r="D79" s="123" t="s">
        <v>152</v>
      </c>
      <c r="E79" s="130"/>
      <c r="F79" s="147">
        <v>5.8</v>
      </c>
      <c r="G79" s="143">
        <v>1.26</v>
      </c>
      <c r="H79" s="123" t="s">
        <v>151</v>
      </c>
      <c r="I79" s="123" t="s">
        <v>152</v>
      </c>
      <c r="J79" s="130"/>
      <c r="K79" s="147">
        <v>5.05</v>
      </c>
      <c r="L79" s="143">
        <v>1.9</v>
      </c>
      <c r="M79" s="130"/>
      <c r="N79" s="147">
        <v>6.03</v>
      </c>
      <c r="O79" s="143">
        <v>3.17</v>
      </c>
      <c r="P79" s="130"/>
      <c r="Q79" s="147">
        <v>5.88</v>
      </c>
      <c r="R79" s="143">
        <v>0.69</v>
      </c>
      <c r="S79" s="130"/>
      <c r="T79" s="147">
        <v>4.5199999999999996</v>
      </c>
      <c r="U79" s="143">
        <v>3.87</v>
      </c>
      <c r="V79" s="130"/>
      <c r="W79" s="148">
        <v>4.63</v>
      </c>
      <c r="X79" s="145">
        <v>4.83</v>
      </c>
      <c r="Y79" s="130"/>
      <c r="Z79" s="147">
        <v>5.42</v>
      </c>
      <c r="AA79" s="143">
        <v>4.04</v>
      </c>
      <c r="AB79" s="130"/>
      <c r="AC79" s="147">
        <v>4.8099999999999996</v>
      </c>
      <c r="AD79" s="143">
        <v>2.62</v>
      </c>
      <c r="AE79" s="123" t="s">
        <v>151</v>
      </c>
      <c r="AF79" s="123" t="s">
        <v>152</v>
      </c>
      <c r="AG79" s="130"/>
      <c r="AH79" s="147">
        <v>5.71</v>
      </c>
      <c r="AI79" s="143">
        <v>1.1299999999999999</v>
      </c>
      <c r="AJ79" s="130"/>
      <c r="AK79" s="147">
        <v>5.26</v>
      </c>
      <c r="AL79" s="143">
        <v>3.21</v>
      </c>
      <c r="AM79" s="123" t="s">
        <v>151</v>
      </c>
      <c r="AN79" s="123" t="s">
        <v>152</v>
      </c>
      <c r="AO79" s="130"/>
      <c r="AP79" s="147">
        <v>4.72</v>
      </c>
      <c r="AQ79" s="143">
        <v>2.0099999999999998</v>
      </c>
    </row>
    <row r="80" spans="1:43">
      <c r="A80" s="146">
        <v>4.43</v>
      </c>
      <c r="B80" s="15">
        <v>8.41</v>
      </c>
      <c r="C80" s="123" t="s">
        <v>151</v>
      </c>
      <c r="D80" s="123" t="s">
        <v>152</v>
      </c>
      <c r="E80" s="130"/>
      <c r="F80" s="147">
        <v>5.88</v>
      </c>
      <c r="G80" s="143">
        <v>1.26</v>
      </c>
      <c r="H80" s="123" t="s">
        <v>151</v>
      </c>
      <c r="I80" s="123" t="s">
        <v>152</v>
      </c>
      <c r="J80" s="130"/>
      <c r="K80" s="147">
        <v>4.99</v>
      </c>
      <c r="L80" s="143">
        <v>2.56</v>
      </c>
      <c r="M80" s="130"/>
      <c r="N80" s="147">
        <v>6.11</v>
      </c>
      <c r="O80" s="143">
        <v>3.15</v>
      </c>
      <c r="P80" s="130"/>
      <c r="Q80" s="147">
        <v>5.96</v>
      </c>
      <c r="R80" s="143">
        <v>0.54</v>
      </c>
      <c r="S80" s="130"/>
      <c r="T80" s="147">
        <v>4.46</v>
      </c>
      <c r="U80" s="143">
        <v>2.92</v>
      </c>
      <c r="V80" s="130"/>
      <c r="W80" s="148">
        <v>4.58</v>
      </c>
      <c r="X80" s="145">
        <v>4.8600000000000003</v>
      </c>
      <c r="Y80" s="130"/>
      <c r="Z80" s="147">
        <v>5.5</v>
      </c>
      <c r="AA80" s="143">
        <v>2.7</v>
      </c>
      <c r="AB80" s="130"/>
      <c r="AC80" s="147">
        <v>4.74</v>
      </c>
      <c r="AD80" s="143">
        <v>3.58</v>
      </c>
      <c r="AE80" s="123" t="s">
        <v>151</v>
      </c>
      <c r="AF80" s="123" t="s">
        <v>152</v>
      </c>
      <c r="AG80" s="130"/>
      <c r="AH80" s="147">
        <v>5.78</v>
      </c>
      <c r="AI80" s="143">
        <v>1.1399999999999999</v>
      </c>
      <c r="AJ80" s="130"/>
      <c r="AK80" s="147">
        <v>5.34</v>
      </c>
      <c r="AL80" s="143">
        <v>2.14</v>
      </c>
      <c r="AM80" s="123" t="s">
        <v>151</v>
      </c>
      <c r="AN80" s="123" t="s">
        <v>152</v>
      </c>
      <c r="AO80" s="130"/>
      <c r="AP80" s="147">
        <v>4.67</v>
      </c>
      <c r="AQ80" s="143">
        <v>2.81</v>
      </c>
    </row>
    <row r="81" spans="1:43">
      <c r="A81" s="146">
        <v>4.37</v>
      </c>
      <c r="B81" s="15">
        <v>7.3</v>
      </c>
      <c r="C81" s="123" t="s">
        <v>151</v>
      </c>
      <c r="D81" s="123" t="s">
        <v>152</v>
      </c>
      <c r="E81" s="130"/>
      <c r="F81" s="147">
        <v>5.96</v>
      </c>
      <c r="G81" s="143">
        <v>1.1599999999999999</v>
      </c>
      <c r="H81" s="123" t="s">
        <v>151</v>
      </c>
      <c r="I81" s="123" t="s">
        <v>152</v>
      </c>
      <c r="J81" s="130"/>
      <c r="K81" s="147">
        <v>4.92</v>
      </c>
      <c r="L81" s="143">
        <v>3.62</v>
      </c>
      <c r="M81" s="130"/>
      <c r="N81" s="147">
        <v>6.18</v>
      </c>
      <c r="O81" s="143">
        <v>2.54</v>
      </c>
      <c r="P81" s="130"/>
      <c r="Q81" s="147">
        <v>6.04</v>
      </c>
      <c r="R81" s="143">
        <v>0.44</v>
      </c>
      <c r="S81" s="130"/>
      <c r="T81" s="147">
        <v>4.3899999999999997</v>
      </c>
      <c r="U81" s="143">
        <v>2.23</v>
      </c>
      <c r="V81" s="130"/>
      <c r="W81" s="148">
        <v>4.51</v>
      </c>
      <c r="X81" s="145">
        <v>4.08</v>
      </c>
      <c r="Y81" s="130"/>
      <c r="Z81" s="147">
        <v>5.58</v>
      </c>
      <c r="AA81" s="143">
        <v>1.64</v>
      </c>
      <c r="AB81" s="130"/>
      <c r="AC81" s="147">
        <v>4.67</v>
      </c>
      <c r="AD81" s="143">
        <v>4.88</v>
      </c>
      <c r="AE81" s="123" t="s">
        <v>151</v>
      </c>
      <c r="AF81" s="123" t="s">
        <v>152</v>
      </c>
      <c r="AG81" s="130"/>
      <c r="AH81" s="147">
        <v>5.86</v>
      </c>
      <c r="AI81" s="143">
        <v>1.33</v>
      </c>
      <c r="AJ81" s="130"/>
      <c r="AK81" s="147">
        <v>5.42</v>
      </c>
      <c r="AL81" s="143">
        <v>2.14</v>
      </c>
      <c r="AM81" s="123" t="s">
        <v>151</v>
      </c>
      <c r="AN81" s="123" t="s">
        <v>152</v>
      </c>
      <c r="AO81" s="130"/>
      <c r="AP81" s="147">
        <v>4.6100000000000003</v>
      </c>
      <c r="AQ81" s="143">
        <v>3.95</v>
      </c>
    </row>
    <row r="82" spans="1:43">
      <c r="A82" s="146">
        <v>4.29</v>
      </c>
      <c r="B82" s="15">
        <v>5.57</v>
      </c>
      <c r="C82" s="123" t="s">
        <v>151</v>
      </c>
      <c r="D82" s="123" t="s">
        <v>152</v>
      </c>
      <c r="E82" s="130"/>
      <c r="F82" s="147">
        <v>6.04</v>
      </c>
      <c r="G82" s="143">
        <v>0.9</v>
      </c>
      <c r="H82" s="123" t="s">
        <v>151</v>
      </c>
      <c r="I82" s="123" t="s">
        <v>152</v>
      </c>
      <c r="J82" s="130"/>
      <c r="K82" s="147">
        <v>4.84</v>
      </c>
      <c r="L82" s="143">
        <v>5.1100000000000003</v>
      </c>
      <c r="M82" s="130"/>
      <c r="N82" s="147">
        <v>6.26</v>
      </c>
      <c r="O82" s="143">
        <v>1.78</v>
      </c>
      <c r="P82" s="130"/>
      <c r="Q82" s="147">
        <v>6.13</v>
      </c>
      <c r="R82" s="143">
        <v>0.37</v>
      </c>
      <c r="S82" s="130"/>
      <c r="T82" s="147">
        <v>4.33</v>
      </c>
      <c r="U82" s="143">
        <v>1.84</v>
      </c>
      <c r="V82" s="130"/>
      <c r="W82" s="148">
        <v>4.46</v>
      </c>
      <c r="X82" s="145">
        <v>3.08</v>
      </c>
      <c r="Y82" s="130"/>
      <c r="Z82" s="147">
        <v>5.66</v>
      </c>
      <c r="AA82" s="143">
        <v>1.05</v>
      </c>
      <c r="AB82" s="130"/>
      <c r="AC82" s="147">
        <v>4.6100000000000003</v>
      </c>
      <c r="AD82" s="143">
        <v>6.31</v>
      </c>
      <c r="AE82" s="123" t="s">
        <v>151</v>
      </c>
      <c r="AF82" s="123" t="s">
        <v>152</v>
      </c>
      <c r="AG82" s="130"/>
      <c r="AH82" s="147">
        <v>5.94</v>
      </c>
      <c r="AI82" s="143">
        <v>1.65</v>
      </c>
      <c r="AJ82" s="130"/>
      <c r="AK82" s="147">
        <v>5.5</v>
      </c>
      <c r="AL82" s="143">
        <v>1.46</v>
      </c>
      <c r="AM82" s="123" t="s">
        <v>151</v>
      </c>
      <c r="AN82" s="123" t="s">
        <v>152</v>
      </c>
      <c r="AO82" s="130"/>
      <c r="AP82" s="147">
        <v>4.54</v>
      </c>
      <c r="AQ82" s="143">
        <v>5.37</v>
      </c>
    </row>
    <row r="83" spans="1:43">
      <c r="A83" s="146">
        <v>4.2300000000000004</v>
      </c>
      <c r="B83" s="15">
        <v>4.07</v>
      </c>
      <c r="C83" s="123" t="s">
        <v>151</v>
      </c>
      <c r="D83" s="123" t="s">
        <v>152</v>
      </c>
      <c r="E83" s="130"/>
      <c r="F83" s="147">
        <v>6.12</v>
      </c>
      <c r="G83" s="143">
        <v>0.65</v>
      </c>
      <c r="H83" s="123" t="s">
        <v>151</v>
      </c>
      <c r="I83" s="123" t="s">
        <v>152</v>
      </c>
      <c r="J83" s="130"/>
      <c r="K83" s="147">
        <v>4.78</v>
      </c>
      <c r="L83" s="143">
        <v>6.46</v>
      </c>
      <c r="M83" s="130"/>
      <c r="N83" s="147">
        <v>6.34</v>
      </c>
      <c r="O83" s="143">
        <v>1.19</v>
      </c>
      <c r="P83" s="130"/>
      <c r="Q83" s="147">
        <v>6.21</v>
      </c>
      <c r="R83" s="143">
        <v>0.33</v>
      </c>
      <c r="S83" s="130"/>
      <c r="T83" s="147">
        <v>4.2699999999999996</v>
      </c>
      <c r="U83" s="143">
        <v>1.64</v>
      </c>
      <c r="V83" s="130"/>
      <c r="W83" s="148">
        <v>4.3899999999999997</v>
      </c>
      <c r="X83" s="145">
        <v>2.29</v>
      </c>
      <c r="Y83" s="130"/>
      <c r="Z83" s="147">
        <v>5.74</v>
      </c>
      <c r="AA83" s="143">
        <v>0.75</v>
      </c>
      <c r="AB83" s="130"/>
      <c r="AC83" s="147">
        <v>4.54</v>
      </c>
      <c r="AD83" s="143">
        <v>7.24</v>
      </c>
      <c r="AE83" s="123" t="s">
        <v>151</v>
      </c>
      <c r="AF83" s="123" t="s">
        <v>152</v>
      </c>
      <c r="AG83" s="130"/>
      <c r="AH83" s="147">
        <v>6.02</v>
      </c>
      <c r="AI83" s="143">
        <v>1.87</v>
      </c>
      <c r="AJ83" s="130"/>
      <c r="AK83" s="147">
        <v>5.58</v>
      </c>
      <c r="AL83" s="143">
        <v>1.04</v>
      </c>
      <c r="AM83" s="123" t="s">
        <v>151</v>
      </c>
      <c r="AN83" s="123" t="s">
        <v>152</v>
      </c>
      <c r="AO83" s="130"/>
      <c r="AP83" s="147">
        <v>4.4800000000000004</v>
      </c>
      <c r="AQ83" s="143">
        <v>6.46</v>
      </c>
    </row>
    <row r="84" spans="1:43">
      <c r="A84" s="146">
        <v>4.16</v>
      </c>
      <c r="B84" s="15">
        <v>3.09</v>
      </c>
      <c r="C84" s="123" t="s">
        <v>151</v>
      </c>
      <c r="D84" s="123" t="s">
        <v>152</v>
      </c>
      <c r="E84" s="130"/>
      <c r="F84" s="147">
        <v>6.2</v>
      </c>
      <c r="G84" s="143">
        <v>0.48</v>
      </c>
      <c r="H84" s="123" t="s">
        <v>151</v>
      </c>
      <c r="I84" s="123" t="s">
        <v>152</v>
      </c>
      <c r="J84" s="130"/>
      <c r="K84" s="147">
        <v>4.71</v>
      </c>
      <c r="L84" s="143">
        <v>6.71</v>
      </c>
      <c r="M84" s="130"/>
      <c r="N84" s="147">
        <v>6.42</v>
      </c>
      <c r="O84" s="143">
        <v>0.83</v>
      </c>
      <c r="P84" s="130"/>
      <c r="Q84" s="147">
        <v>6.3</v>
      </c>
      <c r="R84" s="143">
        <v>0.3</v>
      </c>
      <c r="S84" s="130"/>
      <c r="T84" s="147">
        <v>4.21</v>
      </c>
      <c r="U84" s="143">
        <v>1.55</v>
      </c>
      <c r="V84" s="130"/>
      <c r="W84" s="148">
        <v>4.33</v>
      </c>
      <c r="X84" s="145">
        <v>1.81</v>
      </c>
      <c r="Y84" s="130"/>
      <c r="Z84" s="147">
        <v>5.82</v>
      </c>
      <c r="AA84" s="143">
        <v>0.75</v>
      </c>
      <c r="AB84" s="130"/>
      <c r="AC84" s="147">
        <v>4.47</v>
      </c>
      <c r="AD84" s="143">
        <v>7.04</v>
      </c>
      <c r="AE84" s="123" t="s">
        <v>151</v>
      </c>
      <c r="AF84" s="123" t="s">
        <v>152</v>
      </c>
      <c r="AG84" s="130"/>
      <c r="AH84" s="147">
        <v>6.09</v>
      </c>
      <c r="AI84" s="143">
        <v>1.7</v>
      </c>
      <c r="AJ84" s="130"/>
      <c r="AK84" s="147">
        <v>5.66</v>
      </c>
      <c r="AL84" s="143">
        <v>0.81</v>
      </c>
      <c r="AM84" s="123" t="s">
        <v>151</v>
      </c>
      <c r="AN84" s="123" t="s">
        <v>152</v>
      </c>
      <c r="AO84" s="130"/>
      <c r="AP84" s="147">
        <v>4.42</v>
      </c>
      <c r="AQ84" s="143">
        <v>6.66</v>
      </c>
    </row>
    <row r="85" spans="1:43">
      <c r="A85" s="146">
        <v>4.09</v>
      </c>
      <c r="B85" s="15">
        <v>2.42</v>
      </c>
      <c r="C85" s="123" t="s">
        <v>151</v>
      </c>
      <c r="D85" s="123" t="s">
        <v>152</v>
      </c>
      <c r="E85" s="130"/>
      <c r="F85" s="147">
        <v>6.28</v>
      </c>
      <c r="G85" s="143">
        <v>0.39</v>
      </c>
      <c r="H85" s="123" t="s">
        <v>151</v>
      </c>
      <c r="I85" s="123" t="s">
        <v>152</v>
      </c>
      <c r="J85" s="130"/>
      <c r="K85" s="147">
        <v>4.63</v>
      </c>
      <c r="L85" s="143">
        <v>5.66</v>
      </c>
      <c r="M85" s="130"/>
      <c r="N85" s="147">
        <v>6.5</v>
      </c>
      <c r="O85" s="143">
        <v>0.61</v>
      </c>
      <c r="P85" s="130"/>
      <c r="Q85" s="147">
        <v>6.38</v>
      </c>
      <c r="R85" s="143">
        <v>0.28000000000000003</v>
      </c>
      <c r="S85" s="130"/>
      <c r="T85" s="147">
        <v>4.1500000000000004</v>
      </c>
      <c r="U85" s="143">
        <v>1.63</v>
      </c>
      <c r="V85" s="130"/>
      <c r="W85" s="148">
        <v>4.28</v>
      </c>
      <c r="X85" s="145">
        <v>1.57</v>
      </c>
      <c r="Y85" s="130"/>
      <c r="Z85" s="147">
        <v>5.89</v>
      </c>
      <c r="AA85" s="143">
        <v>0.56999999999999995</v>
      </c>
      <c r="AB85" s="130"/>
      <c r="AC85" s="147">
        <v>4.41</v>
      </c>
      <c r="AD85" s="143">
        <v>5.83</v>
      </c>
      <c r="AE85" s="123" t="s">
        <v>151</v>
      </c>
      <c r="AF85" s="123" t="s">
        <v>152</v>
      </c>
      <c r="AG85" s="130"/>
      <c r="AH85" s="147">
        <v>6.17</v>
      </c>
      <c r="AI85" s="143">
        <v>1.23</v>
      </c>
      <c r="AJ85" s="130"/>
      <c r="AK85" s="147">
        <v>5.74</v>
      </c>
      <c r="AL85" s="143">
        <v>0.67</v>
      </c>
      <c r="AM85" s="123" t="s">
        <v>151</v>
      </c>
      <c r="AN85" s="123" t="s">
        <v>152</v>
      </c>
      <c r="AO85" s="130"/>
      <c r="AP85" s="147">
        <v>4.37</v>
      </c>
      <c r="AQ85" s="143">
        <v>6</v>
      </c>
    </row>
    <row r="86" spans="1:43">
      <c r="A86" s="146">
        <v>4.03</v>
      </c>
      <c r="B86" s="15">
        <v>1.92</v>
      </c>
      <c r="C86" s="123" t="s">
        <v>151</v>
      </c>
      <c r="D86" s="123" t="s">
        <v>152</v>
      </c>
      <c r="E86" s="130"/>
      <c r="F86" s="147">
        <v>6.36</v>
      </c>
      <c r="G86" s="143">
        <v>0.33</v>
      </c>
      <c r="H86" s="123" t="s">
        <v>151</v>
      </c>
      <c r="I86" s="123" t="s">
        <v>152</v>
      </c>
      <c r="J86" s="130"/>
      <c r="K86" s="147">
        <v>4.57</v>
      </c>
      <c r="L86" s="143">
        <v>4.1100000000000003</v>
      </c>
      <c r="M86" s="130"/>
      <c r="N86" s="147">
        <v>6.58</v>
      </c>
      <c r="O86" s="143">
        <v>0.48</v>
      </c>
      <c r="P86" s="130"/>
      <c r="Q86" s="147">
        <v>6.47</v>
      </c>
      <c r="R86" s="143">
        <v>0.28000000000000003</v>
      </c>
      <c r="S86" s="130"/>
      <c r="T86" s="147">
        <v>4.08</v>
      </c>
      <c r="U86" s="143">
        <v>1.88</v>
      </c>
      <c r="V86" s="130"/>
      <c r="W86" s="148">
        <v>4.21</v>
      </c>
      <c r="X86" s="145">
        <v>1.49</v>
      </c>
      <c r="Y86" s="130"/>
      <c r="Z86" s="147">
        <v>5.97</v>
      </c>
      <c r="AA86" s="143">
        <v>0.47</v>
      </c>
      <c r="AB86" s="130"/>
      <c r="AC86" s="147">
        <v>4.33</v>
      </c>
      <c r="AD86" s="143">
        <v>4.3899999999999997</v>
      </c>
      <c r="AE86" s="123" t="s">
        <v>151</v>
      </c>
      <c r="AF86" s="123" t="s">
        <v>152</v>
      </c>
      <c r="AG86" s="130"/>
      <c r="AH86" s="147">
        <v>6.25</v>
      </c>
      <c r="AI86" s="143">
        <v>0.82</v>
      </c>
      <c r="AJ86" s="130"/>
      <c r="AK86" s="147">
        <v>5.82</v>
      </c>
      <c r="AL86" s="143">
        <v>0.56000000000000005</v>
      </c>
      <c r="AM86" s="123" t="s">
        <v>151</v>
      </c>
      <c r="AN86" s="123" t="s">
        <v>152</v>
      </c>
      <c r="AO86" s="130"/>
      <c r="AP86" s="147">
        <v>4.3</v>
      </c>
      <c r="AQ86" s="143">
        <v>4.9000000000000004</v>
      </c>
    </row>
    <row r="87" spans="1:43">
      <c r="A87" s="146">
        <v>3.96</v>
      </c>
      <c r="B87" s="15">
        <v>1.51</v>
      </c>
      <c r="C87" s="123" t="s">
        <v>151</v>
      </c>
      <c r="D87" s="123" t="s">
        <v>152</v>
      </c>
      <c r="E87" s="130"/>
      <c r="F87" s="147">
        <v>6.43</v>
      </c>
      <c r="G87" s="143">
        <v>0.28999999999999998</v>
      </c>
      <c r="H87" s="123" t="s">
        <v>151</v>
      </c>
      <c r="I87" s="123" t="s">
        <v>152</v>
      </c>
      <c r="J87" s="130"/>
      <c r="K87" s="147">
        <v>4.5</v>
      </c>
      <c r="L87" s="143">
        <v>2.87</v>
      </c>
      <c r="M87" s="130"/>
      <c r="N87" s="147">
        <v>6.66</v>
      </c>
      <c r="O87" s="143">
        <v>0.41</v>
      </c>
      <c r="P87" s="130"/>
      <c r="Q87" s="147">
        <v>6.55</v>
      </c>
      <c r="R87" s="143">
        <v>0.27</v>
      </c>
      <c r="S87" s="130"/>
      <c r="T87" s="147">
        <v>4.03</v>
      </c>
      <c r="U87" s="143">
        <v>2.38</v>
      </c>
      <c r="V87" s="130"/>
      <c r="W87" s="148">
        <v>4.16</v>
      </c>
      <c r="X87" s="145">
        <v>1.53</v>
      </c>
      <c r="Y87" s="130"/>
      <c r="Z87" s="147">
        <v>6.05</v>
      </c>
      <c r="AA87" s="143">
        <v>0.4</v>
      </c>
      <c r="AB87" s="130"/>
      <c r="AC87" s="147">
        <v>4.2699999999999996</v>
      </c>
      <c r="AD87" s="143">
        <v>3.25</v>
      </c>
      <c r="AE87" s="123" t="s">
        <v>151</v>
      </c>
      <c r="AF87" s="123" t="s">
        <v>152</v>
      </c>
      <c r="AG87" s="130"/>
      <c r="AH87" s="147">
        <v>6.33</v>
      </c>
      <c r="AI87" s="143">
        <v>0.57999999999999996</v>
      </c>
      <c r="AJ87" s="130"/>
      <c r="AK87" s="147">
        <v>5.89</v>
      </c>
      <c r="AL87" s="143">
        <v>0.51</v>
      </c>
      <c r="AM87" s="123" t="s">
        <v>151</v>
      </c>
      <c r="AN87" s="123" t="s">
        <v>152</v>
      </c>
      <c r="AO87" s="130"/>
      <c r="AP87" s="147">
        <v>4.25</v>
      </c>
      <c r="AQ87" s="143">
        <v>3.7</v>
      </c>
    </row>
    <row r="88" spans="1:43">
      <c r="A88" s="146">
        <v>3.89</v>
      </c>
      <c r="B88" s="15">
        <v>1.23</v>
      </c>
      <c r="C88" s="123" t="s">
        <v>151</v>
      </c>
      <c r="D88" s="123" t="s">
        <v>152</v>
      </c>
      <c r="E88" s="130"/>
      <c r="F88" s="147">
        <v>6.51</v>
      </c>
      <c r="G88" s="143">
        <v>0.27</v>
      </c>
      <c r="H88" s="123" t="s">
        <v>151</v>
      </c>
      <c r="I88" s="123" t="s">
        <v>152</v>
      </c>
      <c r="J88" s="130"/>
      <c r="K88" s="147">
        <v>4.43</v>
      </c>
      <c r="L88" s="143">
        <v>2.08</v>
      </c>
      <c r="M88" s="130"/>
      <c r="N88" s="147">
        <v>6.74</v>
      </c>
      <c r="O88" s="143">
        <v>0.35</v>
      </c>
      <c r="P88" s="130"/>
      <c r="Q88" s="147">
        <v>6.64</v>
      </c>
      <c r="R88" s="143">
        <v>0.26</v>
      </c>
      <c r="S88" s="130"/>
      <c r="T88" s="147">
        <v>3.96</v>
      </c>
      <c r="U88" s="143">
        <v>3.26</v>
      </c>
      <c r="V88" s="130"/>
      <c r="W88" s="148">
        <v>4.09</v>
      </c>
      <c r="X88" s="145">
        <v>1.81</v>
      </c>
      <c r="Y88" s="130"/>
      <c r="Z88" s="147">
        <v>6.13</v>
      </c>
      <c r="AA88" s="143">
        <v>0.34</v>
      </c>
      <c r="AB88" s="130"/>
      <c r="AC88" s="147">
        <v>4.2</v>
      </c>
      <c r="AD88" s="143">
        <v>2.4300000000000002</v>
      </c>
      <c r="AE88" s="123" t="s">
        <v>151</v>
      </c>
      <c r="AF88" s="123" t="s">
        <v>152</v>
      </c>
      <c r="AG88" s="130"/>
      <c r="AH88" s="147">
        <v>6.42</v>
      </c>
      <c r="AI88" s="143">
        <v>0.45</v>
      </c>
      <c r="AJ88" s="130"/>
      <c r="AK88" s="147">
        <v>5.97</v>
      </c>
      <c r="AL88" s="143">
        <v>0.47</v>
      </c>
      <c r="AM88" s="123" t="s">
        <v>151</v>
      </c>
      <c r="AN88" s="123" t="s">
        <v>152</v>
      </c>
      <c r="AO88" s="130"/>
      <c r="AP88" s="147">
        <v>4.18</v>
      </c>
      <c r="AQ88" s="143">
        <v>2.67</v>
      </c>
    </row>
    <row r="89" spans="1:43">
      <c r="A89" s="146">
        <v>3.82</v>
      </c>
      <c r="B89" s="15">
        <v>1.01</v>
      </c>
      <c r="C89" s="123" t="s">
        <v>151</v>
      </c>
      <c r="D89" s="123" t="s">
        <v>152</v>
      </c>
      <c r="E89" s="130"/>
      <c r="F89" s="147">
        <v>6.59</v>
      </c>
      <c r="G89" s="143">
        <v>0.25</v>
      </c>
      <c r="H89" s="123" t="s">
        <v>151</v>
      </c>
      <c r="I89" s="123" t="s">
        <v>152</v>
      </c>
      <c r="J89" s="130"/>
      <c r="K89" s="147">
        <v>4.3600000000000003</v>
      </c>
      <c r="L89" s="143">
        <v>1.6</v>
      </c>
      <c r="M89" s="130"/>
      <c r="N89" s="147">
        <v>6.82</v>
      </c>
      <c r="O89" s="143">
        <v>0.31</v>
      </c>
      <c r="P89" s="130"/>
      <c r="Q89" s="147">
        <v>6.72</v>
      </c>
      <c r="R89" s="143">
        <v>0.26</v>
      </c>
      <c r="S89" s="130"/>
      <c r="T89" s="147">
        <v>3.9</v>
      </c>
      <c r="U89" s="143">
        <v>4.37</v>
      </c>
      <c r="V89" s="130"/>
      <c r="W89" s="148">
        <v>4.04</v>
      </c>
      <c r="X89" s="145">
        <v>2.63</v>
      </c>
      <c r="Y89" s="130"/>
      <c r="Z89" s="147">
        <v>6.21</v>
      </c>
      <c r="AA89" s="143">
        <v>0.32</v>
      </c>
      <c r="AB89" s="130"/>
      <c r="AC89" s="147">
        <v>4.13</v>
      </c>
      <c r="AD89" s="143">
        <v>1.9</v>
      </c>
      <c r="AE89" s="123" t="s">
        <v>151</v>
      </c>
      <c r="AF89" s="123" t="s">
        <v>152</v>
      </c>
      <c r="AG89" s="130"/>
      <c r="AH89" s="147">
        <v>6.5</v>
      </c>
      <c r="AI89" s="143">
        <v>0.39</v>
      </c>
      <c r="AJ89" s="130"/>
      <c r="AK89" s="147">
        <v>6.05</v>
      </c>
      <c r="AL89" s="143">
        <v>0.4</v>
      </c>
      <c r="AM89" s="123" t="s">
        <v>151</v>
      </c>
      <c r="AN89" s="123" t="s">
        <v>152</v>
      </c>
      <c r="AO89" s="130"/>
      <c r="AP89" s="147">
        <v>4.13</v>
      </c>
      <c r="AQ89" s="143">
        <v>2.02</v>
      </c>
    </row>
    <row r="90" spans="1:43">
      <c r="A90" s="146">
        <v>3.75</v>
      </c>
      <c r="B90" s="15">
        <v>0.8</v>
      </c>
      <c r="C90" s="123" t="s">
        <v>151</v>
      </c>
      <c r="D90" s="123" t="s">
        <v>152</v>
      </c>
      <c r="E90" s="130"/>
      <c r="F90" s="147">
        <v>6.67</v>
      </c>
      <c r="G90" s="143">
        <v>0.24</v>
      </c>
      <c r="H90" s="123" t="s">
        <v>151</v>
      </c>
      <c r="I90" s="123" t="s">
        <v>152</v>
      </c>
      <c r="J90" s="130"/>
      <c r="K90" s="147">
        <v>4.29</v>
      </c>
      <c r="L90" s="143">
        <v>1.28</v>
      </c>
      <c r="M90" s="130"/>
      <c r="N90" s="147">
        <v>6.89</v>
      </c>
      <c r="O90" s="143">
        <v>0.28000000000000003</v>
      </c>
      <c r="P90" s="130"/>
      <c r="Q90" s="147">
        <v>6.8</v>
      </c>
      <c r="R90" s="143">
        <v>0.27</v>
      </c>
      <c r="S90" s="130"/>
      <c r="T90" s="147">
        <v>3.84</v>
      </c>
      <c r="U90" s="143">
        <v>5.3</v>
      </c>
      <c r="V90" s="130"/>
      <c r="W90" s="148">
        <v>3.98</v>
      </c>
      <c r="X90" s="145">
        <v>3.73</v>
      </c>
      <c r="Y90" s="130"/>
      <c r="Z90" s="147">
        <v>6.29</v>
      </c>
      <c r="AA90" s="143">
        <v>0.28999999999999998</v>
      </c>
      <c r="AB90" s="130"/>
      <c r="AC90" s="147">
        <v>4.07</v>
      </c>
      <c r="AD90" s="143">
        <v>1.53</v>
      </c>
      <c r="AE90" s="123" t="s">
        <v>151</v>
      </c>
      <c r="AF90" s="123" t="s">
        <v>152</v>
      </c>
      <c r="AG90" s="130"/>
      <c r="AH90" s="147">
        <v>6.57</v>
      </c>
      <c r="AI90" s="143">
        <v>0.34</v>
      </c>
      <c r="AJ90" s="130"/>
      <c r="AK90" s="147">
        <v>6.13</v>
      </c>
      <c r="AL90" s="143">
        <v>0.36</v>
      </c>
      <c r="AM90" s="123" t="s">
        <v>151</v>
      </c>
      <c r="AN90" s="123" t="s">
        <v>152</v>
      </c>
      <c r="AO90" s="130"/>
      <c r="AP90" s="147">
        <v>4.07</v>
      </c>
      <c r="AQ90" s="143">
        <v>1.68</v>
      </c>
    </row>
    <row r="91" spans="1:43">
      <c r="A91" s="146">
        <v>3.69</v>
      </c>
      <c r="B91" s="15">
        <v>0.59</v>
      </c>
      <c r="C91" s="123" t="s">
        <v>151</v>
      </c>
      <c r="D91" s="123" t="s">
        <v>152</v>
      </c>
      <c r="E91" s="130"/>
      <c r="F91" s="147">
        <v>6.75</v>
      </c>
      <c r="G91" s="143">
        <v>0.23</v>
      </c>
      <c r="H91" s="123" t="s">
        <v>151</v>
      </c>
      <c r="I91" s="123" t="s">
        <v>152</v>
      </c>
      <c r="J91" s="130"/>
      <c r="K91" s="147">
        <v>4.22</v>
      </c>
      <c r="L91" s="143">
        <v>1.06</v>
      </c>
      <c r="M91" s="130"/>
      <c r="N91" s="147">
        <v>6.97</v>
      </c>
      <c r="O91" s="143">
        <v>0.27</v>
      </c>
      <c r="P91" s="130"/>
      <c r="Q91" s="147">
        <v>6.89</v>
      </c>
      <c r="R91" s="143">
        <v>0.28000000000000003</v>
      </c>
      <c r="S91" s="130"/>
      <c r="T91" s="147">
        <v>3.77</v>
      </c>
      <c r="U91" s="143">
        <v>5.67</v>
      </c>
      <c r="V91" s="130"/>
      <c r="W91" s="148">
        <v>3.92</v>
      </c>
      <c r="X91" s="145">
        <v>4.8</v>
      </c>
      <c r="Y91" s="130"/>
      <c r="Z91" s="147">
        <v>6.37</v>
      </c>
      <c r="AA91" s="143">
        <v>0.28000000000000003</v>
      </c>
      <c r="AB91" s="130"/>
      <c r="AC91" s="147">
        <v>4</v>
      </c>
      <c r="AD91" s="143">
        <v>1.27</v>
      </c>
      <c r="AE91" s="123" t="s">
        <v>151</v>
      </c>
      <c r="AF91" s="123" t="s">
        <v>152</v>
      </c>
      <c r="AG91" s="130"/>
      <c r="AH91" s="147">
        <v>6.65</v>
      </c>
      <c r="AI91" s="143">
        <v>0.3</v>
      </c>
      <c r="AJ91" s="130"/>
      <c r="AK91" s="147">
        <v>6.21</v>
      </c>
      <c r="AL91" s="143">
        <v>0.33</v>
      </c>
      <c r="AM91" s="123" t="s">
        <v>151</v>
      </c>
      <c r="AN91" s="123" t="s">
        <v>152</v>
      </c>
      <c r="AO91" s="130"/>
      <c r="AP91" s="147">
        <v>4</v>
      </c>
      <c r="AQ91" s="143">
        <v>1.53</v>
      </c>
    </row>
    <row r="92" spans="1:43">
      <c r="A92" s="146">
        <v>3.62</v>
      </c>
      <c r="B92" s="15">
        <v>0.52</v>
      </c>
      <c r="C92" s="123" t="s">
        <v>151</v>
      </c>
      <c r="D92" s="123" t="s">
        <v>152</v>
      </c>
      <c r="E92" s="130"/>
      <c r="F92" s="147">
        <v>6.83</v>
      </c>
      <c r="G92" s="143">
        <v>0.23</v>
      </c>
      <c r="H92" s="123" t="s">
        <v>151</v>
      </c>
      <c r="I92" s="123" t="s">
        <v>152</v>
      </c>
      <c r="J92" s="130"/>
      <c r="K92" s="147">
        <v>4.1500000000000004</v>
      </c>
      <c r="L92" s="143">
        <v>0.89</v>
      </c>
      <c r="M92" s="130"/>
      <c r="N92" s="147">
        <v>7.05</v>
      </c>
      <c r="O92" s="143">
        <v>0.26</v>
      </c>
      <c r="P92" s="130"/>
      <c r="Q92" s="147">
        <v>6.97</v>
      </c>
      <c r="R92" s="143">
        <v>0.3</v>
      </c>
      <c r="S92" s="130"/>
      <c r="T92" s="147">
        <v>3.71</v>
      </c>
      <c r="U92" s="143">
        <v>5.14</v>
      </c>
      <c r="V92" s="130"/>
      <c r="W92" s="148">
        <v>3.85</v>
      </c>
      <c r="X92" s="145">
        <v>5.47</v>
      </c>
      <c r="Y92" s="130"/>
      <c r="Z92" s="147">
        <v>6.45</v>
      </c>
      <c r="AA92" s="143">
        <v>0.27</v>
      </c>
      <c r="AB92" s="130"/>
      <c r="AC92" s="147">
        <v>3.93</v>
      </c>
      <c r="AD92" s="143">
        <v>1.1200000000000001</v>
      </c>
      <c r="AE92" s="123" t="s">
        <v>151</v>
      </c>
      <c r="AF92" s="123" t="s">
        <v>152</v>
      </c>
      <c r="AG92" s="130"/>
      <c r="AH92" s="147">
        <v>6.73</v>
      </c>
      <c r="AI92" s="143">
        <v>0.28000000000000003</v>
      </c>
      <c r="AJ92" s="130"/>
      <c r="AK92" s="147">
        <v>6.29</v>
      </c>
      <c r="AL92" s="143">
        <v>0.28999999999999998</v>
      </c>
      <c r="AM92" s="123" t="s">
        <v>151</v>
      </c>
      <c r="AN92" s="123" t="s">
        <v>152</v>
      </c>
      <c r="AO92" s="130"/>
      <c r="AP92" s="147">
        <v>3.94</v>
      </c>
      <c r="AQ92" s="143">
        <v>1.48</v>
      </c>
    </row>
    <row r="93" spans="1:43">
      <c r="A93" s="146">
        <v>3.55</v>
      </c>
      <c r="B93" s="15">
        <v>0.46</v>
      </c>
      <c r="C93" s="123" t="s">
        <v>151</v>
      </c>
      <c r="D93" s="123" t="s">
        <v>152</v>
      </c>
      <c r="E93" s="130"/>
      <c r="F93" s="147">
        <v>6.91</v>
      </c>
      <c r="G93" s="143">
        <v>0.23</v>
      </c>
      <c r="H93" s="123" t="s">
        <v>151</v>
      </c>
      <c r="I93" s="123" t="s">
        <v>152</v>
      </c>
      <c r="J93" s="130"/>
      <c r="K93" s="147">
        <v>4.08</v>
      </c>
      <c r="L93" s="143">
        <v>0.76</v>
      </c>
      <c r="M93" s="130"/>
      <c r="N93" s="147">
        <v>7.13</v>
      </c>
      <c r="O93" s="143">
        <v>0.25</v>
      </c>
      <c r="P93" s="130"/>
      <c r="Q93" s="147">
        <v>7.06</v>
      </c>
      <c r="R93" s="143">
        <v>0.34</v>
      </c>
      <c r="S93" s="130"/>
      <c r="T93" s="147">
        <v>3.65</v>
      </c>
      <c r="U93" s="143">
        <v>4.05</v>
      </c>
      <c r="V93" s="130"/>
      <c r="W93" s="148">
        <v>3.79</v>
      </c>
      <c r="X93" s="145">
        <v>5.41</v>
      </c>
      <c r="Y93" s="130"/>
      <c r="Z93" s="147">
        <v>6.53</v>
      </c>
      <c r="AA93" s="143">
        <v>0.27</v>
      </c>
      <c r="AB93" s="130"/>
      <c r="AC93" s="147">
        <v>3.86</v>
      </c>
      <c r="AD93" s="143">
        <v>1.06</v>
      </c>
      <c r="AE93" s="123" t="s">
        <v>151</v>
      </c>
      <c r="AF93" s="123" t="s">
        <v>152</v>
      </c>
      <c r="AG93" s="130"/>
      <c r="AH93" s="147">
        <v>6.8</v>
      </c>
      <c r="AI93" s="143">
        <v>0.26</v>
      </c>
      <c r="AJ93" s="130"/>
      <c r="AK93" s="147">
        <v>6.37</v>
      </c>
      <c r="AL93" s="143">
        <v>0.27</v>
      </c>
      <c r="AM93" s="123" t="s">
        <v>151</v>
      </c>
      <c r="AN93" s="123" t="s">
        <v>152</v>
      </c>
      <c r="AO93" s="130"/>
      <c r="AP93" s="147">
        <v>3.88</v>
      </c>
      <c r="AQ93" s="143">
        <v>1.53</v>
      </c>
    </row>
    <row r="94" spans="1:43">
      <c r="A94" s="146">
        <v>3.48</v>
      </c>
      <c r="B94" s="15">
        <v>0.41</v>
      </c>
      <c r="C94" s="123" t="s">
        <v>151</v>
      </c>
      <c r="D94" s="123" t="s">
        <v>152</v>
      </c>
      <c r="E94" s="130"/>
      <c r="F94" s="147">
        <v>6.99</v>
      </c>
      <c r="G94" s="143">
        <v>0.24</v>
      </c>
      <c r="H94" s="123" t="s">
        <v>151</v>
      </c>
      <c r="I94" s="123" t="s">
        <v>152</v>
      </c>
      <c r="J94" s="130"/>
      <c r="K94" s="147">
        <v>4.01</v>
      </c>
      <c r="L94" s="143">
        <v>0.66</v>
      </c>
      <c r="M94" s="130"/>
      <c r="N94" s="147">
        <v>7.21</v>
      </c>
      <c r="O94" s="143">
        <v>0.25</v>
      </c>
      <c r="P94" s="130"/>
      <c r="Q94" s="147">
        <v>7.14</v>
      </c>
      <c r="R94" s="143">
        <v>0.39</v>
      </c>
      <c r="S94" s="130"/>
      <c r="T94" s="147">
        <v>3.59</v>
      </c>
      <c r="U94" s="143">
        <v>3.07</v>
      </c>
      <c r="V94" s="130"/>
      <c r="W94" s="148">
        <v>3.73</v>
      </c>
      <c r="X94" s="145">
        <v>4.63</v>
      </c>
      <c r="Y94" s="130"/>
      <c r="Z94" s="147">
        <v>6.61</v>
      </c>
      <c r="AA94" s="143">
        <v>0.27</v>
      </c>
      <c r="AB94" s="130"/>
      <c r="AC94" s="147">
        <v>3.79</v>
      </c>
      <c r="AD94" s="143">
        <v>1.1100000000000001</v>
      </c>
      <c r="AE94" s="123" t="s">
        <v>151</v>
      </c>
      <c r="AF94" s="123" t="s">
        <v>152</v>
      </c>
      <c r="AG94" s="130"/>
      <c r="AH94" s="147">
        <v>6.88</v>
      </c>
      <c r="AI94" s="143">
        <v>0.24</v>
      </c>
      <c r="AJ94" s="130"/>
      <c r="AK94" s="147">
        <v>6.45</v>
      </c>
      <c r="AL94" s="143">
        <v>0.26</v>
      </c>
      <c r="AM94" s="123" t="s">
        <v>151</v>
      </c>
      <c r="AN94" s="123" t="s">
        <v>152</v>
      </c>
      <c r="AO94" s="130"/>
      <c r="AP94" s="147">
        <v>3.83</v>
      </c>
      <c r="AQ94" s="143">
        <v>1.7</v>
      </c>
    </row>
    <row r="95" spans="1:43">
      <c r="A95" s="146">
        <v>3.42</v>
      </c>
      <c r="B95" s="15">
        <v>0.37</v>
      </c>
      <c r="C95" s="123" t="s">
        <v>151</v>
      </c>
      <c r="D95" s="123" t="s">
        <v>152</v>
      </c>
      <c r="E95" s="130"/>
      <c r="F95" s="147">
        <v>7.06</v>
      </c>
      <c r="G95" s="143">
        <v>0.25</v>
      </c>
      <c r="H95" s="123" t="s">
        <v>151</v>
      </c>
      <c r="I95" s="123" t="s">
        <v>152</v>
      </c>
      <c r="J95" s="130"/>
      <c r="K95" s="147">
        <v>3.94</v>
      </c>
      <c r="L95" s="143">
        <v>0.6</v>
      </c>
      <c r="M95" s="130"/>
      <c r="N95" s="147">
        <v>7.29</v>
      </c>
      <c r="O95" s="143">
        <v>0.26</v>
      </c>
      <c r="P95" s="130"/>
      <c r="Q95" s="147">
        <v>7.22</v>
      </c>
      <c r="R95" s="143">
        <v>0.45</v>
      </c>
      <c r="S95" s="130"/>
      <c r="T95" s="147">
        <v>3.52</v>
      </c>
      <c r="U95" s="143">
        <v>2.31</v>
      </c>
      <c r="V95" s="130"/>
      <c r="W95" s="148">
        <v>3.67</v>
      </c>
      <c r="X95" s="145">
        <v>3.58</v>
      </c>
      <c r="Y95" s="130"/>
      <c r="Z95" s="147">
        <v>6.68</v>
      </c>
      <c r="AA95" s="143">
        <v>0.28000000000000003</v>
      </c>
      <c r="AB95" s="130"/>
      <c r="AC95" s="147">
        <v>3.73</v>
      </c>
      <c r="AD95" s="143">
        <v>1.27</v>
      </c>
      <c r="AE95" s="123" t="s">
        <v>151</v>
      </c>
      <c r="AF95" s="123" t="s">
        <v>152</v>
      </c>
      <c r="AG95" s="130"/>
      <c r="AH95" s="147">
        <v>6.96</v>
      </c>
      <c r="AI95" s="143">
        <v>0.24</v>
      </c>
      <c r="AJ95" s="130"/>
      <c r="AK95" s="147">
        <v>6.53</v>
      </c>
      <c r="AL95" s="143">
        <v>0.26</v>
      </c>
      <c r="AM95" s="123" t="s">
        <v>151</v>
      </c>
      <c r="AN95" s="123" t="s">
        <v>152</v>
      </c>
      <c r="AO95" s="130"/>
      <c r="AP95" s="147">
        <v>3.76</v>
      </c>
      <c r="AQ95" s="143">
        <v>2.02</v>
      </c>
    </row>
    <row r="96" spans="1:43">
      <c r="A96" s="146">
        <v>3.35</v>
      </c>
      <c r="B96" s="15">
        <v>0.34</v>
      </c>
      <c r="C96" s="123" t="s">
        <v>151</v>
      </c>
      <c r="D96" s="123" t="s">
        <v>152</v>
      </c>
      <c r="E96" s="130"/>
      <c r="F96" s="147">
        <v>7.14</v>
      </c>
      <c r="G96" s="143">
        <v>0.27</v>
      </c>
      <c r="H96" s="123" t="s">
        <v>151</v>
      </c>
      <c r="I96" s="123" t="s">
        <v>152</v>
      </c>
      <c r="J96" s="130"/>
      <c r="K96" s="147">
        <v>3.88</v>
      </c>
      <c r="L96" s="143">
        <v>0.56999999999999995</v>
      </c>
      <c r="M96" s="130"/>
      <c r="N96" s="147">
        <v>7.37</v>
      </c>
      <c r="O96" s="143">
        <v>0.28000000000000003</v>
      </c>
      <c r="P96" s="130"/>
      <c r="Q96" s="147">
        <v>7.31</v>
      </c>
      <c r="R96" s="143">
        <v>0.54</v>
      </c>
      <c r="S96" s="130"/>
      <c r="T96" s="147">
        <v>3.46</v>
      </c>
      <c r="U96" s="143">
        <v>1.72</v>
      </c>
      <c r="V96" s="130"/>
      <c r="W96" s="148">
        <v>3.62</v>
      </c>
      <c r="X96" s="145">
        <v>2.65</v>
      </c>
      <c r="Y96" s="130"/>
      <c r="Z96" s="147">
        <v>6.76</v>
      </c>
      <c r="AA96" s="143">
        <v>0.28000000000000003</v>
      </c>
      <c r="AB96" s="130"/>
      <c r="AC96" s="147">
        <v>3.66</v>
      </c>
      <c r="AD96" s="143">
        <v>1.38</v>
      </c>
      <c r="AE96" s="123" t="s">
        <v>151</v>
      </c>
      <c r="AF96" s="123" t="s">
        <v>152</v>
      </c>
      <c r="AG96" s="130"/>
      <c r="AH96" s="147">
        <v>7.04</v>
      </c>
      <c r="AI96" s="143">
        <v>0.25</v>
      </c>
      <c r="AJ96" s="130"/>
      <c r="AK96" s="147">
        <v>6.61</v>
      </c>
      <c r="AL96" s="143">
        <v>0.25</v>
      </c>
      <c r="AM96" s="123" t="s">
        <v>151</v>
      </c>
      <c r="AN96" s="123" t="s">
        <v>152</v>
      </c>
      <c r="AO96" s="130"/>
      <c r="AP96" s="147">
        <v>3.7</v>
      </c>
      <c r="AQ96" s="143">
        <v>2.52</v>
      </c>
    </row>
    <row r="97" spans="1:43">
      <c r="A97" s="146">
        <v>3.28</v>
      </c>
      <c r="B97" s="15">
        <v>0.3</v>
      </c>
      <c r="C97" s="123" t="s">
        <v>151</v>
      </c>
      <c r="D97" s="123" t="s">
        <v>152</v>
      </c>
      <c r="E97" s="130"/>
      <c r="F97" s="147">
        <v>7.22</v>
      </c>
      <c r="G97" s="143">
        <v>0.28999999999999998</v>
      </c>
      <c r="H97" s="123" t="s">
        <v>151</v>
      </c>
      <c r="I97" s="123" t="s">
        <v>152</v>
      </c>
      <c r="J97" s="130"/>
      <c r="K97" s="147">
        <v>3.81</v>
      </c>
      <c r="L97" s="143">
        <v>0.54</v>
      </c>
      <c r="M97" s="130"/>
      <c r="N97" s="147">
        <v>7.44</v>
      </c>
      <c r="O97" s="143">
        <v>0.32</v>
      </c>
      <c r="P97" s="130"/>
      <c r="Q97" s="147">
        <v>7.39</v>
      </c>
      <c r="R97" s="143">
        <v>0.69</v>
      </c>
      <c r="S97" s="130"/>
      <c r="T97" s="147">
        <v>3.4</v>
      </c>
      <c r="U97" s="143">
        <v>1.32</v>
      </c>
      <c r="V97" s="130"/>
      <c r="W97" s="148">
        <v>3.55</v>
      </c>
      <c r="X97" s="145">
        <v>1.97</v>
      </c>
      <c r="Y97" s="130"/>
      <c r="Z97" s="147">
        <v>6.84</v>
      </c>
      <c r="AA97" s="143">
        <v>0.3</v>
      </c>
      <c r="AB97" s="130"/>
      <c r="AC97" s="147">
        <v>3.59</v>
      </c>
      <c r="AD97" s="143">
        <v>1.4</v>
      </c>
      <c r="AE97" s="123" t="s">
        <v>151</v>
      </c>
      <c r="AF97" s="123" t="s">
        <v>152</v>
      </c>
      <c r="AG97" s="130"/>
      <c r="AH97" s="147">
        <v>7.12</v>
      </c>
      <c r="AI97" s="143">
        <v>0.27</v>
      </c>
      <c r="AJ97" s="130"/>
      <c r="AK97" s="147">
        <v>6.68</v>
      </c>
      <c r="AL97" s="143">
        <v>0.25</v>
      </c>
      <c r="AM97" s="123" t="s">
        <v>151</v>
      </c>
      <c r="AN97" s="123" t="s">
        <v>152</v>
      </c>
      <c r="AO97" s="130"/>
      <c r="AP97" s="147">
        <v>3.64</v>
      </c>
      <c r="AQ97" s="143">
        <v>3.06</v>
      </c>
    </row>
    <row r="98" spans="1:43">
      <c r="A98" s="146">
        <v>3.21</v>
      </c>
      <c r="B98" s="15">
        <v>0.28000000000000003</v>
      </c>
      <c r="C98" s="123" t="s">
        <v>151</v>
      </c>
      <c r="D98" s="123" t="s">
        <v>152</v>
      </c>
      <c r="E98" s="130"/>
      <c r="F98" s="147">
        <v>7.3</v>
      </c>
      <c r="G98" s="143">
        <v>0.32</v>
      </c>
      <c r="H98" s="123" t="s">
        <v>151</v>
      </c>
      <c r="I98" s="123" t="s">
        <v>152</v>
      </c>
      <c r="J98" s="130"/>
      <c r="K98" s="147">
        <v>3.73</v>
      </c>
      <c r="L98" s="143">
        <v>0.47</v>
      </c>
      <c r="M98" s="130"/>
      <c r="N98" s="147">
        <v>7.52</v>
      </c>
      <c r="O98" s="143">
        <v>0.37</v>
      </c>
      <c r="P98" s="130"/>
      <c r="Q98" s="147">
        <v>7.48</v>
      </c>
      <c r="R98" s="143">
        <v>0.94</v>
      </c>
      <c r="S98" s="130"/>
      <c r="T98" s="147">
        <v>3.35</v>
      </c>
      <c r="U98" s="143">
        <v>1.07</v>
      </c>
      <c r="V98" s="130"/>
      <c r="W98" s="148">
        <v>3.49</v>
      </c>
      <c r="X98" s="145">
        <v>1.5</v>
      </c>
      <c r="Y98" s="130"/>
      <c r="Z98" s="147">
        <v>6.92</v>
      </c>
      <c r="AA98" s="143">
        <v>0.34</v>
      </c>
      <c r="AB98" s="130"/>
      <c r="AC98" s="147">
        <v>3.52</v>
      </c>
      <c r="AD98" s="143">
        <v>1.3</v>
      </c>
      <c r="AE98" s="123" t="s">
        <v>151</v>
      </c>
      <c r="AF98" s="123" t="s">
        <v>152</v>
      </c>
      <c r="AG98" s="130"/>
      <c r="AH98" s="147">
        <v>7.2</v>
      </c>
      <c r="AI98" s="143">
        <v>0.3</v>
      </c>
      <c r="AJ98" s="130"/>
      <c r="AK98" s="147">
        <v>6.76</v>
      </c>
      <c r="AL98" s="143">
        <v>0.26</v>
      </c>
      <c r="AM98" s="123" t="s">
        <v>151</v>
      </c>
      <c r="AN98" s="123" t="s">
        <v>152</v>
      </c>
      <c r="AO98" s="130"/>
      <c r="AP98" s="147">
        <v>3.58</v>
      </c>
      <c r="AQ98" s="143">
        <v>3.42</v>
      </c>
    </row>
    <row r="99" spans="1:43">
      <c r="A99" s="146">
        <v>3.15</v>
      </c>
      <c r="B99" s="15">
        <v>0.26</v>
      </c>
      <c r="C99" s="123" t="s">
        <v>151</v>
      </c>
      <c r="D99" s="123" t="s">
        <v>152</v>
      </c>
      <c r="E99" s="130"/>
      <c r="F99" s="147">
        <v>7.38</v>
      </c>
      <c r="G99" s="143">
        <v>0.38</v>
      </c>
      <c r="H99" s="123" t="s">
        <v>151</v>
      </c>
      <c r="I99" s="123" t="s">
        <v>152</v>
      </c>
      <c r="J99" s="130"/>
      <c r="K99" s="147">
        <v>3.67</v>
      </c>
      <c r="L99" s="143">
        <v>0.4</v>
      </c>
      <c r="M99" s="130"/>
      <c r="N99" s="147">
        <v>7.6</v>
      </c>
      <c r="O99" s="143">
        <v>0.43</v>
      </c>
      <c r="P99" s="130"/>
      <c r="Q99" s="147">
        <v>7.57</v>
      </c>
      <c r="R99" s="143">
        <v>1.31</v>
      </c>
      <c r="S99" s="130"/>
      <c r="T99" s="147">
        <v>3.28</v>
      </c>
      <c r="U99" s="143">
        <v>0.89</v>
      </c>
      <c r="V99" s="130"/>
      <c r="W99" s="148">
        <v>3.44</v>
      </c>
      <c r="X99" s="145">
        <v>1.19</v>
      </c>
      <c r="Y99" s="130"/>
      <c r="Z99" s="147">
        <v>7</v>
      </c>
      <c r="AA99" s="143">
        <v>0.38</v>
      </c>
      <c r="AB99" s="130"/>
      <c r="AC99" s="147">
        <v>3.46</v>
      </c>
      <c r="AD99" s="143">
        <v>1.1000000000000001</v>
      </c>
      <c r="AE99" s="123" t="s">
        <v>151</v>
      </c>
      <c r="AF99" s="123" t="s">
        <v>152</v>
      </c>
      <c r="AG99" s="130"/>
      <c r="AH99" s="147">
        <v>7.28</v>
      </c>
      <c r="AI99" s="143">
        <v>0.34</v>
      </c>
      <c r="AJ99" s="130"/>
      <c r="AK99" s="147">
        <v>6.84</v>
      </c>
      <c r="AL99" s="143">
        <v>0.27</v>
      </c>
      <c r="AM99" s="123" t="s">
        <v>151</v>
      </c>
      <c r="AN99" s="123" t="s">
        <v>152</v>
      </c>
      <c r="AO99" s="130"/>
      <c r="AP99" s="147">
        <v>3.52</v>
      </c>
      <c r="AQ99" s="143">
        <v>3.38</v>
      </c>
    </row>
    <row r="100" spans="1:43">
      <c r="A100" s="146">
        <v>3.08</v>
      </c>
      <c r="B100" s="15">
        <v>0.24</v>
      </c>
      <c r="C100" s="123" t="s">
        <v>151</v>
      </c>
      <c r="D100" s="123" t="s">
        <v>152</v>
      </c>
      <c r="E100" s="130"/>
      <c r="F100" s="147">
        <v>7.46</v>
      </c>
      <c r="G100" s="143">
        <v>0.46</v>
      </c>
      <c r="H100" s="123" t="s">
        <v>151</v>
      </c>
      <c r="I100" s="123" t="s">
        <v>152</v>
      </c>
      <c r="J100" s="130"/>
      <c r="K100" s="147">
        <v>3.6</v>
      </c>
      <c r="L100" s="143">
        <v>0.36</v>
      </c>
      <c r="M100" s="130"/>
      <c r="N100" s="147">
        <v>7.68</v>
      </c>
      <c r="O100" s="143">
        <v>0.47</v>
      </c>
      <c r="P100" s="130"/>
      <c r="Q100" s="147">
        <v>7.65</v>
      </c>
      <c r="R100" s="143">
        <v>1.93</v>
      </c>
      <c r="S100" s="130"/>
      <c r="T100" s="147">
        <v>3.22</v>
      </c>
      <c r="U100" s="143">
        <v>0.74</v>
      </c>
      <c r="V100" s="130"/>
      <c r="W100" s="148">
        <v>3.38</v>
      </c>
      <c r="X100" s="145">
        <v>0.97</v>
      </c>
      <c r="Y100" s="130"/>
      <c r="Z100" s="147">
        <v>7.08</v>
      </c>
      <c r="AA100" s="143">
        <v>0.43</v>
      </c>
      <c r="AB100" s="130"/>
      <c r="AC100" s="147">
        <v>3.38</v>
      </c>
      <c r="AD100" s="143">
        <v>0.85</v>
      </c>
      <c r="AE100" s="123" t="s">
        <v>151</v>
      </c>
      <c r="AF100" s="123" t="s">
        <v>152</v>
      </c>
      <c r="AG100" s="130"/>
      <c r="AH100" s="147">
        <v>7.36</v>
      </c>
      <c r="AI100" s="143">
        <v>0.39</v>
      </c>
      <c r="AJ100" s="130"/>
      <c r="AK100" s="147">
        <v>6.92</v>
      </c>
      <c r="AL100" s="143">
        <v>0.28000000000000003</v>
      </c>
      <c r="AM100" s="123" t="s">
        <v>151</v>
      </c>
      <c r="AN100" s="123" t="s">
        <v>152</v>
      </c>
      <c r="AO100" s="130"/>
      <c r="AP100" s="147">
        <v>3.46</v>
      </c>
      <c r="AQ100" s="143">
        <v>3</v>
      </c>
    </row>
    <row r="101" spans="1:43">
      <c r="A101" s="146">
        <v>3</v>
      </c>
      <c r="B101" s="15">
        <v>0.23</v>
      </c>
      <c r="C101" s="123" t="s">
        <v>151</v>
      </c>
      <c r="D101" s="123" t="s">
        <v>152</v>
      </c>
      <c r="E101" s="130"/>
      <c r="F101" s="147">
        <v>7.54</v>
      </c>
      <c r="G101" s="143">
        <v>0.53</v>
      </c>
      <c r="H101" s="123" t="s">
        <v>151</v>
      </c>
      <c r="I101" s="123" t="s">
        <v>152</v>
      </c>
      <c r="J101" s="130"/>
      <c r="K101" s="147">
        <v>3.52</v>
      </c>
      <c r="L101" s="143">
        <v>0.33</v>
      </c>
      <c r="M101" s="130"/>
      <c r="N101" s="147">
        <v>7.76</v>
      </c>
      <c r="O101" s="143">
        <v>0.54</v>
      </c>
      <c r="P101" s="130"/>
      <c r="Q101" s="147">
        <v>7.74</v>
      </c>
      <c r="R101" s="143">
        <v>2.94</v>
      </c>
      <c r="S101" s="130"/>
      <c r="T101" s="147">
        <v>3.15</v>
      </c>
      <c r="U101" s="143">
        <v>0.6</v>
      </c>
      <c r="V101" s="130"/>
      <c r="W101" s="148">
        <v>3.31</v>
      </c>
      <c r="X101" s="145">
        <v>0.82</v>
      </c>
      <c r="Y101" s="130"/>
      <c r="Z101" s="147">
        <v>7.16</v>
      </c>
      <c r="AA101" s="143">
        <v>0.51</v>
      </c>
      <c r="AB101" s="130"/>
      <c r="AC101" s="147">
        <v>3.32</v>
      </c>
      <c r="AD101" s="143">
        <v>0.67</v>
      </c>
      <c r="AE101" s="123" t="s">
        <v>151</v>
      </c>
      <c r="AF101" s="123" t="s">
        <v>152</v>
      </c>
      <c r="AG101" s="130"/>
      <c r="AH101" s="147">
        <v>7.43</v>
      </c>
      <c r="AI101" s="143">
        <v>0.52</v>
      </c>
      <c r="AJ101" s="130"/>
      <c r="AK101" s="147">
        <v>7</v>
      </c>
      <c r="AL101" s="143">
        <v>0.32</v>
      </c>
      <c r="AM101" s="123" t="s">
        <v>151</v>
      </c>
      <c r="AN101" s="123" t="s">
        <v>152</v>
      </c>
      <c r="AO101" s="130"/>
      <c r="AP101" s="147">
        <v>3.4</v>
      </c>
      <c r="AQ101" s="143">
        <v>2.39</v>
      </c>
    </row>
    <row r="102" spans="1:43">
      <c r="A102" s="146">
        <v>2.94</v>
      </c>
      <c r="B102" s="15">
        <v>0.23</v>
      </c>
      <c r="C102" s="123" t="s">
        <v>151</v>
      </c>
      <c r="D102" s="123" t="s">
        <v>152</v>
      </c>
      <c r="E102" s="130"/>
      <c r="F102" s="147">
        <v>7.62</v>
      </c>
      <c r="G102" s="143">
        <v>0.6</v>
      </c>
      <c r="H102" s="123" t="s">
        <v>151</v>
      </c>
      <c r="I102" s="123" t="s">
        <v>152</v>
      </c>
      <c r="J102" s="130"/>
      <c r="K102" s="147">
        <v>3.46</v>
      </c>
      <c r="L102" s="143">
        <v>0.3</v>
      </c>
      <c r="M102" s="130"/>
      <c r="N102" s="147">
        <v>7.83</v>
      </c>
      <c r="O102" s="143">
        <v>0.6</v>
      </c>
      <c r="P102" s="130"/>
      <c r="Q102" s="147">
        <v>7.82</v>
      </c>
      <c r="R102" s="143">
        <v>4.46</v>
      </c>
      <c r="S102" s="130"/>
      <c r="T102" s="147">
        <v>3.1</v>
      </c>
      <c r="U102" s="143">
        <v>0.5</v>
      </c>
      <c r="V102" s="130"/>
      <c r="W102" s="148">
        <v>3.25</v>
      </c>
      <c r="X102" s="145">
        <v>0.7</v>
      </c>
      <c r="Y102" s="130"/>
      <c r="Z102" s="147">
        <v>7.24</v>
      </c>
      <c r="AA102" s="143">
        <v>0.61</v>
      </c>
      <c r="AB102" s="130"/>
      <c r="AC102" s="147">
        <v>3.25</v>
      </c>
      <c r="AD102" s="143">
        <v>0.54</v>
      </c>
      <c r="AE102" s="123" t="s">
        <v>151</v>
      </c>
      <c r="AF102" s="123" t="s">
        <v>152</v>
      </c>
      <c r="AG102" s="130"/>
      <c r="AH102" s="147">
        <v>7.51</v>
      </c>
      <c r="AI102" s="143">
        <v>0.72</v>
      </c>
      <c r="AJ102" s="130"/>
      <c r="AK102" s="147">
        <v>7.08</v>
      </c>
      <c r="AL102" s="143">
        <v>0.39</v>
      </c>
      <c r="AM102" s="123" t="s">
        <v>151</v>
      </c>
      <c r="AN102" s="123" t="s">
        <v>152</v>
      </c>
      <c r="AO102" s="130"/>
      <c r="AP102" s="147">
        <v>3.34</v>
      </c>
      <c r="AQ102" s="143">
        <v>1.77</v>
      </c>
    </row>
    <row r="103" spans="1:43">
      <c r="A103" s="146">
        <v>2.87</v>
      </c>
      <c r="B103" s="15">
        <v>0.23</v>
      </c>
      <c r="C103" s="123" t="s">
        <v>151</v>
      </c>
      <c r="D103" s="123" t="s">
        <v>152</v>
      </c>
      <c r="E103" s="130"/>
      <c r="F103" s="147">
        <v>7.7</v>
      </c>
      <c r="G103" s="143">
        <v>0.72</v>
      </c>
      <c r="H103" s="123" t="s">
        <v>151</v>
      </c>
      <c r="I103" s="123" t="s">
        <v>152</v>
      </c>
      <c r="J103" s="130"/>
      <c r="K103" s="147">
        <v>3.38</v>
      </c>
      <c r="L103" s="143">
        <v>0.28000000000000003</v>
      </c>
      <c r="M103" s="130"/>
      <c r="N103" s="147">
        <v>7.92</v>
      </c>
      <c r="O103" s="143">
        <v>0.74</v>
      </c>
      <c r="P103" s="130"/>
      <c r="Q103" s="147">
        <v>7.91</v>
      </c>
      <c r="R103" s="143">
        <v>5.68</v>
      </c>
      <c r="S103" s="130"/>
      <c r="T103" s="147">
        <v>3.04</v>
      </c>
      <c r="U103" s="143">
        <v>0.45</v>
      </c>
      <c r="V103" s="130"/>
      <c r="W103" s="148">
        <v>3.19</v>
      </c>
      <c r="X103" s="145">
        <v>0.61</v>
      </c>
      <c r="Y103" s="130"/>
      <c r="Z103" s="147">
        <v>7.32</v>
      </c>
      <c r="AA103" s="143">
        <v>0.76</v>
      </c>
      <c r="AB103" s="130"/>
      <c r="AC103" s="147">
        <v>3.19</v>
      </c>
      <c r="AD103" s="143">
        <v>0.46</v>
      </c>
      <c r="AE103" s="123" t="s">
        <v>151</v>
      </c>
      <c r="AF103" s="123" t="s">
        <v>152</v>
      </c>
      <c r="AG103" s="130"/>
      <c r="AH103" s="147">
        <v>7.59</v>
      </c>
      <c r="AI103" s="143">
        <v>0.86</v>
      </c>
      <c r="AJ103" s="130"/>
      <c r="AK103" s="147">
        <v>7.16</v>
      </c>
      <c r="AL103" s="143">
        <v>0.5</v>
      </c>
      <c r="AM103" s="123" t="s">
        <v>151</v>
      </c>
      <c r="AN103" s="123" t="s">
        <v>152</v>
      </c>
      <c r="AO103" s="130"/>
      <c r="AP103" s="147">
        <v>3.28</v>
      </c>
      <c r="AQ103" s="143">
        <v>1.33</v>
      </c>
    </row>
    <row r="104" spans="1:43">
      <c r="A104" s="146">
        <v>2.81</v>
      </c>
      <c r="B104" s="15">
        <v>0.23</v>
      </c>
      <c r="C104" s="123" t="s">
        <v>151</v>
      </c>
      <c r="D104" s="123" t="s">
        <v>152</v>
      </c>
      <c r="E104" s="130"/>
      <c r="F104" s="147">
        <v>7.78</v>
      </c>
      <c r="G104" s="143">
        <v>0.91</v>
      </c>
      <c r="H104" s="123" t="s">
        <v>151</v>
      </c>
      <c r="I104" s="123" t="s">
        <v>152</v>
      </c>
      <c r="J104" s="130"/>
      <c r="K104" s="147">
        <v>3.31</v>
      </c>
      <c r="L104" s="143">
        <v>0.27</v>
      </c>
      <c r="M104" s="130"/>
      <c r="N104" s="147">
        <v>8</v>
      </c>
      <c r="O104" s="143">
        <v>0.93</v>
      </c>
      <c r="P104" s="130"/>
      <c r="Q104" s="147">
        <v>7.99</v>
      </c>
      <c r="R104" s="143">
        <v>5.43</v>
      </c>
      <c r="S104" s="130"/>
      <c r="T104" s="147">
        <v>2.98</v>
      </c>
      <c r="U104" s="143">
        <v>0.41</v>
      </c>
      <c r="V104" s="130"/>
      <c r="W104" s="148">
        <v>3.13</v>
      </c>
      <c r="X104" s="145">
        <v>0.55000000000000004</v>
      </c>
      <c r="Y104" s="130"/>
      <c r="Z104" s="147">
        <v>7.39</v>
      </c>
      <c r="AA104" s="143">
        <v>0.96</v>
      </c>
      <c r="AB104" s="130"/>
      <c r="AC104" s="147">
        <v>3.12</v>
      </c>
      <c r="AD104" s="143">
        <v>0.4</v>
      </c>
      <c r="AE104" s="123" t="s">
        <v>151</v>
      </c>
      <c r="AF104" s="123" t="s">
        <v>152</v>
      </c>
      <c r="AG104" s="130"/>
      <c r="AH104" s="147">
        <v>7.67</v>
      </c>
      <c r="AI104" s="143">
        <v>0.84</v>
      </c>
      <c r="AJ104" s="130"/>
      <c r="AK104" s="147">
        <v>7.24</v>
      </c>
      <c r="AL104" s="143">
        <v>0.63</v>
      </c>
      <c r="AM104" s="123" t="s">
        <v>151</v>
      </c>
      <c r="AN104" s="123" t="s">
        <v>152</v>
      </c>
      <c r="AO104" s="130"/>
      <c r="AP104" s="147">
        <v>3.22</v>
      </c>
      <c r="AQ104" s="143">
        <v>1.05</v>
      </c>
    </row>
    <row r="105" spans="1:43">
      <c r="A105" s="146">
        <v>2.73</v>
      </c>
      <c r="B105" s="15">
        <v>0.23</v>
      </c>
      <c r="C105" s="123" t="s">
        <v>151</v>
      </c>
      <c r="D105" s="123" t="s">
        <v>152</v>
      </c>
      <c r="E105" s="130"/>
      <c r="F105" s="147">
        <v>7.86</v>
      </c>
      <c r="G105" s="143">
        <v>1.18</v>
      </c>
      <c r="H105" s="123" t="s">
        <v>151</v>
      </c>
      <c r="I105" s="123" t="s">
        <v>152</v>
      </c>
      <c r="J105" s="130"/>
      <c r="K105" s="147">
        <v>3.25</v>
      </c>
      <c r="L105" s="143">
        <v>0.26</v>
      </c>
      <c r="M105" s="130"/>
      <c r="N105" s="147">
        <v>8.07</v>
      </c>
      <c r="O105" s="143">
        <v>1.19</v>
      </c>
      <c r="P105" s="130"/>
      <c r="Q105" s="147">
        <v>8.07</v>
      </c>
      <c r="R105" s="143">
        <v>4.04</v>
      </c>
      <c r="S105" s="130"/>
      <c r="T105" s="147">
        <v>2.91</v>
      </c>
      <c r="U105" s="143">
        <v>0.39</v>
      </c>
      <c r="V105" s="130"/>
      <c r="W105" s="148">
        <v>3.08</v>
      </c>
      <c r="X105" s="145">
        <v>0.48</v>
      </c>
      <c r="Y105" s="130"/>
      <c r="Z105" s="147">
        <v>7.47</v>
      </c>
      <c r="AA105" s="143">
        <v>1.26</v>
      </c>
      <c r="AB105" s="130"/>
      <c r="AC105" s="147">
        <v>3.05</v>
      </c>
      <c r="AD105" s="143">
        <v>0.35</v>
      </c>
      <c r="AE105" s="123" t="s">
        <v>151</v>
      </c>
      <c r="AF105" s="123" t="s">
        <v>152</v>
      </c>
      <c r="AG105" s="130"/>
      <c r="AH105" s="147">
        <v>7.75</v>
      </c>
      <c r="AI105" s="143">
        <v>0.8</v>
      </c>
      <c r="AJ105" s="130"/>
      <c r="AK105" s="147">
        <v>7.32</v>
      </c>
      <c r="AL105" s="143">
        <v>0.8</v>
      </c>
      <c r="AM105" s="123" t="s">
        <v>151</v>
      </c>
      <c r="AN105" s="123" t="s">
        <v>152</v>
      </c>
      <c r="AO105" s="130"/>
      <c r="AP105" s="147">
        <v>3.16</v>
      </c>
      <c r="AQ105" s="143">
        <v>0.84</v>
      </c>
    </row>
    <row r="106" spans="1:43">
      <c r="A106" s="146">
        <v>2.67</v>
      </c>
      <c r="B106" s="15">
        <v>0.23</v>
      </c>
      <c r="C106" s="123" t="s">
        <v>151</v>
      </c>
      <c r="D106" s="123" t="s">
        <v>152</v>
      </c>
      <c r="E106" s="130"/>
      <c r="F106" s="147">
        <v>7.93</v>
      </c>
      <c r="G106" s="143">
        <v>1.56</v>
      </c>
      <c r="H106" s="123" t="s">
        <v>151</v>
      </c>
      <c r="I106" s="123" t="s">
        <v>152</v>
      </c>
      <c r="J106" s="130"/>
      <c r="K106" s="147">
        <v>3.18</v>
      </c>
      <c r="L106" s="143">
        <v>0.26</v>
      </c>
      <c r="M106" s="130"/>
      <c r="N106" s="147">
        <v>8.15</v>
      </c>
      <c r="O106" s="143">
        <v>1.54</v>
      </c>
      <c r="P106" s="130"/>
      <c r="Q106" s="147">
        <v>8.15</v>
      </c>
      <c r="R106" s="143">
        <v>2.67</v>
      </c>
      <c r="S106" s="130"/>
      <c r="T106" s="147">
        <v>2.85</v>
      </c>
      <c r="U106" s="143">
        <v>0.35</v>
      </c>
      <c r="V106" s="130"/>
      <c r="W106" s="148">
        <v>3.02</v>
      </c>
      <c r="X106" s="145">
        <v>0.46</v>
      </c>
      <c r="Y106" s="130"/>
      <c r="Z106" s="147">
        <v>7.55</v>
      </c>
      <c r="AA106" s="143">
        <v>1.73</v>
      </c>
      <c r="AB106" s="130"/>
      <c r="AC106" s="147">
        <v>2.98</v>
      </c>
      <c r="AD106" s="143">
        <v>0.32</v>
      </c>
      <c r="AE106" s="123" t="s">
        <v>151</v>
      </c>
      <c r="AF106" s="123" t="s">
        <v>152</v>
      </c>
      <c r="AG106" s="130"/>
      <c r="AH106" s="147">
        <v>7.83</v>
      </c>
      <c r="AI106" s="143">
        <v>0.82</v>
      </c>
      <c r="AJ106" s="130"/>
      <c r="AK106" s="147">
        <v>7.39</v>
      </c>
      <c r="AL106" s="143">
        <v>1.1299999999999999</v>
      </c>
      <c r="AM106" s="123" t="s">
        <v>151</v>
      </c>
      <c r="AN106" s="123" t="s">
        <v>152</v>
      </c>
      <c r="AO106" s="130"/>
      <c r="AP106" s="147">
        <v>3.1</v>
      </c>
      <c r="AQ106" s="143">
        <v>0.69</v>
      </c>
    </row>
    <row r="107" spans="1:43">
      <c r="A107" s="146">
        <v>2.6</v>
      </c>
      <c r="B107" s="15">
        <v>0.24</v>
      </c>
      <c r="C107" s="123" t="s">
        <v>151</v>
      </c>
      <c r="D107" s="123" t="s">
        <v>152</v>
      </c>
      <c r="E107" s="130"/>
      <c r="F107" s="147">
        <v>8.01</v>
      </c>
      <c r="G107" s="143">
        <v>2.17</v>
      </c>
      <c r="H107" s="123" t="s">
        <v>151</v>
      </c>
      <c r="I107" s="123" t="s">
        <v>152</v>
      </c>
      <c r="J107" s="130"/>
      <c r="K107" s="147">
        <v>3.11</v>
      </c>
      <c r="L107" s="143">
        <v>0.27</v>
      </c>
      <c r="M107" s="130"/>
      <c r="N107" s="147">
        <v>8.23</v>
      </c>
      <c r="O107" s="143">
        <v>2.13</v>
      </c>
      <c r="P107" s="130"/>
      <c r="Q107" s="147">
        <v>8.24</v>
      </c>
      <c r="R107" s="143">
        <v>1.84</v>
      </c>
      <c r="S107" s="130"/>
      <c r="T107" s="147">
        <v>2.79</v>
      </c>
      <c r="U107" s="143">
        <v>0.34</v>
      </c>
      <c r="V107" s="130"/>
      <c r="W107" s="148">
        <v>2.96</v>
      </c>
      <c r="X107" s="145">
        <v>0.44</v>
      </c>
      <c r="Y107" s="130"/>
      <c r="Z107" s="147">
        <v>7.63</v>
      </c>
      <c r="AA107" s="143">
        <v>2.52</v>
      </c>
      <c r="AB107" s="130"/>
      <c r="AC107" s="147">
        <v>2.92</v>
      </c>
      <c r="AD107" s="143">
        <v>0.3</v>
      </c>
      <c r="AE107" s="123" t="s">
        <v>151</v>
      </c>
      <c r="AF107" s="123" t="s">
        <v>152</v>
      </c>
      <c r="AG107" s="130"/>
      <c r="AH107" s="147">
        <v>7.91</v>
      </c>
      <c r="AI107" s="143">
        <v>0.96</v>
      </c>
      <c r="AJ107" s="130"/>
      <c r="AK107" s="147">
        <v>7.47</v>
      </c>
      <c r="AL107" s="143">
        <v>1.59</v>
      </c>
      <c r="AM107" s="123" t="s">
        <v>151</v>
      </c>
      <c r="AN107" s="123" t="s">
        <v>152</v>
      </c>
      <c r="AO107" s="130"/>
      <c r="AP107" s="147">
        <v>3.04</v>
      </c>
      <c r="AQ107" s="143">
        <v>0.59</v>
      </c>
    </row>
    <row r="108" spans="1:43">
      <c r="A108" s="146">
        <v>2.5299999999999998</v>
      </c>
      <c r="B108" s="15">
        <v>0.26</v>
      </c>
      <c r="C108" s="123" t="s">
        <v>151</v>
      </c>
      <c r="D108" s="123" t="s">
        <v>152</v>
      </c>
      <c r="E108" s="130"/>
      <c r="F108" s="147">
        <v>8.09</v>
      </c>
      <c r="G108" s="143">
        <v>3.08</v>
      </c>
      <c r="H108" s="123" t="s">
        <v>151</v>
      </c>
      <c r="I108" s="123" t="s">
        <v>152</v>
      </c>
      <c r="J108" s="130"/>
      <c r="K108" s="147">
        <v>3.04</v>
      </c>
      <c r="L108" s="143">
        <v>0.28000000000000003</v>
      </c>
      <c r="M108" s="130"/>
      <c r="N108" s="147">
        <v>8.3000000000000007</v>
      </c>
      <c r="O108" s="143">
        <v>3.1</v>
      </c>
      <c r="P108" s="130"/>
      <c r="Q108" s="147">
        <v>8.32</v>
      </c>
      <c r="R108" s="143">
        <v>1.54</v>
      </c>
      <c r="S108" s="130"/>
      <c r="T108" s="147">
        <v>2.73</v>
      </c>
      <c r="U108" s="143">
        <v>0.3</v>
      </c>
      <c r="V108" s="130"/>
      <c r="W108" s="148">
        <v>2.9</v>
      </c>
      <c r="X108" s="145">
        <v>0.41</v>
      </c>
      <c r="Y108" s="130"/>
      <c r="Z108" s="147">
        <v>7.71</v>
      </c>
      <c r="AA108" s="143">
        <v>3.75</v>
      </c>
      <c r="AB108" s="130"/>
      <c r="AC108" s="147">
        <v>2.85</v>
      </c>
      <c r="AD108" s="143">
        <v>0.28999999999999998</v>
      </c>
      <c r="AE108" s="123" t="s">
        <v>151</v>
      </c>
      <c r="AF108" s="123" t="s">
        <v>152</v>
      </c>
      <c r="AG108" s="130"/>
      <c r="AH108" s="147">
        <v>7.99</v>
      </c>
      <c r="AI108" s="143">
        <v>1.25</v>
      </c>
      <c r="AJ108" s="130"/>
      <c r="AK108" s="147">
        <v>7.55</v>
      </c>
      <c r="AL108" s="143">
        <v>2.02</v>
      </c>
      <c r="AM108" s="123" t="s">
        <v>151</v>
      </c>
      <c r="AN108" s="123" t="s">
        <v>152</v>
      </c>
      <c r="AO108" s="130"/>
      <c r="AP108" s="147">
        <v>2.98</v>
      </c>
      <c r="AQ108" s="143">
        <v>0.52</v>
      </c>
    </row>
    <row r="109" spans="1:43">
      <c r="A109" s="146">
        <v>2.46</v>
      </c>
      <c r="B109" s="15">
        <v>0.28000000000000003</v>
      </c>
      <c r="C109" s="123" t="s">
        <v>151</v>
      </c>
      <c r="D109" s="123" t="s">
        <v>152</v>
      </c>
      <c r="E109" s="130"/>
      <c r="F109" s="147">
        <v>8.17</v>
      </c>
      <c r="G109" s="143">
        <v>4.51</v>
      </c>
      <c r="H109" s="123" t="s">
        <v>151</v>
      </c>
      <c r="I109" s="123" t="s">
        <v>152</v>
      </c>
      <c r="J109" s="130"/>
      <c r="K109" s="147">
        <v>2.97</v>
      </c>
      <c r="L109" s="143">
        <v>0.28999999999999998</v>
      </c>
      <c r="M109" s="130"/>
      <c r="N109" s="147">
        <v>8.3800000000000008</v>
      </c>
      <c r="O109" s="143">
        <v>4.53</v>
      </c>
      <c r="P109" s="130"/>
      <c r="Q109" s="147">
        <v>8.41</v>
      </c>
      <c r="R109" s="143">
        <v>1.62</v>
      </c>
      <c r="S109" s="130"/>
      <c r="T109" s="147">
        <v>2.67</v>
      </c>
      <c r="U109" s="143">
        <v>0.28999999999999998</v>
      </c>
      <c r="V109" s="130"/>
      <c r="W109" s="148">
        <v>2.83</v>
      </c>
      <c r="X109" s="145">
        <v>0.36</v>
      </c>
      <c r="Y109" s="130"/>
      <c r="Z109" s="147">
        <v>7.79</v>
      </c>
      <c r="AA109" s="143">
        <v>5.08</v>
      </c>
      <c r="AB109" s="130"/>
      <c r="AC109" s="147">
        <v>2.78</v>
      </c>
      <c r="AD109" s="143">
        <v>0.28000000000000003</v>
      </c>
      <c r="AE109" s="123" t="s">
        <v>151</v>
      </c>
      <c r="AF109" s="123" t="s">
        <v>152</v>
      </c>
      <c r="AG109" s="130"/>
      <c r="AH109" s="147">
        <v>8.07</v>
      </c>
      <c r="AI109" s="143">
        <v>1.7</v>
      </c>
      <c r="AJ109" s="130"/>
      <c r="AK109" s="147">
        <v>7.63</v>
      </c>
      <c r="AL109" s="143">
        <v>2.17</v>
      </c>
      <c r="AM109" s="123" t="s">
        <v>151</v>
      </c>
      <c r="AN109" s="123" t="s">
        <v>152</v>
      </c>
      <c r="AO109" s="130"/>
      <c r="AP109" s="147">
        <v>2.92</v>
      </c>
      <c r="AQ109" s="143">
        <v>0.44</v>
      </c>
    </row>
    <row r="110" spans="1:43">
      <c r="A110" s="146">
        <v>2.4</v>
      </c>
      <c r="B110" s="15">
        <v>0.3</v>
      </c>
      <c r="C110" s="123" t="s">
        <v>151</v>
      </c>
      <c r="D110" s="123" t="s">
        <v>152</v>
      </c>
      <c r="E110" s="130"/>
      <c r="F110" s="147">
        <v>8.24</v>
      </c>
      <c r="G110" s="143">
        <v>6.47</v>
      </c>
      <c r="H110" s="123" t="s">
        <v>151</v>
      </c>
      <c r="I110" s="123" t="s">
        <v>152</v>
      </c>
      <c r="J110" s="130"/>
      <c r="K110" s="147">
        <v>2.9</v>
      </c>
      <c r="L110" s="143">
        <v>0.32</v>
      </c>
      <c r="M110" s="130"/>
      <c r="N110" s="147">
        <v>8.4600000000000009</v>
      </c>
      <c r="O110" s="143">
        <v>6.23</v>
      </c>
      <c r="P110" s="130"/>
      <c r="Q110" s="147">
        <v>8.49</v>
      </c>
      <c r="R110" s="143">
        <v>2.08</v>
      </c>
      <c r="S110" s="130"/>
      <c r="T110" s="147">
        <v>2.6</v>
      </c>
      <c r="U110" s="143">
        <v>0.28000000000000003</v>
      </c>
      <c r="V110" s="130"/>
      <c r="W110" s="148">
        <v>2.77</v>
      </c>
      <c r="X110" s="145">
        <v>0.33</v>
      </c>
      <c r="Y110" s="130"/>
      <c r="Z110" s="147">
        <v>7.87</v>
      </c>
      <c r="AA110" s="143">
        <v>5.5</v>
      </c>
      <c r="AB110" s="130"/>
      <c r="AC110" s="147">
        <v>2.71</v>
      </c>
      <c r="AD110" s="143">
        <v>0.28000000000000003</v>
      </c>
      <c r="AE110" s="123" t="s">
        <v>151</v>
      </c>
      <c r="AF110" s="123" t="s">
        <v>152</v>
      </c>
      <c r="AG110" s="130"/>
      <c r="AH110" s="147">
        <v>8.14</v>
      </c>
      <c r="AI110" s="143">
        <v>2.4300000000000002</v>
      </c>
      <c r="AJ110" s="130"/>
      <c r="AK110" s="147">
        <v>7.71</v>
      </c>
      <c r="AL110" s="143">
        <v>1.89</v>
      </c>
      <c r="AM110" s="123" t="s">
        <v>151</v>
      </c>
      <c r="AN110" s="123" t="s">
        <v>152</v>
      </c>
      <c r="AO110" s="130"/>
      <c r="AP110" s="147">
        <v>2.87</v>
      </c>
      <c r="AQ110" s="143">
        <v>0.39</v>
      </c>
    </row>
    <row r="111" spans="1:43">
      <c r="A111" s="146">
        <v>2.33</v>
      </c>
      <c r="B111" s="15">
        <v>0.34</v>
      </c>
      <c r="C111" s="123" t="s">
        <v>151</v>
      </c>
      <c r="D111" s="123" t="s">
        <v>152</v>
      </c>
      <c r="E111" s="130"/>
      <c r="F111" s="147">
        <v>8.32</v>
      </c>
      <c r="G111" s="143">
        <v>8.4700000000000006</v>
      </c>
      <c r="H111" s="123" t="s">
        <v>151</v>
      </c>
      <c r="I111" s="123" t="s">
        <v>152</v>
      </c>
      <c r="J111" s="130"/>
      <c r="K111" s="147">
        <v>2.83</v>
      </c>
      <c r="L111" s="143">
        <v>0.35</v>
      </c>
      <c r="M111" s="130"/>
      <c r="N111" s="147">
        <v>8.5399999999999991</v>
      </c>
      <c r="O111" s="143">
        <v>6.9</v>
      </c>
      <c r="P111" s="130"/>
      <c r="Q111" s="147">
        <v>8.58</v>
      </c>
      <c r="R111" s="143">
        <v>3.02</v>
      </c>
      <c r="S111" s="130"/>
      <c r="T111" s="147">
        <v>2.54</v>
      </c>
      <c r="U111" s="143">
        <v>0.27</v>
      </c>
      <c r="V111" s="130"/>
      <c r="W111" s="148">
        <v>2.71</v>
      </c>
      <c r="X111" s="145">
        <v>0.3</v>
      </c>
      <c r="Y111" s="130"/>
      <c r="Z111" s="147">
        <v>7.95</v>
      </c>
      <c r="AA111" s="143">
        <v>4.58</v>
      </c>
      <c r="AB111" s="130"/>
      <c r="AC111" s="147">
        <v>2.65</v>
      </c>
      <c r="AD111" s="143">
        <v>0.28999999999999998</v>
      </c>
      <c r="AE111" s="123" t="s">
        <v>151</v>
      </c>
      <c r="AF111" s="123" t="s">
        <v>152</v>
      </c>
      <c r="AG111" s="130"/>
      <c r="AH111" s="147">
        <v>8.2200000000000006</v>
      </c>
      <c r="AI111" s="143">
        <v>3.71</v>
      </c>
      <c r="AJ111" s="130"/>
      <c r="AK111" s="147">
        <v>7.79</v>
      </c>
      <c r="AL111" s="143">
        <v>1.54</v>
      </c>
      <c r="AM111" s="123" t="s">
        <v>151</v>
      </c>
      <c r="AN111" s="123" t="s">
        <v>152</v>
      </c>
      <c r="AO111" s="130"/>
      <c r="AP111" s="147">
        <v>2.81</v>
      </c>
      <c r="AQ111" s="143">
        <v>0.35</v>
      </c>
    </row>
    <row r="112" spans="1:43">
      <c r="A112" s="146">
        <v>2.2599999999999998</v>
      </c>
      <c r="B112" s="15">
        <v>0.41</v>
      </c>
      <c r="C112" s="123" t="s">
        <v>151</v>
      </c>
      <c r="D112" s="123" t="s">
        <v>152</v>
      </c>
      <c r="E112" s="130"/>
      <c r="F112" s="147">
        <v>8.4</v>
      </c>
      <c r="G112" s="143">
        <v>8.82</v>
      </c>
      <c r="H112" s="123" t="s">
        <v>151</v>
      </c>
      <c r="I112" s="123" t="s">
        <v>152</v>
      </c>
      <c r="J112" s="130"/>
      <c r="K112" s="147">
        <v>2.77</v>
      </c>
      <c r="L112" s="143">
        <v>0.4</v>
      </c>
      <c r="M112" s="130"/>
      <c r="N112" s="147">
        <v>8.6199999999999992</v>
      </c>
      <c r="O112" s="143">
        <v>5.54</v>
      </c>
      <c r="P112" s="130"/>
      <c r="Q112" s="147">
        <v>8.66</v>
      </c>
      <c r="R112" s="143">
        <v>4.16</v>
      </c>
      <c r="S112" s="130"/>
      <c r="T112" s="147">
        <v>2.48</v>
      </c>
      <c r="U112" s="143">
        <v>0.26</v>
      </c>
      <c r="V112" s="130"/>
      <c r="W112" s="148">
        <v>2.65</v>
      </c>
      <c r="X112" s="145">
        <v>0.28000000000000003</v>
      </c>
      <c r="Y112" s="130"/>
      <c r="Z112" s="147">
        <v>8.0299999999999994</v>
      </c>
      <c r="AA112" s="143">
        <v>3.19</v>
      </c>
      <c r="AB112" s="130"/>
      <c r="AC112" s="147">
        <v>2.58</v>
      </c>
      <c r="AD112" s="143">
        <v>0.3</v>
      </c>
      <c r="AE112" s="123" t="s">
        <v>151</v>
      </c>
      <c r="AF112" s="123" t="s">
        <v>152</v>
      </c>
      <c r="AG112" s="130"/>
      <c r="AH112" s="147">
        <v>8.3000000000000007</v>
      </c>
      <c r="AI112" s="143">
        <v>5.67</v>
      </c>
      <c r="AJ112" s="130"/>
      <c r="AK112" s="147">
        <v>7.87</v>
      </c>
      <c r="AL112" s="143">
        <v>1.43</v>
      </c>
      <c r="AM112" s="123" t="s">
        <v>151</v>
      </c>
      <c r="AN112" s="123" t="s">
        <v>152</v>
      </c>
      <c r="AO112" s="130"/>
      <c r="AP112" s="147">
        <v>2.74</v>
      </c>
      <c r="AQ112" s="143">
        <v>0.33</v>
      </c>
    </row>
    <row r="113" spans="1:43">
      <c r="A113" s="146">
        <v>2.19</v>
      </c>
      <c r="B113" s="15">
        <v>0.49</v>
      </c>
      <c r="C113" s="123" t="s">
        <v>151</v>
      </c>
      <c r="D113" s="123" t="s">
        <v>152</v>
      </c>
      <c r="E113" s="130"/>
      <c r="F113" s="147">
        <v>8.48</v>
      </c>
      <c r="G113" s="143">
        <v>6.92</v>
      </c>
      <c r="H113" s="123" t="s">
        <v>151</v>
      </c>
      <c r="I113" s="123" t="s">
        <v>152</v>
      </c>
      <c r="J113" s="130"/>
      <c r="K113" s="147">
        <v>2.69</v>
      </c>
      <c r="L113" s="143">
        <v>0.46</v>
      </c>
      <c r="M113" s="130"/>
      <c r="N113" s="147">
        <v>8.6999999999999993</v>
      </c>
      <c r="O113" s="143">
        <v>3.65</v>
      </c>
      <c r="P113" s="130"/>
      <c r="Q113" s="147">
        <v>8.74</v>
      </c>
      <c r="R113" s="143">
        <v>4.54</v>
      </c>
      <c r="S113" s="130"/>
      <c r="T113" s="147">
        <v>2.48</v>
      </c>
      <c r="U113" s="143">
        <v>0.26</v>
      </c>
      <c r="V113" s="130"/>
      <c r="W113" s="148">
        <v>2.6</v>
      </c>
      <c r="X113" s="145">
        <v>0.28000000000000003</v>
      </c>
      <c r="Y113" s="130"/>
      <c r="Z113" s="147">
        <v>8.11</v>
      </c>
      <c r="AA113" s="143">
        <v>2.19</v>
      </c>
      <c r="AB113" s="130"/>
      <c r="AC113" s="147">
        <v>2.5</v>
      </c>
      <c r="AD113" s="143">
        <v>0.34</v>
      </c>
      <c r="AE113" s="123" t="s">
        <v>151</v>
      </c>
      <c r="AF113" s="123" t="s">
        <v>152</v>
      </c>
      <c r="AG113" s="130"/>
      <c r="AH113" s="147">
        <v>8.3800000000000008</v>
      </c>
      <c r="AI113" s="143">
        <v>7.62</v>
      </c>
      <c r="AJ113" s="130"/>
      <c r="AK113" s="147">
        <v>7.95</v>
      </c>
      <c r="AL113" s="143">
        <v>1.47</v>
      </c>
      <c r="AM113" s="123" t="s">
        <v>151</v>
      </c>
      <c r="AN113" s="123" t="s">
        <v>152</v>
      </c>
      <c r="AO113" s="130"/>
      <c r="AP113" s="147">
        <v>2.68</v>
      </c>
      <c r="AQ113" s="143">
        <v>0.31</v>
      </c>
    </row>
    <row r="114" spans="1:43">
      <c r="A114" s="146">
        <v>2.13</v>
      </c>
      <c r="B114" s="15">
        <v>0.61</v>
      </c>
      <c r="C114" s="123" t="s">
        <v>151</v>
      </c>
      <c r="D114" s="123" t="s">
        <v>152</v>
      </c>
      <c r="E114" s="130"/>
      <c r="F114" s="147">
        <v>8.56</v>
      </c>
      <c r="G114" s="143">
        <v>4.59</v>
      </c>
      <c r="H114" s="123" t="s">
        <v>151</v>
      </c>
      <c r="I114" s="123" t="s">
        <v>152</v>
      </c>
      <c r="J114" s="130"/>
      <c r="K114" s="147">
        <v>2.63</v>
      </c>
      <c r="L114" s="143">
        <v>0.56000000000000005</v>
      </c>
      <c r="M114" s="130"/>
      <c r="N114" s="147">
        <v>8.7799999999999994</v>
      </c>
      <c r="O114" s="143">
        <v>2.4</v>
      </c>
      <c r="P114" s="130"/>
      <c r="Q114" s="147">
        <v>8.83</v>
      </c>
      <c r="R114" s="143">
        <v>3.66</v>
      </c>
      <c r="S114" s="130"/>
      <c r="T114" s="147">
        <v>2.42</v>
      </c>
      <c r="U114" s="143">
        <v>0.27</v>
      </c>
      <c r="V114" s="130"/>
      <c r="W114" s="148">
        <v>2.5299999999999998</v>
      </c>
      <c r="X114" s="145">
        <v>0.27</v>
      </c>
      <c r="Y114" s="130"/>
      <c r="Z114" s="147">
        <v>8.19</v>
      </c>
      <c r="AA114" s="143">
        <v>1.68</v>
      </c>
      <c r="AB114" s="130"/>
      <c r="AC114" s="147">
        <v>2.44</v>
      </c>
      <c r="AD114" s="143">
        <v>0.38</v>
      </c>
      <c r="AE114" s="123" t="s">
        <v>151</v>
      </c>
      <c r="AF114" s="123" t="s">
        <v>152</v>
      </c>
      <c r="AG114" s="130"/>
      <c r="AH114" s="147">
        <v>8.4600000000000009</v>
      </c>
      <c r="AI114" s="143">
        <v>7.92</v>
      </c>
      <c r="AJ114" s="130"/>
      <c r="AK114" s="147">
        <v>8.0299999999999994</v>
      </c>
      <c r="AL114" s="143">
        <v>1.7</v>
      </c>
      <c r="AM114" s="123" t="s">
        <v>151</v>
      </c>
      <c r="AN114" s="123" t="s">
        <v>152</v>
      </c>
      <c r="AO114" s="130"/>
      <c r="AP114" s="147">
        <v>2.63</v>
      </c>
      <c r="AQ114" s="143">
        <v>0.28999999999999998</v>
      </c>
    </row>
    <row r="115" spans="1:43">
      <c r="A115" s="146">
        <v>2.06</v>
      </c>
      <c r="B115" s="15">
        <v>0.77</v>
      </c>
      <c r="C115" s="123" t="s">
        <v>151</v>
      </c>
      <c r="D115" s="123" t="s">
        <v>152</v>
      </c>
      <c r="E115" s="130"/>
      <c r="F115" s="147">
        <v>8.64</v>
      </c>
      <c r="G115" s="143">
        <v>2.91</v>
      </c>
      <c r="H115" s="123" t="s">
        <v>151</v>
      </c>
      <c r="I115" s="123" t="s">
        <v>152</v>
      </c>
      <c r="J115" s="130"/>
      <c r="K115" s="147">
        <v>2.56</v>
      </c>
      <c r="L115" s="143">
        <v>0.72</v>
      </c>
      <c r="M115" s="130"/>
      <c r="N115" s="147">
        <v>8.7799999999999994</v>
      </c>
      <c r="O115" s="143">
        <v>1.78</v>
      </c>
      <c r="P115" s="130"/>
      <c r="Q115" s="147">
        <v>8.91</v>
      </c>
      <c r="R115" s="143">
        <v>2.37</v>
      </c>
      <c r="S115" s="130"/>
      <c r="T115" s="147">
        <v>2.35</v>
      </c>
      <c r="U115" s="143">
        <v>0.28000000000000003</v>
      </c>
      <c r="V115" s="130"/>
      <c r="W115" s="148">
        <v>2.4700000000000002</v>
      </c>
      <c r="X115" s="145">
        <v>0.27</v>
      </c>
      <c r="Y115" s="130"/>
      <c r="Z115" s="147">
        <v>8.27</v>
      </c>
      <c r="AA115" s="143">
        <v>1.51</v>
      </c>
      <c r="AB115" s="130"/>
      <c r="AC115" s="147">
        <v>2.44</v>
      </c>
      <c r="AD115" s="143">
        <v>0.45</v>
      </c>
      <c r="AE115" s="123" t="s">
        <v>151</v>
      </c>
      <c r="AF115" s="123" t="s">
        <v>152</v>
      </c>
      <c r="AG115" s="130"/>
      <c r="AH115" s="147">
        <v>8.5399999999999991</v>
      </c>
      <c r="AI115" s="143">
        <v>6.31</v>
      </c>
      <c r="AJ115" s="130"/>
      <c r="AK115" s="147">
        <v>8.11</v>
      </c>
      <c r="AL115" s="143">
        <v>2.15</v>
      </c>
      <c r="AM115" s="123" t="s">
        <v>151</v>
      </c>
      <c r="AN115" s="123" t="s">
        <v>152</v>
      </c>
      <c r="AO115" s="130"/>
      <c r="AP115" s="147">
        <v>2.63</v>
      </c>
      <c r="AQ115" s="143">
        <v>0.28000000000000003</v>
      </c>
    </row>
    <row r="116" spans="1:43">
      <c r="A116" s="146">
        <v>1.99</v>
      </c>
      <c r="B116" s="15">
        <v>0.96</v>
      </c>
      <c r="C116" s="123" t="s">
        <v>151</v>
      </c>
      <c r="D116" s="123" t="s">
        <v>152</v>
      </c>
      <c r="E116" s="130"/>
      <c r="F116" s="147">
        <v>8.7100000000000009</v>
      </c>
      <c r="G116" s="143">
        <v>1.91</v>
      </c>
      <c r="H116" s="123" t="s">
        <v>151</v>
      </c>
      <c r="I116" s="123" t="s">
        <v>152</v>
      </c>
      <c r="J116" s="130"/>
      <c r="K116" s="147">
        <v>2.48</v>
      </c>
      <c r="L116" s="143">
        <v>0.97</v>
      </c>
      <c r="M116" s="130"/>
      <c r="N116" s="147">
        <v>8.86</v>
      </c>
      <c r="O116" s="143">
        <v>1.49</v>
      </c>
      <c r="P116" s="130"/>
      <c r="Q116" s="147">
        <v>8.91</v>
      </c>
      <c r="R116" s="143">
        <v>1.44</v>
      </c>
      <c r="S116" s="130"/>
      <c r="T116" s="147">
        <v>2.29</v>
      </c>
      <c r="U116" s="143">
        <v>0.28999999999999998</v>
      </c>
      <c r="V116" s="130"/>
      <c r="W116" s="148">
        <v>2.41</v>
      </c>
      <c r="X116" s="145">
        <v>0.27</v>
      </c>
      <c r="Y116" s="130"/>
      <c r="Z116" s="147">
        <v>8.34</v>
      </c>
      <c r="AA116" s="143">
        <v>1.6</v>
      </c>
      <c r="AB116" s="130"/>
      <c r="AC116" s="147">
        <v>2.37</v>
      </c>
      <c r="AD116" s="143">
        <v>0.56000000000000005</v>
      </c>
      <c r="AE116" s="123" t="s">
        <v>151</v>
      </c>
      <c r="AF116" s="123" t="s">
        <v>152</v>
      </c>
      <c r="AG116" s="130"/>
      <c r="AH116" s="147">
        <v>8.6199999999999992</v>
      </c>
      <c r="AI116" s="143">
        <v>4.29</v>
      </c>
      <c r="AJ116" s="130"/>
      <c r="AK116" s="147">
        <v>8.19</v>
      </c>
      <c r="AL116" s="143">
        <v>3</v>
      </c>
      <c r="AM116" s="123" t="s">
        <v>151</v>
      </c>
      <c r="AN116" s="123" t="s">
        <v>152</v>
      </c>
      <c r="AO116" s="130"/>
      <c r="AP116" s="147">
        <v>2.56</v>
      </c>
      <c r="AQ116" s="143">
        <v>0.27</v>
      </c>
    </row>
    <row r="117" spans="1:43">
      <c r="A117" s="146">
        <v>1.92</v>
      </c>
      <c r="B117" s="15">
        <v>1.23</v>
      </c>
      <c r="C117" s="123" t="s">
        <v>151</v>
      </c>
      <c r="D117" s="123" t="s">
        <v>152</v>
      </c>
      <c r="E117" s="130"/>
      <c r="F117" s="147">
        <v>8.7899999999999991</v>
      </c>
      <c r="G117" s="143">
        <v>1.38</v>
      </c>
      <c r="H117" s="123" t="s">
        <v>151</v>
      </c>
      <c r="I117" s="123" t="s">
        <v>152</v>
      </c>
      <c r="J117" s="130"/>
      <c r="K117" s="147">
        <v>2.48</v>
      </c>
      <c r="L117" s="143">
        <v>1.38</v>
      </c>
      <c r="M117" s="130"/>
      <c r="N117" s="147">
        <v>8.94</v>
      </c>
      <c r="O117" s="143">
        <v>1.39</v>
      </c>
      <c r="P117" s="130"/>
      <c r="Q117" s="147">
        <v>9</v>
      </c>
      <c r="R117" s="143">
        <v>0.95</v>
      </c>
      <c r="S117" s="130"/>
      <c r="T117" s="147">
        <v>2.23</v>
      </c>
      <c r="U117" s="143">
        <v>0.32</v>
      </c>
      <c r="V117" s="130"/>
      <c r="W117" s="148">
        <v>2.35</v>
      </c>
      <c r="X117" s="145">
        <v>0.27</v>
      </c>
      <c r="Y117" s="130"/>
      <c r="Z117" s="147">
        <v>8.42</v>
      </c>
      <c r="AA117" s="143">
        <v>2</v>
      </c>
      <c r="AB117" s="130"/>
      <c r="AC117" s="147">
        <v>2.2999999999999998</v>
      </c>
      <c r="AD117" s="143">
        <v>0.73</v>
      </c>
      <c r="AE117" s="123" t="s">
        <v>151</v>
      </c>
      <c r="AF117" s="123" t="s">
        <v>152</v>
      </c>
      <c r="AG117" s="130"/>
      <c r="AH117" s="147">
        <v>8.6999999999999993</v>
      </c>
      <c r="AI117" s="143">
        <v>2.81</v>
      </c>
      <c r="AJ117" s="130"/>
      <c r="AK117" s="147">
        <v>8.27</v>
      </c>
      <c r="AL117" s="143">
        <v>4.53</v>
      </c>
      <c r="AM117" s="123" t="s">
        <v>151</v>
      </c>
      <c r="AN117" s="123" t="s">
        <v>152</v>
      </c>
      <c r="AO117" s="130"/>
      <c r="AP117" s="147">
        <v>2.5</v>
      </c>
      <c r="AQ117" s="143">
        <v>0.26</v>
      </c>
    </row>
    <row r="118" spans="1:43">
      <c r="A118" s="146">
        <v>1.92</v>
      </c>
      <c r="B118" s="15">
        <v>1.4</v>
      </c>
      <c r="C118" s="123" t="s">
        <v>151</v>
      </c>
      <c r="D118" s="123" t="s">
        <v>152</v>
      </c>
      <c r="E118" s="130"/>
      <c r="F118" s="147">
        <v>8.8800000000000008</v>
      </c>
      <c r="G118" s="143">
        <v>1.1000000000000001</v>
      </c>
      <c r="H118" s="123" t="s">
        <v>151</v>
      </c>
      <c r="I118" s="123" t="s">
        <v>152</v>
      </c>
      <c r="J118" s="130"/>
      <c r="K118" s="147">
        <v>2.42</v>
      </c>
      <c r="L118" s="143">
        <v>1.97</v>
      </c>
      <c r="M118" s="130"/>
      <c r="N118" s="147">
        <v>9.02</v>
      </c>
      <c r="O118" s="143">
        <v>1.48</v>
      </c>
      <c r="P118" s="130"/>
      <c r="Q118" s="147">
        <v>9.09</v>
      </c>
      <c r="R118" s="143">
        <v>0.69</v>
      </c>
      <c r="S118" s="130"/>
      <c r="T118" s="147">
        <v>2.17</v>
      </c>
      <c r="U118" s="143">
        <v>0.32</v>
      </c>
      <c r="V118" s="130"/>
      <c r="W118" s="148">
        <v>2.29</v>
      </c>
      <c r="X118" s="145">
        <v>0.27</v>
      </c>
      <c r="Y118" s="130"/>
      <c r="Z118" s="147">
        <v>8.5</v>
      </c>
      <c r="AA118" s="143">
        <v>2.79</v>
      </c>
      <c r="AB118" s="130"/>
      <c r="AC118" s="147">
        <v>2.23</v>
      </c>
      <c r="AD118" s="143">
        <v>0.99</v>
      </c>
      <c r="AE118" s="123" t="s">
        <v>151</v>
      </c>
      <c r="AF118" s="123" t="s">
        <v>152</v>
      </c>
      <c r="AG118" s="130"/>
      <c r="AH118" s="147">
        <v>8.7799999999999994</v>
      </c>
      <c r="AI118" s="143">
        <v>1.96</v>
      </c>
      <c r="AJ118" s="130"/>
      <c r="AK118" s="147">
        <v>8.35</v>
      </c>
      <c r="AL118" s="143">
        <v>6.58</v>
      </c>
      <c r="AM118" s="123" t="s">
        <v>151</v>
      </c>
      <c r="AN118" s="123" t="s">
        <v>152</v>
      </c>
      <c r="AO118" s="130"/>
      <c r="AP118" s="147">
        <v>2.44</v>
      </c>
      <c r="AQ118" s="143">
        <v>0.26</v>
      </c>
    </row>
    <row r="119" spans="1:43">
      <c r="A119" s="146">
        <v>1.85</v>
      </c>
      <c r="B119" s="15">
        <v>1.31</v>
      </c>
      <c r="C119" s="123" t="s">
        <v>151</v>
      </c>
      <c r="D119" s="123" t="s">
        <v>152</v>
      </c>
      <c r="E119" s="130"/>
      <c r="F119" s="147">
        <v>8.9600000000000009</v>
      </c>
      <c r="G119" s="143">
        <v>0.98</v>
      </c>
      <c r="H119" s="123" t="s">
        <v>151</v>
      </c>
      <c r="I119" s="123" t="s">
        <v>152</v>
      </c>
      <c r="J119" s="130"/>
      <c r="K119" s="147">
        <v>2.35</v>
      </c>
      <c r="L119" s="143">
        <v>2.64</v>
      </c>
      <c r="M119" s="130"/>
      <c r="N119" s="147">
        <v>9.1</v>
      </c>
      <c r="O119" s="143">
        <v>1.79</v>
      </c>
      <c r="P119" s="130"/>
      <c r="Q119" s="147">
        <v>9.17</v>
      </c>
      <c r="R119" s="143">
        <v>0.54</v>
      </c>
      <c r="S119" s="130"/>
      <c r="T119" s="147">
        <v>2.1</v>
      </c>
      <c r="U119" s="143">
        <v>0.34</v>
      </c>
      <c r="V119" s="130"/>
      <c r="W119" s="148">
        <v>2.23</v>
      </c>
      <c r="X119" s="145">
        <v>0.28000000000000003</v>
      </c>
      <c r="Y119" s="130"/>
      <c r="Z119" s="147">
        <v>8.57</v>
      </c>
      <c r="AA119" s="143">
        <v>3.93</v>
      </c>
      <c r="AB119" s="130"/>
      <c r="AC119" s="147">
        <v>2.17</v>
      </c>
      <c r="AD119" s="143">
        <v>1.32</v>
      </c>
      <c r="AE119" s="123" t="s">
        <v>151</v>
      </c>
      <c r="AF119" s="123" t="s">
        <v>152</v>
      </c>
      <c r="AG119" s="130"/>
      <c r="AH119" s="147">
        <v>8.86</v>
      </c>
      <c r="AI119" s="143">
        <v>1.45</v>
      </c>
      <c r="AJ119" s="130"/>
      <c r="AK119" s="147">
        <v>8.42</v>
      </c>
      <c r="AL119" s="143">
        <v>7.8</v>
      </c>
      <c r="AM119" s="123" t="s">
        <v>151</v>
      </c>
      <c r="AN119" s="123" t="s">
        <v>152</v>
      </c>
      <c r="AO119" s="130"/>
      <c r="AP119" s="147">
        <v>2.38</v>
      </c>
      <c r="AQ119" s="143">
        <v>0.26</v>
      </c>
    </row>
    <row r="120" spans="1:43">
      <c r="A120" s="146">
        <v>1.78</v>
      </c>
      <c r="B120" s="15">
        <v>1.1100000000000001</v>
      </c>
      <c r="C120" s="123" t="s">
        <v>151</v>
      </c>
      <c r="D120" s="123" t="s">
        <v>152</v>
      </c>
      <c r="E120" s="130"/>
      <c r="F120" s="147">
        <v>9.0399999999999991</v>
      </c>
      <c r="G120" s="143">
        <v>1</v>
      </c>
      <c r="H120" s="123" t="s">
        <v>151</v>
      </c>
      <c r="I120" s="123" t="s">
        <v>152</v>
      </c>
      <c r="J120" s="130"/>
      <c r="K120" s="147">
        <v>2.27</v>
      </c>
      <c r="L120" s="143">
        <v>3.08</v>
      </c>
      <c r="M120" s="130"/>
      <c r="N120" s="147">
        <v>9.18</v>
      </c>
      <c r="O120" s="143">
        <v>1.79</v>
      </c>
      <c r="P120" s="130"/>
      <c r="Q120" s="147">
        <v>9.26</v>
      </c>
      <c r="R120" s="143">
        <v>0.43</v>
      </c>
      <c r="S120" s="130"/>
      <c r="T120" s="147">
        <v>2.04</v>
      </c>
      <c r="U120" s="143">
        <v>0.35</v>
      </c>
      <c r="V120" s="130"/>
      <c r="W120" s="148">
        <v>2.23</v>
      </c>
      <c r="X120" s="145">
        <v>0.28999999999999998</v>
      </c>
      <c r="Y120" s="130"/>
      <c r="Z120" s="147">
        <v>8.65</v>
      </c>
      <c r="AA120" s="143">
        <v>4.72</v>
      </c>
      <c r="AB120" s="130"/>
      <c r="AC120" s="147">
        <v>2.1</v>
      </c>
      <c r="AD120" s="143">
        <v>1.32</v>
      </c>
      <c r="AE120" s="123" t="s">
        <v>151</v>
      </c>
      <c r="AF120" s="123" t="s">
        <v>152</v>
      </c>
      <c r="AG120" s="130"/>
      <c r="AH120" s="147">
        <v>8.94</v>
      </c>
      <c r="AI120" s="143">
        <v>1.17</v>
      </c>
      <c r="AJ120" s="130"/>
      <c r="AK120" s="147">
        <v>8.5</v>
      </c>
      <c r="AL120" s="143">
        <v>6.85</v>
      </c>
      <c r="AM120" s="123" t="s">
        <v>151</v>
      </c>
      <c r="AN120" s="123" t="s">
        <v>152</v>
      </c>
      <c r="AO120" s="130"/>
      <c r="AP120" s="147">
        <v>2.3199999999999998</v>
      </c>
      <c r="AQ120" s="143">
        <v>0.26</v>
      </c>
    </row>
    <row r="121" spans="1:43">
      <c r="A121" s="146">
        <v>1.72</v>
      </c>
      <c r="B121" s="15">
        <v>1.02</v>
      </c>
      <c r="C121" s="123" t="s">
        <v>151</v>
      </c>
      <c r="D121" s="123" t="s">
        <v>152</v>
      </c>
      <c r="E121" s="130"/>
      <c r="F121" s="147">
        <v>9.1199999999999992</v>
      </c>
      <c r="G121" s="143">
        <v>1.1299999999999999</v>
      </c>
      <c r="H121" s="123" t="s">
        <v>151</v>
      </c>
      <c r="I121" s="123" t="s">
        <v>152</v>
      </c>
      <c r="J121" s="130"/>
      <c r="K121" s="147">
        <v>2.21</v>
      </c>
      <c r="L121" s="143">
        <v>2.98</v>
      </c>
      <c r="M121" s="130"/>
      <c r="N121" s="147">
        <v>9.26</v>
      </c>
      <c r="O121" s="143">
        <v>2.39</v>
      </c>
      <c r="P121" s="130"/>
      <c r="Q121" s="147">
        <v>9.34</v>
      </c>
      <c r="R121" s="143">
        <v>0.43</v>
      </c>
      <c r="S121" s="130"/>
      <c r="T121" s="147">
        <v>1.98</v>
      </c>
      <c r="U121" s="143">
        <v>0.38</v>
      </c>
      <c r="V121" s="130"/>
      <c r="W121" s="148">
        <v>2.17</v>
      </c>
      <c r="X121" s="145">
        <v>0.32</v>
      </c>
      <c r="Y121" s="130"/>
      <c r="Z121" s="147">
        <v>8.73</v>
      </c>
      <c r="AA121" s="143">
        <v>4.37</v>
      </c>
      <c r="AB121" s="130"/>
      <c r="AC121" s="147">
        <v>2.0299999999999998</v>
      </c>
      <c r="AD121" s="143">
        <v>1.68</v>
      </c>
      <c r="AE121" s="123" t="s">
        <v>151</v>
      </c>
      <c r="AF121" s="123" t="s">
        <v>152</v>
      </c>
      <c r="AG121" s="130"/>
      <c r="AH121" s="147">
        <v>9.02</v>
      </c>
      <c r="AI121" s="143">
        <v>1.1200000000000001</v>
      </c>
      <c r="AJ121" s="130"/>
      <c r="AK121" s="147">
        <v>8.58</v>
      </c>
      <c r="AL121" s="143">
        <v>4.97</v>
      </c>
      <c r="AM121" s="123" t="s">
        <v>151</v>
      </c>
      <c r="AN121" s="123" t="s">
        <v>152</v>
      </c>
      <c r="AO121" s="130"/>
      <c r="AP121" s="147">
        <v>2.2599999999999998</v>
      </c>
      <c r="AQ121" s="143">
        <v>0.27</v>
      </c>
    </row>
    <row r="122" spans="1:43">
      <c r="A122" s="146">
        <v>1.65</v>
      </c>
      <c r="B122" s="15">
        <v>1.05</v>
      </c>
      <c r="C122" s="123" t="s">
        <v>151</v>
      </c>
      <c r="D122" s="123" t="s">
        <v>152</v>
      </c>
      <c r="E122" s="130"/>
      <c r="F122" s="147">
        <v>9.19</v>
      </c>
      <c r="G122" s="143">
        <v>1.24</v>
      </c>
      <c r="H122" s="123" t="s">
        <v>151</v>
      </c>
      <c r="I122" s="123" t="s">
        <v>152</v>
      </c>
      <c r="J122" s="130"/>
      <c r="K122" s="147">
        <v>2.13</v>
      </c>
      <c r="L122" s="143">
        <v>2.98</v>
      </c>
      <c r="M122" s="130"/>
      <c r="N122" s="147">
        <v>9.33</v>
      </c>
      <c r="O122" s="143">
        <v>3.13</v>
      </c>
      <c r="P122" s="130"/>
      <c r="Q122" s="147">
        <v>9.43</v>
      </c>
      <c r="R122" s="143">
        <v>0.37</v>
      </c>
      <c r="S122" s="130"/>
      <c r="T122" s="147">
        <v>1.92</v>
      </c>
      <c r="U122" s="143">
        <v>0.41</v>
      </c>
      <c r="V122" s="130"/>
      <c r="W122" s="148">
        <v>2.11</v>
      </c>
      <c r="X122" s="145">
        <v>0.34</v>
      </c>
      <c r="Y122" s="130"/>
      <c r="Z122" s="147">
        <v>8.81</v>
      </c>
      <c r="AA122" s="143">
        <v>3.25</v>
      </c>
      <c r="AB122" s="130"/>
      <c r="AC122" s="147">
        <v>1.97</v>
      </c>
      <c r="AD122" s="143">
        <v>1.91</v>
      </c>
      <c r="AE122" s="123" t="s">
        <v>151</v>
      </c>
      <c r="AF122" s="123" t="s">
        <v>152</v>
      </c>
      <c r="AG122" s="130"/>
      <c r="AH122" s="147">
        <v>9.02</v>
      </c>
      <c r="AI122" s="143">
        <v>1.27</v>
      </c>
      <c r="AJ122" s="130"/>
      <c r="AK122" s="147">
        <v>8.66</v>
      </c>
      <c r="AL122" s="143">
        <v>3.23</v>
      </c>
      <c r="AM122" s="123" t="s">
        <v>151</v>
      </c>
      <c r="AN122" s="123" t="s">
        <v>152</v>
      </c>
      <c r="AO122" s="130"/>
      <c r="AP122" s="147">
        <v>2.2000000000000002</v>
      </c>
      <c r="AQ122" s="143">
        <v>0.28000000000000003</v>
      </c>
    </row>
    <row r="123" spans="1:43">
      <c r="A123" s="146">
        <v>1.58</v>
      </c>
      <c r="B123" s="15">
        <v>1.18</v>
      </c>
      <c r="C123" s="123" t="s">
        <v>151</v>
      </c>
      <c r="D123" s="123" t="s">
        <v>152</v>
      </c>
      <c r="E123" s="130"/>
      <c r="F123" s="147">
        <v>9.27</v>
      </c>
      <c r="G123" s="143">
        <v>1.1499999999999999</v>
      </c>
      <c r="H123" s="123" t="s">
        <v>151</v>
      </c>
      <c r="I123" s="123" t="s">
        <v>152</v>
      </c>
      <c r="J123" s="130"/>
      <c r="K123" s="147">
        <v>2.06</v>
      </c>
      <c r="L123" s="143">
        <v>2.46</v>
      </c>
      <c r="M123" s="130"/>
      <c r="N123" s="147">
        <v>9.41</v>
      </c>
      <c r="O123" s="143">
        <v>3.23</v>
      </c>
      <c r="P123" s="130"/>
      <c r="Q123" s="147">
        <v>9.51</v>
      </c>
      <c r="R123" s="143">
        <v>0.33</v>
      </c>
      <c r="S123" s="130"/>
      <c r="T123" s="147">
        <v>1.85</v>
      </c>
      <c r="U123" s="143">
        <v>0.46</v>
      </c>
      <c r="V123" s="130"/>
      <c r="W123" s="148">
        <v>2.0499999999999998</v>
      </c>
      <c r="X123" s="145">
        <v>0.36</v>
      </c>
      <c r="Y123" s="130"/>
      <c r="Z123" s="147">
        <v>8.89</v>
      </c>
      <c r="AA123" s="143">
        <v>2.1800000000000002</v>
      </c>
      <c r="AB123" s="130"/>
      <c r="AC123" s="147">
        <v>1.9</v>
      </c>
      <c r="AD123" s="143">
        <v>1.86</v>
      </c>
      <c r="AE123" s="123" t="s">
        <v>151</v>
      </c>
      <c r="AF123" s="123" t="s">
        <v>152</v>
      </c>
      <c r="AG123" s="130"/>
      <c r="AH123" s="147">
        <v>9.09</v>
      </c>
      <c r="AI123" s="143">
        <v>1.58</v>
      </c>
      <c r="AJ123" s="130"/>
      <c r="AK123" s="147">
        <v>8.73</v>
      </c>
      <c r="AL123" s="143">
        <v>2.06</v>
      </c>
      <c r="AM123" s="123" t="s">
        <v>151</v>
      </c>
      <c r="AN123" s="123" t="s">
        <v>152</v>
      </c>
      <c r="AO123" s="130"/>
      <c r="AP123" s="147">
        <v>2.14</v>
      </c>
      <c r="AQ123" s="143">
        <v>0.28000000000000003</v>
      </c>
    </row>
    <row r="124" spans="1:43">
      <c r="A124" s="146">
        <v>1.51</v>
      </c>
      <c r="B124" s="15">
        <v>1.18</v>
      </c>
      <c r="C124" s="123" t="s">
        <v>151</v>
      </c>
      <c r="D124" s="123" t="s">
        <v>152</v>
      </c>
      <c r="E124" s="130"/>
      <c r="F124" s="147">
        <v>9.35</v>
      </c>
      <c r="G124" s="143">
        <v>0.89</v>
      </c>
      <c r="H124" s="123" t="s">
        <v>151</v>
      </c>
      <c r="I124" s="123" t="s">
        <v>152</v>
      </c>
      <c r="J124" s="130"/>
      <c r="K124" s="147">
        <v>2</v>
      </c>
      <c r="L124" s="143">
        <v>1.92</v>
      </c>
      <c r="M124" s="130"/>
      <c r="N124" s="147">
        <v>9.49</v>
      </c>
      <c r="O124" s="143">
        <v>2.33</v>
      </c>
      <c r="P124" s="130"/>
      <c r="Q124" s="147">
        <v>9.6</v>
      </c>
      <c r="R124" s="143">
        <v>0.28999999999999998</v>
      </c>
      <c r="S124" s="130"/>
      <c r="T124" s="147">
        <v>1.79</v>
      </c>
      <c r="U124" s="143">
        <v>0.53</v>
      </c>
      <c r="V124" s="130"/>
      <c r="W124" s="148">
        <v>1.99</v>
      </c>
      <c r="X124" s="145">
        <v>0.4</v>
      </c>
      <c r="Y124" s="130"/>
      <c r="Z124" s="147">
        <v>8.9700000000000006</v>
      </c>
      <c r="AA124" s="143">
        <v>1.47</v>
      </c>
      <c r="AB124" s="130"/>
      <c r="AC124" s="147">
        <v>1.83</v>
      </c>
      <c r="AD124" s="143">
        <v>1.6</v>
      </c>
      <c r="AE124" s="123" t="s">
        <v>151</v>
      </c>
      <c r="AF124" s="123" t="s">
        <v>152</v>
      </c>
      <c r="AG124" s="130"/>
      <c r="AH124" s="147">
        <v>9.17</v>
      </c>
      <c r="AI124" s="143">
        <v>1.84</v>
      </c>
      <c r="AJ124" s="130"/>
      <c r="AK124" s="147">
        <v>8.81</v>
      </c>
      <c r="AL124" s="143">
        <v>1.35</v>
      </c>
      <c r="AM124" s="123" t="s">
        <v>151</v>
      </c>
      <c r="AN124" s="123" t="s">
        <v>152</v>
      </c>
      <c r="AO124" s="130"/>
      <c r="AP124" s="147">
        <v>2.08</v>
      </c>
      <c r="AQ124" s="143">
        <v>0.3</v>
      </c>
    </row>
    <row r="125" spans="1:43">
      <c r="A125" s="146">
        <v>1.45</v>
      </c>
      <c r="B125" s="15">
        <v>1.38</v>
      </c>
      <c r="C125" s="123" t="s">
        <v>151</v>
      </c>
      <c r="D125" s="123" t="s">
        <v>152</v>
      </c>
      <c r="E125" s="130"/>
      <c r="F125" s="147">
        <v>9.43</v>
      </c>
      <c r="G125" s="143">
        <v>0.64</v>
      </c>
      <c r="H125" s="123" t="s">
        <v>151</v>
      </c>
      <c r="I125" s="123" t="s">
        <v>152</v>
      </c>
      <c r="J125" s="130"/>
      <c r="K125" s="147">
        <v>1.93</v>
      </c>
      <c r="L125" s="143">
        <v>1.56</v>
      </c>
      <c r="M125" s="130"/>
      <c r="N125" s="147">
        <v>9.56</v>
      </c>
      <c r="O125" s="143">
        <v>1.43</v>
      </c>
      <c r="P125" s="130"/>
      <c r="Q125" s="147">
        <v>9.68</v>
      </c>
      <c r="R125" s="143">
        <v>0.28000000000000003</v>
      </c>
      <c r="S125" s="130"/>
      <c r="T125" s="147">
        <v>1.74</v>
      </c>
      <c r="U125" s="143">
        <v>0.6</v>
      </c>
      <c r="V125" s="130"/>
      <c r="W125" s="148">
        <v>1.93</v>
      </c>
      <c r="X125" s="145">
        <v>0.4</v>
      </c>
      <c r="Y125" s="130"/>
      <c r="Z125" s="147">
        <v>9.0500000000000007</v>
      </c>
      <c r="AA125" s="143">
        <v>1.01</v>
      </c>
      <c r="AB125" s="130"/>
      <c r="AC125" s="147">
        <v>1.76</v>
      </c>
      <c r="AD125" s="143">
        <v>1.32</v>
      </c>
      <c r="AE125" s="123" t="s">
        <v>151</v>
      </c>
      <c r="AF125" s="123" t="s">
        <v>152</v>
      </c>
      <c r="AG125" s="130"/>
      <c r="AH125" s="147">
        <v>9.25</v>
      </c>
      <c r="AI125" s="143">
        <v>1.76</v>
      </c>
      <c r="AJ125" s="130"/>
      <c r="AK125" s="147">
        <v>8.89</v>
      </c>
      <c r="AL125" s="143">
        <v>0.97</v>
      </c>
      <c r="AM125" s="123" t="s">
        <v>151</v>
      </c>
      <c r="AN125" s="123" t="s">
        <v>152</v>
      </c>
      <c r="AO125" s="130"/>
      <c r="AP125" s="147">
        <v>2.02</v>
      </c>
      <c r="AQ125" s="143">
        <v>0.32</v>
      </c>
    </row>
    <row r="126" spans="1:43">
      <c r="A126" s="146">
        <v>1.38</v>
      </c>
      <c r="B126" s="15">
        <v>1.76</v>
      </c>
      <c r="C126" s="123" t="s">
        <v>151</v>
      </c>
      <c r="D126" s="123" t="s">
        <v>152</v>
      </c>
      <c r="E126" s="130"/>
      <c r="F126" s="147">
        <v>9.51</v>
      </c>
      <c r="G126" s="143">
        <v>0.47</v>
      </c>
      <c r="H126" s="123" t="s">
        <v>151</v>
      </c>
      <c r="I126" s="123" t="s">
        <v>152</v>
      </c>
      <c r="J126" s="130"/>
      <c r="K126" s="147">
        <v>1.86</v>
      </c>
      <c r="L126" s="143">
        <v>1.39</v>
      </c>
      <c r="M126" s="130"/>
      <c r="N126" s="147">
        <v>9.64</v>
      </c>
      <c r="O126" s="143">
        <v>0.92</v>
      </c>
      <c r="P126" s="130"/>
      <c r="Q126" s="147">
        <v>9.76</v>
      </c>
      <c r="R126" s="143">
        <v>0.27</v>
      </c>
      <c r="S126" s="130"/>
      <c r="T126" s="147">
        <v>1.67</v>
      </c>
      <c r="U126" s="143">
        <v>0.73</v>
      </c>
      <c r="V126" s="130"/>
      <c r="W126" s="148">
        <v>1.87</v>
      </c>
      <c r="X126" s="145">
        <v>0.44</v>
      </c>
      <c r="Y126" s="130"/>
      <c r="Z126" s="147">
        <v>9.1300000000000008</v>
      </c>
      <c r="AA126" s="143">
        <v>0.71</v>
      </c>
      <c r="AB126" s="130"/>
      <c r="AC126" s="147">
        <v>1.7</v>
      </c>
      <c r="AD126" s="143">
        <v>1.1499999999999999</v>
      </c>
      <c r="AE126" s="123" t="s">
        <v>151</v>
      </c>
      <c r="AF126" s="123" t="s">
        <v>152</v>
      </c>
      <c r="AG126" s="130"/>
      <c r="AH126" s="147">
        <v>9.33</v>
      </c>
      <c r="AI126" s="143">
        <v>1.35</v>
      </c>
      <c r="AJ126" s="130"/>
      <c r="AK126" s="147">
        <v>8.9700000000000006</v>
      </c>
      <c r="AL126" s="143">
        <v>0.77</v>
      </c>
      <c r="AM126" s="123" t="s">
        <v>151</v>
      </c>
      <c r="AN126" s="123" t="s">
        <v>152</v>
      </c>
      <c r="AO126" s="130"/>
      <c r="AP126" s="147">
        <v>1.96</v>
      </c>
      <c r="AQ126" s="143">
        <v>0.34</v>
      </c>
    </row>
    <row r="127" spans="1:43">
      <c r="A127" s="146">
        <v>1.31</v>
      </c>
      <c r="B127" s="15">
        <v>2.52</v>
      </c>
      <c r="C127" s="123" t="s">
        <v>151</v>
      </c>
      <c r="D127" s="123" t="s">
        <v>152</v>
      </c>
      <c r="E127" s="130"/>
      <c r="F127" s="147">
        <v>9.59</v>
      </c>
      <c r="G127" s="143">
        <v>0.39</v>
      </c>
      <c r="H127" s="123" t="s">
        <v>151</v>
      </c>
      <c r="I127" s="123" t="s">
        <v>152</v>
      </c>
      <c r="J127" s="130"/>
      <c r="K127" s="147">
        <v>1.79</v>
      </c>
      <c r="L127" s="143">
        <v>1.38</v>
      </c>
      <c r="M127" s="130"/>
      <c r="N127" s="147">
        <v>9.7200000000000006</v>
      </c>
      <c r="O127" s="143">
        <v>0.66</v>
      </c>
      <c r="P127" s="130"/>
      <c r="Q127" s="147">
        <v>9.85</v>
      </c>
      <c r="R127" s="143">
        <v>0.26</v>
      </c>
      <c r="S127" s="130"/>
      <c r="T127" s="147">
        <v>1.61</v>
      </c>
      <c r="U127" s="143">
        <v>0.97</v>
      </c>
      <c r="V127" s="130"/>
      <c r="W127" s="148">
        <v>1.81</v>
      </c>
      <c r="X127" s="145">
        <v>0.5</v>
      </c>
      <c r="Y127" s="130"/>
      <c r="Z127" s="147">
        <v>9.2100000000000009</v>
      </c>
      <c r="AA127" s="143">
        <v>0.56000000000000005</v>
      </c>
      <c r="AB127" s="130"/>
      <c r="AC127" s="147">
        <v>1.63</v>
      </c>
      <c r="AD127" s="143">
        <v>1.1100000000000001</v>
      </c>
      <c r="AE127" s="123" t="s">
        <v>151</v>
      </c>
      <c r="AF127" s="123" t="s">
        <v>152</v>
      </c>
      <c r="AG127" s="130"/>
      <c r="AH127" s="147">
        <v>9.4</v>
      </c>
      <c r="AI127" s="143">
        <v>1.35</v>
      </c>
      <c r="AJ127" s="130"/>
      <c r="AK127" s="147">
        <v>9.0500000000000007</v>
      </c>
      <c r="AL127" s="143">
        <v>0.66</v>
      </c>
      <c r="AM127" s="123" t="s">
        <v>151</v>
      </c>
      <c r="AN127" s="123" t="s">
        <v>152</v>
      </c>
      <c r="AO127" s="130"/>
      <c r="AP127" s="147">
        <v>1.9</v>
      </c>
      <c r="AQ127" s="143">
        <v>0.38</v>
      </c>
    </row>
    <row r="128" spans="1:43">
      <c r="A128" s="146">
        <v>1.24</v>
      </c>
      <c r="B128" s="15">
        <v>3.72</v>
      </c>
      <c r="C128" s="123" t="s">
        <v>151</v>
      </c>
      <c r="D128" s="123" t="s">
        <v>152</v>
      </c>
      <c r="E128" s="130"/>
      <c r="F128" s="147">
        <v>9.59</v>
      </c>
      <c r="G128" s="143">
        <v>0.33</v>
      </c>
      <c r="H128" s="123" t="s">
        <v>151</v>
      </c>
      <c r="I128" s="123" t="s">
        <v>152</v>
      </c>
      <c r="J128" s="130"/>
      <c r="K128" s="147">
        <v>1.72</v>
      </c>
      <c r="L128" s="143">
        <v>1.51</v>
      </c>
      <c r="M128" s="130"/>
      <c r="N128" s="147">
        <v>9.8000000000000007</v>
      </c>
      <c r="O128" s="143">
        <v>0.49</v>
      </c>
      <c r="P128" s="130"/>
      <c r="Q128" s="147">
        <v>9.93</v>
      </c>
      <c r="R128" s="143">
        <v>0.27</v>
      </c>
      <c r="S128" s="130"/>
      <c r="T128" s="147">
        <v>1.55</v>
      </c>
      <c r="U128" s="143">
        <v>1.43</v>
      </c>
      <c r="V128" s="130"/>
      <c r="W128" s="148">
        <v>1.75</v>
      </c>
      <c r="X128" s="145">
        <v>0.56999999999999995</v>
      </c>
      <c r="Y128" s="130"/>
      <c r="Z128" s="147">
        <v>9.2899999999999991</v>
      </c>
      <c r="AA128" s="143">
        <v>0.47</v>
      </c>
      <c r="AB128" s="130"/>
      <c r="AC128" s="147">
        <v>1.56</v>
      </c>
      <c r="AD128" s="143">
        <v>1.18</v>
      </c>
      <c r="AE128" s="123" t="s">
        <v>151</v>
      </c>
      <c r="AF128" s="123" t="s">
        <v>152</v>
      </c>
      <c r="AG128" s="130"/>
      <c r="AH128" s="147">
        <v>9.48</v>
      </c>
      <c r="AI128" s="143">
        <v>0.94</v>
      </c>
      <c r="AJ128" s="130"/>
      <c r="AK128" s="147">
        <v>9.1300000000000008</v>
      </c>
      <c r="AL128" s="143">
        <v>0.6</v>
      </c>
      <c r="AM128" s="123" t="s">
        <v>151</v>
      </c>
      <c r="AN128" s="123" t="s">
        <v>152</v>
      </c>
      <c r="AO128" s="130"/>
      <c r="AP128" s="147">
        <v>1.84</v>
      </c>
      <c r="AQ128" s="143">
        <v>0.41</v>
      </c>
    </row>
    <row r="129" spans="1:43">
      <c r="A129" s="146">
        <v>1.17</v>
      </c>
      <c r="B129" s="15">
        <v>5.42</v>
      </c>
      <c r="C129" s="123" t="s">
        <v>151</v>
      </c>
      <c r="D129" s="123" t="s">
        <v>152</v>
      </c>
      <c r="E129" s="130"/>
      <c r="F129" s="147">
        <v>9.66</v>
      </c>
      <c r="G129" s="143">
        <v>0.28999999999999998</v>
      </c>
      <c r="H129" s="123" t="s">
        <v>151</v>
      </c>
      <c r="I129" s="123" t="s">
        <v>152</v>
      </c>
      <c r="J129" s="130"/>
      <c r="K129" s="147">
        <v>1.65</v>
      </c>
      <c r="L129" s="143">
        <v>1.84</v>
      </c>
      <c r="M129" s="130"/>
      <c r="N129" s="147">
        <v>9.8800000000000008</v>
      </c>
      <c r="O129" s="143">
        <v>0.41</v>
      </c>
      <c r="P129" s="130"/>
      <c r="Q129" s="147">
        <v>10</v>
      </c>
      <c r="R129" s="143">
        <v>0.28000000000000003</v>
      </c>
      <c r="S129" s="130"/>
      <c r="T129" s="147">
        <v>1.49</v>
      </c>
      <c r="U129" s="143">
        <v>2.08</v>
      </c>
      <c r="V129" s="130"/>
      <c r="W129" s="148">
        <v>1.69</v>
      </c>
      <c r="X129" s="145">
        <v>0.68</v>
      </c>
      <c r="Y129" s="130"/>
      <c r="Z129" s="147">
        <v>9.3699999999999992</v>
      </c>
      <c r="AA129" s="143">
        <v>0.4</v>
      </c>
      <c r="AB129" s="130"/>
      <c r="AC129" s="147">
        <v>1.49</v>
      </c>
      <c r="AD129" s="143">
        <v>1.38</v>
      </c>
      <c r="AE129" s="123" t="s">
        <v>151</v>
      </c>
      <c r="AF129" s="123" t="s">
        <v>152</v>
      </c>
      <c r="AG129" s="130"/>
      <c r="AH129" s="147">
        <v>9.56</v>
      </c>
      <c r="AI129" s="143">
        <v>0.67</v>
      </c>
      <c r="AJ129" s="130"/>
      <c r="AK129" s="147">
        <v>9.1300000000000008</v>
      </c>
      <c r="AL129" s="143">
        <v>0.57999999999999996</v>
      </c>
      <c r="AM129" s="123" t="s">
        <v>151</v>
      </c>
      <c r="AN129" s="123" t="s">
        <v>152</v>
      </c>
      <c r="AO129" s="130"/>
      <c r="AP129" s="147">
        <v>1.78</v>
      </c>
      <c r="AQ129" s="143">
        <v>0.45</v>
      </c>
    </row>
    <row r="130" spans="1:43">
      <c r="A130" s="146">
        <v>1.1000000000000001</v>
      </c>
      <c r="B130" s="15">
        <v>7.29</v>
      </c>
      <c r="C130" s="123" t="s">
        <v>151</v>
      </c>
      <c r="D130" s="123" t="s">
        <v>152</v>
      </c>
      <c r="E130" s="130"/>
      <c r="F130" s="147">
        <v>9.74</v>
      </c>
      <c r="G130" s="143">
        <v>0.27</v>
      </c>
      <c r="H130" s="123" t="s">
        <v>151</v>
      </c>
      <c r="I130" s="123" t="s">
        <v>152</v>
      </c>
      <c r="J130" s="130"/>
      <c r="K130" s="147">
        <v>1.58</v>
      </c>
      <c r="L130" s="143">
        <v>2.44</v>
      </c>
      <c r="M130" s="130"/>
      <c r="N130" s="147">
        <v>9.9600000000000009</v>
      </c>
      <c r="O130" s="143">
        <v>0.35</v>
      </c>
      <c r="P130" s="130"/>
      <c r="Q130" s="147">
        <v>10.02</v>
      </c>
      <c r="R130" s="143">
        <v>0.28000000000000003</v>
      </c>
      <c r="S130" s="130"/>
      <c r="T130" s="147">
        <v>1.43</v>
      </c>
      <c r="U130" s="143">
        <v>2.9</v>
      </c>
      <c r="V130" s="130"/>
      <c r="W130" s="148">
        <v>1.63</v>
      </c>
      <c r="X130" s="145">
        <v>0.82</v>
      </c>
      <c r="Y130" s="130"/>
      <c r="Z130" s="147">
        <v>9.4499999999999993</v>
      </c>
      <c r="AA130" s="143">
        <v>0.34</v>
      </c>
      <c r="AB130" s="130"/>
      <c r="AC130" s="147">
        <v>1.43</v>
      </c>
      <c r="AD130" s="143">
        <v>1.77</v>
      </c>
      <c r="AE130" s="123" t="s">
        <v>151</v>
      </c>
      <c r="AF130" s="123" t="s">
        <v>152</v>
      </c>
      <c r="AG130" s="130"/>
      <c r="AH130" s="147">
        <v>9.64</v>
      </c>
      <c r="AI130" s="143">
        <v>0.52</v>
      </c>
      <c r="AJ130" s="130"/>
      <c r="AK130" s="147">
        <v>9.2100000000000009</v>
      </c>
      <c r="AL130" s="143">
        <v>0.55000000000000004</v>
      </c>
      <c r="AM130" s="123" t="s">
        <v>151</v>
      </c>
      <c r="AN130" s="123" t="s">
        <v>152</v>
      </c>
      <c r="AO130" s="130"/>
      <c r="AP130" s="147">
        <v>1.72</v>
      </c>
      <c r="AQ130" s="143">
        <v>0.5</v>
      </c>
    </row>
    <row r="131" spans="1:43">
      <c r="A131" s="146">
        <v>1.03</v>
      </c>
      <c r="B131" s="15">
        <v>8.5399999999999991</v>
      </c>
      <c r="C131" s="123" t="s">
        <v>151</v>
      </c>
      <c r="D131" s="123" t="s">
        <v>152</v>
      </c>
      <c r="E131" s="130"/>
      <c r="F131" s="147">
        <v>9.82</v>
      </c>
      <c r="G131" s="143">
        <v>0.25</v>
      </c>
      <c r="H131" s="123" t="s">
        <v>151</v>
      </c>
      <c r="I131" s="123" t="s">
        <v>152</v>
      </c>
      <c r="J131" s="130"/>
      <c r="K131" s="147">
        <v>1.51</v>
      </c>
      <c r="L131" s="143">
        <v>3.43</v>
      </c>
      <c r="M131" s="130"/>
      <c r="N131" s="147">
        <v>10.01</v>
      </c>
      <c r="O131" s="143">
        <v>0.32</v>
      </c>
      <c r="P131" s="130"/>
      <c r="Q131" s="147">
        <v>10.02</v>
      </c>
      <c r="R131" s="143">
        <v>0.28000000000000003</v>
      </c>
      <c r="S131" s="130"/>
      <c r="T131" s="147">
        <v>1.36</v>
      </c>
      <c r="U131" s="143">
        <v>3.79</v>
      </c>
      <c r="V131" s="130"/>
      <c r="W131" s="148">
        <v>1.57</v>
      </c>
      <c r="X131" s="145">
        <v>1.02</v>
      </c>
      <c r="Y131" s="130"/>
      <c r="Z131" s="147">
        <v>9.4499999999999993</v>
      </c>
      <c r="AA131" s="143">
        <v>0.31</v>
      </c>
      <c r="AB131" s="130"/>
      <c r="AC131" s="147">
        <v>1.35</v>
      </c>
      <c r="AD131" s="143">
        <v>2.52</v>
      </c>
      <c r="AE131" s="123" t="s">
        <v>151</v>
      </c>
      <c r="AF131" s="123" t="s">
        <v>152</v>
      </c>
      <c r="AG131" s="130"/>
      <c r="AH131" s="147">
        <v>9.7200000000000006</v>
      </c>
      <c r="AI131" s="143">
        <v>0.41</v>
      </c>
      <c r="AJ131" s="130"/>
      <c r="AK131" s="147">
        <v>9.2899999999999991</v>
      </c>
      <c r="AL131" s="143">
        <v>0.48</v>
      </c>
      <c r="AM131" s="123" t="s">
        <v>151</v>
      </c>
      <c r="AN131" s="123" t="s">
        <v>152</v>
      </c>
      <c r="AO131" s="130"/>
      <c r="AP131" s="147">
        <v>1.66</v>
      </c>
      <c r="AQ131" s="143">
        <v>0.56999999999999995</v>
      </c>
    </row>
    <row r="132" spans="1:43">
      <c r="A132" s="146">
        <v>0.96</v>
      </c>
      <c r="B132" s="15">
        <v>8.41</v>
      </c>
      <c r="C132" s="123" t="s">
        <v>151</v>
      </c>
      <c r="D132" s="123" t="s">
        <v>152</v>
      </c>
      <c r="E132" s="130"/>
      <c r="F132" s="147">
        <v>9.9</v>
      </c>
      <c r="G132" s="143">
        <v>0.23</v>
      </c>
      <c r="H132" s="123" t="s">
        <v>151</v>
      </c>
      <c r="I132" s="123" t="s">
        <v>152</v>
      </c>
      <c r="J132" s="130"/>
      <c r="K132" s="147">
        <v>1.45</v>
      </c>
      <c r="L132" s="143">
        <v>4.8499999999999996</v>
      </c>
      <c r="M132" s="130"/>
      <c r="N132" s="147">
        <v>10.02</v>
      </c>
      <c r="O132" s="143">
        <v>0.31</v>
      </c>
      <c r="P132" s="130"/>
      <c r="Q132" s="147">
        <v>10.02</v>
      </c>
      <c r="R132" s="143">
        <v>0.28000000000000003</v>
      </c>
      <c r="S132" s="130"/>
      <c r="T132" s="147">
        <v>1.3</v>
      </c>
      <c r="U132" s="143">
        <v>4.3600000000000003</v>
      </c>
      <c r="V132" s="130"/>
      <c r="W132" s="148">
        <v>1.51</v>
      </c>
      <c r="X132" s="145">
        <v>1.34</v>
      </c>
      <c r="Y132" s="130"/>
      <c r="Z132" s="147">
        <v>9.5299999999999994</v>
      </c>
      <c r="AA132" s="143">
        <v>0.28000000000000003</v>
      </c>
      <c r="AB132" s="130"/>
      <c r="AC132" s="147">
        <v>1.28</v>
      </c>
      <c r="AD132" s="143">
        <v>3.79</v>
      </c>
      <c r="AE132" s="123" t="s">
        <v>151</v>
      </c>
      <c r="AF132" s="123" t="s">
        <v>152</v>
      </c>
      <c r="AG132" s="130"/>
      <c r="AH132" s="147">
        <v>9.8000000000000007</v>
      </c>
      <c r="AI132" s="143">
        <v>0.35</v>
      </c>
      <c r="AJ132" s="130"/>
      <c r="AK132" s="147">
        <v>9.3699999999999992</v>
      </c>
      <c r="AL132" s="143">
        <v>0.4</v>
      </c>
      <c r="AM132" s="123" t="s">
        <v>151</v>
      </c>
      <c r="AN132" s="123" t="s">
        <v>152</v>
      </c>
      <c r="AO132" s="130"/>
      <c r="AP132" s="147">
        <v>1.6</v>
      </c>
      <c r="AQ132" s="143">
        <v>0.68</v>
      </c>
    </row>
    <row r="133" spans="1:43">
      <c r="A133" s="146">
        <v>0.9</v>
      </c>
      <c r="B133" s="15">
        <v>6.34</v>
      </c>
      <c r="C133" s="123" t="s">
        <v>151</v>
      </c>
      <c r="D133" s="123" t="s">
        <v>152</v>
      </c>
      <c r="E133" s="130"/>
      <c r="F133" s="147">
        <v>9.98</v>
      </c>
      <c r="G133" s="143">
        <v>0.23</v>
      </c>
      <c r="H133" s="123" t="s">
        <v>151</v>
      </c>
      <c r="I133" s="123" t="s">
        <v>152</v>
      </c>
      <c r="J133" s="130"/>
      <c r="K133" s="147">
        <v>1.38</v>
      </c>
      <c r="L133" s="143">
        <v>6.32</v>
      </c>
      <c r="M133" s="130"/>
      <c r="N133" s="147">
        <v>10.02</v>
      </c>
      <c r="O133" s="143">
        <v>0.31</v>
      </c>
      <c r="P133" s="130"/>
      <c r="Q133" s="147">
        <v>10.02</v>
      </c>
      <c r="R133" s="143">
        <v>0.28000000000000003</v>
      </c>
      <c r="S133" s="130"/>
      <c r="T133" s="147">
        <v>1.24</v>
      </c>
      <c r="U133" s="143">
        <v>4.71</v>
      </c>
      <c r="V133" s="130"/>
      <c r="W133" s="148">
        <v>1.45</v>
      </c>
      <c r="X133" s="145">
        <v>1.79</v>
      </c>
      <c r="Y133" s="130"/>
      <c r="Z133" s="147">
        <v>9.61</v>
      </c>
      <c r="AA133" s="143">
        <v>0.27</v>
      </c>
      <c r="AB133" s="130"/>
      <c r="AC133" s="147">
        <v>1.22</v>
      </c>
      <c r="AD133" s="143">
        <v>5.64</v>
      </c>
      <c r="AE133" s="123" t="s">
        <v>151</v>
      </c>
      <c r="AF133" s="123" t="s">
        <v>152</v>
      </c>
      <c r="AG133" s="130"/>
      <c r="AH133" s="147">
        <v>9.8800000000000008</v>
      </c>
      <c r="AI133" s="143">
        <v>0.31</v>
      </c>
      <c r="AJ133" s="130"/>
      <c r="AK133" s="147">
        <v>9.4499999999999993</v>
      </c>
      <c r="AL133" s="143">
        <v>0.33</v>
      </c>
      <c r="AM133" s="123" t="s">
        <v>151</v>
      </c>
      <c r="AN133" s="123" t="s">
        <v>152</v>
      </c>
      <c r="AO133" s="130"/>
      <c r="AP133" s="147">
        <v>1.54</v>
      </c>
      <c r="AQ133" s="143">
        <v>0.81</v>
      </c>
    </row>
    <row r="134" spans="1:43">
      <c r="A134" s="146">
        <v>0.83</v>
      </c>
      <c r="B134" s="15">
        <v>4.71</v>
      </c>
      <c r="C134" s="123" t="s">
        <v>151</v>
      </c>
      <c r="D134" s="123" t="s">
        <v>152</v>
      </c>
      <c r="E134" s="130"/>
      <c r="F134" s="147">
        <v>10.02</v>
      </c>
      <c r="G134" s="143">
        <v>0.23</v>
      </c>
      <c r="H134" s="123" t="s">
        <v>151</v>
      </c>
      <c r="I134" s="123" t="s">
        <v>152</v>
      </c>
      <c r="J134" s="130"/>
      <c r="K134" s="147">
        <v>1.3</v>
      </c>
      <c r="L134" s="143">
        <v>7.08</v>
      </c>
      <c r="M134" s="130"/>
      <c r="N134" s="147">
        <v>10.02</v>
      </c>
      <c r="O134" s="143">
        <v>0.3</v>
      </c>
      <c r="P134" s="130"/>
      <c r="Q134" s="147">
        <v>10.02</v>
      </c>
      <c r="R134" s="143">
        <v>0.28999999999999998</v>
      </c>
      <c r="S134" s="130"/>
      <c r="T134" s="147">
        <v>1.18</v>
      </c>
      <c r="U134" s="143">
        <v>4.4400000000000004</v>
      </c>
      <c r="V134" s="130"/>
      <c r="W134" s="148">
        <v>1.39</v>
      </c>
      <c r="X134" s="145">
        <v>2.4</v>
      </c>
      <c r="Y134" s="130"/>
      <c r="Z134" s="147">
        <v>9.69</v>
      </c>
      <c r="AA134" s="143">
        <v>0.27</v>
      </c>
      <c r="AB134" s="130"/>
      <c r="AC134" s="147">
        <v>1.1499999999999999</v>
      </c>
      <c r="AD134" s="143">
        <v>7.3</v>
      </c>
      <c r="AE134" s="123" t="s">
        <v>151</v>
      </c>
      <c r="AF134" s="123" t="s">
        <v>152</v>
      </c>
      <c r="AG134" s="130"/>
      <c r="AH134" s="147">
        <v>9.9600000000000009</v>
      </c>
      <c r="AI134" s="143">
        <v>0.28000000000000003</v>
      </c>
      <c r="AJ134" s="130"/>
      <c r="AK134" s="147">
        <v>9.5299999999999994</v>
      </c>
      <c r="AL134" s="143">
        <v>0.33</v>
      </c>
      <c r="AM134" s="123" t="s">
        <v>151</v>
      </c>
      <c r="AN134" s="123" t="s">
        <v>152</v>
      </c>
      <c r="AO134" s="130"/>
      <c r="AP134" s="147">
        <v>1.48</v>
      </c>
      <c r="AQ134" s="143">
        <v>1.01</v>
      </c>
    </row>
    <row r="135" spans="1:43">
      <c r="A135" s="146">
        <v>0.76</v>
      </c>
      <c r="B135" s="15">
        <v>3.58</v>
      </c>
      <c r="C135" s="123" t="s">
        <v>151</v>
      </c>
      <c r="D135" s="123" t="s">
        <v>152</v>
      </c>
      <c r="E135" s="130"/>
      <c r="F135" s="147">
        <v>10.02</v>
      </c>
      <c r="G135" s="143">
        <v>0.23</v>
      </c>
      <c r="H135" s="123" t="s">
        <v>151</v>
      </c>
      <c r="I135" s="123" t="s">
        <v>152</v>
      </c>
      <c r="J135" s="130"/>
      <c r="K135" s="147">
        <v>1.24</v>
      </c>
      <c r="L135" s="143">
        <v>6.54</v>
      </c>
      <c r="M135" s="130"/>
      <c r="N135" s="147">
        <v>10.02</v>
      </c>
      <c r="O135" s="143">
        <v>0.3</v>
      </c>
      <c r="P135" s="130"/>
      <c r="Q135" s="147">
        <v>10.02</v>
      </c>
      <c r="R135" s="143">
        <v>0.28999999999999998</v>
      </c>
      <c r="S135" s="130"/>
      <c r="T135" s="147">
        <v>1.1100000000000001</v>
      </c>
      <c r="U135" s="143">
        <v>3.98</v>
      </c>
      <c r="V135" s="130"/>
      <c r="W135" s="148">
        <v>1.33</v>
      </c>
      <c r="X135" s="145">
        <v>3.35</v>
      </c>
      <c r="Y135" s="130"/>
      <c r="Z135" s="147">
        <v>9.77</v>
      </c>
      <c r="AA135" s="143">
        <v>0.27</v>
      </c>
      <c r="AB135" s="130"/>
      <c r="AC135" s="147">
        <v>1.08</v>
      </c>
      <c r="AD135" s="143">
        <v>7.6</v>
      </c>
      <c r="AE135" s="123" t="s">
        <v>151</v>
      </c>
      <c r="AF135" s="123" t="s">
        <v>152</v>
      </c>
      <c r="AG135" s="130"/>
      <c r="AH135" s="147">
        <v>10.01</v>
      </c>
      <c r="AI135" s="143">
        <v>0.26</v>
      </c>
      <c r="AJ135" s="130"/>
      <c r="AK135" s="147">
        <v>9.61</v>
      </c>
      <c r="AL135" s="143">
        <v>0.28999999999999998</v>
      </c>
      <c r="AM135" s="123" t="s">
        <v>151</v>
      </c>
      <c r="AN135" s="123" t="s">
        <v>152</v>
      </c>
      <c r="AO135" s="130"/>
      <c r="AP135" s="147">
        <v>1.42</v>
      </c>
      <c r="AQ135" s="143">
        <v>1.42</v>
      </c>
    </row>
    <row r="136" spans="1:43">
      <c r="A136" s="146">
        <v>0.69</v>
      </c>
      <c r="B136" s="15">
        <v>2.6</v>
      </c>
      <c r="C136" s="123" t="s">
        <v>151</v>
      </c>
      <c r="D136" s="123" t="s">
        <v>152</v>
      </c>
      <c r="E136" s="130"/>
      <c r="F136" s="147">
        <v>10.029999999999999</v>
      </c>
      <c r="G136" s="143">
        <v>0.23</v>
      </c>
      <c r="H136" s="123" t="s">
        <v>151</v>
      </c>
      <c r="I136" s="123" t="s">
        <v>152</v>
      </c>
      <c r="J136" s="130"/>
      <c r="K136" s="147">
        <v>1.17</v>
      </c>
      <c r="L136" s="143">
        <v>5.12</v>
      </c>
      <c r="M136" s="130"/>
      <c r="N136" s="147">
        <v>10.02</v>
      </c>
      <c r="O136" s="143">
        <v>0.31</v>
      </c>
      <c r="P136" s="130"/>
      <c r="Q136" s="147">
        <v>10.02</v>
      </c>
      <c r="R136" s="143">
        <v>0.3</v>
      </c>
      <c r="S136" s="130"/>
      <c r="T136" s="147">
        <v>1.05</v>
      </c>
      <c r="U136" s="143">
        <v>3.41</v>
      </c>
      <c r="V136" s="130"/>
      <c r="W136" s="148">
        <v>1.27</v>
      </c>
      <c r="X136" s="145">
        <v>4.34</v>
      </c>
      <c r="Y136" s="130"/>
      <c r="Z136" s="147">
        <v>9.85</v>
      </c>
      <c r="AA136" s="143">
        <v>0.27</v>
      </c>
      <c r="AB136" s="130"/>
      <c r="AC136" s="147">
        <v>1.01</v>
      </c>
      <c r="AD136" s="143">
        <v>6.26</v>
      </c>
      <c r="AE136" s="123" t="s">
        <v>151</v>
      </c>
      <c r="AF136" s="123" t="s">
        <v>152</v>
      </c>
      <c r="AG136" s="130"/>
      <c r="AH136" s="147">
        <v>10.02</v>
      </c>
      <c r="AI136" s="143">
        <v>0.26</v>
      </c>
      <c r="AJ136" s="130"/>
      <c r="AK136" s="147">
        <v>9.69</v>
      </c>
      <c r="AL136" s="143">
        <v>0.27</v>
      </c>
      <c r="AM136" s="123" t="s">
        <v>151</v>
      </c>
      <c r="AN136" s="123" t="s">
        <v>152</v>
      </c>
      <c r="AO136" s="130"/>
      <c r="AP136" s="147">
        <v>1.36</v>
      </c>
      <c r="AQ136" s="143">
        <v>2.25</v>
      </c>
    </row>
    <row r="137" spans="1:43">
      <c r="A137" s="146">
        <v>0.63</v>
      </c>
      <c r="B137" s="15">
        <v>1.93</v>
      </c>
      <c r="C137" s="123" t="s">
        <v>151</v>
      </c>
      <c r="D137" s="123" t="s">
        <v>152</v>
      </c>
      <c r="E137" s="130"/>
      <c r="F137" s="147">
        <v>10.029999999999999</v>
      </c>
      <c r="G137" s="143">
        <v>0.23</v>
      </c>
      <c r="H137" s="123" t="s">
        <v>151</v>
      </c>
      <c r="I137" s="123" t="s">
        <v>152</v>
      </c>
      <c r="J137" s="130"/>
      <c r="K137" s="147">
        <v>1.0900000000000001</v>
      </c>
      <c r="L137" s="143">
        <v>3.67</v>
      </c>
      <c r="M137" s="130"/>
      <c r="N137" s="147">
        <v>10.02</v>
      </c>
      <c r="O137" s="143">
        <v>0.31</v>
      </c>
      <c r="P137" s="130"/>
      <c r="Q137" s="147">
        <v>10.02</v>
      </c>
      <c r="R137" s="143">
        <v>0.3</v>
      </c>
      <c r="S137" s="130"/>
      <c r="T137" s="147">
        <v>0.99</v>
      </c>
      <c r="U137" s="143">
        <v>2.69</v>
      </c>
      <c r="V137" s="130"/>
      <c r="W137" s="148">
        <v>1.21</v>
      </c>
      <c r="X137" s="145">
        <v>4.82</v>
      </c>
      <c r="Y137" s="130"/>
      <c r="Z137" s="147">
        <v>9.92</v>
      </c>
      <c r="AA137" s="143">
        <v>0.28000000000000003</v>
      </c>
      <c r="AB137" s="130"/>
      <c r="AC137" s="147">
        <v>0.94</v>
      </c>
      <c r="AD137" s="143">
        <v>4.43</v>
      </c>
      <c r="AE137" s="123" t="s">
        <v>151</v>
      </c>
      <c r="AF137" s="123" t="s">
        <v>152</v>
      </c>
      <c r="AG137" s="130"/>
      <c r="AH137" s="147">
        <v>10.02</v>
      </c>
      <c r="AI137" s="143">
        <v>0.26</v>
      </c>
      <c r="AJ137" s="130"/>
      <c r="AK137" s="147">
        <v>9.77</v>
      </c>
      <c r="AL137" s="143">
        <v>0.26</v>
      </c>
      <c r="AM137" s="123" t="s">
        <v>151</v>
      </c>
      <c r="AN137" s="123" t="s">
        <v>152</v>
      </c>
      <c r="AO137" s="130"/>
      <c r="AP137" s="147">
        <v>1.3</v>
      </c>
      <c r="AQ137" s="143">
        <v>3.56</v>
      </c>
    </row>
    <row r="138" spans="1:43">
      <c r="A138" s="146">
        <v>0.56000000000000005</v>
      </c>
      <c r="B138" s="15">
        <v>1.48</v>
      </c>
      <c r="C138" s="123" t="s">
        <v>151</v>
      </c>
      <c r="D138" s="123" t="s">
        <v>152</v>
      </c>
      <c r="E138" s="130"/>
      <c r="F138" s="147">
        <v>10.029999999999999</v>
      </c>
      <c r="G138" s="143">
        <v>0.23</v>
      </c>
      <c r="H138" s="123" t="s">
        <v>151</v>
      </c>
      <c r="I138" s="123" t="s">
        <v>152</v>
      </c>
      <c r="J138" s="130"/>
      <c r="K138" s="147">
        <v>1.02</v>
      </c>
      <c r="L138" s="143">
        <v>2.62</v>
      </c>
      <c r="M138" s="130"/>
      <c r="N138" s="147">
        <v>10.02</v>
      </c>
      <c r="O138" s="143">
        <v>0.32</v>
      </c>
      <c r="P138" s="130"/>
      <c r="Q138" s="147">
        <v>10.02</v>
      </c>
      <c r="R138" s="143">
        <v>0.3</v>
      </c>
      <c r="S138" s="130"/>
      <c r="T138" s="147">
        <v>0.93</v>
      </c>
      <c r="U138" s="143">
        <v>2.17</v>
      </c>
      <c r="V138" s="130"/>
      <c r="W138" s="148">
        <v>1.1499999999999999</v>
      </c>
      <c r="X138" s="145">
        <v>4.58</v>
      </c>
      <c r="Y138" s="130"/>
      <c r="Z138" s="147">
        <v>9.99</v>
      </c>
      <c r="AA138" s="143">
        <v>0.28000000000000003</v>
      </c>
      <c r="AB138" s="130"/>
      <c r="AC138" s="147">
        <v>0.88</v>
      </c>
      <c r="AD138" s="143">
        <v>3.06</v>
      </c>
      <c r="AE138" s="123" t="s">
        <v>151</v>
      </c>
      <c r="AF138" s="123" t="s">
        <v>152</v>
      </c>
      <c r="AG138" s="130"/>
      <c r="AH138" s="147">
        <v>10.029999999999999</v>
      </c>
      <c r="AI138" s="143">
        <v>0.26</v>
      </c>
      <c r="AJ138" s="130"/>
      <c r="AK138" s="147">
        <v>9.85</v>
      </c>
      <c r="AL138" s="143">
        <v>0.26</v>
      </c>
      <c r="AM138" s="123" t="s">
        <v>151</v>
      </c>
      <c r="AN138" s="123" t="s">
        <v>152</v>
      </c>
      <c r="AO138" s="130"/>
      <c r="AP138" s="147">
        <v>1.24</v>
      </c>
      <c r="AQ138" s="143">
        <v>4.93</v>
      </c>
    </row>
    <row r="139" spans="1:43">
      <c r="A139" s="146">
        <v>0.49</v>
      </c>
      <c r="B139" s="15">
        <v>1.17</v>
      </c>
      <c r="C139" s="123" t="s">
        <v>151</v>
      </c>
      <c r="D139" s="123" t="s">
        <v>152</v>
      </c>
      <c r="E139" s="130"/>
      <c r="F139" s="147">
        <v>10.029999999999999</v>
      </c>
      <c r="G139" s="143">
        <v>0.23</v>
      </c>
      <c r="H139" s="123" t="s">
        <v>151</v>
      </c>
      <c r="I139" s="123" t="s">
        <v>152</v>
      </c>
      <c r="J139" s="130"/>
      <c r="K139" s="147">
        <v>0.95</v>
      </c>
      <c r="L139" s="143">
        <v>1.95</v>
      </c>
      <c r="M139" s="130"/>
      <c r="N139" s="147">
        <v>10.02</v>
      </c>
      <c r="O139" s="143">
        <v>0.32</v>
      </c>
      <c r="P139" s="130"/>
      <c r="Q139" s="147">
        <v>10.02</v>
      </c>
      <c r="R139" s="143">
        <v>0.3</v>
      </c>
      <c r="S139" s="130"/>
      <c r="T139" s="147">
        <v>0.86</v>
      </c>
      <c r="U139" s="143">
        <v>1.81</v>
      </c>
      <c r="V139" s="130"/>
      <c r="W139" s="148">
        <v>1.08</v>
      </c>
      <c r="X139" s="145">
        <v>3.8</v>
      </c>
      <c r="Y139" s="130"/>
      <c r="Z139" s="147">
        <v>10.02</v>
      </c>
      <c r="AA139" s="143">
        <v>0.28999999999999998</v>
      </c>
      <c r="AB139" s="130"/>
      <c r="AC139" s="147">
        <v>0.81</v>
      </c>
      <c r="AD139" s="143">
        <v>2.2000000000000002</v>
      </c>
      <c r="AE139" s="123" t="s">
        <v>151</v>
      </c>
      <c r="AF139" s="123" t="s">
        <v>152</v>
      </c>
      <c r="AG139" s="130"/>
      <c r="AH139" s="147">
        <v>10.02</v>
      </c>
      <c r="AI139" s="143">
        <v>0.26</v>
      </c>
      <c r="AJ139" s="130"/>
      <c r="AK139" s="147">
        <v>9.93</v>
      </c>
      <c r="AL139" s="143">
        <v>0.26</v>
      </c>
      <c r="AM139" s="123" t="s">
        <v>151</v>
      </c>
      <c r="AN139" s="123" t="s">
        <v>152</v>
      </c>
      <c r="AO139" s="130"/>
      <c r="AP139" s="147">
        <v>1.18</v>
      </c>
      <c r="AQ139" s="143">
        <v>5.87</v>
      </c>
    </row>
    <row r="140" spans="1:43">
      <c r="A140" s="146">
        <v>0.42</v>
      </c>
      <c r="B140" s="15">
        <v>0.89</v>
      </c>
      <c r="C140" s="123" t="s">
        <v>151</v>
      </c>
      <c r="D140" s="123" t="s">
        <v>152</v>
      </c>
      <c r="E140" s="130"/>
      <c r="F140" s="147">
        <v>10.029999999999999</v>
      </c>
      <c r="G140" s="143">
        <v>0.23</v>
      </c>
      <c r="H140" s="123" t="s">
        <v>151</v>
      </c>
      <c r="I140" s="123" t="s">
        <v>152</v>
      </c>
      <c r="J140" s="130"/>
      <c r="K140" s="147">
        <v>0.89</v>
      </c>
      <c r="L140" s="143">
        <v>1.52</v>
      </c>
      <c r="M140" s="130"/>
      <c r="N140" s="147">
        <v>10.02</v>
      </c>
      <c r="O140" s="143">
        <v>0.31</v>
      </c>
      <c r="P140" s="130"/>
      <c r="Q140" s="147">
        <v>10.02</v>
      </c>
      <c r="R140" s="143">
        <v>0.3</v>
      </c>
      <c r="S140" s="130"/>
      <c r="T140" s="147">
        <v>0.8</v>
      </c>
      <c r="U140" s="143">
        <v>1.63</v>
      </c>
      <c r="V140" s="130"/>
      <c r="W140" s="148">
        <v>1.02</v>
      </c>
      <c r="X140" s="145">
        <v>2.98</v>
      </c>
      <c r="Y140" s="130"/>
      <c r="Z140" s="147">
        <v>10.02</v>
      </c>
      <c r="AA140" s="143">
        <v>0.28999999999999998</v>
      </c>
      <c r="AB140" s="130"/>
      <c r="AC140" s="147">
        <v>0.74</v>
      </c>
      <c r="AD140" s="143">
        <v>1.7</v>
      </c>
      <c r="AE140" s="123" t="s">
        <v>151</v>
      </c>
      <c r="AF140" s="123" t="s">
        <v>152</v>
      </c>
      <c r="AG140" s="130"/>
      <c r="AH140" s="147">
        <v>10.02</v>
      </c>
      <c r="AI140" s="143">
        <v>0.26</v>
      </c>
      <c r="AJ140" s="130"/>
      <c r="AK140" s="147">
        <v>9.99</v>
      </c>
      <c r="AL140" s="143">
        <v>0.27</v>
      </c>
      <c r="AM140" s="123" t="s">
        <v>151</v>
      </c>
      <c r="AN140" s="123" t="s">
        <v>152</v>
      </c>
      <c r="AO140" s="130"/>
      <c r="AP140" s="147">
        <v>1.1100000000000001</v>
      </c>
      <c r="AQ140" s="143">
        <v>5.77</v>
      </c>
    </row>
    <row r="141" spans="1:43">
      <c r="A141" s="146">
        <v>0.35</v>
      </c>
      <c r="B141" s="15">
        <v>0.81</v>
      </c>
      <c r="C141" s="123" t="s">
        <v>151</v>
      </c>
      <c r="D141" s="123" t="s">
        <v>152</v>
      </c>
      <c r="E141" s="130"/>
      <c r="F141" s="147">
        <v>10.029999999999999</v>
      </c>
      <c r="G141" s="143">
        <v>0.23</v>
      </c>
      <c r="H141" s="123" t="s">
        <v>151</v>
      </c>
      <c r="I141" s="123" t="s">
        <v>152</v>
      </c>
      <c r="J141" s="130"/>
      <c r="K141" s="147">
        <v>0.81</v>
      </c>
      <c r="L141" s="143">
        <v>1.23</v>
      </c>
      <c r="M141" s="130"/>
      <c r="N141" s="147">
        <v>10.02</v>
      </c>
      <c r="O141" s="143">
        <v>0.31</v>
      </c>
      <c r="P141" s="130"/>
      <c r="Q141" s="147">
        <v>10.02</v>
      </c>
      <c r="R141" s="143">
        <v>0.3</v>
      </c>
      <c r="S141" s="130"/>
      <c r="T141" s="147">
        <v>0.74</v>
      </c>
      <c r="U141" s="143">
        <v>1.59</v>
      </c>
      <c r="V141" s="130"/>
      <c r="W141" s="148">
        <v>0.96</v>
      </c>
      <c r="X141" s="145">
        <v>2.35</v>
      </c>
      <c r="Y141" s="130"/>
      <c r="Z141" s="147">
        <v>10.02</v>
      </c>
      <c r="AA141" s="143">
        <v>0.28999999999999998</v>
      </c>
      <c r="AB141" s="130"/>
      <c r="AC141" s="147">
        <v>0.68</v>
      </c>
      <c r="AD141" s="143">
        <v>1.38</v>
      </c>
      <c r="AE141" s="123" t="s">
        <v>151</v>
      </c>
      <c r="AF141" s="123" t="s">
        <v>152</v>
      </c>
      <c r="AG141" s="130"/>
      <c r="AH141" s="147">
        <v>10.029999999999999</v>
      </c>
      <c r="AI141" s="143">
        <v>0.26</v>
      </c>
      <c r="AJ141" s="130"/>
      <c r="AK141" s="147">
        <v>10.02</v>
      </c>
      <c r="AL141" s="143">
        <v>0.28000000000000003</v>
      </c>
      <c r="AM141" s="123" t="s">
        <v>151</v>
      </c>
      <c r="AN141" s="123" t="s">
        <v>152</v>
      </c>
      <c r="AO141" s="130"/>
      <c r="AP141" s="147">
        <v>1.05</v>
      </c>
      <c r="AQ141" s="143">
        <v>4.92</v>
      </c>
    </row>
    <row r="142" spans="1:43">
      <c r="A142" s="146">
        <v>0.28000000000000003</v>
      </c>
      <c r="B142" s="15">
        <v>0.65</v>
      </c>
      <c r="C142" s="123" t="s">
        <v>151</v>
      </c>
      <c r="D142" s="123" t="s">
        <v>152</v>
      </c>
      <c r="E142" s="130"/>
      <c r="F142" s="147">
        <v>10.029999999999999</v>
      </c>
      <c r="G142" s="143">
        <v>0.23</v>
      </c>
      <c r="H142" s="123" t="s">
        <v>151</v>
      </c>
      <c r="I142" s="123" t="s">
        <v>152</v>
      </c>
      <c r="J142" s="130"/>
      <c r="K142" s="147">
        <v>0.74</v>
      </c>
      <c r="L142" s="143">
        <v>1.01</v>
      </c>
      <c r="M142" s="130"/>
      <c r="N142" s="147">
        <v>10.02</v>
      </c>
      <c r="O142" s="143">
        <v>0.3</v>
      </c>
      <c r="P142" s="130"/>
      <c r="Q142" s="147">
        <v>10.02</v>
      </c>
      <c r="R142" s="143">
        <v>0.31</v>
      </c>
      <c r="S142" s="130"/>
      <c r="T142" s="147">
        <v>0.68</v>
      </c>
      <c r="U142" s="143">
        <v>1.71</v>
      </c>
      <c r="V142" s="130"/>
      <c r="W142" s="148">
        <v>0.91</v>
      </c>
      <c r="X142" s="145">
        <v>1.92</v>
      </c>
      <c r="Y142" s="130"/>
      <c r="Z142" s="147">
        <v>10.02</v>
      </c>
      <c r="AA142" s="143">
        <v>0.28999999999999998</v>
      </c>
      <c r="AB142" s="130"/>
      <c r="AC142" s="147">
        <v>0.6</v>
      </c>
      <c r="AD142" s="143">
        <v>1.17</v>
      </c>
      <c r="AE142" s="123" t="s">
        <v>151</v>
      </c>
      <c r="AF142" s="123" t="s">
        <v>152</v>
      </c>
      <c r="AG142" s="130"/>
      <c r="AH142" s="147">
        <v>10.02</v>
      </c>
      <c r="AI142" s="143">
        <v>0.26</v>
      </c>
      <c r="AJ142" s="130"/>
      <c r="AK142" s="147">
        <v>10.02</v>
      </c>
      <c r="AL142" s="143">
        <v>0.28000000000000003</v>
      </c>
      <c r="AM142" s="123" t="s">
        <v>151</v>
      </c>
      <c r="AN142" s="123" t="s">
        <v>152</v>
      </c>
      <c r="AO142" s="130"/>
      <c r="AP142" s="147">
        <v>0.99</v>
      </c>
      <c r="AQ142" s="143">
        <v>3.9</v>
      </c>
    </row>
    <row r="143" spans="1:43">
      <c r="A143" s="146">
        <v>0.21</v>
      </c>
      <c r="B143" s="15">
        <v>0.54</v>
      </c>
      <c r="C143" s="123" t="s">
        <v>151</v>
      </c>
      <c r="D143" s="123" t="s">
        <v>152</v>
      </c>
      <c r="E143" s="130"/>
      <c r="F143" s="147">
        <v>10.029999999999999</v>
      </c>
      <c r="G143" s="143">
        <v>0.23</v>
      </c>
      <c r="H143" s="123" t="s">
        <v>151</v>
      </c>
      <c r="I143" s="123" t="s">
        <v>152</v>
      </c>
      <c r="J143" s="130"/>
      <c r="K143" s="147">
        <v>0.68</v>
      </c>
      <c r="L143" s="143">
        <v>0.84</v>
      </c>
      <c r="M143" s="130"/>
      <c r="N143" s="147">
        <v>10.02</v>
      </c>
      <c r="O143" s="143">
        <v>0.3</v>
      </c>
      <c r="P143" s="130"/>
      <c r="Q143" s="147">
        <v>10.02</v>
      </c>
      <c r="R143" s="143">
        <v>0.32</v>
      </c>
      <c r="S143" s="130"/>
      <c r="T143" s="147">
        <v>0.61</v>
      </c>
      <c r="U143" s="143">
        <v>1.98</v>
      </c>
      <c r="V143" s="130"/>
      <c r="W143" s="148">
        <v>0.84</v>
      </c>
      <c r="X143" s="145">
        <v>1.65</v>
      </c>
      <c r="Y143" s="130"/>
      <c r="Z143" s="147">
        <v>10.02</v>
      </c>
      <c r="AA143" s="143">
        <v>0.3</v>
      </c>
      <c r="AB143" s="130"/>
      <c r="AC143" s="147">
        <v>0.54</v>
      </c>
      <c r="AD143" s="143">
        <v>1.05</v>
      </c>
      <c r="AE143" s="123" t="s">
        <v>151</v>
      </c>
      <c r="AF143" s="123" t="s">
        <v>152</v>
      </c>
      <c r="AG143" s="130"/>
      <c r="AH143" s="147">
        <v>10.02</v>
      </c>
      <c r="AI143" s="143">
        <v>0.25</v>
      </c>
      <c r="AJ143" s="130"/>
      <c r="AK143" s="147">
        <v>10.02</v>
      </c>
      <c r="AL143" s="143">
        <v>0.27</v>
      </c>
      <c r="AM143" s="123" t="s">
        <v>151</v>
      </c>
      <c r="AN143" s="123" t="s">
        <v>152</v>
      </c>
      <c r="AO143" s="130"/>
      <c r="AP143" s="147">
        <v>0.94</v>
      </c>
      <c r="AQ143" s="143">
        <v>3.04</v>
      </c>
    </row>
    <row r="144" spans="1:43">
      <c r="A144" s="146">
        <v>0.15</v>
      </c>
      <c r="B144" s="15">
        <v>0.46</v>
      </c>
      <c r="C144" s="123" t="s">
        <v>151</v>
      </c>
      <c r="D144" s="123" t="s">
        <v>152</v>
      </c>
      <c r="E144" s="130"/>
      <c r="F144" s="147">
        <v>10.029999999999999</v>
      </c>
      <c r="G144" s="143">
        <v>0.23</v>
      </c>
      <c r="H144" s="123" t="s">
        <v>151</v>
      </c>
      <c r="I144" s="123" t="s">
        <v>152</v>
      </c>
      <c r="J144" s="130"/>
      <c r="K144" s="147">
        <v>0.6</v>
      </c>
      <c r="L144" s="143">
        <v>0.71</v>
      </c>
      <c r="M144" s="130"/>
      <c r="N144" s="147">
        <v>10.02</v>
      </c>
      <c r="O144" s="143">
        <v>0.3</v>
      </c>
      <c r="P144" s="130"/>
      <c r="Q144" s="147">
        <v>10.02</v>
      </c>
      <c r="R144" s="143">
        <v>0.32</v>
      </c>
      <c r="S144" s="130"/>
      <c r="T144" s="147">
        <v>0.56000000000000005</v>
      </c>
      <c r="U144" s="143">
        <v>2.52</v>
      </c>
      <c r="V144" s="130"/>
      <c r="W144" s="148">
        <v>0.79</v>
      </c>
      <c r="X144" s="145">
        <v>1.52</v>
      </c>
      <c r="Y144" s="130"/>
      <c r="Z144" s="147">
        <v>10.02</v>
      </c>
      <c r="AA144" s="143">
        <v>0.3</v>
      </c>
      <c r="AB144" s="130"/>
      <c r="AC144" s="147">
        <v>0.47</v>
      </c>
      <c r="AD144" s="143">
        <v>1.01</v>
      </c>
      <c r="AE144" s="123" t="s">
        <v>151</v>
      </c>
      <c r="AF144" s="123" t="s">
        <v>152</v>
      </c>
      <c r="AG144" s="130"/>
      <c r="AH144" s="147">
        <v>10.029999999999999</v>
      </c>
      <c r="AI144" s="143">
        <v>0.25</v>
      </c>
      <c r="AJ144" s="130"/>
      <c r="AK144" s="147">
        <v>10.02</v>
      </c>
      <c r="AL144" s="143">
        <v>0.28000000000000003</v>
      </c>
      <c r="AM144" s="123" t="s">
        <v>151</v>
      </c>
      <c r="AN144" s="123" t="s">
        <v>152</v>
      </c>
      <c r="AO144" s="130"/>
      <c r="AP144" s="147">
        <v>0.88</v>
      </c>
      <c r="AQ144" s="143">
        <v>2.38</v>
      </c>
    </row>
    <row r="145" spans="1:43">
      <c r="A145" s="146">
        <v>0.08</v>
      </c>
      <c r="B145" s="15">
        <v>0.4</v>
      </c>
      <c r="C145" s="123" t="s">
        <v>151</v>
      </c>
      <c r="D145" s="123" t="s">
        <v>152</v>
      </c>
      <c r="E145" s="130"/>
      <c r="F145" s="147">
        <v>10.029999999999999</v>
      </c>
      <c r="G145" s="143">
        <v>0.23</v>
      </c>
      <c r="H145" s="123" t="s">
        <v>151</v>
      </c>
      <c r="I145" s="123" t="s">
        <v>152</v>
      </c>
      <c r="J145" s="130"/>
      <c r="K145" s="147">
        <v>0.54</v>
      </c>
      <c r="L145" s="143">
        <v>0.61</v>
      </c>
      <c r="M145" s="130"/>
      <c r="N145" s="147">
        <v>10.02</v>
      </c>
      <c r="O145" s="143">
        <v>0.28999999999999998</v>
      </c>
      <c r="P145" s="130"/>
      <c r="Q145" s="147">
        <v>10.02</v>
      </c>
      <c r="R145" s="143">
        <v>0.32</v>
      </c>
      <c r="S145" s="130"/>
      <c r="T145" s="147">
        <v>0.49</v>
      </c>
      <c r="U145" s="143">
        <v>3.46</v>
      </c>
      <c r="V145" s="130"/>
      <c r="W145" s="148">
        <v>0.72</v>
      </c>
      <c r="X145" s="145">
        <v>1.6</v>
      </c>
      <c r="Y145" s="130"/>
      <c r="Z145" s="147">
        <v>10.02</v>
      </c>
      <c r="AA145" s="143">
        <v>0.3</v>
      </c>
      <c r="AB145" s="130"/>
      <c r="AC145" s="147">
        <v>0.4</v>
      </c>
      <c r="AD145" s="143">
        <v>1.03</v>
      </c>
      <c r="AE145" s="123" t="s">
        <v>151</v>
      </c>
      <c r="AF145" s="123" t="s">
        <v>152</v>
      </c>
      <c r="AG145" s="130"/>
      <c r="AH145" s="147">
        <v>10.029999999999999</v>
      </c>
      <c r="AI145" s="143">
        <v>0.25</v>
      </c>
      <c r="AJ145" s="130"/>
      <c r="AK145" s="147">
        <v>10.029999999999999</v>
      </c>
      <c r="AL145" s="143">
        <v>0.28000000000000003</v>
      </c>
      <c r="AM145" s="123" t="s">
        <v>151</v>
      </c>
      <c r="AN145" s="123" t="s">
        <v>152</v>
      </c>
      <c r="AO145" s="130"/>
      <c r="AP145" s="147">
        <v>0.81</v>
      </c>
      <c r="AQ145" s="143">
        <v>1.94</v>
      </c>
    </row>
    <row r="146" spans="1:43">
      <c r="A146" s="146">
        <v>0.03</v>
      </c>
      <c r="B146" s="15">
        <v>0.38</v>
      </c>
      <c r="C146" s="123" t="s">
        <v>151</v>
      </c>
      <c r="D146" s="123" t="s">
        <v>152</v>
      </c>
      <c r="E146" s="130"/>
      <c r="F146" s="147">
        <v>10.029999999999999</v>
      </c>
      <c r="G146" s="143">
        <v>0.23</v>
      </c>
      <c r="H146" s="123" t="s">
        <v>151</v>
      </c>
      <c r="I146" s="123" t="s">
        <v>152</v>
      </c>
      <c r="J146" s="130"/>
      <c r="K146" s="147">
        <v>0.47</v>
      </c>
      <c r="L146" s="143">
        <v>0.55000000000000004</v>
      </c>
      <c r="M146" s="130"/>
      <c r="N146" s="147">
        <v>10.02</v>
      </c>
      <c r="O146" s="143">
        <v>0.28999999999999998</v>
      </c>
      <c r="P146" s="130"/>
      <c r="Q146" s="147">
        <v>10.02</v>
      </c>
      <c r="R146" s="143">
        <v>0.32</v>
      </c>
      <c r="S146" s="130"/>
      <c r="T146" s="147">
        <v>0.43</v>
      </c>
      <c r="U146" s="143">
        <v>4.63</v>
      </c>
      <c r="V146" s="130"/>
      <c r="W146" s="148">
        <v>0.67</v>
      </c>
      <c r="X146" s="145">
        <v>1.9</v>
      </c>
      <c r="Y146" s="130"/>
      <c r="Z146" s="147">
        <v>10.02</v>
      </c>
      <c r="AA146" s="143">
        <v>0.31</v>
      </c>
      <c r="AB146" s="130"/>
      <c r="AC146" s="147">
        <v>0.34</v>
      </c>
      <c r="AD146" s="143">
        <v>1.07</v>
      </c>
      <c r="AE146" s="123" t="s">
        <v>151</v>
      </c>
      <c r="AF146" s="123" t="s">
        <v>152</v>
      </c>
      <c r="AG146" s="130"/>
      <c r="AH146" s="147">
        <v>10.029999999999999</v>
      </c>
      <c r="AI146" s="143">
        <v>0.25</v>
      </c>
      <c r="AJ146" s="130"/>
      <c r="AK146" s="147">
        <v>10.02</v>
      </c>
      <c r="AL146" s="143">
        <v>0.28000000000000003</v>
      </c>
      <c r="AM146" s="123" t="s">
        <v>151</v>
      </c>
      <c r="AN146" s="123" t="s">
        <v>152</v>
      </c>
      <c r="AO146" s="130"/>
      <c r="AP146" s="147">
        <v>0.76</v>
      </c>
      <c r="AQ146" s="143">
        <v>1.66</v>
      </c>
    </row>
    <row r="147" spans="1:43">
      <c r="A147" s="146">
        <v>0.01</v>
      </c>
      <c r="B147" s="15">
        <v>0.4</v>
      </c>
      <c r="C147" s="123" t="s">
        <v>151</v>
      </c>
      <c r="D147" s="123" t="s">
        <v>152</v>
      </c>
      <c r="E147" s="130"/>
      <c r="F147" s="147">
        <v>10.029999999999999</v>
      </c>
      <c r="G147" s="143">
        <v>0.23</v>
      </c>
      <c r="H147" s="123" t="s">
        <v>151</v>
      </c>
      <c r="I147" s="123" t="s">
        <v>152</v>
      </c>
      <c r="J147" s="130"/>
      <c r="K147" s="147">
        <v>0.4</v>
      </c>
      <c r="L147" s="143">
        <v>0.51</v>
      </c>
      <c r="M147" s="130"/>
      <c r="N147" s="147">
        <v>10.02</v>
      </c>
      <c r="O147" s="143">
        <v>0.28999999999999998</v>
      </c>
      <c r="P147" s="130"/>
      <c r="Q147" s="147">
        <v>10.02</v>
      </c>
      <c r="R147" s="143">
        <v>0.32</v>
      </c>
      <c r="S147" s="130"/>
      <c r="T147" s="147">
        <v>0.37</v>
      </c>
      <c r="U147" s="143">
        <v>5.32</v>
      </c>
      <c r="V147" s="130"/>
      <c r="W147" s="148">
        <v>0.6</v>
      </c>
      <c r="X147" s="145">
        <v>2.35</v>
      </c>
      <c r="Y147" s="130"/>
      <c r="Z147" s="147">
        <v>10.02</v>
      </c>
      <c r="AA147" s="143">
        <v>0.32</v>
      </c>
      <c r="AB147" s="130"/>
      <c r="AC147" s="147">
        <v>0.27</v>
      </c>
      <c r="AD147" s="143">
        <v>1.0900000000000001</v>
      </c>
      <c r="AE147" s="123" t="s">
        <v>151</v>
      </c>
      <c r="AF147" s="123" t="s">
        <v>152</v>
      </c>
      <c r="AG147" s="130"/>
      <c r="AH147" s="147">
        <v>10.029999999999999</v>
      </c>
      <c r="AI147" s="143">
        <v>0.25</v>
      </c>
      <c r="AJ147" s="130"/>
      <c r="AK147" s="147">
        <v>10.029999999999999</v>
      </c>
      <c r="AL147" s="143">
        <v>0.28000000000000003</v>
      </c>
      <c r="AM147" s="123" t="s">
        <v>151</v>
      </c>
      <c r="AN147" s="123" t="s">
        <v>152</v>
      </c>
      <c r="AO147" s="130"/>
      <c r="AP147" s="147">
        <v>0.69</v>
      </c>
      <c r="AQ147" s="143">
        <v>1.52</v>
      </c>
    </row>
    <row r="148" spans="1:43">
      <c r="A148" s="146">
        <v>0.01</v>
      </c>
      <c r="B148" s="15">
        <v>0.37</v>
      </c>
      <c r="C148" s="123" t="s">
        <v>151</v>
      </c>
      <c r="D148" s="123" t="s">
        <v>152</v>
      </c>
      <c r="E148" s="130"/>
      <c r="F148" s="147">
        <v>10.029999999999999</v>
      </c>
      <c r="G148" s="143">
        <v>0.23</v>
      </c>
      <c r="H148" s="123" t="s">
        <v>151</v>
      </c>
      <c r="I148" s="123" t="s">
        <v>152</v>
      </c>
      <c r="J148" s="130"/>
      <c r="K148" s="147">
        <v>0.33</v>
      </c>
      <c r="L148" s="143">
        <v>0.46</v>
      </c>
      <c r="M148" s="130"/>
      <c r="N148" s="147">
        <v>10.02</v>
      </c>
      <c r="O148" s="143">
        <v>0.28999999999999998</v>
      </c>
      <c r="P148" s="130"/>
      <c r="Q148" s="147">
        <v>10.02</v>
      </c>
      <c r="R148" s="143">
        <v>0.33</v>
      </c>
      <c r="S148" s="130"/>
      <c r="T148" s="147">
        <v>0.3</v>
      </c>
      <c r="U148" s="143">
        <v>4.9000000000000004</v>
      </c>
      <c r="V148" s="130"/>
      <c r="W148" s="148">
        <v>0.55000000000000004</v>
      </c>
      <c r="X148" s="145">
        <v>3.08</v>
      </c>
      <c r="Y148" s="130"/>
      <c r="Z148" s="147">
        <v>10.02</v>
      </c>
      <c r="AA148" s="143">
        <v>0.32</v>
      </c>
      <c r="AB148" s="130"/>
      <c r="AC148" s="147">
        <v>0.2</v>
      </c>
      <c r="AD148" s="143">
        <v>1.03</v>
      </c>
      <c r="AE148" s="123" t="s">
        <v>151</v>
      </c>
      <c r="AF148" s="123" t="s">
        <v>152</v>
      </c>
      <c r="AG148" s="130"/>
      <c r="AH148" s="147">
        <v>10.02</v>
      </c>
      <c r="AI148" s="143">
        <v>0.25</v>
      </c>
      <c r="AJ148" s="130"/>
      <c r="AK148" s="147">
        <v>10.029999999999999</v>
      </c>
      <c r="AL148" s="143">
        <v>0.28000000000000003</v>
      </c>
      <c r="AM148" s="123" t="s">
        <v>151</v>
      </c>
      <c r="AN148" s="123" t="s">
        <v>152</v>
      </c>
      <c r="AO148" s="130"/>
      <c r="AP148" s="147">
        <v>0.64</v>
      </c>
      <c r="AQ148" s="143">
        <v>1.5</v>
      </c>
    </row>
    <row r="149" spans="1:43">
      <c r="A149" s="146">
        <v>0.01</v>
      </c>
      <c r="B149" s="15">
        <v>0.34</v>
      </c>
      <c r="C149" s="123" t="s">
        <v>151</v>
      </c>
      <c r="D149" s="123" t="s">
        <v>152</v>
      </c>
      <c r="E149" s="130"/>
      <c r="F149" s="147">
        <v>10.029999999999999</v>
      </c>
      <c r="G149" s="143">
        <v>0.23</v>
      </c>
      <c r="H149" s="123" t="s">
        <v>151</v>
      </c>
      <c r="I149" s="123" t="s">
        <v>152</v>
      </c>
      <c r="J149" s="130"/>
      <c r="K149" s="147">
        <v>0.26</v>
      </c>
      <c r="L149" s="143">
        <v>0.41</v>
      </c>
      <c r="M149" s="130"/>
      <c r="N149" s="147">
        <v>10.02</v>
      </c>
      <c r="O149" s="143">
        <v>0.28000000000000003</v>
      </c>
      <c r="P149" s="130"/>
      <c r="Q149" s="147">
        <v>10.02</v>
      </c>
      <c r="R149" s="143">
        <v>0.32</v>
      </c>
      <c r="S149" s="130"/>
      <c r="T149" s="147">
        <v>0.24</v>
      </c>
      <c r="U149" s="143">
        <v>3.76</v>
      </c>
      <c r="V149" s="130"/>
      <c r="W149" s="148">
        <v>0.48</v>
      </c>
      <c r="X149" s="145">
        <v>4.1100000000000003</v>
      </c>
      <c r="Y149" s="130"/>
      <c r="Z149" s="147">
        <v>10.02</v>
      </c>
      <c r="AA149" s="143">
        <v>0.32</v>
      </c>
      <c r="AB149" s="130"/>
      <c r="AC149" s="147">
        <v>0.13</v>
      </c>
      <c r="AD149" s="143">
        <v>0.88</v>
      </c>
      <c r="AE149" s="123" t="s">
        <v>151</v>
      </c>
      <c r="AF149" s="123" t="s">
        <v>152</v>
      </c>
      <c r="AG149" s="130"/>
      <c r="AH149" s="147">
        <v>10.029999999999999</v>
      </c>
      <c r="AI149" s="143">
        <v>0.26</v>
      </c>
      <c r="AJ149" s="130"/>
      <c r="AK149" s="147">
        <v>10.029999999999999</v>
      </c>
      <c r="AL149" s="143">
        <v>0.28000000000000003</v>
      </c>
      <c r="AM149" s="123" t="s">
        <v>151</v>
      </c>
      <c r="AN149" s="123" t="s">
        <v>152</v>
      </c>
      <c r="AO149" s="130"/>
      <c r="AP149" s="147">
        <v>0.56999999999999995</v>
      </c>
      <c r="AQ149" s="143">
        <v>1.64</v>
      </c>
    </row>
    <row r="150" spans="1:43">
      <c r="A150" s="146">
        <v>0.01</v>
      </c>
      <c r="B150" s="15">
        <v>0.34</v>
      </c>
      <c r="C150" s="123" t="s">
        <v>151</v>
      </c>
      <c r="D150" s="123" t="s">
        <v>152</v>
      </c>
      <c r="E150" s="130"/>
      <c r="F150" s="147">
        <v>10.029999999999999</v>
      </c>
      <c r="G150" s="143">
        <v>0.23</v>
      </c>
      <c r="H150" s="123" t="s">
        <v>151</v>
      </c>
      <c r="I150" s="123" t="s">
        <v>152</v>
      </c>
      <c r="J150" s="130"/>
      <c r="K150" s="147">
        <v>0.19</v>
      </c>
      <c r="L150" s="143">
        <v>0.35</v>
      </c>
      <c r="M150" s="130"/>
      <c r="N150" s="147">
        <v>10.02</v>
      </c>
      <c r="O150" s="143">
        <v>0.28000000000000003</v>
      </c>
      <c r="P150" s="130"/>
      <c r="Q150" s="147">
        <v>10.02</v>
      </c>
      <c r="R150" s="143">
        <v>0.32</v>
      </c>
      <c r="S150" s="130"/>
      <c r="T150" s="147">
        <v>0.18</v>
      </c>
      <c r="U150" s="143">
        <v>2.67</v>
      </c>
      <c r="V150" s="130"/>
      <c r="W150" s="148">
        <v>0.42</v>
      </c>
      <c r="X150" s="145">
        <v>5.01</v>
      </c>
      <c r="Y150" s="130"/>
      <c r="Z150" s="147">
        <v>10.02</v>
      </c>
      <c r="AA150" s="143">
        <v>0.32</v>
      </c>
      <c r="AB150" s="130"/>
      <c r="AC150" s="147">
        <v>7.0000000000000007E-2</v>
      </c>
      <c r="AD150" s="143">
        <v>0.7</v>
      </c>
      <c r="AE150" s="123" t="s">
        <v>151</v>
      </c>
      <c r="AF150" s="123" t="s">
        <v>152</v>
      </c>
      <c r="AG150" s="130"/>
      <c r="AH150" s="147">
        <v>10.029999999999999</v>
      </c>
      <c r="AI150" s="143">
        <v>0.26</v>
      </c>
      <c r="AJ150" s="130"/>
      <c r="AK150" s="147">
        <v>10.02</v>
      </c>
      <c r="AL150" s="143">
        <v>0.28000000000000003</v>
      </c>
      <c r="AM150" s="123" t="s">
        <v>151</v>
      </c>
      <c r="AN150" s="123" t="s">
        <v>152</v>
      </c>
      <c r="AO150" s="130"/>
      <c r="AP150" s="147">
        <v>0.52</v>
      </c>
      <c r="AQ150" s="143">
        <v>1.93</v>
      </c>
    </row>
    <row r="151" spans="1:43">
      <c r="A151" s="146">
        <v>0.01</v>
      </c>
      <c r="B151" s="15">
        <v>0.34</v>
      </c>
      <c r="C151" s="123" t="s">
        <v>151</v>
      </c>
      <c r="D151" s="123" t="s">
        <v>152</v>
      </c>
      <c r="E151" s="130"/>
      <c r="F151" s="147">
        <v>10.029999999999999</v>
      </c>
      <c r="G151" s="143">
        <v>0.23</v>
      </c>
      <c r="H151" s="123" t="s">
        <v>151</v>
      </c>
      <c r="I151" s="123" t="s">
        <v>152</v>
      </c>
      <c r="J151" s="130"/>
      <c r="K151" s="147">
        <v>0.12</v>
      </c>
      <c r="L151" s="143">
        <v>0.32</v>
      </c>
      <c r="M151" s="130"/>
      <c r="N151" s="147">
        <v>10.02</v>
      </c>
      <c r="O151" s="143">
        <v>0.28000000000000003</v>
      </c>
      <c r="P151" s="130"/>
      <c r="Q151" s="147">
        <v>10.02</v>
      </c>
      <c r="R151" s="143">
        <v>0.32</v>
      </c>
      <c r="S151" s="130"/>
      <c r="T151" s="147">
        <v>0.12</v>
      </c>
      <c r="U151" s="143">
        <v>1.82</v>
      </c>
      <c r="V151" s="130"/>
      <c r="W151" s="148">
        <v>0.36</v>
      </c>
      <c r="X151" s="145">
        <v>5.47</v>
      </c>
      <c r="Y151" s="130"/>
      <c r="Z151" s="147">
        <v>10.02</v>
      </c>
      <c r="AA151" s="143">
        <v>0.32</v>
      </c>
      <c r="AB151" s="130"/>
      <c r="AC151" s="147">
        <v>0.01</v>
      </c>
      <c r="AD151" s="143">
        <v>0.59</v>
      </c>
      <c r="AE151" s="123" t="s">
        <v>151</v>
      </c>
      <c r="AF151" s="123" t="s">
        <v>152</v>
      </c>
      <c r="AG151" s="130"/>
      <c r="AH151" s="147">
        <v>10.02</v>
      </c>
      <c r="AI151" s="143">
        <v>0.26</v>
      </c>
      <c r="AJ151" s="130"/>
      <c r="AK151" s="147">
        <v>10.029999999999999</v>
      </c>
      <c r="AL151" s="143">
        <v>0.28000000000000003</v>
      </c>
      <c r="AM151" s="123" t="s">
        <v>151</v>
      </c>
      <c r="AN151" s="123" t="s">
        <v>152</v>
      </c>
      <c r="AO151" s="130"/>
      <c r="AP151" s="147">
        <v>0.46</v>
      </c>
      <c r="AQ151" s="143">
        <v>2.46</v>
      </c>
    </row>
    <row r="152" spans="1:43">
      <c r="A152" s="146">
        <v>0.01</v>
      </c>
      <c r="B152" s="15">
        <v>0.53</v>
      </c>
      <c r="C152" s="123" t="s">
        <v>151</v>
      </c>
      <c r="D152" s="123" t="s">
        <v>152</v>
      </c>
      <c r="E152" s="130"/>
      <c r="F152" s="147">
        <v>10.029999999999999</v>
      </c>
      <c r="G152" s="143">
        <v>0.23</v>
      </c>
      <c r="H152" s="123" t="s">
        <v>151</v>
      </c>
      <c r="I152" s="123" t="s">
        <v>152</v>
      </c>
      <c r="J152" s="130"/>
      <c r="K152" s="147">
        <v>0.05</v>
      </c>
      <c r="L152" s="143">
        <v>0.28999999999999998</v>
      </c>
      <c r="M152" s="130"/>
      <c r="N152" s="147">
        <v>10.02</v>
      </c>
      <c r="O152" s="143">
        <v>0.28000000000000003</v>
      </c>
      <c r="P152" s="130"/>
      <c r="Q152" s="147">
        <v>10.02</v>
      </c>
      <c r="R152" s="143">
        <v>0.32</v>
      </c>
      <c r="S152" s="130"/>
      <c r="T152" s="147">
        <v>0.06</v>
      </c>
      <c r="U152" s="143">
        <v>1.29</v>
      </c>
      <c r="V152" s="130"/>
      <c r="W152" s="148">
        <v>0.3</v>
      </c>
      <c r="X152" s="145">
        <v>5.39</v>
      </c>
      <c r="Y152" s="130"/>
      <c r="Z152" s="147">
        <v>10.02</v>
      </c>
      <c r="AA152" s="143">
        <v>0.32</v>
      </c>
      <c r="AB152" s="130"/>
      <c r="AC152" s="147">
        <v>0.01</v>
      </c>
      <c r="AD152" s="143">
        <v>0.56000000000000005</v>
      </c>
      <c r="AE152" s="123" t="s">
        <v>151</v>
      </c>
      <c r="AF152" s="123" t="s">
        <v>152</v>
      </c>
      <c r="AG152" s="130"/>
      <c r="AH152" s="147">
        <v>10.029999999999999</v>
      </c>
      <c r="AI152" s="143">
        <v>0.26</v>
      </c>
      <c r="AJ152" s="130"/>
      <c r="AK152" s="147">
        <v>10.02</v>
      </c>
      <c r="AL152" s="143">
        <v>0.28000000000000003</v>
      </c>
      <c r="AM152" s="123" t="s">
        <v>151</v>
      </c>
      <c r="AN152" s="123" t="s">
        <v>152</v>
      </c>
      <c r="AO152" s="130"/>
      <c r="AP152" s="147">
        <v>0.4</v>
      </c>
      <c r="AQ152" s="143">
        <v>3.17</v>
      </c>
    </row>
    <row r="153" spans="1:43">
      <c r="A153" s="146">
        <v>0.01</v>
      </c>
      <c r="B153" s="15">
        <v>0.52</v>
      </c>
      <c r="C153" s="123" t="s">
        <v>151</v>
      </c>
      <c r="D153" s="123" t="s">
        <v>152</v>
      </c>
      <c r="E153" s="130"/>
      <c r="F153" s="147">
        <v>10.029999999999999</v>
      </c>
      <c r="G153" s="143">
        <v>0.23</v>
      </c>
      <c r="H153" s="123" t="s">
        <v>151</v>
      </c>
      <c r="I153" s="123" t="s">
        <v>152</v>
      </c>
      <c r="J153" s="130"/>
      <c r="K153" s="147">
        <v>0.01</v>
      </c>
      <c r="L153" s="143">
        <v>0.28000000000000003</v>
      </c>
      <c r="M153" s="130"/>
      <c r="N153" s="147">
        <v>10.02</v>
      </c>
      <c r="O153" s="143">
        <v>0.28000000000000003</v>
      </c>
      <c r="P153" s="130"/>
      <c r="Q153" s="147">
        <v>10.02</v>
      </c>
      <c r="R153" s="143">
        <v>0.32</v>
      </c>
      <c r="S153" s="130"/>
      <c r="T153" s="147">
        <v>0.01</v>
      </c>
      <c r="U153" s="143">
        <v>1.04</v>
      </c>
      <c r="V153" s="130"/>
      <c r="W153" s="148">
        <v>0.24</v>
      </c>
      <c r="X153" s="145">
        <v>4.82</v>
      </c>
      <c r="Y153" s="130"/>
      <c r="Z153" s="147">
        <v>10.02</v>
      </c>
      <c r="AA153" s="143">
        <v>0.33</v>
      </c>
      <c r="AB153" s="130"/>
      <c r="AC153" s="147">
        <v>0.01</v>
      </c>
      <c r="AD153" s="143">
        <v>0.56000000000000005</v>
      </c>
      <c r="AE153" s="123" t="s">
        <v>151</v>
      </c>
      <c r="AF153" s="123" t="s">
        <v>152</v>
      </c>
      <c r="AG153" s="130"/>
      <c r="AH153" s="147">
        <v>10.029999999999999</v>
      </c>
      <c r="AI153" s="143">
        <v>0.25</v>
      </c>
      <c r="AJ153" s="130"/>
      <c r="AK153" s="147">
        <v>10.029999999999999</v>
      </c>
      <c r="AL153" s="143">
        <v>0.28000000000000003</v>
      </c>
      <c r="AM153" s="123" t="s">
        <v>151</v>
      </c>
      <c r="AN153" s="123" t="s">
        <v>152</v>
      </c>
      <c r="AO153" s="130"/>
      <c r="AP153" s="147">
        <v>0.34</v>
      </c>
      <c r="AQ153" s="143">
        <v>3.93</v>
      </c>
    </row>
    <row r="154" spans="1:43">
      <c r="A154" s="146">
        <v>0.01</v>
      </c>
      <c r="B154" s="15">
        <v>0.34</v>
      </c>
      <c r="C154" s="123" t="s">
        <v>151</v>
      </c>
      <c r="D154" s="123" t="s">
        <v>152</v>
      </c>
      <c r="E154" s="130"/>
      <c r="F154" s="147">
        <v>10.029999999999999</v>
      </c>
      <c r="G154" s="143">
        <v>0.23</v>
      </c>
      <c r="H154" s="123" t="s">
        <v>151</v>
      </c>
      <c r="I154" s="123" t="s">
        <v>152</v>
      </c>
      <c r="J154" s="130"/>
      <c r="K154" s="147">
        <v>0.01</v>
      </c>
      <c r="L154" s="143">
        <v>0.28000000000000003</v>
      </c>
      <c r="M154" s="130"/>
      <c r="N154" s="147">
        <v>10.02</v>
      </c>
      <c r="O154" s="143">
        <v>0.28000000000000003</v>
      </c>
      <c r="P154" s="130"/>
      <c r="Q154" s="147">
        <v>10.02</v>
      </c>
      <c r="R154" s="143">
        <v>0.33</v>
      </c>
      <c r="S154" s="130"/>
      <c r="T154" s="147">
        <v>0.01</v>
      </c>
      <c r="U154" s="143">
        <v>0.95</v>
      </c>
      <c r="V154" s="130"/>
      <c r="W154" s="148">
        <v>0.18</v>
      </c>
      <c r="X154" s="145">
        <v>3.65</v>
      </c>
      <c r="Y154" s="130"/>
      <c r="Z154" s="147">
        <v>10.02</v>
      </c>
      <c r="AA154" s="143">
        <v>0.33</v>
      </c>
      <c r="AB154" s="130"/>
      <c r="AC154" s="147">
        <v>0.01</v>
      </c>
      <c r="AD154" s="143">
        <v>0.54</v>
      </c>
      <c r="AE154" s="123" t="s">
        <v>151</v>
      </c>
      <c r="AF154" s="123" t="s">
        <v>152</v>
      </c>
      <c r="AG154" s="130"/>
      <c r="AH154" s="147">
        <v>10.029999999999999</v>
      </c>
      <c r="AI154" s="143">
        <v>0.25</v>
      </c>
      <c r="AJ154" s="130"/>
      <c r="AK154" s="147">
        <v>10.02</v>
      </c>
      <c r="AL154" s="143">
        <v>0.28000000000000003</v>
      </c>
      <c r="AM154" s="123" t="s">
        <v>151</v>
      </c>
      <c r="AN154" s="123" t="s">
        <v>152</v>
      </c>
      <c r="AO154" s="130"/>
      <c r="AP154" s="147">
        <v>0.28000000000000003</v>
      </c>
      <c r="AQ154" s="143">
        <v>4.42</v>
      </c>
    </row>
    <row r="155" spans="1:43">
      <c r="A155" s="146">
        <v>0.01</v>
      </c>
      <c r="B155" s="15">
        <v>0.33</v>
      </c>
      <c r="C155" s="123" t="s">
        <v>151</v>
      </c>
      <c r="D155" s="123" t="s">
        <v>152</v>
      </c>
      <c r="E155" s="130"/>
      <c r="F155" s="147">
        <v>10.029999999999999</v>
      </c>
      <c r="G155" s="143">
        <v>0.23</v>
      </c>
      <c r="H155" s="123" t="s">
        <v>151</v>
      </c>
      <c r="I155" s="123" t="s">
        <v>152</v>
      </c>
      <c r="J155" s="130"/>
      <c r="K155" s="147">
        <v>0.01</v>
      </c>
      <c r="L155" s="143">
        <v>0.28000000000000003</v>
      </c>
      <c r="M155" s="130"/>
      <c r="N155" s="147">
        <v>10.02</v>
      </c>
      <c r="O155" s="143">
        <v>0.28000000000000003</v>
      </c>
      <c r="P155" s="130"/>
      <c r="Q155" s="147">
        <v>10.02</v>
      </c>
      <c r="R155" s="143">
        <v>0.33</v>
      </c>
      <c r="S155" s="130"/>
      <c r="T155" s="147">
        <v>0.01</v>
      </c>
      <c r="U155" s="143">
        <v>0.91</v>
      </c>
      <c r="V155" s="130"/>
      <c r="W155" s="148">
        <v>0.13</v>
      </c>
      <c r="X155" s="145">
        <v>2.54</v>
      </c>
      <c r="Y155" s="130"/>
      <c r="Z155" s="147">
        <v>10.02</v>
      </c>
      <c r="AA155" s="143">
        <v>0.33</v>
      </c>
      <c r="AB155" s="130"/>
      <c r="AC155" s="147">
        <v>0.01</v>
      </c>
      <c r="AD155" s="143">
        <v>0.52</v>
      </c>
      <c r="AE155" s="123" t="s">
        <v>151</v>
      </c>
      <c r="AF155" s="123" t="s">
        <v>152</v>
      </c>
      <c r="AG155" s="130"/>
      <c r="AH155" s="147">
        <v>10.029999999999999</v>
      </c>
      <c r="AI155" s="143">
        <v>0.25</v>
      </c>
      <c r="AJ155" s="130"/>
      <c r="AK155" s="147">
        <v>10.029999999999999</v>
      </c>
      <c r="AL155" s="143">
        <v>0.28000000000000003</v>
      </c>
      <c r="AM155" s="123" t="s">
        <v>151</v>
      </c>
      <c r="AN155" s="123" t="s">
        <v>152</v>
      </c>
      <c r="AO155" s="130"/>
      <c r="AP155" s="147">
        <v>0.21</v>
      </c>
      <c r="AQ155" s="143">
        <v>4.34</v>
      </c>
    </row>
    <row r="156" spans="1:43">
      <c r="A156" s="146">
        <v>0.01</v>
      </c>
      <c r="B156" s="15">
        <v>0.33</v>
      </c>
      <c r="C156" s="123" t="s">
        <v>151</v>
      </c>
      <c r="D156" s="123" t="s">
        <v>152</v>
      </c>
      <c r="E156" s="130"/>
      <c r="F156" s="147">
        <v>10.029999999999999</v>
      </c>
      <c r="G156" s="143">
        <v>0.23</v>
      </c>
      <c r="H156" s="123" t="s">
        <v>151</v>
      </c>
      <c r="I156" s="123" t="s">
        <v>152</v>
      </c>
      <c r="J156" s="130"/>
      <c r="K156" s="147">
        <v>0.01</v>
      </c>
      <c r="L156" s="143">
        <v>0.27</v>
      </c>
      <c r="M156" s="130"/>
      <c r="N156" s="147">
        <v>10.02</v>
      </c>
      <c r="O156" s="143">
        <v>0.28000000000000003</v>
      </c>
      <c r="P156" s="130"/>
      <c r="Q156" s="147">
        <v>10.02</v>
      </c>
      <c r="R156" s="143">
        <v>0.33</v>
      </c>
      <c r="S156" s="130"/>
      <c r="T156" s="147">
        <v>0.01</v>
      </c>
      <c r="U156" s="143">
        <v>0.88</v>
      </c>
      <c r="V156" s="130"/>
      <c r="W156" s="148">
        <v>7.0000000000000007E-2</v>
      </c>
      <c r="X156" s="145">
        <v>1.86</v>
      </c>
      <c r="Y156" s="130"/>
      <c r="Z156" s="147">
        <v>10.02</v>
      </c>
      <c r="AA156" s="143">
        <v>0.33</v>
      </c>
      <c r="AB156" s="130"/>
      <c r="AC156" s="147">
        <v>0.01</v>
      </c>
      <c r="AD156" s="143">
        <v>0.51</v>
      </c>
      <c r="AE156" s="123" t="s">
        <v>151</v>
      </c>
      <c r="AF156" s="123" t="s">
        <v>152</v>
      </c>
      <c r="AG156" s="130"/>
      <c r="AH156" s="147">
        <v>10.029999999999999</v>
      </c>
      <c r="AI156" s="143">
        <v>0.26</v>
      </c>
      <c r="AJ156" s="130"/>
      <c r="AK156" s="147">
        <v>10.029999999999999</v>
      </c>
      <c r="AL156" s="143">
        <v>0.28999999999999998</v>
      </c>
      <c r="AM156" s="123" t="s">
        <v>151</v>
      </c>
      <c r="AN156" s="123" t="s">
        <v>152</v>
      </c>
      <c r="AO156" s="130"/>
      <c r="AP156" s="147">
        <v>0.15</v>
      </c>
      <c r="AQ156" s="143">
        <v>3.65</v>
      </c>
    </row>
    <row r="157" spans="1:43">
      <c r="A157" s="146">
        <v>0.01</v>
      </c>
      <c r="B157" s="15">
        <v>0.34</v>
      </c>
      <c r="C157" s="123" t="s">
        <v>151</v>
      </c>
      <c r="D157" s="123" t="s">
        <v>152</v>
      </c>
      <c r="E157" s="130"/>
      <c r="F157" s="147">
        <v>10.029999999999999</v>
      </c>
      <c r="G157" s="143">
        <v>0.23</v>
      </c>
      <c r="H157" s="123" t="s">
        <v>151</v>
      </c>
      <c r="I157" s="123" t="s">
        <v>152</v>
      </c>
      <c r="J157" s="130"/>
      <c r="K157" s="147">
        <v>0.01</v>
      </c>
      <c r="L157" s="143">
        <v>0.27</v>
      </c>
      <c r="M157" s="130"/>
      <c r="N157" s="147">
        <v>10.02</v>
      </c>
      <c r="O157" s="143">
        <v>0.28000000000000003</v>
      </c>
      <c r="P157" s="130"/>
      <c r="Q157" s="147">
        <v>10.02</v>
      </c>
      <c r="R157" s="143">
        <v>0.34</v>
      </c>
      <c r="S157" s="130"/>
      <c r="T157" s="147">
        <v>0.01</v>
      </c>
      <c r="U157" s="143">
        <v>0.82</v>
      </c>
      <c r="V157" s="130"/>
      <c r="W157" s="148">
        <v>0.01</v>
      </c>
      <c r="X157" s="145">
        <v>1.49</v>
      </c>
      <c r="Y157" s="130"/>
      <c r="Z157" s="147">
        <v>10.02</v>
      </c>
      <c r="AA157" s="143">
        <v>0.33</v>
      </c>
      <c r="AB157" s="130"/>
      <c r="AC157" s="147">
        <v>0.01</v>
      </c>
      <c r="AD157" s="143">
        <v>0.5</v>
      </c>
      <c r="AE157" s="123" t="s">
        <v>151</v>
      </c>
      <c r="AF157" s="123" t="s">
        <v>152</v>
      </c>
      <c r="AG157" s="130"/>
      <c r="AH157" s="147">
        <v>10.029999999999999</v>
      </c>
      <c r="AI157" s="143">
        <v>0.26</v>
      </c>
      <c r="AJ157" s="130"/>
      <c r="AK157" s="147">
        <v>10.029999999999999</v>
      </c>
      <c r="AL157" s="143">
        <v>0.28999999999999998</v>
      </c>
      <c r="AM157" s="123" t="s">
        <v>151</v>
      </c>
      <c r="AN157" s="123" t="s">
        <v>152</v>
      </c>
      <c r="AO157" s="130"/>
      <c r="AP157" s="147">
        <v>0.1</v>
      </c>
      <c r="AQ157" s="143">
        <v>2.77</v>
      </c>
    </row>
    <row r="158" spans="1:43">
      <c r="A158" s="146">
        <v>0.01</v>
      </c>
      <c r="B158" s="15">
        <v>0.35</v>
      </c>
      <c r="C158" s="123" t="s">
        <v>151</v>
      </c>
      <c r="D158" s="123" t="s">
        <v>152</v>
      </c>
      <c r="E158" s="130"/>
      <c r="F158" s="147">
        <v>10.029999999999999</v>
      </c>
      <c r="G158" s="143">
        <v>0.23</v>
      </c>
      <c r="H158" s="123" t="s">
        <v>151</v>
      </c>
      <c r="I158" s="123" t="s">
        <v>152</v>
      </c>
      <c r="J158" s="130"/>
      <c r="K158" s="147">
        <v>0.01</v>
      </c>
      <c r="L158" s="143">
        <v>0.27</v>
      </c>
      <c r="M158" s="130"/>
      <c r="N158" s="147">
        <v>10.02</v>
      </c>
      <c r="O158" s="143">
        <v>0.28000000000000003</v>
      </c>
      <c r="P158" s="130"/>
      <c r="Q158" s="147">
        <v>10.02</v>
      </c>
      <c r="R158" s="143">
        <v>0.34</v>
      </c>
      <c r="S158" s="130"/>
      <c r="T158" s="147">
        <v>0.01</v>
      </c>
      <c r="U158" s="143">
        <v>0.78</v>
      </c>
      <c r="V158" s="130"/>
      <c r="W158" s="148">
        <v>0.01</v>
      </c>
      <c r="X158" s="145">
        <v>1.35</v>
      </c>
      <c r="Y158" s="130"/>
      <c r="Z158" s="147">
        <v>10.02</v>
      </c>
      <c r="AA158" s="143">
        <v>0.33</v>
      </c>
      <c r="AB158" s="130"/>
      <c r="AC158" s="147">
        <v>0.01</v>
      </c>
      <c r="AD158" s="143">
        <v>0.48</v>
      </c>
      <c r="AE158" s="123" t="s">
        <v>151</v>
      </c>
      <c r="AF158" s="123" t="s">
        <v>152</v>
      </c>
      <c r="AG158" s="130"/>
      <c r="AH158" s="147">
        <v>10.029999999999999</v>
      </c>
      <c r="AI158" s="143">
        <v>0.27</v>
      </c>
      <c r="AJ158" s="130"/>
      <c r="AK158" s="147">
        <v>10.029999999999999</v>
      </c>
      <c r="AL158" s="143">
        <v>0.28999999999999998</v>
      </c>
      <c r="AM158" s="123" t="s">
        <v>151</v>
      </c>
      <c r="AN158" s="123" t="s">
        <v>152</v>
      </c>
      <c r="AO158" s="130"/>
      <c r="AP158" s="147">
        <v>0.04</v>
      </c>
      <c r="AQ158" s="143">
        <v>2.06</v>
      </c>
    </row>
    <row r="159" spans="1:43" ht="15">
      <c r="A159" s="150">
        <v>0.01</v>
      </c>
      <c r="B159" s="18">
        <v>0.33</v>
      </c>
      <c r="C159" s="123" t="s">
        <v>151</v>
      </c>
      <c r="D159" s="123" t="s">
        <v>152</v>
      </c>
      <c r="E159" s="130"/>
      <c r="F159" s="151">
        <v>10.029999999999999</v>
      </c>
      <c r="G159" s="152">
        <v>0.23</v>
      </c>
      <c r="H159" s="123" t="s">
        <v>151</v>
      </c>
      <c r="I159" s="123" t="s">
        <v>152</v>
      </c>
      <c r="J159" s="130"/>
      <c r="K159" s="151">
        <v>0.01</v>
      </c>
      <c r="L159" s="152">
        <v>0.27</v>
      </c>
      <c r="M159" s="130"/>
      <c r="N159" s="151">
        <v>10.02</v>
      </c>
      <c r="O159" s="152">
        <v>0.28000000000000003</v>
      </c>
      <c r="P159" s="130"/>
      <c r="Q159" s="151">
        <v>10.02</v>
      </c>
      <c r="R159" s="152">
        <v>0.34</v>
      </c>
      <c r="S159" s="130"/>
      <c r="T159" s="151">
        <v>0.01</v>
      </c>
      <c r="U159" s="152">
        <v>0.98</v>
      </c>
      <c r="V159" s="130"/>
      <c r="W159" s="153">
        <v>0.01</v>
      </c>
      <c r="X159" s="154">
        <v>1.28</v>
      </c>
      <c r="Y159" s="130"/>
      <c r="Z159" s="151">
        <v>10.02</v>
      </c>
      <c r="AA159" s="152">
        <v>0.33</v>
      </c>
      <c r="AB159" s="130"/>
      <c r="AC159" s="151">
        <v>0.01</v>
      </c>
      <c r="AD159" s="152">
        <v>0.48</v>
      </c>
      <c r="AE159" s="123" t="s">
        <v>151</v>
      </c>
      <c r="AF159" s="123" t="s">
        <v>152</v>
      </c>
      <c r="AG159" s="130"/>
      <c r="AH159" s="151">
        <v>10.02</v>
      </c>
      <c r="AI159" s="152">
        <v>0.27</v>
      </c>
      <c r="AJ159" s="130"/>
      <c r="AK159" s="151">
        <v>10.029999999999999</v>
      </c>
      <c r="AL159" s="152">
        <v>0.3</v>
      </c>
      <c r="AM159" s="123" t="s">
        <v>151</v>
      </c>
      <c r="AN159" s="123" t="s">
        <v>152</v>
      </c>
      <c r="AO159" s="130"/>
      <c r="AP159" s="151">
        <v>0.01</v>
      </c>
      <c r="AQ159" s="152">
        <v>1.75</v>
      </c>
    </row>
  </sheetData>
  <mergeCells count="12">
    <mergeCell ref="AK8:AN8"/>
    <mergeCell ref="AP8:AQ8"/>
    <mergeCell ref="T8:U8"/>
    <mergeCell ref="W8:X8"/>
    <mergeCell ref="Z8:AA8"/>
    <mergeCell ref="AC8:AF8"/>
    <mergeCell ref="AH8:AI8"/>
    <mergeCell ref="A8:D8"/>
    <mergeCell ref="F8:I8"/>
    <mergeCell ref="K8:L8"/>
    <mergeCell ref="N8:O8"/>
    <mergeCell ref="Q8:R8"/>
  </mergeCell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 xr3:uid="{51F8DEE0-4D01-5F28-A812-FC0BD7CAC4A5}"/>
  </sheetViews>
  <sheetFormatPr defaultRowHeight="14.45"/>
  <cols>
    <col min="1" max="1025" width="8.7109375"/>
  </cols>
  <sheetData/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Bravo</dc:creator>
  <cp:keywords/>
  <dc:description/>
  <cp:lastModifiedBy>Joao Bravo</cp:lastModifiedBy>
  <cp:revision>7</cp:revision>
  <dcterms:created xsi:type="dcterms:W3CDTF">2018-04-09T13:50:14Z</dcterms:created>
  <dcterms:modified xsi:type="dcterms:W3CDTF">2018-05-13T14:27:44Z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